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AB271133-E193-8C43-8C5E-B2BA47A841F9}" xr6:coauthVersionLast="47" xr6:coauthVersionMax="47" xr10:uidLastSave="{00000000-0000-0000-0000-000000000000}"/>
  <bookViews>
    <workbookView xWindow="0" yWindow="780" windowWidth="30240" windowHeight="17580" firstSheet="5" activeTab="9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Review" sheetId="3" r:id="rId13"/>
    <sheet name="剧本精细设计" sheetId="18" r:id="rId14"/>
    <sheet name="PVP" sheetId="19" r:id="rId15"/>
  </sheets>
  <definedNames>
    <definedName name="_xlnm._FilterDatabase" localSheetId="6" hidden="1">ProgressReward!$H$1:$H$1065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5" i="11" l="1"/>
  <c r="E13" i="14"/>
  <c r="F13" i="14"/>
  <c r="D13" i="14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579" i="13"/>
  <c r="I566" i="13"/>
  <c r="I581" i="13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4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Z18" i="17" s="1"/>
  <c r="T19" i="17"/>
  <c r="T20" i="17"/>
  <c r="T21" i="17"/>
  <c r="T22" i="17"/>
  <c r="T28" i="17"/>
  <c r="T29" i="17"/>
  <c r="T30" i="17"/>
  <c r="T31" i="17"/>
  <c r="T32" i="17"/>
  <c r="T3" i="17"/>
  <c r="AE14" i="17"/>
  <c r="AE28" i="17"/>
  <c r="AE23" i="17"/>
  <c r="AE18" i="17"/>
  <c r="AE8" i="17"/>
  <c r="AF9" i="17" s="1"/>
  <c r="AG9" i="17" s="1"/>
  <c r="AF4" i="17"/>
  <c r="AG4" i="17" s="1"/>
  <c r="AF5" i="17"/>
  <c r="AG5" i="17" s="1"/>
  <c r="AF6" i="17"/>
  <c r="AG6" i="17" s="1"/>
  <c r="AF7" i="17"/>
  <c r="AG7" i="17" s="1"/>
  <c r="AF3" i="17"/>
  <c r="AG3" i="17" s="1"/>
  <c r="X22" i="17"/>
  <c r="Z22" i="17" s="1"/>
  <c r="X21" i="17"/>
  <c r="Z21" i="17" s="1"/>
  <c r="X20" i="17"/>
  <c r="X19" i="17"/>
  <c r="X18" i="17"/>
  <c r="X17" i="17"/>
  <c r="X16" i="17"/>
  <c r="Z16" i="17" s="1"/>
  <c r="X15" i="17"/>
  <c r="Z15" i="17" s="1"/>
  <c r="X14" i="17"/>
  <c r="Z14" i="17" s="1"/>
  <c r="X13" i="17"/>
  <c r="X24" i="17"/>
  <c r="Z24" i="17" s="1"/>
  <c r="X25" i="17"/>
  <c r="Z25" i="17" s="1"/>
  <c r="X26" i="17"/>
  <c r="Z26" i="17" s="1"/>
  <c r="X27" i="17"/>
  <c r="Z27" i="17" s="1"/>
  <c r="X10" i="17"/>
  <c r="X11" i="17"/>
  <c r="X12" i="17"/>
  <c r="X9" i="17"/>
  <c r="Z9" i="17" s="1"/>
  <c r="X8" i="17"/>
  <c r="X6" i="17"/>
  <c r="Z6" i="17" s="1"/>
  <c r="X7" i="17"/>
  <c r="X4" i="17"/>
  <c r="Z4" i="17" s="1"/>
  <c r="X5" i="17"/>
  <c r="Z5" i="17" s="1"/>
  <c r="X23" i="17"/>
  <c r="Z23" i="17" s="1"/>
  <c r="X28" i="17"/>
  <c r="X29" i="17"/>
  <c r="X30" i="17"/>
  <c r="X31" i="17"/>
  <c r="Z31" i="17" s="1"/>
  <c r="X32" i="17"/>
  <c r="X3" i="17"/>
  <c r="F29" i="14"/>
  <c r="F28" i="14"/>
  <c r="D29" i="14"/>
  <c r="B28" i="14"/>
  <c r="D28" i="14" s="1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6" i="14"/>
  <c r="D22" i="14"/>
  <c r="E22" i="14"/>
  <c r="F22" i="14"/>
  <c r="C22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8" i="13"/>
  <c r="I560" i="13"/>
  <c r="I562" i="13"/>
  <c r="I563" i="13"/>
  <c r="I564" i="13"/>
  <c r="I565" i="13"/>
  <c r="I568" i="13"/>
  <c r="I569" i="13"/>
  <c r="I570" i="13"/>
  <c r="I578" i="13"/>
  <c r="I58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P3" i="14"/>
  <c r="F37" i="14" s="1"/>
  <c r="N4" i="14"/>
  <c r="F30" i="11" s="1"/>
  <c r="N3" i="14"/>
  <c r="E34" i="11" s="1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L3" i="15"/>
  <c r="M3" i="15" s="1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M13" i="15" s="1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M22" i="15" s="1"/>
  <c r="L23" i="15"/>
  <c r="M23" i="15" s="1"/>
  <c r="L24" i="15"/>
  <c r="M24" i="15" s="1"/>
  <c r="L25" i="15"/>
  <c r="M25" i="15" s="1"/>
  <c r="L26" i="15"/>
  <c r="M26" i="15" s="1"/>
  <c r="L27" i="15"/>
  <c r="M27" i="15" s="1"/>
  <c r="L28" i="15"/>
  <c r="M28" i="15" s="1"/>
  <c r="L29" i="15"/>
  <c r="M29" i="15" s="1"/>
  <c r="L30" i="15"/>
  <c r="M30" i="15" s="1"/>
  <c r="L31" i="15"/>
  <c r="M31" i="15" s="1"/>
  <c r="L32" i="15"/>
  <c r="M32" i="15" s="1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M44" i="15" s="1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M53" i="15" s="1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M63" i="15" s="1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F40" i="14" l="1"/>
  <c r="F39" i="14"/>
  <c r="F38" i="14"/>
  <c r="O5" i="14"/>
  <c r="G33" i="11"/>
  <c r="G32" i="11"/>
  <c r="G30" i="11"/>
  <c r="D5" i="14"/>
  <c r="D10" i="14" s="1"/>
  <c r="I559" i="13"/>
  <c r="I571" i="13"/>
  <c r="I561" i="13"/>
  <c r="I585" i="13"/>
  <c r="I575" i="13"/>
  <c r="I584" i="13"/>
  <c r="I574" i="13"/>
  <c r="I583" i="13"/>
  <c r="I573" i="13"/>
  <c r="I572" i="13"/>
  <c r="I595" i="13"/>
  <c r="I582" i="13"/>
  <c r="I594" i="13"/>
  <c r="I593" i="13"/>
  <c r="I592" i="13"/>
  <c r="I577" i="13"/>
  <c r="I567" i="13"/>
  <c r="I557" i="13"/>
  <c r="AF17" i="17"/>
  <c r="AG17" i="17" s="1"/>
  <c r="AF12" i="17"/>
  <c r="AG12" i="17" s="1"/>
  <c r="Z3" i="17"/>
  <c r="Z20" i="17"/>
  <c r="Z12" i="17"/>
  <c r="Z11" i="17"/>
  <c r="Z10" i="17"/>
  <c r="Z19" i="17"/>
  <c r="Z17" i="17"/>
  <c r="Z32" i="17"/>
  <c r="Z30" i="17"/>
  <c r="Z7" i="17"/>
  <c r="Z29" i="17"/>
  <c r="Z13" i="17"/>
  <c r="Z28" i="17"/>
  <c r="Z8" i="17"/>
  <c r="AF32" i="17"/>
  <c r="AG32" i="17" s="1"/>
  <c r="AF27" i="17"/>
  <c r="AG27" i="17" s="1"/>
  <c r="AF26" i="17"/>
  <c r="AG26" i="17" s="1"/>
  <c r="AF22" i="17"/>
  <c r="AG22" i="17" s="1"/>
  <c r="AF16" i="17"/>
  <c r="AG16" i="17" s="1"/>
  <c r="AF23" i="17"/>
  <c r="AG23" i="17" s="1"/>
  <c r="AF15" i="17"/>
  <c r="AG15" i="17" s="1"/>
  <c r="AF14" i="17"/>
  <c r="AG14" i="17" s="1"/>
  <c r="AF13" i="17"/>
  <c r="AG13" i="17" s="1"/>
  <c r="AF28" i="17"/>
  <c r="AG28" i="17" s="1"/>
  <c r="AF18" i="17"/>
  <c r="AG18" i="17" s="1"/>
  <c r="AF8" i="17"/>
  <c r="AG8" i="17" s="1"/>
  <c r="AF25" i="17"/>
  <c r="AG25" i="17" s="1"/>
  <c r="AF24" i="17"/>
  <c r="AG24" i="17" s="1"/>
  <c r="AF31" i="17"/>
  <c r="AG31" i="17" s="1"/>
  <c r="AF21" i="17"/>
  <c r="AG21" i="17" s="1"/>
  <c r="AF11" i="17"/>
  <c r="AG11" i="17" s="1"/>
  <c r="AF30" i="17"/>
  <c r="AG30" i="17" s="1"/>
  <c r="AF20" i="17"/>
  <c r="AG20" i="17" s="1"/>
  <c r="AF10" i="17"/>
  <c r="AG10" i="17" s="1"/>
  <c r="AF29" i="17"/>
  <c r="AG29" i="17" s="1"/>
  <c r="AF19" i="17"/>
  <c r="AG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BJ6" i="4"/>
  <c r="BJ5" i="4"/>
  <c r="BJ7" i="4"/>
  <c r="DK7" i="4" s="1"/>
  <c r="AD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AT58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I586" i="13" l="1"/>
  <c r="I576" i="13"/>
  <c r="I609" i="13"/>
  <c r="I598" i="13"/>
  <c r="I596" i="13"/>
  <c r="I589" i="13"/>
  <c r="I607" i="13"/>
  <c r="I597" i="13"/>
  <c r="I599" i="13"/>
  <c r="I587" i="13"/>
  <c r="I608" i="13"/>
  <c r="I588" i="13"/>
  <c r="I600" i="13"/>
  <c r="I610" i="13"/>
  <c r="I590" i="13"/>
  <c r="F11" i="14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I611" i="13" l="1"/>
  <c r="I615" i="13"/>
  <c r="I612" i="13"/>
  <c r="I624" i="13"/>
  <c r="I602" i="13"/>
  <c r="I614" i="13"/>
  <c r="I591" i="13"/>
  <c r="I613" i="13"/>
  <c r="I603" i="13"/>
  <c r="I622" i="13"/>
  <c r="I601" i="13"/>
  <c r="I605" i="13"/>
  <c r="I625" i="13"/>
  <c r="I623" i="13"/>
  <c r="I604" i="13"/>
  <c r="F5" i="14"/>
  <c r="H29" i="14"/>
  <c r="F31" i="14" s="1"/>
  <c r="DO41" i="4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P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P5" i="18" s="1"/>
  <c r="BX6" i="4"/>
  <c r="P6" i="18" s="1"/>
  <c r="BX7" i="4"/>
  <c r="P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I617" i="13" l="1"/>
  <c r="I618" i="13"/>
  <c r="I640" i="13"/>
  <c r="I628" i="13"/>
  <c r="I619" i="13"/>
  <c r="I637" i="13"/>
  <c r="I627" i="13"/>
  <c r="I638" i="13"/>
  <c r="I620" i="13"/>
  <c r="I606" i="13"/>
  <c r="I630" i="13"/>
  <c r="I616" i="13"/>
  <c r="I629" i="13"/>
  <c r="I626" i="13"/>
  <c r="I639" i="13"/>
  <c r="CZ37" i="4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O6" i="18" s="1"/>
  <c r="V6" i="18" s="1"/>
  <c r="DT5" i="4"/>
  <c r="DT44" i="4"/>
  <c r="DT8" i="4"/>
  <c r="O8" i="18" s="1"/>
  <c r="V8" i="18" s="1"/>
  <c r="DT15" i="4"/>
  <c r="O15" i="18" s="1"/>
  <c r="V15" i="18" s="1"/>
  <c r="DT12" i="4"/>
  <c r="O12" i="18" s="1"/>
  <c r="V12" i="18" s="1"/>
  <c r="DT19" i="4"/>
  <c r="O19" i="18" s="1"/>
  <c r="V19" i="18" s="1"/>
  <c r="DT17" i="4"/>
  <c r="O17" i="18" s="1"/>
  <c r="V17" i="18" s="1"/>
  <c r="DT21" i="4"/>
  <c r="O21" i="18" s="1"/>
  <c r="V21" i="18" s="1"/>
  <c r="DT13" i="4"/>
  <c r="O13" i="18" s="1"/>
  <c r="V13" i="18" s="1"/>
  <c r="DT7" i="4"/>
  <c r="O7" i="18" s="1"/>
  <c r="V7" i="18" s="1"/>
  <c r="DT42" i="4"/>
  <c r="DT20" i="4"/>
  <c r="O20" i="18" s="1"/>
  <c r="V20" i="18" s="1"/>
  <c r="DT9" i="4"/>
  <c r="O9" i="18" s="1"/>
  <c r="V9" i="18" s="1"/>
  <c r="DT18" i="4"/>
  <c r="O18" i="18" s="1"/>
  <c r="V18" i="18" s="1"/>
  <c r="DT16" i="4"/>
  <c r="O16" i="18" s="1"/>
  <c r="V16" i="18" s="1"/>
  <c r="DT14" i="4"/>
  <c r="O14" i="18" s="1"/>
  <c r="V14" i="18" s="1"/>
  <c r="DT11" i="4"/>
  <c r="O11" i="18" s="1"/>
  <c r="V11" i="18" s="1"/>
  <c r="DT10" i="4"/>
  <c r="O10" i="18" s="1"/>
  <c r="V10" i="18" s="1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I621" i="13" l="1"/>
  <c r="I654" i="13"/>
  <c r="I634" i="13"/>
  <c r="I641" i="13"/>
  <c r="I635" i="13"/>
  <c r="I643" i="13"/>
  <c r="I644" i="13"/>
  <c r="I653" i="13"/>
  <c r="I655" i="13"/>
  <c r="I631" i="13"/>
  <c r="I642" i="13"/>
  <c r="I633" i="13"/>
  <c r="I645" i="13"/>
  <c r="I652" i="13"/>
  <c r="I632" i="13"/>
  <c r="EB5" i="4"/>
  <c r="ED5" i="4" s="1"/>
  <c r="DY5" i="4"/>
  <c r="DU5" i="4"/>
  <c r="O5" i="18"/>
  <c r="V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O22" i="18" s="1"/>
  <c r="V22" i="18" s="1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I647" i="13" l="1"/>
  <c r="I648" i="13"/>
  <c r="I659" i="13"/>
  <c r="I669" i="13"/>
  <c r="I650" i="13"/>
  <c r="I656" i="13"/>
  <c r="I660" i="13"/>
  <c r="I646" i="13"/>
  <c r="I670" i="13"/>
  <c r="I668" i="13"/>
  <c r="I667" i="13"/>
  <c r="I649" i="13"/>
  <c r="I658" i="13"/>
  <c r="I636" i="13"/>
  <c r="I657" i="13"/>
  <c r="EB12" i="4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W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I672" i="13" l="1"/>
  <c r="I683" i="13"/>
  <c r="I665" i="13"/>
  <c r="I651" i="13"/>
  <c r="I685" i="13"/>
  <c r="I684" i="13"/>
  <c r="I661" i="13"/>
  <c r="I673" i="13"/>
  <c r="I674" i="13"/>
  <c r="I664" i="13"/>
  <c r="I675" i="13"/>
  <c r="I663" i="13"/>
  <c r="I671" i="13"/>
  <c r="I682" i="13"/>
  <c r="I662" i="13"/>
  <c r="CN58" i="4"/>
  <c r="G205" i="15" s="1"/>
  <c r="CO58" i="4"/>
  <c r="CN64" i="4"/>
  <c r="G240" i="15" s="1"/>
  <c r="CO64" i="4"/>
  <c r="CN22" i="4"/>
  <c r="CO22" i="4"/>
  <c r="EB36" i="4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W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W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W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P9" i="18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K67" i="4" s="1"/>
  <c r="CK69" i="4" s="1"/>
  <c r="BX10" i="4"/>
  <c r="I679" i="13" l="1"/>
  <c r="I700" i="13"/>
  <c r="I677" i="13"/>
  <c r="I689" i="13"/>
  <c r="I666" i="13"/>
  <c r="I697" i="13"/>
  <c r="I686" i="13"/>
  <c r="I688" i="13"/>
  <c r="I680" i="13"/>
  <c r="I678" i="13"/>
  <c r="I676" i="13"/>
  <c r="I698" i="13"/>
  <c r="I690" i="13"/>
  <c r="I699" i="13"/>
  <c r="I687" i="13"/>
  <c r="G241" i="15"/>
  <c r="G55" i="15"/>
  <c r="CN40" i="4"/>
  <c r="G120" i="15" s="1"/>
  <c r="CO40" i="4"/>
  <c r="BZ10" i="4"/>
  <c r="P10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I681" i="13" l="1"/>
  <c r="I702" i="13"/>
  <c r="I693" i="13"/>
  <c r="I714" i="13"/>
  <c r="I695" i="13"/>
  <c r="I704" i="13"/>
  <c r="I705" i="13"/>
  <c r="I703" i="13"/>
  <c r="I692" i="13"/>
  <c r="I701" i="13"/>
  <c r="I713" i="13"/>
  <c r="I715" i="13"/>
  <c r="I691" i="13"/>
  <c r="I712" i="13"/>
  <c r="I694" i="13"/>
  <c r="G121" i="15"/>
  <c r="CN69" i="4"/>
  <c r="CN71" i="4" s="1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I710" i="13" l="1"/>
  <c r="I727" i="13"/>
  <c r="I729" i="13"/>
  <c r="I718" i="13"/>
  <c r="I720" i="13"/>
  <c r="I709" i="13"/>
  <c r="I707" i="13"/>
  <c r="I716" i="13"/>
  <c r="I706" i="13"/>
  <c r="I708" i="13"/>
  <c r="I730" i="13"/>
  <c r="I717" i="13"/>
  <c r="I728" i="13"/>
  <c r="I719" i="13"/>
  <c r="I696" i="13"/>
  <c r="BZ11" i="4"/>
  <c r="P11" i="18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I735" i="13" l="1"/>
  <c r="I711" i="13"/>
  <c r="I723" i="13"/>
  <c r="I721" i="13"/>
  <c r="I734" i="13"/>
  <c r="I733" i="13"/>
  <c r="I743" i="13"/>
  <c r="I731" i="13"/>
  <c r="I744" i="13"/>
  <c r="I732" i="13"/>
  <c r="I722" i="13"/>
  <c r="I742" i="13"/>
  <c r="I745" i="13"/>
  <c r="I724" i="13"/>
  <c r="I725" i="13"/>
  <c r="BZ12" i="4"/>
  <c r="P12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I758" i="13" l="1"/>
  <c r="I757" i="13"/>
  <c r="I726" i="13"/>
  <c r="I737" i="13"/>
  <c r="I750" i="13"/>
  <c r="I747" i="13"/>
  <c r="I760" i="13"/>
  <c r="I746" i="13"/>
  <c r="I738" i="13"/>
  <c r="I748" i="13"/>
  <c r="I740" i="13"/>
  <c r="I749" i="13"/>
  <c r="I739" i="13"/>
  <c r="I759" i="13"/>
  <c r="I736" i="13"/>
  <c r="BZ13" i="4"/>
  <c r="P13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I765" i="13" l="1"/>
  <c r="I751" i="13"/>
  <c r="I763" i="13"/>
  <c r="I774" i="13"/>
  <c r="I753" i="13"/>
  <c r="I752" i="13"/>
  <c r="I754" i="13"/>
  <c r="I761" i="13"/>
  <c r="I741" i="13"/>
  <c r="I764" i="13"/>
  <c r="I775" i="13"/>
  <c r="I772" i="13"/>
  <c r="I755" i="13"/>
  <c r="I762" i="13"/>
  <c r="I773" i="13"/>
  <c r="BZ14" i="4"/>
  <c r="P14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I788" i="13" l="1"/>
  <c r="I779" i="13"/>
  <c r="I768" i="13"/>
  <c r="I756" i="13"/>
  <c r="I789" i="13"/>
  <c r="I777" i="13"/>
  <c r="I770" i="13"/>
  <c r="I776" i="13"/>
  <c r="I778" i="13"/>
  <c r="I769" i="13"/>
  <c r="I766" i="13"/>
  <c r="I787" i="13"/>
  <c r="I790" i="13"/>
  <c r="I780" i="13"/>
  <c r="I767" i="13"/>
  <c r="BZ15" i="4"/>
  <c r="P15" i="18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I784" i="13" l="1"/>
  <c r="I782" i="13"/>
  <c r="I795" i="13"/>
  <c r="I793" i="13"/>
  <c r="I771" i="13"/>
  <c r="I791" i="13"/>
  <c r="I783" i="13"/>
  <c r="I785" i="13"/>
  <c r="I794" i="13"/>
  <c r="I781" i="13"/>
  <c r="I792" i="13"/>
  <c r="BZ16" i="4"/>
  <c r="P16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I796" i="13" l="1"/>
  <c r="I786" i="13"/>
  <c r="I800" i="13"/>
  <c r="I798" i="13"/>
  <c r="I797" i="13"/>
  <c r="I799" i="13"/>
  <c r="BZ17" i="4"/>
  <c r="P17" i="18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P18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P19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P20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P21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P22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DJ23" i="4" l="1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V64" i="4" s="1"/>
  <c r="K241" i="13" s="1"/>
  <c r="DZ76" i="4"/>
  <c r="DS63" i="4"/>
  <c r="DU64" i="4"/>
  <c r="DS64" i="4" l="1"/>
  <c r="EA76" i="4"/>
  <c r="EB76" i="4" s="1"/>
  <c r="EA77" i="4"/>
  <c r="DZ5" i="4" l="1"/>
  <c r="EB77" i="4"/>
  <c r="EC77" i="4" s="1"/>
  <c r="Q22" i="18"/>
  <c r="T22" i="18" s="1"/>
  <c r="Q19" i="18"/>
  <c r="R19" i="18" s="1"/>
  <c r="Q9" i="18"/>
  <c r="S9" i="18" s="1"/>
  <c r="Q5" i="18"/>
  <c r="Q16" i="18"/>
  <c r="T16" i="18" s="1"/>
  <c r="Q21" i="18" l="1"/>
  <c r="S21" i="18" s="1"/>
  <c r="Q13" i="18"/>
  <c r="R13" i="18" s="1"/>
  <c r="Q11" i="18"/>
  <c r="R11" i="18" s="1"/>
  <c r="Q17" i="18"/>
  <c r="R17" i="18" s="1"/>
  <c r="Q15" i="18"/>
  <c r="R15" i="18" s="1"/>
  <c r="Q7" i="18"/>
  <c r="S7" i="18" s="1"/>
  <c r="Q6" i="18"/>
  <c r="T6" i="18" s="1"/>
  <c r="Q8" i="18"/>
  <c r="T8" i="18" s="1"/>
  <c r="R9" i="18"/>
  <c r="T5" i="18"/>
  <c r="S5" i="18"/>
  <c r="R5" i="18"/>
  <c r="S22" i="18"/>
  <c r="R16" i="18"/>
  <c r="R22" i="18"/>
  <c r="T15" i="18"/>
  <c r="R7" i="18"/>
  <c r="S19" i="18"/>
  <c r="T19" i="18"/>
  <c r="T9" i="18"/>
  <c r="D11" i="14"/>
  <c r="Q14" i="18"/>
  <c r="Q10" i="18"/>
  <c r="Q12" i="18"/>
  <c r="S16" i="18"/>
  <c r="Q20" i="18"/>
  <c r="Q18" i="18"/>
  <c r="R21" i="18" l="1"/>
  <c r="T21" i="18"/>
  <c r="S11" i="18"/>
  <c r="T7" i="18"/>
  <c r="T11" i="18"/>
  <c r="R6" i="18"/>
  <c r="R8" i="18"/>
  <c r="S6" i="18"/>
  <c r="S15" i="18"/>
  <c r="T17" i="18"/>
  <c r="S17" i="18"/>
  <c r="T13" i="18"/>
  <c r="S13" i="18"/>
  <c r="S8" i="18"/>
  <c r="R14" i="18"/>
  <c r="T14" i="18"/>
  <c r="S14" i="18"/>
  <c r="T18" i="18"/>
  <c r="R18" i="18"/>
  <c r="S18" i="18"/>
  <c r="R12" i="18"/>
  <c r="T12" i="18"/>
  <c r="S12" i="18"/>
  <c r="R20" i="18"/>
  <c r="T20" i="18"/>
  <c r="S20" i="18"/>
  <c r="T10" i="18"/>
  <c r="S10" i="18"/>
  <c r="R10" i="18"/>
</calcChain>
</file>

<file path=xl/sharedStrings.xml><?xml version="1.0" encoding="utf-8"?>
<sst xmlns="http://schemas.openxmlformats.org/spreadsheetml/2006/main" count="1622" uniqueCount="769">
  <si>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</si>
  <si>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</si>
  <si>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</si>
  <si>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</si>
  <si>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</si>
  <si>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</si>
  <si>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</si>
  <si>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</si>
  <si>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</si>
  <si>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</si>
  <si>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</si>
  <si>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</si>
  <si>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</si>
  <si>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</si>
  <si>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</si>
  <si>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</si>
  <si>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</si>
  <si>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</si>
  <si>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</si>
  <si>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</si>
  <si>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</si>
  <si>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</si>
  <si>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</si>
  <si>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</si>
  <si>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</si>
  <si>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</si>
  <si>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</si>
  <si>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</si>
  <si>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</si>
  <si>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</si>
  <si>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</si>
  <si>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</si>
  <si>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</si>
  <si>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</si>
  <si>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</si>
  <si>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</si>
  <si>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</si>
  <si>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</si>
  <si>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</si>
  <si>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</si>
  <si>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</si>
  <si>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</si>
  <si>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</si>
  <si>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</si>
  <si>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</si>
  <si>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</si>
  <si>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</si>
  <si>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</si>
  <si>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</si>
  <si>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</si>
  <si>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</si>
  <si>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</si>
  <si>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</si>
  <si>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</si>
  <si>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</si>
  <si>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</si>
  <si>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</si>
  <si>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</si>
  <si>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</si>
  <si>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</si>
  <si>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</si>
  <si>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</si>
  <si>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</si>
  <si>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</si>
  <si>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</si>
  <si>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</si>
  <si>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</si>
  <si>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</si>
  <si>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</si>
  <si>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</si>
  <si>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</si>
  <si>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</si>
  <si>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</si>
  <si>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</si>
  <si>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</si>
  <si>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</si>
  <si>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</si>
  <si>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</si>
  <si>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</si>
  <si>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</si>
  <si>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</si>
  <si>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</si>
  <si>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</si>
  <si>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</si>
  <si>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</si>
  <si>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</si>
  <si>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</si>
  <si>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</si>
  <si>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</si>
  <si>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</si>
  <si>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</si>
  <si>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</si>
  <si>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</si>
  <si>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</si>
  <si>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</si>
  <si>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</si>
  <si>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</si>
  <si>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</si>
  <si>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</si>
  <si>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</si>
  <si>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</si>
  <si>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</si>
  <si>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</si>
  <si>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</si>
  <si>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</si>
  <si>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</si>
  <si>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</si>
  <si>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</si>
  <si>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</si>
  <si>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</si>
  <si>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</si>
  <si>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</si>
  <si>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</si>
  <si>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</si>
  <si>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</si>
  <si>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</si>
  <si>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</si>
  <si>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</si>
  <si>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</si>
  <si>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</si>
  <si>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</si>
  <si>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</si>
  <si>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</si>
  <si>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</si>
  <si>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</si>
  <si>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</si>
  <si>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</si>
  <si>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</si>
  <si>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</si>
  <si>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</si>
  <si>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</si>
  <si>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</si>
  <si>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</si>
  <si>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</si>
  <si>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</si>
  <si>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</si>
  <si>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</si>
  <si>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</si>
  <si>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</si>
  <si>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</si>
  <si>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</si>
  <si>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</si>
  <si>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</si>
  <si>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</si>
  <si>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</si>
  <si>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</si>
  <si>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</si>
  <si>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</si>
  <si>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</si>
  <si>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</si>
  <si>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</si>
  <si>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</si>
  <si>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</si>
  <si>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</si>
  <si>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</si>
  <si>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</si>
  <si>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</si>
  <si>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</si>
  <si>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</si>
  <si>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</si>
  <si>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</si>
  <si>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</si>
  <si>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</si>
  <si>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</si>
  <si>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</si>
  <si>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</si>
  <si>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</si>
  <si>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</si>
  <si>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</si>
  <si>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</si>
  <si>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</si>
  <si>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</si>
  <si>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</si>
  <si>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</si>
  <si>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</si>
  <si>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</si>
  <si>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</si>
  <si>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</si>
  <si>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</si>
  <si>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</si>
  <si>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</si>
  <si>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</si>
  <si>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</si>
  <si>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</si>
  <si>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</si>
  <si>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</si>
  <si>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</si>
  <si>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</si>
  <si>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</si>
  <si>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</si>
  <si>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</si>
  <si>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</si>
  <si>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</si>
  <si>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</si>
  <si>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</si>
  <si>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</si>
  <si>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</si>
  <si>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</si>
  <si>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</si>
  <si>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</si>
  <si>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</si>
  <si>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</si>
  <si>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</si>
  <si>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</si>
  <si>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</si>
  <si>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</si>
  <si>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</si>
  <si>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</si>
  <si>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</si>
  <si>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</si>
  <si>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</si>
  <si>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</si>
  <si>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</si>
  <si>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</si>
  <si>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</si>
  <si>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</si>
  <si>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</si>
  <si>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</si>
  <si>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</si>
  <si>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</si>
  <si>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</si>
  <si>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</si>
  <si>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</si>
  <si>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</si>
  <si>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</si>
  <si>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</si>
  <si>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</si>
  <si>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</si>
  <si>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</si>
  <si>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</si>
  <si>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</si>
  <si>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</si>
  <si>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</si>
  <si>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</si>
  <si>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</si>
  <si>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</si>
  <si>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</si>
  <si>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</si>
  <si>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</si>
  <si>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</si>
  <si>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</si>
  <si>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</si>
  <si>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</si>
  <si>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</si>
  <si>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</si>
  <si>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</si>
  <si>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</si>
  <si>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</si>
  <si>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</si>
  <si>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</si>
  <si>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</si>
  <si>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</si>
  <si>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</si>
  <si>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</si>
  <si>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</si>
  <si>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</si>
  <si>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</si>
  <si>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</si>
  <si>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</si>
  <si>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</si>
  <si>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</si>
  <si>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</si>
  <si>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</si>
  <si>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</si>
  <si>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</si>
  <si>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</si>
  <si>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</si>
  <si>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</si>
  <si>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</si>
  <si>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</si>
  <si>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</si>
  <si>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</si>
  <si>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</si>
  <si>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</si>
  <si>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</si>
  <si>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</si>
  <si>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</si>
  <si>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</si>
  <si>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</si>
  <si>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</si>
  <si>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</si>
  <si>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</si>
  <si>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</si>
  <si>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</si>
  <si>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</si>
  <si>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</si>
  <si>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</si>
  <si>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</si>
  <si>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</si>
  <si>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</si>
  <si>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</si>
  <si>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</si>
  <si>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</si>
  <si>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</si>
  <si>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</si>
  <si>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</si>
  <si>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</si>
  <si>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</si>
  <si>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</si>
  <si>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</si>
  <si>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</si>
  <si>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</si>
  <si>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</si>
  <si>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</si>
  <si>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</si>
  <si>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</si>
  <si>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</si>
  <si>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</si>
  <si>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</si>
  <si>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</si>
  <si>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</si>
  <si>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</si>
  <si>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</si>
  <si>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</si>
  <si>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</si>
  <si>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</si>
  <si>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</si>
  <si>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</si>
  <si>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</si>
  <si>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</si>
  <si>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</si>
  <si>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</si>
  <si>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</si>
  <si>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</si>
  <si>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</si>
  <si>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</si>
  <si>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</si>
  <si>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</si>
  <si>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</si>
  <si>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</si>
  <si>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</si>
  <si>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</si>
  <si>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</si>
  <si>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</si>
  <si>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</si>
  <si>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</si>
  <si>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</si>
  <si>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</si>
  <si>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</si>
  <si>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</si>
  <si>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</si>
  <si>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</si>
  <si>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</si>
  <si>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</si>
  <si>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</si>
  <si>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</si>
  <si>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</si>
  <si>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</si>
  <si>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</si>
  <si>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</si>
  <si>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</si>
  <si>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</si>
  <si>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</si>
  <si>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</si>
  <si>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</si>
  <si>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</si>
  <si>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</si>
  <si>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</si>
  <si>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</si>
  <si>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</si>
  <si>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</si>
  <si>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</si>
  <si>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</si>
  <si>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</si>
  <si>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</si>
  <si>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</si>
  <si>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</si>
  <si>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</si>
  <si>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</si>
  <si>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</si>
  <si>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</si>
  <si>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</si>
  <si>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</si>
  <si>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</si>
  <si>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</si>
  <si>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</si>
  <si>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</si>
  <si>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</si>
  <si>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</si>
  <si>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</si>
  <si>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</si>
  <si>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</si>
  <si>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</si>
  <si>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</si>
  <si>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</si>
  <si>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</si>
  <si>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</si>
  <si>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</si>
  <si>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</si>
  <si>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</si>
  <si>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</si>
  <si>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</si>
  <si>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</si>
  <si>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</si>
  <si>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</si>
  <si>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</si>
  <si>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</si>
  <si>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</si>
  <si>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</si>
  <si>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</si>
  <si>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</si>
  <si>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</si>
  <si>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</si>
  <si>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</si>
  <si>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</si>
  <si>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</si>
  <si>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</si>
  <si>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</si>
  <si>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</si>
  <si>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</si>
  <si>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</si>
  <si>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</si>
  <si>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</si>
  <si>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</si>
  <si>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</si>
  <si>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</si>
  <si>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</si>
  <si>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</si>
  <si>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</si>
  <si>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</si>
  <si>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</si>
  <si>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</si>
  <si>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</si>
  <si>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</si>
  <si>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</si>
  <si>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</si>
  <si>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</si>
  <si>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</si>
  <si>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</si>
  <si>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</si>
  <si>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</si>
  <si>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</si>
  <si>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</si>
  <si>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</si>
  <si>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</si>
  <si>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</si>
  <si>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</si>
  <si>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</si>
  <si>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</si>
  <si>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</si>
  <si>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</si>
  <si>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</si>
  <si>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</si>
  <si>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</si>
  <si>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</si>
  <si>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</si>
  <si>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</si>
  <si>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</si>
  <si>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</si>
  <si>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</si>
  <si>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</si>
  <si>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</si>
  <si>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</si>
  <si>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</si>
  <si>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</si>
  <si>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</si>
  <si>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</si>
  <si>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</si>
  <si>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</si>
  <si>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</si>
  <si>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</si>
  <si>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</si>
  <si>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</si>
  <si>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</si>
  <si>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</si>
  <si>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</si>
  <si>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</si>
  <si>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</si>
  <si>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</si>
  <si>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</si>
  <si>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</si>
  <si>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</si>
  <si>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</si>
  <si>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</si>
  <si>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</si>
  <si>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</si>
  <si>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</si>
  <si>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</si>
  <si>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</si>
  <si>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</si>
  <si>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</si>
  <si>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</si>
  <si>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</si>
  <si>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</si>
  <si>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</si>
  <si>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</si>
  <si>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</si>
  <si>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</si>
  <si>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</si>
  <si>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</si>
  <si>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</si>
  <si>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</si>
  <si>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</si>
  <si>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</si>
  <si>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</si>
  <si>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</si>
  <si>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</si>
  <si>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</si>
  <si>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</si>
  <si>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</si>
  <si>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</si>
  <si>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</si>
  <si>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</si>
  <si>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</si>
  <si>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</si>
  <si>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</si>
  <si>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</si>
  <si>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</si>
  <si>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</si>
  <si>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</si>
  <si>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</si>
  <si>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</si>
  <si>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</si>
  <si>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</si>
  <si>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</si>
  <si>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</si>
  <si>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</si>
  <si>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</si>
  <si>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</si>
  <si>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</si>
  <si>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</si>
  <si>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</si>
  <si>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</si>
  <si>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</si>
  <si>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</si>
  <si>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</si>
  <si>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</si>
  <si>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</si>
  <si>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</si>
  <si>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</si>
  <si>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</si>
  <si>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</si>
  <si>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</si>
  <si>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</si>
  <si>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</si>
  <si>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</si>
  <si>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</si>
  <si>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</si>
  <si>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钻石*30</t>
  </si>
  <si>
    <t>弹球*1</t>
  </si>
  <si>
    <t>铁球*1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</si>
  <si>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</si>
  <si>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</si>
  <si>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</si>
  <si>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</si>
  <si>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</si>
  <si>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</si>
  <si>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</si>
  <si>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</si>
  <si>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</si>
  <si>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</si>
  <si>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</si>
  <si>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</si>
  <si>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</si>
  <si>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</si>
  <si>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</si>
  <si>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</si>
  <si>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</si>
  <si>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</si>
  <si>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</si>
  <si>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</si>
  <si>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</si>
  <si>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</si>
  <si>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</si>
  <si>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</si>
  <si>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</si>
  <si>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</si>
  <si>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</si>
  <si>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</si>
  <si>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</si>
  <si>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</si>
  <si>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</si>
  <si>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</si>
  <si>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</si>
  <si>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</si>
  <si>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</si>
  <si>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</si>
  <si>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</si>
  <si>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</si>
  <si>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</si>
  <si>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</si>
  <si>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</si>
  <si>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</si>
  <si>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</si>
  <si>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</si>
  <si>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</si>
  <si>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</si>
  <si>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</si>
  <si>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</si>
  <si>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</si>
  <si>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</si>
  <si>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</si>
  <si>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</si>
  <si>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</si>
  <si>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</si>
  <si>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</si>
  <si>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</si>
  <si>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</si>
  <si>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</si>
  <si>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</si>
  <si>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</si>
  <si>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</si>
  <si>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</si>
  <si>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</si>
  <si>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</si>
  <si>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</si>
  <si>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</si>
  <si>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</si>
  <si>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</si>
  <si>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</si>
  <si>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</si>
  <si>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</si>
  <si>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</si>
  <si>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</si>
  <si>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</si>
  <si>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</si>
  <si>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</si>
  <si>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</si>
  <si>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</si>
  <si>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</si>
  <si>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</si>
  <si>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</si>
  <si>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</si>
  <si>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</si>
  <si>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</si>
  <si>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</si>
  <si>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</si>
  <si>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</si>
  <si>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</si>
  <si>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</si>
  <si>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</si>
  <si>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</si>
  <si>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</si>
  <si>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</si>
  <si>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</si>
  <si>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</si>
  <si>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</si>
  <si>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</si>
  <si>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</si>
  <si>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</si>
  <si>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</si>
  <si>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</si>
  <si>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</si>
  <si>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</si>
  <si>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</si>
  <si>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</si>
  <si>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</si>
  <si>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</si>
  <si>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</si>
  <si>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</si>
  <si>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</si>
  <si>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</si>
  <si>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</si>
  <si>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</si>
  <si>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</si>
  <si>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</si>
  <si>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</si>
  <si>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</si>
  <si>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</si>
  <si>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</si>
  <si>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</si>
  <si>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</si>
  <si>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</si>
  <si>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</si>
  <si>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</si>
  <si>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</si>
  <si>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</si>
  <si>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</si>
  <si>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</si>
  <si>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</si>
  <si>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</si>
  <si>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</si>
  <si>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</si>
  <si>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</si>
  <si>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</si>
  <si>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</si>
  <si>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</si>
  <si>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</si>
  <si>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</si>
  <si>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</si>
  <si>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</si>
  <si>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</si>
  <si>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</si>
  <si>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</si>
  <si>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</si>
  <si>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</si>
  <si>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</si>
  <si>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剧本（金宝箱*1）</t>
  </si>
  <si>
    <t>黄金宝箱</t>
  </si>
  <si>
    <t>特殊球*3</t>
  </si>
  <si>
    <t>橙卡*40</t>
  </si>
  <si>
    <t>铁球*3</t>
  </si>
  <si>
    <t>弹球*3</t>
  </si>
  <si>
    <t>橙卡*60</t>
  </si>
  <si>
    <t>PVP LEVEL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</si>
  <si>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</si>
  <si>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</si>
  <si>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</si>
  <si>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</si>
  <si>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</si>
  <si>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</si>
  <si>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</si>
  <si>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</si>
  <si>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</si>
  <si>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</si>
  <si>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</si>
  <si>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</si>
  <si>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</si>
  <si>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期待该段位玩x把可晋级</t>
  </si>
  <si>
    <t>该段位总点数</t>
  </si>
  <si>
    <t>段位总点数</t>
  </si>
  <si>
    <t>Reward</t>
  </si>
  <si>
    <t>特殊球*15</t>
  </si>
  <si>
    <t>钻石*400</t>
  </si>
  <si>
    <t>钻石*500</t>
  </si>
  <si>
    <t>钻石*600</t>
  </si>
  <si>
    <t>EPIC宝箱</t>
  </si>
  <si>
    <t>紫卡*15</t>
  </si>
  <si>
    <t>紫卡*20</t>
  </si>
  <si>
    <t>紫卡*25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</si>
  <si>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</si>
  <si>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</si>
  <si>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</si>
  <si>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</si>
  <si>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</si>
  <si>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</si>
  <si>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</si>
  <si>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</si>
  <si>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</si>
  <si>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</si>
  <si>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</si>
  <si>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</si>
  <si>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</si>
  <si>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</si>
  <si>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我们的大奖球</t>
  </si>
  <si>
    <t>宝箱币*14400</t>
  </si>
  <si>
    <t>宝箱币*7200</t>
  </si>
  <si>
    <t>宝箱币*11520</t>
  </si>
  <si>
    <t>宝箱币*43200</t>
  </si>
  <si>
    <t>剧本（银色宝箱*1） 只支持配置一个</t>
  </si>
  <si>
    <t>支线宝箱币也为1000美元</t>
  </si>
  <si>
    <t>相当于500$的offer</t>
  </si>
  <si>
    <t>也就是说1000$刚好实现这个目标</t>
  </si>
  <si>
    <t>最佳值为 30/100/300?</t>
  </si>
  <si>
    <t>⭐️产生的效应是边际递减的</t>
  </si>
  <si>
    <t>又能带来多少额外的挂机币奖励呢？</t>
  </si>
  <si>
    <t>因为升级币的存在宝箱也是double价值的</t>
  </si>
  <si>
    <t>节奏修正</t>
  </si>
  <si>
    <t>实际配置Review</t>
  </si>
  <si>
    <t>开一次免费宝箱：获得id=8 的橙卡*6；获得id=3的橙卡*6 ；id=7的紫卡*2</t>
  </si>
  <si>
    <t>开启银宝箱，获得id=7的卡*4；id=6的卡*1； 「id=3的橙卡*10」</t>
  </si>
  <si>
    <t>开启银宝箱，获得id=6的卡*5; id=8的橙卡*10</t>
  </si>
  <si>
    <t>剧本到此结束</t>
  </si>
  <si>
    <t>白银宝箱</t>
  </si>
  <si>
    <t>随机特殊球*4</t>
  </si>
  <si>
    <t>随机特殊球*6</t>
  </si>
  <si>
    <t>随机特殊球*8</t>
  </si>
  <si>
    <t>随机特殊球*10</t>
  </si>
  <si>
    <t>随机特殊球*12</t>
  </si>
  <si>
    <t>随机特殊球*14</t>
  </si>
  <si>
    <t>随机特殊球*16</t>
  </si>
  <si>
    <t>随机特殊球*18</t>
  </si>
  <si>
    <t>随机特殊球*20</t>
  </si>
  <si>
    <t>随机特殊球*22</t>
  </si>
  <si>
    <t>随机特殊球*24</t>
  </si>
  <si>
    <t>随机特殊球*26</t>
  </si>
  <si>
    <t>随机特殊球*28</t>
  </si>
  <si>
    <t>随机特殊球*30</t>
  </si>
  <si>
    <t>随机特殊球*32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</si>
</sst>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17" fillId="2" borderId="0" xfId="0" applyFont="1" applyFill="1"/>
    <xf numFmtId="0" fontId="17" fillId="12" borderId="0" xfId="0" applyFont="1" applyFill="1"/>
    <xf numFmtId="0" fontId="0" fillId="2" borderId="1" xfId="0" applyFill="1" applyBorder="1"/>
    <xf numFmtId="0" fontId="17" fillId="5" borderId="0" xfId="0" applyFont="1" applyFill="1"/>
    <xf numFmtId="0" fontId="12" fillId="0" borderId="0" xfId="0" applyFont="1" applyAlignment="1">
      <alignment horizontal="center" wrapText="1"/>
    </xf>
    <xf numFmtId="17" fontId="0" fillId="0" borderId="0" xfId="0" applyNumberFormat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3600</c:v>
                </c:pt>
                <c:pt idx="1">
                  <c:v>3600</c:v>
                </c:pt>
                <c:pt idx="2">
                  <c:v>18000</c:v>
                </c:pt>
                <c:pt idx="3">
                  <c:v>18000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36000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36000</c:v>
                </c:pt>
                <c:pt idx="16">
                  <c:v>120000</c:v>
                </c:pt>
                <c:pt idx="17">
                  <c:v>120000</c:v>
                </c:pt>
                <c:pt idx="18">
                  <c:v>72000</c:v>
                </c:pt>
                <c:pt idx="19">
                  <c:v>72000</c:v>
                </c:pt>
                <c:pt idx="20">
                  <c:v>108000</c:v>
                </c:pt>
                <c:pt idx="21">
                  <c:v>108000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180000</c:v>
                </c:pt>
                <c:pt idx="31">
                  <c:v>180000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288000</c:v>
                </c:pt>
                <c:pt idx="37">
                  <c:v>288000</c:v>
                </c:pt>
                <c:pt idx="38">
                  <c:v>432000</c:v>
                </c:pt>
                <c:pt idx="39">
                  <c:v>432000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612000</c:v>
                </c:pt>
                <c:pt idx="49">
                  <c:v>612000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828000</c:v>
                </c:pt>
                <c:pt idx="55">
                  <c:v>828000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10.9</c:v>
                </c:pt>
                <c:pt idx="19">
                  <c:v>11.8</c:v>
                </c:pt>
                <c:pt idx="20">
                  <c:v>13.15</c:v>
                </c:pt>
                <c:pt idx="21">
                  <c:v>14.5</c:v>
                </c:pt>
                <c:pt idx="22">
                  <c:v>17.5</c:v>
                </c:pt>
                <c:pt idx="23">
                  <c:v>22</c:v>
                </c:pt>
                <c:pt idx="24">
                  <c:v>26</c:v>
                </c:pt>
                <c:pt idx="25">
                  <c:v>32</c:v>
                </c:pt>
                <c:pt idx="26">
                  <c:v>36</c:v>
                </c:pt>
                <c:pt idx="27">
                  <c:v>42</c:v>
                </c:pt>
                <c:pt idx="28">
                  <c:v>46</c:v>
                </c:pt>
                <c:pt idx="29">
                  <c:v>52</c:v>
                </c:pt>
                <c:pt idx="30">
                  <c:v>55.75</c:v>
                </c:pt>
                <c:pt idx="31">
                  <c:v>59.5</c:v>
                </c:pt>
                <c:pt idx="32">
                  <c:v>72</c:v>
                </c:pt>
                <c:pt idx="33">
                  <c:v>84.5</c:v>
                </c:pt>
                <c:pt idx="34">
                  <c:v>97</c:v>
                </c:pt>
                <c:pt idx="35">
                  <c:v>109.5</c:v>
                </c:pt>
                <c:pt idx="36">
                  <c:v>116.7</c:v>
                </c:pt>
                <c:pt idx="37">
                  <c:v>123.9</c:v>
                </c:pt>
                <c:pt idx="38">
                  <c:v>134.69999999999999</c:v>
                </c:pt>
                <c:pt idx="39">
                  <c:v>145.5</c:v>
                </c:pt>
                <c:pt idx="40">
                  <c:v>169.5</c:v>
                </c:pt>
                <c:pt idx="41">
                  <c:v>205.5</c:v>
                </c:pt>
                <c:pt idx="42">
                  <c:v>229.5</c:v>
                </c:pt>
                <c:pt idx="43">
                  <c:v>265.5</c:v>
                </c:pt>
                <c:pt idx="44">
                  <c:v>289.5</c:v>
                </c:pt>
                <c:pt idx="45">
                  <c:v>331.5</c:v>
                </c:pt>
                <c:pt idx="46">
                  <c:v>359.5</c:v>
                </c:pt>
                <c:pt idx="47">
                  <c:v>401.5</c:v>
                </c:pt>
                <c:pt idx="48">
                  <c:v>419.35</c:v>
                </c:pt>
                <c:pt idx="49">
                  <c:v>437.2</c:v>
                </c:pt>
                <c:pt idx="50">
                  <c:v>496.7</c:v>
                </c:pt>
                <c:pt idx="51">
                  <c:v>556.20000000000005</c:v>
                </c:pt>
                <c:pt idx="52">
                  <c:v>615.70000000000005</c:v>
                </c:pt>
                <c:pt idx="53">
                  <c:v>675.2</c:v>
                </c:pt>
                <c:pt idx="54">
                  <c:v>702.8</c:v>
                </c:pt>
                <c:pt idx="55">
                  <c:v>730.4</c:v>
                </c:pt>
                <c:pt idx="56">
                  <c:v>822.4</c:v>
                </c:pt>
                <c:pt idx="57">
                  <c:v>914.4</c:v>
                </c:pt>
                <c:pt idx="58">
                  <c:v>1006.4</c:v>
                </c:pt>
                <c:pt idx="59">
                  <c:v>1098.4000000000001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191</xdr:col>
      <xdr:colOff>186422</xdr:colOff>
      <xdr:row>14</xdr:row>
      <xdr:rowOff>81559</xdr:rowOff>
    </xdr:from>
    <xdr:to>
      <xdr:col>191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233028</xdr:colOff>
      <xdr:row>32</xdr:row>
      <xdr:rowOff>81559</xdr:rowOff>
    </xdr:from>
    <xdr:to>
      <xdr:col>196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139817</xdr:colOff>
      <xdr:row>33</xdr:row>
      <xdr:rowOff>34954</xdr:rowOff>
    </xdr:from>
    <xdr:to>
      <xdr:col>194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189</xdr:col>
      <xdr:colOff>792294</xdr:colOff>
      <xdr:row>16</xdr:row>
      <xdr:rowOff>104862</xdr:rowOff>
    </xdr:from>
    <xdr:to>
      <xdr:col>190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191</xdr:col>
      <xdr:colOff>241301</xdr:colOff>
      <xdr:row>14</xdr:row>
      <xdr:rowOff>152400</xdr:rowOff>
    </xdr:from>
    <xdr:to>
      <xdr:col>198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8</xdr:row>
      <xdr:rowOff>0</xdr:rowOff>
    </xdr:from>
    <xdr:to>
      <xdr:col>15</xdr:col>
      <xdr:colOff>1003300</xdr:colOff>
      <xdr:row>29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D54B8-6AE0-2147-932D-D4C48AFF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9500" y="1625600"/>
          <a:ext cx="1003300" cy="100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12700</xdr:colOff>
      <xdr:row>7</xdr:row>
      <xdr:rowOff>127000</xdr:rowOff>
    </xdr:from>
    <xdr:to>
      <xdr:col>35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9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9</xdr:col>
      <xdr:colOff>4296230</xdr:colOff>
      <xdr:row>32</xdr:row>
      <xdr:rowOff>81503</xdr:rowOff>
    </xdr:from>
    <xdr:to>
      <xdr:col>10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10</xdr:col>
      <xdr:colOff>4085772</xdr:colOff>
      <xdr:row>32</xdr:row>
      <xdr:rowOff>80387</xdr:rowOff>
    </xdr:from>
    <xdr:to>
      <xdr:col>11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3013390</xdr:colOff>
      <xdr:row>35</xdr:row>
      <xdr:rowOff>11723</xdr:rowOff>
    </xdr:from>
    <xdr:to>
      <xdr:col>9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2649417</xdr:colOff>
      <xdr:row>35</xdr:row>
      <xdr:rowOff>10607</xdr:rowOff>
    </xdr:from>
    <xdr:to>
      <xdr:col>10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10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99" t="s">
        <v>14</v>
      </c>
      <c r="E2" s="99"/>
      <c r="F2" s="99"/>
      <c r="G2" s="99"/>
      <c r="H2" s="99" t="s">
        <v>15</v>
      </c>
      <c r="I2" s="99"/>
      <c r="J2" s="99"/>
      <c r="K2" s="99" t="s">
        <v>16</v>
      </c>
      <c r="L2" s="99"/>
      <c r="M2" s="99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99" t="s">
        <v>14</v>
      </c>
      <c r="B4" s="99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99"/>
      <c r="B5" s="99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99"/>
      <c r="B6" s="99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99"/>
      <c r="B7" s="99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99"/>
      <c r="B8" s="99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99"/>
      <c r="B9" s="99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99"/>
      <c r="B10" s="99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99"/>
      <c r="B11" s="99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99"/>
      <c r="B12" s="99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99"/>
      <c r="B13" s="99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99"/>
      <c r="B14" s="99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99"/>
      <c r="B15" s="99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99" t="s">
        <v>15</v>
      </c>
      <c r="B16" s="99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99"/>
      <c r="B17" s="99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99"/>
      <c r="B18" s="99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99"/>
      <c r="B19" s="99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99"/>
      <c r="B20" s="99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99"/>
      <c r="B21" s="99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99"/>
      <c r="B22" s="99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99"/>
      <c r="B23" s="99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99"/>
      <c r="B24" s="99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99" t="s">
        <v>16</v>
      </c>
      <c r="B25" s="99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99"/>
      <c r="B26" s="99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99"/>
      <c r="B27" s="99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99"/>
      <c r="B28" s="99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99"/>
      <c r="B29" s="99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99"/>
      <c r="B30" s="99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99"/>
      <c r="B31" s="99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99"/>
      <c r="B32" s="99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99"/>
      <c r="B33" s="99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99" t="s">
        <v>17</v>
      </c>
      <c r="B34" s="99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99"/>
      <c r="B35" s="99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99"/>
      <c r="B36" s="99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tabSelected="1" workbookViewId="0">
      <selection activeCell="D22" sqref="D22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99" t="s">
        <v>214</v>
      </c>
      <c r="D5" s="99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ALM102"/>
  <sheetViews>
    <sheetView topLeftCell="B70" zoomScale="98" workbookViewId="0">
      <selection activeCell="N97" sqref="N97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99" t="s">
        <v>54</v>
      </c>
      <c r="H42" s="99"/>
      <c r="I42" s="99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1001" x14ac:dyDescent="0.2">
      <c r="A97" t="s">
        <v>86</v>
      </c>
      <c r="B97">
        <v>20000</v>
      </c>
      <c r="D97">
        <f>SUM($B$84:B97)</f>
        <v>39586</v>
      </c>
    </row>
    <row r="98" spans="1:1001" x14ac:dyDescent="0.2">
      <c r="A98" t="s">
        <v>87</v>
      </c>
      <c r="B98">
        <v>40000</v>
      </c>
      <c r="D98">
        <f>SUM($B$84:B98)</f>
        <v>79586</v>
      </c>
    </row>
    <row r="101" spans="1:1001" x14ac:dyDescent="0.2">
      <c r="A101" t="s">
        <v>582</v>
      </c>
      <c r="B101">
        <v>2</v>
      </c>
      <c r="C101">
        <v>2</v>
      </c>
      <c r="D101">
        <v>2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6</v>
      </c>
      <c r="X101">
        <v>6</v>
      </c>
      <c r="Y101">
        <v>6</v>
      </c>
      <c r="Z101">
        <v>6</v>
      </c>
      <c r="AA101">
        <v>6</v>
      </c>
      <c r="AB101">
        <v>6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9</v>
      </c>
      <c r="AP101">
        <v>9</v>
      </c>
      <c r="AQ101">
        <v>9</v>
      </c>
      <c r="AR101">
        <v>9</v>
      </c>
      <c r="AS101">
        <v>9</v>
      </c>
      <c r="AT101">
        <v>9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11</v>
      </c>
      <c r="BB101">
        <v>11</v>
      </c>
      <c r="BC101">
        <v>11</v>
      </c>
      <c r="BD101">
        <v>11</v>
      </c>
      <c r="BE101">
        <v>11</v>
      </c>
      <c r="BF101">
        <v>11</v>
      </c>
      <c r="BG101">
        <v>12</v>
      </c>
      <c r="BH101">
        <v>12</v>
      </c>
      <c r="BI101">
        <v>12</v>
      </c>
      <c r="BJ101">
        <v>12</v>
      </c>
      <c r="BK101">
        <v>12</v>
      </c>
      <c r="BL101">
        <v>12</v>
      </c>
      <c r="BM101">
        <v>13</v>
      </c>
      <c r="BN101">
        <v>13</v>
      </c>
      <c r="BO101">
        <v>13</v>
      </c>
      <c r="BP101">
        <v>13</v>
      </c>
      <c r="BQ101">
        <v>13</v>
      </c>
      <c r="BR101">
        <v>13</v>
      </c>
      <c r="BS101">
        <v>14</v>
      </c>
      <c r="BT101">
        <v>14</v>
      </c>
      <c r="BU101">
        <v>14</v>
      </c>
      <c r="BV101">
        <v>14</v>
      </c>
      <c r="BW101">
        <v>14</v>
      </c>
      <c r="BX101">
        <v>14</v>
      </c>
      <c r="BY101">
        <v>15</v>
      </c>
      <c r="BZ101">
        <v>15</v>
      </c>
      <c r="CA101">
        <v>15</v>
      </c>
      <c r="CB101">
        <v>15</v>
      </c>
      <c r="CC101">
        <v>15</v>
      </c>
      <c r="CD101">
        <v>15</v>
      </c>
      <c r="CE101">
        <v>16</v>
      </c>
      <c r="CF101">
        <v>16</v>
      </c>
      <c r="CG101">
        <v>16</v>
      </c>
      <c r="CH101">
        <v>16</v>
      </c>
      <c r="CI101">
        <v>16</v>
      </c>
      <c r="CJ101">
        <v>16</v>
      </c>
      <c r="CK101">
        <v>17</v>
      </c>
      <c r="CL101">
        <v>17</v>
      </c>
      <c r="CM101">
        <v>17</v>
      </c>
      <c r="CN101">
        <v>17</v>
      </c>
      <c r="CO101">
        <v>17</v>
      </c>
      <c r="CP101">
        <v>17</v>
      </c>
      <c r="CQ101">
        <v>18</v>
      </c>
      <c r="CR101">
        <v>18</v>
      </c>
      <c r="CS101">
        <v>18</v>
      </c>
      <c r="CT101">
        <v>18</v>
      </c>
      <c r="CU101">
        <v>18</v>
      </c>
      <c r="CV101">
        <v>18</v>
      </c>
      <c r="CW101">
        <v>19</v>
      </c>
      <c r="CX101">
        <v>19</v>
      </c>
      <c r="CY101">
        <v>19</v>
      </c>
      <c r="CZ101">
        <v>19</v>
      </c>
      <c r="DA101">
        <v>19</v>
      </c>
      <c r="DB101">
        <v>19</v>
      </c>
      <c r="DC101">
        <v>20</v>
      </c>
      <c r="DD101">
        <v>20</v>
      </c>
      <c r="DE101">
        <v>20</v>
      </c>
      <c r="DF101">
        <v>20</v>
      </c>
      <c r="DG101">
        <v>20</v>
      </c>
      <c r="DH101">
        <v>20</v>
      </c>
      <c r="DI101">
        <v>21</v>
      </c>
      <c r="DJ101">
        <v>21</v>
      </c>
      <c r="DK101">
        <v>21</v>
      </c>
      <c r="DL101">
        <v>21</v>
      </c>
      <c r="DM101">
        <v>21</v>
      </c>
      <c r="DN101">
        <v>21</v>
      </c>
      <c r="DO101">
        <v>22</v>
      </c>
      <c r="DP101">
        <v>22</v>
      </c>
      <c r="DQ101">
        <v>22</v>
      </c>
      <c r="DR101">
        <v>22</v>
      </c>
      <c r="DS101">
        <v>22</v>
      </c>
      <c r="DT101">
        <v>22</v>
      </c>
      <c r="DU101">
        <v>22</v>
      </c>
      <c r="DV101">
        <v>22</v>
      </c>
      <c r="DW101">
        <v>22</v>
      </c>
      <c r="DX101">
        <v>22</v>
      </c>
      <c r="DY101">
        <v>22</v>
      </c>
      <c r="DZ101">
        <v>22</v>
      </c>
      <c r="EA101">
        <v>23</v>
      </c>
      <c r="EB101">
        <v>23</v>
      </c>
      <c r="EC101">
        <v>23</v>
      </c>
      <c r="ED101">
        <v>23</v>
      </c>
      <c r="EE101">
        <v>23</v>
      </c>
      <c r="EF101">
        <v>23</v>
      </c>
      <c r="EG101">
        <v>23</v>
      </c>
      <c r="EH101">
        <v>23</v>
      </c>
      <c r="EI101">
        <v>23</v>
      </c>
      <c r="EJ101">
        <v>23</v>
      </c>
      <c r="EK101">
        <v>23</v>
      </c>
      <c r="EL101">
        <v>23</v>
      </c>
      <c r="EM101">
        <v>23</v>
      </c>
      <c r="EN101">
        <v>23</v>
      </c>
      <c r="EO101">
        <v>23</v>
      </c>
      <c r="EP101">
        <v>24</v>
      </c>
      <c r="EQ101">
        <v>24</v>
      </c>
      <c r="ER101">
        <v>24</v>
      </c>
      <c r="ES101">
        <v>24</v>
      </c>
      <c r="ET101">
        <v>24</v>
      </c>
      <c r="EU101">
        <v>24</v>
      </c>
      <c r="EV101">
        <v>24</v>
      </c>
      <c r="EW101">
        <v>24</v>
      </c>
      <c r="EX101">
        <v>24</v>
      </c>
      <c r="EY101">
        <v>24</v>
      </c>
      <c r="EZ101">
        <v>24</v>
      </c>
      <c r="FA101">
        <v>24</v>
      </c>
      <c r="FB101">
        <v>24</v>
      </c>
      <c r="FC101">
        <v>24</v>
      </c>
      <c r="FD101">
        <v>24</v>
      </c>
      <c r="FE101">
        <v>25</v>
      </c>
      <c r="FF101">
        <v>25</v>
      </c>
      <c r="FG101">
        <v>25</v>
      </c>
      <c r="FH101">
        <v>25</v>
      </c>
      <c r="FI101">
        <v>25</v>
      </c>
      <c r="FJ101">
        <v>25</v>
      </c>
      <c r="FK101">
        <v>25</v>
      </c>
      <c r="FL101">
        <v>25</v>
      </c>
      <c r="FM101">
        <v>25</v>
      </c>
      <c r="FN101">
        <v>25</v>
      </c>
      <c r="FO101">
        <v>25</v>
      </c>
      <c r="FP101">
        <v>25</v>
      </c>
      <c r="FQ101">
        <v>25</v>
      </c>
      <c r="FR101">
        <v>25</v>
      </c>
      <c r="FS101">
        <v>25</v>
      </c>
      <c r="FT101">
        <v>26</v>
      </c>
      <c r="FU101">
        <v>26</v>
      </c>
      <c r="FV101">
        <v>26</v>
      </c>
      <c r="FW101">
        <v>26</v>
      </c>
      <c r="FX101">
        <v>26</v>
      </c>
      <c r="FY101">
        <v>26</v>
      </c>
      <c r="FZ101">
        <v>26</v>
      </c>
      <c r="GA101">
        <v>26</v>
      </c>
      <c r="GB101">
        <v>26</v>
      </c>
      <c r="GC101">
        <v>26</v>
      </c>
      <c r="GD101">
        <v>26</v>
      </c>
      <c r="GE101">
        <v>26</v>
      </c>
      <c r="GF101">
        <v>26</v>
      </c>
      <c r="GG101">
        <v>26</v>
      </c>
      <c r="GH101">
        <v>26</v>
      </c>
      <c r="GI101">
        <v>27</v>
      </c>
      <c r="GJ101">
        <v>27</v>
      </c>
      <c r="GK101">
        <v>27</v>
      </c>
      <c r="GL101">
        <v>27</v>
      </c>
      <c r="GM101">
        <v>27</v>
      </c>
      <c r="GN101">
        <v>27</v>
      </c>
      <c r="GO101">
        <v>27</v>
      </c>
      <c r="GP101">
        <v>27</v>
      </c>
      <c r="GQ101">
        <v>27</v>
      </c>
      <c r="GR101">
        <v>27</v>
      </c>
      <c r="GS101">
        <v>27</v>
      </c>
      <c r="GT101">
        <v>27</v>
      </c>
      <c r="GU101">
        <v>27</v>
      </c>
      <c r="GV101">
        <v>27</v>
      </c>
      <c r="GW101">
        <v>27</v>
      </c>
      <c r="GX101">
        <v>28</v>
      </c>
      <c r="GY101">
        <v>28</v>
      </c>
      <c r="GZ101">
        <v>28</v>
      </c>
      <c r="HA101">
        <v>28</v>
      </c>
      <c r="HB101">
        <v>28</v>
      </c>
      <c r="HC101">
        <v>28</v>
      </c>
      <c r="HD101">
        <v>28</v>
      </c>
      <c r="HE101">
        <v>28</v>
      </c>
      <c r="HF101">
        <v>28</v>
      </c>
      <c r="HG101">
        <v>28</v>
      </c>
      <c r="HH101">
        <v>28</v>
      </c>
      <c r="HI101">
        <v>28</v>
      </c>
      <c r="HJ101">
        <v>28</v>
      </c>
      <c r="HK101">
        <v>28</v>
      </c>
      <c r="HL101">
        <v>28</v>
      </c>
      <c r="HM101">
        <v>29</v>
      </c>
      <c r="HN101">
        <v>29</v>
      </c>
      <c r="HO101">
        <v>29</v>
      </c>
      <c r="HP101">
        <v>29</v>
      </c>
      <c r="HQ101">
        <v>29</v>
      </c>
      <c r="HR101">
        <v>29</v>
      </c>
      <c r="HS101">
        <v>29</v>
      </c>
      <c r="HT101">
        <v>29</v>
      </c>
      <c r="HU101">
        <v>29</v>
      </c>
      <c r="HV101">
        <v>29</v>
      </c>
      <c r="HW101">
        <v>29</v>
      </c>
      <c r="HX101">
        <v>29</v>
      </c>
      <c r="HY101">
        <v>29</v>
      </c>
      <c r="HZ101">
        <v>29</v>
      </c>
      <c r="IA101">
        <v>29</v>
      </c>
      <c r="IB101">
        <v>30</v>
      </c>
      <c r="IC101">
        <v>30</v>
      </c>
      <c r="ID101">
        <v>30</v>
      </c>
      <c r="IE101">
        <v>30</v>
      </c>
      <c r="IF101">
        <v>30</v>
      </c>
      <c r="IG101">
        <v>30</v>
      </c>
      <c r="IH101">
        <v>30</v>
      </c>
      <c r="II101">
        <v>30</v>
      </c>
      <c r="IJ101">
        <v>30</v>
      </c>
      <c r="IK101">
        <v>30</v>
      </c>
      <c r="IL101">
        <v>30</v>
      </c>
      <c r="IM101">
        <v>30</v>
      </c>
      <c r="IN101">
        <v>30</v>
      </c>
      <c r="IO101">
        <v>30</v>
      </c>
      <c r="IP101">
        <v>30</v>
      </c>
      <c r="IQ101">
        <v>31</v>
      </c>
      <c r="IR101">
        <v>31</v>
      </c>
      <c r="IS101">
        <v>31</v>
      </c>
      <c r="IT101">
        <v>31</v>
      </c>
      <c r="IU101">
        <v>31</v>
      </c>
      <c r="IV101">
        <v>31</v>
      </c>
      <c r="IW101">
        <v>31</v>
      </c>
      <c r="IX101">
        <v>31</v>
      </c>
      <c r="IY101">
        <v>31</v>
      </c>
      <c r="IZ101">
        <v>31</v>
      </c>
      <c r="JA101">
        <v>31</v>
      </c>
      <c r="JB101">
        <v>31</v>
      </c>
      <c r="JC101">
        <v>31</v>
      </c>
      <c r="JD101">
        <v>31</v>
      </c>
      <c r="JE101">
        <v>31</v>
      </c>
      <c r="JF101">
        <v>32</v>
      </c>
      <c r="JG101">
        <v>32</v>
      </c>
      <c r="JH101">
        <v>32</v>
      </c>
      <c r="JI101">
        <v>32</v>
      </c>
      <c r="JJ101">
        <v>32</v>
      </c>
      <c r="JK101">
        <v>32</v>
      </c>
      <c r="JL101">
        <v>32</v>
      </c>
      <c r="JM101">
        <v>32</v>
      </c>
      <c r="JN101">
        <v>32</v>
      </c>
      <c r="JO101">
        <v>32</v>
      </c>
      <c r="JP101">
        <v>32</v>
      </c>
      <c r="JQ101">
        <v>32</v>
      </c>
      <c r="JR101">
        <v>32</v>
      </c>
      <c r="JS101">
        <v>32</v>
      </c>
      <c r="JT101">
        <v>32</v>
      </c>
      <c r="JU101">
        <v>33</v>
      </c>
      <c r="JV101">
        <v>33</v>
      </c>
      <c r="JW101">
        <v>33</v>
      </c>
      <c r="JX101">
        <v>33</v>
      </c>
      <c r="JY101">
        <v>33</v>
      </c>
      <c r="JZ101">
        <v>33</v>
      </c>
      <c r="KA101">
        <v>33</v>
      </c>
      <c r="KB101">
        <v>33</v>
      </c>
      <c r="KC101">
        <v>33</v>
      </c>
      <c r="KD101">
        <v>33</v>
      </c>
      <c r="KE101">
        <v>33</v>
      </c>
      <c r="KF101">
        <v>33</v>
      </c>
      <c r="KG101">
        <v>33</v>
      </c>
      <c r="KH101">
        <v>33</v>
      </c>
      <c r="KI101">
        <v>33</v>
      </c>
      <c r="KJ101">
        <v>34</v>
      </c>
      <c r="KK101">
        <v>34</v>
      </c>
      <c r="KL101">
        <v>34</v>
      </c>
      <c r="KM101">
        <v>34</v>
      </c>
      <c r="KN101">
        <v>34</v>
      </c>
      <c r="KO101">
        <v>34</v>
      </c>
      <c r="KP101">
        <v>34</v>
      </c>
      <c r="KQ101">
        <v>34</v>
      </c>
      <c r="KR101">
        <v>34</v>
      </c>
      <c r="KS101">
        <v>34</v>
      </c>
      <c r="KT101">
        <v>34</v>
      </c>
      <c r="KU101">
        <v>34</v>
      </c>
      <c r="KV101">
        <v>34</v>
      </c>
      <c r="KW101">
        <v>34</v>
      </c>
      <c r="KX101">
        <v>34</v>
      </c>
      <c r="KY101">
        <v>35</v>
      </c>
      <c r="KZ101">
        <v>35</v>
      </c>
      <c r="LA101">
        <v>35</v>
      </c>
      <c r="LB101">
        <v>35</v>
      </c>
      <c r="LC101">
        <v>35</v>
      </c>
      <c r="LD101">
        <v>35</v>
      </c>
      <c r="LE101">
        <v>35</v>
      </c>
      <c r="LF101">
        <v>35</v>
      </c>
      <c r="LG101">
        <v>35</v>
      </c>
      <c r="LH101">
        <v>35</v>
      </c>
      <c r="LI101">
        <v>35</v>
      </c>
      <c r="LJ101">
        <v>35</v>
      </c>
      <c r="LK101">
        <v>35</v>
      </c>
      <c r="LL101">
        <v>35</v>
      </c>
      <c r="LM101">
        <v>35</v>
      </c>
      <c r="LN101">
        <v>36</v>
      </c>
      <c r="LO101">
        <v>36</v>
      </c>
      <c r="LP101">
        <v>36</v>
      </c>
      <c r="LQ101">
        <v>36</v>
      </c>
      <c r="LR101">
        <v>36</v>
      </c>
      <c r="LS101">
        <v>36</v>
      </c>
      <c r="LT101">
        <v>36</v>
      </c>
      <c r="LU101">
        <v>36</v>
      </c>
      <c r="LV101">
        <v>36</v>
      </c>
      <c r="LW101">
        <v>36</v>
      </c>
      <c r="LX101">
        <v>36</v>
      </c>
      <c r="LY101">
        <v>36</v>
      </c>
      <c r="LZ101">
        <v>36</v>
      </c>
      <c r="MA101">
        <v>36</v>
      </c>
      <c r="MB101">
        <v>36</v>
      </c>
      <c r="MC101">
        <v>37</v>
      </c>
      <c r="MD101">
        <v>37</v>
      </c>
      <c r="ME101">
        <v>37</v>
      </c>
      <c r="MF101">
        <v>37</v>
      </c>
      <c r="MG101">
        <v>37</v>
      </c>
      <c r="MH101">
        <v>37</v>
      </c>
      <c r="MI101">
        <v>37</v>
      </c>
      <c r="MJ101">
        <v>37</v>
      </c>
      <c r="MK101">
        <v>37</v>
      </c>
      <c r="ML101">
        <v>37</v>
      </c>
      <c r="MM101">
        <v>37</v>
      </c>
      <c r="MN101">
        <v>37</v>
      </c>
      <c r="MO101">
        <v>37</v>
      </c>
      <c r="MP101">
        <v>37</v>
      </c>
      <c r="MQ101">
        <v>37</v>
      </c>
      <c r="MR101">
        <v>38</v>
      </c>
      <c r="MS101">
        <v>38</v>
      </c>
      <c r="MT101">
        <v>38</v>
      </c>
      <c r="MU101">
        <v>38</v>
      </c>
      <c r="MV101">
        <v>38</v>
      </c>
      <c r="MW101">
        <v>38</v>
      </c>
      <c r="MX101">
        <v>38</v>
      </c>
      <c r="MY101">
        <v>38</v>
      </c>
      <c r="MZ101">
        <v>38</v>
      </c>
      <c r="NA101">
        <v>38</v>
      </c>
      <c r="NB101">
        <v>38</v>
      </c>
      <c r="NC101">
        <v>38</v>
      </c>
      <c r="ND101">
        <v>38</v>
      </c>
      <c r="NE101">
        <v>38</v>
      </c>
      <c r="NF101">
        <v>38</v>
      </c>
      <c r="NG101">
        <v>39</v>
      </c>
      <c r="NH101">
        <v>39</v>
      </c>
      <c r="NI101">
        <v>39</v>
      </c>
      <c r="NJ101">
        <v>39</v>
      </c>
      <c r="NK101">
        <v>39</v>
      </c>
      <c r="NL101">
        <v>39</v>
      </c>
      <c r="NM101">
        <v>39</v>
      </c>
      <c r="NN101">
        <v>39</v>
      </c>
      <c r="NO101">
        <v>39</v>
      </c>
      <c r="NP101">
        <v>39</v>
      </c>
      <c r="NQ101">
        <v>39</v>
      </c>
      <c r="NR101">
        <v>39</v>
      </c>
      <c r="NS101">
        <v>39</v>
      </c>
      <c r="NT101">
        <v>39</v>
      </c>
      <c r="NU101">
        <v>39</v>
      </c>
      <c r="NV101">
        <v>40</v>
      </c>
      <c r="NW101">
        <v>40</v>
      </c>
      <c r="NX101">
        <v>40</v>
      </c>
      <c r="NY101">
        <v>40</v>
      </c>
      <c r="NZ101">
        <v>40</v>
      </c>
      <c r="OA101">
        <v>40</v>
      </c>
      <c r="OB101">
        <v>40</v>
      </c>
      <c r="OC101">
        <v>40</v>
      </c>
      <c r="OD101">
        <v>40</v>
      </c>
      <c r="OE101">
        <v>40</v>
      </c>
      <c r="OF101">
        <v>40</v>
      </c>
      <c r="OG101">
        <v>40</v>
      </c>
      <c r="OH101">
        <v>40</v>
      </c>
      <c r="OI101">
        <v>40</v>
      </c>
      <c r="OJ101">
        <v>40</v>
      </c>
      <c r="OK101">
        <v>41</v>
      </c>
      <c r="OL101">
        <v>41</v>
      </c>
      <c r="OM101">
        <v>41</v>
      </c>
      <c r="ON101">
        <v>41</v>
      </c>
      <c r="OO101">
        <v>41</v>
      </c>
      <c r="OP101">
        <v>41</v>
      </c>
      <c r="OQ101">
        <v>41</v>
      </c>
      <c r="OR101">
        <v>41</v>
      </c>
      <c r="OS101">
        <v>41</v>
      </c>
      <c r="OT101">
        <v>41</v>
      </c>
      <c r="OU101">
        <v>41</v>
      </c>
      <c r="OV101">
        <v>41</v>
      </c>
      <c r="OW101">
        <v>41</v>
      </c>
      <c r="OX101">
        <v>41</v>
      </c>
      <c r="OY101">
        <v>41</v>
      </c>
      <c r="OZ101">
        <v>42</v>
      </c>
      <c r="PA101">
        <v>42</v>
      </c>
      <c r="PB101">
        <v>42</v>
      </c>
      <c r="PC101">
        <v>42</v>
      </c>
      <c r="PD101">
        <v>42</v>
      </c>
      <c r="PE101">
        <v>42</v>
      </c>
      <c r="PF101">
        <v>42</v>
      </c>
      <c r="PG101">
        <v>42</v>
      </c>
      <c r="PH101">
        <v>42</v>
      </c>
      <c r="PI101">
        <v>42</v>
      </c>
      <c r="PJ101">
        <v>42</v>
      </c>
      <c r="PK101">
        <v>42</v>
      </c>
      <c r="PL101">
        <v>42</v>
      </c>
      <c r="PM101">
        <v>42</v>
      </c>
      <c r="PN101">
        <v>42</v>
      </c>
      <c r="PO101">
        <v>43</v>
      </c>
      <c r="PP101">
        <v>43</v>
      </c>
      <c r="PQ101">
        <v>43</v>
      </c>
      <c r="PR101">
        <v>43</v>
      </c>
      <c r="PS101">
        <v>43</v>
      </c>
      <c r="PT101">
        <v>43</v>
      </c>
      <c r="PU101">
        <v>43</v>
      </c>
      <c r="PV101">
        <v>43</v>
      </c>
      <c r="PW101">
        <v>43</v>
      </c>
      <c r="PX101">
        <v>43</v>
      </c>
      <c r="PY101">
        <v>43</v>
      </c>
      <c r="PZ101">
        <v>43</v>
      </c>
      <c r="QA101">
        <v>43</v>
      </c>
      <c r="QB101">
        <v>43</v>
      </c>
      <c r="QC101">
        <v>43</v>
      </c>
      <c r="QD101">
        <v>44</v>
      </c>
      <c r="QE101">
        <v>44</v>
      </c>
      <c r="QF101">
        <v>44</v>
      </c>
      <c r="QG101">
        <v>44</v>
      </c>
      <c r="QH101">
        <v>44</v>
      </c>
      <c r="QI101">
        <v>44</v>
      </c>
      <c r="QJ101">
        <v>44</v>
      </c>
      <c r="QK101">
        <v>44</v>
      </c>
      <c r="QL101">
        <v>44</v>
      </c>
      <c r="QM101">
        <v>44</v>
      </c>
      <c r="QN101">
        <v>44</v>
      </c>
      <c r="QO101">
        <v>44</v>
      </c>
      <c r="QP101">
        <v>44</v>
      </c>
      <c r="QQ101">
        <v>44</v>
      </c>
      <c r="QR101">
        <v>44</v>
      </c>
      <c r="QS101">
        <v>45</v>
      </c>
      <c r="QT101">
        <v>45</v>
      </c>
      <c r="QU101">
        <v>45</v>
      </c>
      <c r="QV101">
        <v>45</v>
      </c>
      <c r="QW101">
        <v>45</v>
      </c>
      <c r="QX101">
        <v>45</v>
      </c>
      <c r="QY101">
        <v>45</v>
      </c>
      <c r="QZ101">
        <v>45</v>
      </c>
      <c r="RA101">
        <v>45</v>
      </c>
      <c r="RB101">
        <v>45</v>
      </c>
      <c r="RC101">
        <v>45</v>
      </c>
      <c r="RD101">
        <v>45</v>
      </c>
      <c r="RE101">
        <v>45</v>
      </c>
      <c r="RF101">
        <v>45</v>
      </c>
      <c r="RG101">
        <v>45</v>
      </c>
      <c r="RH101">
        <v>46</v>
      </c>
      <c r="RI101">
        <v>46</v>
      </c>
      <c r="RJ101">
        <v>46</v>
      </c>
      <c r="RK101">
        <v>46</v>
      </c>
      <c r="RL101">
        <v>46</v>
      </c>
      <c r="RM101">
        <v>46</v>
      </c>
      <c r="RN101">
        <v>46</v>
      </c>
      <c r="RO101">
        <v>46</v>
      </c>
      <c r="RP101">
        <v>46</v>
      </c>
      <c r="RQ101">
        <v>46</v>
      </c>
      <c r="RR101">
        <v>46</v>
      </c>
      <c r="RS101">
        <v>46</v>
      </c>
      <c r="RT101">
        <v>46</v>
      </c>
      <c r="RU101">
        <v>46</v>
      </c>
      <c r="RV101">
        <v>46</v>
      </c>
      <c r="RW101">
        <v>47</v>
      </c>
      <c r="RX101">
        <v>47</v>
      </c>
      <c r="RY101">
        <v>47</v>
      </c>
      <c r="RZ101">
        <v>47</v>
      </c>
      <c r="SA101">
        <v>47</v>
      </c>
      <c r="SB101">
        <v>47</v>
      </c>
      <c r="SC101">
        <v>47</v>
      </c>
      <c r="SD101">
        <v>47</v>
      </c>
      <c r="SE101">
        <v>47</v>
      </c>
      <c r="SF101">
        <v>47</v>
      </c>
      <c r="SG101">
        <v>47</v>
      </c>
      <c r="SH101">
        <v>47</v>
      </c>
      <c r="SI101">
        <v>47</v>
      </c>
      <c r="SJ101">
        <v>47</v>
      </c>
      <c r="SK101">
        <v>47</v>
      </c>
      <c r="SL101">
        <v>48</v>
      </c>
      <c r="SM101">
        <v>48</v>
      </c>
      <c r="SN101">
        <v>48</v>
      </c>
      <c r="SO101">
        <v>48</v>
      </c>
      <c r="SP101">
        <v>48</v>
      </c>
      <c r="SQ101">
        <v>48</v>
      </c>
      <c r="SR101">
        <v>48</v>
      </c>
      <c r="SS101">
        <v>48</v>
      </c>
      <c r="ST101">
        <v>48</v>
      </c>
      <c r="SU101">
        <v>48</v>
      </c>
      <c r="SV101">
        <v>48</v>
      </c>
      <c r="SW101">
        <v>48</v>
      </c>
      <c r="SX101">
        <v>48</v>
      </c>
      <c r="SY101">
        <v>48</v>
      </c>
      <c r="SZ101">
        <v>48</v>
      </c>
      <c r="TA101">
        <v>49</v>
      </c>
      <c r="TB101">
        <v>49</v>
      </c>
      <c r="TC101">
        <v>49</v>
      </c>
      <c r="TD101">
        <v>49</v>
      </c>
      <c r="TE101">
        <v>49</v>
      </c>
      <c r="TF101">
        <v>49</v>
      </c>
      <c r="TG101">
        <v>49</v>
      </c>
      <c r="TH101">
        <v>49</v>
      </c>
      <c r="TI101">
        <v>49</v>
      </c>
      <c r="TJ101">
        <v>49</v>
      </c>
      <c r="TK101">
        <v>49</v>
      </c>
      <c r="TL101">
        <v>49</v>
      </c>
      <c r="TM101">
        <v>49</v>
      </c>
      <c r="TN101">
        <v>49</v>
      </c>
      <c r="TO101">
        <v>49</v>
      </c>
      <c r="TP101">
        <v>50</v>
      </c>
      <c r="TQ101">
        <v>50</v>
      </c>
      <c r="TR101">
        <v>50</v>
      </c>
      <c r="TS101">
        <v>50</v>
      </c>
      <c r="TT101">
        <v>50</v>
      </c>
      <c r="TU101">
        <v>50</v>
      </c>
      <c r="TV101">
        <v>50</v>
      </c>
      <c r="TW101">
        <v>50</v>
      </c>
      <c r="TX101">
        <v>50</v>
      </c>
      <c r="TY101">
        <v>50</v>
      </c>
      <c r="TZ101">
        <v>50</v>
      </c>
      <c r="UA101">
        <v>50</v>
      </c>
      <c r="UB101">
        <v>50</v>
      </c>
      <c r="UC101">
        <v>50</v>
      </c>
      <c r="UD101">
        <v>50</v>
      </c>
      <c r="UE101">
        <v>51</v>
      </c>
      <c r="UF101">
        <v>51</v>
      </c>
      <c r="UG101">
        <v>51</v>
      </c>
      <c r="UH101">
        <v>51</v>
      </c>
      <c r="UI101">
        <v>51</v>
      </c>
      <c r="UJ101">
        <v>51</v>
      </c>
      <c r="UK101">
        <v>51</v>
      </c>
      <c r="UL101">
        <v>51</v>
      </c>
      <c r="UM101">
        <v>51</v>
      </c>
      <c r="UN101">
        <v>51</v>
      </c>
      <c r="UO101">
        <v>51</v>
      </c>
      <c r="UP101">
        <v>51</v>
      </c>
      <c r="UQ101">
        <v>51</v>
      </c>
      <c r="UR101">
        <v>51</v>
      </c>
      <c r="US101">
        <v>51</v>
      </c>
      <c r="UT101">
        <v>51</v>
      </c>
      <c r="UU101">
        <v>51</v>
      </c>
      <c r="UV101">
        <v>51</v>
      </c>
      <c r="UW101">
        <v>51</v>
      </c>
      <c r="UX101">
        <v>51</v>
      </c>
      <c r="UY101">
        <v>51</v>
      </c>
      <c r="UZ101">
        <v>51</v>
      </c>
      <c r="VA101">
        <v>51</v>
      </c>
      <c r="VB101">
        <v>51</v>
      </c>
      <c r="VC101">
        <v>51</v>
      </c>
      <c r="VD101">
        <v>51</v>
      </c>
      <c r="VE101">
        <v>51</v>
      </c>
      <c r="VF101">
        <v>51</v>
      </c>
      <c r="VG101">
        <v>51</v>
      </c>
      <c r="VH101">
        <v>51</v>
      </c>
      <c r="VI101">
        <v>52</v>
      </c>
      <c r="VJ101">
        <v>52</v>
      </c>
      <c r="VK101">
        <v>52</v>
      </c>
      <c r="VL101">
        <v>52</v>
      </c>
      <c r="VM101">
        <v>52</v>
      </c>
      <c r="VN101">
        <v>52</v>
      </c>
      <c r="VO101">
        <v>52</v>
      </c>
      <c r="VP101">
        <v>52</v>
      </c>
      <c r="VQ101">
        <v>52</v>
      </c>
      <c r="VR101">
        <v>52</v>
      </c>
      <c r="VS101">
        <v>52</v>
      </c>
      <c r="VT101">
        <v>52</v>
      </c>
      <c r="VU101">
        <v>52</v>
      </c>
      <c r="VV101">
        <v>52</v>
      </c>
      <c r="VW101">
        <v>52</v>
      </c>
      <c r="VX101">
        <v>52</v>
      </c>
      <c r="VY101">
        <v>52</v>
      </c>
      <c r="VZ101">
        <v>52</v>
      </c>
      <c r="WA101">
        <v>52</v>
      </c>
      <c r="WB101">
        <v>52</v>
      </c>
      <c r="WC101">
        <v>52</v>
      </c>
      <c r="WD101">
        <v>52</v>
      </c>
      <c r="WE101">
        <v>52</v>
      </c>
      <c r="WF101">
        <v>52</v>
      </c>
      <c r="WG101">
        <v>52</v>
      </c>
      <c r="WH101">
        <v>52</v>
      </c>
      <c r="WI101">
        <v>52</v>
      </c>
      <c r="WJ101">
        <v>52</v>
      </c>
      <c r="WK101">
        <v>52</v>
      </c>
      <c r="WL101">
        <v>52</v>
      </c>
      <c r="WM101">
        <v>53</v>
      </c>
      <c r="WN101">
        <v>53</v>
      </c>
      <c r="WO101">
        <v>53</v>
      </c>
      <c r="WP101">
        <v>53</v>
      </c>
      <c r="WQ101">
        <v>53</v>
      </c>
      <c r="WR101">
        <v>53</v>
      </c>
      <c r="WS101">
        <v>53</v>
      </c>
      <c r="WT101">
        <v>53</v>
      </c>
      <c r="WU101">
        <v>53</v>
      </c>
      <c r="WV101">
        <v>53</v>
      </c>
      <c r="WW101">
        <v>53</v>
      </c>
      <c r="WX101">
        <v>53</v>
      </c>
      <c r="WY101">
        <v>53</v>
      </c>
      <c r="WZ101">
        <v>53</v>
      </c>
      <c r="XA101">
        <v>53</v>
      </c>
      <c r="XB101">
        <v>53</v>
      </c>
      <c r="XC101">
        <v>53</v>
      </c>
      <c r="XD101">
        <v>53</v>
      </c>
      <c r="XE101">
        <v>53</v>
      </c>
      <c r="XF101">
        <v>53</v>
      </c>
      <c r="XG101">
        <v>53</v>
      </c>
      <c r="XH101">
        <v>53</v>
      </c>
      <c r="XI101">
        <v>53</v>
      </c>
      <c r="XJ101">
        <v>53</v>
      </c>
      <c r="XK101">
        <v>53</v>
      </c>
      <c r="XL101">
        <v>53</v>
      </c>
      <c r="XM101">
        <v>53</v>
      </c>
      <c r="XN101">
        <v>53</v>
      </c>
      <c r="XO101">
        <v>53</v>
      </c>
      <c r="XP101">
        <v>53</v>
      </c>
      <c r="XQ101">
        <v>54</v>
      </c>
      <c r="XR101">
        <v>54</v>
      </c>
      <c r="XS101">
        <v>54</v>
      </c>
      <c r="XT101">
        <v>54</v>
      </c>
      <c r="XU101">
        <v>54</v>
      </c>
      <c r="XV101">
        <v>54</v>
      </c>
      <c r="XW101">
        <v>54</v>
      </c>
      <c r="XX101">
        <v>54</v>
      </c>
      <c r="XY101">
        <v>54</v>
      </c>
      <c r="XZ101">
        <v>54</v>
      </c>
      <c r="YA101">
        <v>54</v>
      </c>
      <c r="YB101">
        <v>54</v>
      </c>
      <c r="YC101">
        <v>54</v>
      </c>
      <c r="YD101">
        <v>54</v>
      </c>
      <c r="YE101">
        <v>54</v>
      </c>
      <c r="YF101">
        <v>54</v>
      </c>
      <c r="YG101">
        <v>54</v>
      </c>
      <c r="YH101">
        <v>54</v>
      </c>
      <c r="YI101">
        <v>54</v>
      </c>
      <c r="YJ101">
        <v>54</v>
      </c>
      <c r="YK101">
        <v>54</v>
      </c>
      <c r="YL101">
        <v>54</v>
      </c>
      <c r="YM101">
        <v>54</v>
      </c>
      <c r="YN101">
        <v>54</v>
      </c>
      <c r="YO101">
        <v>54</v>
      </c>
      <c r="YP101">
        <v>54</v>
      </c>
      <c r="YQ101">
        <v>54</v>
      </c>
      <c r="YR101">
        <v>54</v>
      </c>
      <c r="YS101">
        <v>54</v>
      </c>
      <c r="YT101">
        <v>54</v>
      </c>
      <c r="YU101">
        <v>55</v>
      </c>
      <c r="YV101">
        <v>55</v>
      </c>
      <c r="YW101">
        <v>55</v>
      </c>
      <c r="YX101">
        <v>55</v>
      </c>
      <c r="YY101">
        <v>55</v>
      </c>
      <c r="YZ101">
        <v>55</v>
      </c>
      <c r="ZA101">
        <v>55</v>
      </c>
      <c r="ZB101">
        <v>55</v>
      </c>
      <c r="ZC101">
        <v>55</v>
      </c>
      <c r="ZD101">
        <v>55</v>
      </c>
      <c r="ZE101">
        <v>55</v>
      </c>
      <c r="ZF101">
        <v>55</v>
      </c>
      <c r="ZG101">
        <v>55</v>
      </c>
      <c r="ZH101">
        <v>55</v>
      </c>
      <c r="ZI101">
        <v>55</v>
      </c>
      <c r="ZJ101">
        <v>55</v>
      </c>
      <c r="ZK101">
        <v>55</v>
      </c>
      <c r="ZL101">
        <v>55</v>
      </c>
      <c r="ZM101">
        <v>55</v>
      </c>
      <c r="ZN101">
        <v>55</v>
      </c>
      <c r="ZO101">
        <v>55</v>
      </c>
      <c r="ZP101">
        <v>55</v>
      </c>
      <c r="ZQ101">
        <v>55</v>
      </c>
      <c r="ZR101">
        <v>55</v>
      </c>
      <c r="ZS101">
        <v>55</v>
      </c>
      <c r="ZT101">
        <v>55</v>
      </c>
      <c r="ZU101">
        <v>55</v>
      </c>
      <c r="ZV101">
        <v>55</v>
      </c>
      <c r="ZW101">
        <v>55</v>
      </c>
      <c r="ZX101">
        <v>55</v>
      </c>
      <c r="ZY101">
        <v>56</v>
      </c>
      <c r="ZZ101">
        <v>56</v>
      </c>
      <c r="AAA101">
        <v>56</v>
      </c>
      <c r="AAB101">
        <v>56</v>
      </c>
      <c r="AAC101">
        <v>56</v>
      </c>
      <c r="AAD101">
        <v>56</v>
      </c>
      <c r="AAE101">
        <v>56</v>
      </c>
      <c r="AAF101">
        <v>56</v>
      </c>
      <c r="AAG101">
        <v>56</v>
      </c>
      <c r="AAH101">
        <v>56</v>
      </c>
      <c r="AAI101">
        <v>56</v>
      </c>
      <c r="AAJ101">
        <v>56</v>
      </c>
      <c r="AAK101">
        <v>56</v>
      </c>
      <c r="AAL101">
        <v>56</v>
      </c>
      <c r="AAM101">
        <v>56</v>
      </c>
      <c r="AAN101">
        <v>56</v>
      </c>
      <c r="AAO101">
        <v>56</v>
      </c>
      <c r="AAP101">
        <v>56</v>
      </c>
      <c r="AAQ101">
        <v>56</v>
      </c>
      <c r="AAR101">
        <v>56</v>
      </c>
      <c r="AAS101">
        <v>56</v>
      </c>
      <c r="AAT101">
        <v>56</v>
      </c>
      <c r="AAU101">
        <v>56</v>
      </c>
      <c r="AAV101">
        <v>56</v>
      </c>
      <c r="AAW101">
        <v>56</v>
      </c>
      <c r="AAX101">
        <v>56</v>
      </c>
      <c r="AAY101">
        <v>56</v>
      </c>
      <c r="AAZ101">
        <v>56</v>
      </c>
      <c r="ABA101">
        <v>56</v>
      </c>
      <c r="ABB101">
        <v>56</v>
      </c>
      <c r="ABC101">
        <v>57</v>
      </c>
      <c r="ABD101">
        <v>57</v>
      </c>
      <c r="ABE101">
        <v>57</v>
      </c>
      <c r="ABF101">
        <v>57</v>
      </c>
      <c r="ABG101">
        <v>57</v>
      </c>
      <c r="ABH101">
        <v>57</v>
      </c>
      <c r="ABI101">
        <v>57</v>
      </c>
      <c r="ABJ101">
        <v>57</v>
      </c>
      <c r="ABK101">
        <v>57</v>
      </c>
      <c r="ABL101">
        <v>57</v>
      </c>
      <c r="ABM101">
        <v>57</v>
      </c>
      <c r="ABN101">
        <v>57</v>
      </c>
      <c r="ABO101">
        <v>57</v>
      </c>
      <c r="ABP101">
        <v>57</v>
      </c>
      <c r="ABQ101">
        <v>57</v>
      </c>
      <c r="ABR101">
        <v>57</v>
      </c>
      <c r="ABS101">
        <v>57</v>
      </c>
      <c r="ABT101">
        <v>57</v>
      </c>
      <c r="ABU101">
        <v>57</v>
      </c>
      <c r="ABV101">
        <v>57</v>
      </c>
      <c r="ABW101">
        <v>57</v>
      </c>
      <c r="ABX101">
        <v>57</v>
      </c>
      <c r="ABY101">
        <v>57</v>
      </c>
      <c r="ABZ101">
        <v>57</v>
      </c>
      <c r="ACA101">
        <v>57</v>
      </c>
      <c r="ACB101">
        <v>57</v>
      </c>
      <c r="ACC101">
        <v>57</v>
      </c>
      <c r="ACD101">
        <v>57</v>
      </c>
      <c r="ACE101">
        <v>57</v>
      </c>
      <c r="ACF101">
        <v>57</v>
      </c>
      <c r="ACG101">
        <v>58</v>
      </c>
      <c r="ACH101">
        <v>58</v>
      </c>
      <c r="ACI101">
        <v>58</v>
      </c>
      <c r="ACJ101">
        <v>58</v>
      </c>
      <c r="ACK101">
        <v>58</v>
      </c>
      <c r="ACL101">
        <v>58</v>
      </c>
      <c r="ACM101">
        <v>58</v>
      </c>
      <c r="ACN101">
        <v>58</v>
      </c>
      <c r="ACO101">
        <v>58</v>
      </c>
      <c r="ACP101">
        <v>58</v>
      </c>
      <c r="ACQ101">
        <v>58</v>
      </c>
      <c r="ACR101">
        <v>58</v>
      </c>
      <c r="ACS101">
        <v>58</v>
      </c>
      <c r="ACT101">
        <v>58</v>
      </c>
      <c r="ACU101">
        <v>58</v>
      </c>
      <c r="ACV101">
        <v>58</v>
      </c>
      <c r="ACW101">
        <v>58</v>
      </c>
      <c r="ACX101">
        <v>58</v>
      </c>
      <c r="ACY101">
        <v>58</v>
      </c>
      <c r="ACZ101">
        <v>58</v>
      </c>
      <c r="ADA101">
        <v>58</v>
      </c>
      <c r="ADB101">
        <v>58</v>
      </c>
      <c r="ADC101">
        <v>58</v>
      </c>
      <c r="ADD101">
        <v>58</v>
      </c>
      <c r="ADE101">
        <v>58</v>
      </c>
      <c r="ADF101">
        <v>58</v>
      </c>
      <c r="ADG101">
        <v>58</v>
      </c>
      <c r="ADH101">
        <v>58</v>
      </c>
      <c r="ADI101">
        <v>58</v>
      </c>
      <c r="ADJ101">
        <v>58</v>
      </c>
      <c r="ADK101">
        <v>59</v>
      </c>
      <c r="ADL101">
        <v>59</v>
      </c>
      <c r="ADM101">
        <v>59</v>
      </c>
      <c r="ADN101">
        <v>59</v>
      </c>
      <c r="ADO101">
        <v>59</v>
      </c>
      <c r="ADP101">
        <v>59</v>
      </c>
      <c r="ADQ101">
        <v>59</v>
      </c>
      <c r="ADR101">
        <v>59</v>
      </c>
      <c r="ADS101">
        <v>59</v>
      </c>
      <c r="ADT101">
        <v>59</v>
      </c>
      <c r="ADU101">
        <v>59</v>
      </c>
      <c r="ADV101">
        <v>59</v>
      </c>
      <c r="ADW101">
        <v>59</v>
      </c>
      <c r="ADX101">
        <v>59</v>
      </c>
      <c r="ADY101">
        <v>59</v>
      </c>
      <c r="ADZ101">
        <v>59</v>
      </c>
      <c r="AEA101">
        <v>59</v>
      </c>
      <c r="AEB101">
        <v>59</v>
      </c>
      <c r="AEC101">
        <v>59</v>
      </c>
      <c r="AED101">
        <v>59</v>
      </c>
      <c r="AEE101">
        <v>59</v>
      </c>
      <c r="AEF101">
        <v>59</v>
      </c>
      <c r="AEG101">
        <v>59</v>
      </c>
      <c r="AEH101">
        <v>59</v>
      </c>
      <c r="AEI101">
        <v>59</v>
      </c>
      <c r="AEJ101">
        <v>59</v>
      </c>
      <c r="AEK101">
        <v>59</v>
      </c>
      <c r="AEL101">
        <v>59</v>
      </c>
      <c r="AEM101">
        <v>59</v>
      </c>
      <c r="AEN101">
        <v>59</v>
      </c>
      <c r="AEO101">
        <v>60</v>
      </c>
      <c r="AEP101">
        <v>60</v>
      </c>
      <c r="AEQ101">
        <v>60</v>
      </c>
      <c r="AER101">
        <v>60</v>
      </c>
      <c r="AES101">
        <v>60</v>
      </c>
      <c r="AET101">
        <v>60</v>
      </c>
      <c r="AEU101">
        <v>60</v>
      </c>
      <c r="AEV101">
        <v>60</v>
      </c>
      <c r="AEW101">
        <v>60</v>
      </c>
      <c r="AEX101">
        <v>60</v>
      </c>
      <c r="AEY101">
        <v>60</v>
      </c>
      <c r="AEZ101">
        <v>60</v>
      </c>
      <c r="AFA101">
        <v>60</v>
      </c>
      <c r="AFB101">
        <v>60</v>
      </c>
      <c r="AFC101">
        <v>60</v>
      </c>
      <c r="AFD101">
        <v>60</v>
      </c>
      <c r="AFE101">
        <v>60</v>
      </c>
      <c r="AFF101">
        <v>60</v>
      </c>
      <c r="AFG101">
        <v>60</v>
      </c>
      <c r="AFH101">
        <v>60</v>
      </c>
      <c r="AFI101">
        <v>60</v>
      </c>
      <c r="AFJ101">
        <v>60</v>
      </c>
      <c r="AFK101">
        <v>60</v>
      </c>
      <c r="AFL101">
        <v>60</v>
      </c>
      <c r="AFM101">
        <v>60</v>
      </c>
      <c r="AFN101">
        <v>60</v>
      </c>
      <c r="AFO101">
        <v>60</v>
      </c>
      <c r="AFP101">
        <v>60</v>
      </c>
      <c r="AFQ101">
        <v>60</v>
      </c>
      <c r="AFR101">
        <v>60</v>
      </c>
      <c r="AFS101">
        <v>61</v>
      </c>
      <c r="AFT101">
        <v>61</v>
      </c>
      <c r="AFU101">
        <v>61</v>
      </c>
      <c r="AFV101">
        <v>61</v>
      </c>
      <c r="AFW101">
        <v>61</v>
      </c>
      <c r="AFX101">
        <v>61</v>
      </c>
      <c r="AFY101">
        <v>61</v>
      </c>
      <c r="AFZ101">
        <v>61</v>
      </c>
      <c r="AGA101">
        <v>61</v>
      </c>
      <c r="AGB101">
        <v>61</v>
      </c>
      <c r="AGC101">
        <v>61</v>
      </c>
      <c r="AGD101">
        <v>61</v>
      </c>
      <c r="AGE101">
        <v>61</v>
      </c>
      <c r="AGF101">
        <v>61</v>
      </c>
      <c r="AGG101">
        <v>61</v>
      </c>
      <c r="AGH101">
        <v>61</v>
      </c>
      <c r="AGI101">
        <v>61</v>
      </c>
      <c r="AGJ101">
        <v>61</v>
      </c>
      <c r="AGK101">
        <v>61</v>
      </c>
      <c r="AGL101">
        <v>61</v>
      </c>
      <c r="AGM101">
        <v>61</v>
      </c>
      <c r="AGN101">
        <v>61</v>
      </c>
      <c r="AGO101">
        <v>61</v>
      </c>
      <c r="AGP101">
        <v>61</v>
      </c>
      <c r="AGQ101">
        <v>61</v>
      </c>
      <c r="AGR101">
        <v>61</v>
      </c>
      <c r="AGS101">
        <v>61</v>
      </c>
      <c r="AGT101">
        <v>61</v>
      </c>
      <c r="AGU101">
        <v>61</v>
      </c>
      <c r="AGV101">
        <v>61</v>
      </c>
      <c r="AGW101">
        <v>62</v>
      </c>
      <c r="AGX101">
        <v>62</v>
      </c>
      <c r="AGY101">
        <v>62</v>
      </c>
      <c r="AGZ101">
        <v>62</v>
      </c>
      <c r="AHA101">
        <v>62</v>
      </c>
      <c r="AHB101">
        <v>62</v>
      </c>
      <c r="AHC101">
        <v>62</v>
      </c>
      <c r="AHD101">
        <v>62</v>
      </c>
      <c r="AHE101">
        <v>62</v>
      </c>
      <c r="AHF101">
        <v>62</v>
      </c>
      <c r="AHG101">
        <v>62</v>
      </c>
      <c r="AHH101">
        <v>62</v>
      </c>
      <c r="AHI101">
        <v>62</v>
      </c>
      <c r="AHJ101">
        <v>62</v>
      </c>
      <c r="AHK101">
        <v>62</v>
      </c>
      <c r="AHL101">
        <v>62</v>
      </c>
      <c r="AHM101">
        <v>62</v>
      </c>
      <c r="AHN101">
        <v>62</v>
      </c>
      <c r="AHO101">
        <v>62</v>
      </c>
      <c r="AHP101">
        <v>62</v>
      </c>
      <c r="AHQ101">
        <v>62</v>
      </c>
      <c r="AHR101">
        <v>62</v>
      </c>
      <c r="AHS101">
        <v>62</v>
      </c>
      <c r="AHT101">
        <v>62</v>
      </c>
      <c r="AHU101">
        <v>62</v>
      </c>
      <c r="AHV101">
        <v>62</v>
      </c>
      <c r="AHW101">
        <v>62</v>
      </c>
      <c r="AHX101">
        <v>62</v>
      </c>
      <c r="AHY101">
        <v>62</v>
      </c>
      <c r="AHZ101">
        <v>62</v>
      </c>
      <c r="AIA101">
        <v>63</v>
      </c>
      <c r="AIB101">
        <v>63</v>
      </c>
      <c r="AIC101">
        <v>63</v>
      </c>
      <c r="AID101">
        <v>63</v>
      </c>
      <c r="AIE101">
        <v>63</v>
      </c>
      <c r="AIF101">
        <v>63</v>
      </c>
      <c r="AIG101">
        <v>63</v>
      </c>
      <c r="AIH101">
        <v>63</v>
      </c>
      <c r="AII101">
        <v>63</v>
      </c>
      <c r="AIJ101">
        <v>63</v>
      </c>
      <c r="AIK101">
        <v>63</v>
      </c>
      <c r="AIL101">
        <v>63</v>
      </c>
      <c r="AIM101">
        <v>63</v>
      </c>
      <c r="AIN101">
        <v>63</v>
      </c>
      <c r="AIO101">
        <v>63</v>
      </c>
      <c r="AIP101">
        <v>63</v>
      </c>
      <c r="AIQ101">
        <v>63</v>
      </c>
      <c r="AIR101">
        <v>63</v>
      </c>
      <c r="AIS101">
        <v>63</v>
      </c>
      <c r="AIT101">
        <v>63</v>
      </c>
      <c r="AIU101">
        <v>63</v>
      </c>
      <c r="AIV101">
        <v>63</v>
      </c>
      <c r="AIW101">
        <v>63</v>
      </c>
      <c r="AIX101">
        <v>63</v>
      </c>
      <c r="AIY101">
        <v>63</v>
      </c>
      <c r="AIZ101">
        <v>63</v>
      </c>
      <c r="AJA101">
        <v>63</v>
      </c>
      <c r="AJB101">
        <v>63</v>
      </c>
      <c r="AJC101">
        <v>63</v>
      </c>
      <c r="AJD101">
        <v>63</v>
      </c>
      <c r="AJE101">
        <v>63</v>
      </c>
      <c r="AJF101">
        <v>63</v>
      </c>
      <c r="AJG101">
        <v>63</v>
      </c>
      <c r="AJH101">
        <v>63</v>
      </c>
      <c r="AJI101">
        <v>63</v>
      </c>
      <c r="AJJ101">
        <v>63</v>
      </c>
      <c r="AJK101">
        <v>63</v>
      </c>
      <c r="AJL101">
        <v>63</v>
      </c>
      <c r="AJM101">
        <v>63</v>
      </c>
      <c r="AJN101">
        <v>63</v>
      </c>
      <c r="AJO101">
        <v>63</v>
      </c>
      <c r="AJP101">
        <v>63</v>
      </c>
      <c r="AJQ101">
        <v>63</v>
      </c>
      <c r="AJR101">
        <v>63</v>
      </c>
      <c r="AJS101">
        <v>63</v>
      </c>
      <c r="AJT101">
        <v>63</v>
      </c>
      <c r="AJU101">
        <v>63</v>
      </c>
      <c r="AJV101">
        <v>63</v>
      </c>
      <c r="AJW101">
        <v>63</v>
      </c>
      <c r="AJX101">
        <v>63</v>
      </c>
      <c r="AJY101">
        <v>63</v>
      </c>
      <c r="AJZ101">
        <v>63</v>
      </c>
      <c r="AKA101">
        <v>63</v>
      </c>
      <c r="AKB101">
        <v>63</v>
      </c>
      <c r="AKC101">
        <v>63</v>
      </c>
      <c r="AKD101">
        <v>63</v>
      </c>
      <c r="AKE101">
        <v>63</v>
      </c>
      <c r="AKF101">
        <v>63</v>
      </c>
      <c r="AKG101">
        <v>63</v>
      </c>
      <c r="AKH101">
        <v>63</v>
      </c>
      <c r="AKI101">
        <v>63</v>
      </c>
      <c r="AKJ101">
        <v>63</v>
      </c>
      <c r="AKK101">
        <v>63</v>
      </c>
      <c r="AKL101">
        <v>63</v>
      </c>
      <c r="AKM101">
        <v>63</v>
      </c>
      <c r="AKN101">
        <v>63</v>
      </c>
      <c r="AKO101">
        <v>63</v>
      </c>
      <c r="AKP101">
        <v>63</v>
      </c>
      <c r="AKQ101">
        <v>63</v>
      </c>
      <c r="AKR101">
        <v>63</v>
      </c>
      <c r="AKS101">
        <v>63</v>
      </c>
      <c r="AKT101">
        <v>63</v>
      </c>
      <c r="AKU101">
        <v>63</v>
      </c>
      <c r="AKV101">
        <v>63</v>
      </c>
      <c r="AKW101">
        <v>63</v>
      </c>
      <c r="AKX101">
        <v>63</v>
      </c>
      <c r="AKY101">
        <v>63</v>
      </c>
      <c r="AKZ101">
        <v>63</v>
      </c>
      <c r="ALA101">
        <v>63</v>
      </c>
      <c r="ALB101">
        <v>63</v>
      </c>
      <c r="ALC101">
        <v>63</v>
      </c>
      <c r="ALD101">
        <v>63</v>
      </c>
      <c r="ALE101">
        <v>63</v>
      </c>
      <c r="ALF101">
        <v>63</v>
      </c>
      <c r="ALG101">
        <v>63</v>
      </c>
      <c r="ALH101">
        <v>63</v>
      </c>
      <c r="ALI101">
        <v>63</v>
      </c>
      <c r="ALJ101">
        <v>63</v>
      </c>
      <c r="ALK101">
        <v>63</v>
      </c>
      <c r="ALL101">
        <v>63</v>
      </c>
      <c r="ALM101">
        <v>63</v>
      </c>
    </row>
    <row r="102" spans="1:1001" x14ac:dyDescent="0.2">
      <c r="A102" t="s">
        <v>583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6</v>
      </c>
      <c r="AD102">
        <v>6</v>
      </c>
      <c r="AE102">
        <v>6</v>
      </c>
      <c r="AF102">
        <v>6</v>
      </c>
      <c r="AG102">
        <v>6</v>
      </c>
      <c r="AH102">
        <v>6</v>
      </c>
      <c r="AI102">
        <v>7</v>
      </c>
      <c r="AJ102">
        <v>7</v>
      </c>
      <c r="AK102">
        <v>7</v>
      </c>
      <c r="AL102">
        <v>7</v>
      </c>
      <c r="AM102">
        <v>7</v>
      </c>
      <c r="AN102">
        <v>7</v>
      </c>
      <c r="AO102">
        <v>8</v>
      </c>
      <c r="AP102">
        <v>8</v>
      </c>
      <c r="AQ102">
        <v>8</v>
      </c>
      <c r="AR102">
        <v>8</v>
      </c>
      <c r="AS102">
        <v>8</v>
      </c>
      <c r="AT102">
        <v>8</v>
      </c>
      <c r="AU102">
        <v>9</v>
      </c>
      <c r="AV102">
        <v>9</v>
      </c>
      <c r="AW102">
        <v>9</v>
      </c>
      <c r="AX102">
        <v>9</v>
      </c>
      <c r="AY102">
        <v>9</v>
      </c>
      <c r="AZ102">
        <v>9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11</v>
      </c>
      <c r="BH102">
        <v>11</v>
      </c>
      <c r="BI102">
        <v>11</v>
      </c>
      <c r="BJ102">
        <v>11</v>
      </c>
      <c r="BK102">
        <v>11</v>
      </c>
      <c r="BL102">
        <v>11</v>
      </c>
      <c r="BM102">
        <v>12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13</v>
      </c>
      <c r="BT102">
        <v>13</v>
      </c>
      <c r="BU102">
        <v>13</v>
      </c>
      <c r="BV102">
        <v>13</v>
      </c>
      <c r="BW102">
        <v>13</v>
      </c>
      <c r="BX102">
        <v>13</v>
      </c>
      <c r="BY102">
        <v>14</v>
      </c>
      <c r="BZ102">
        <v>14</v>
      </c>
      <c r="CA102">
        <v>14</v>
      </c>
      <c r="CB102">
        <v>14</v>
      </c>
      <c r="CC102">
        <v>14</v>
      </c>
      <c r="CD102">
        <v>14</v>
      </c>
      <c r="CE102">
        <v>15</v>
      </c>
      <c r="CF102">
        <v>15</v>
      </c>
      <c r="CG102">
        <v>15</v>
      </c>
      <c r="CH102">
        <v>15</v>
      </c>
      <c r="CI102">
        <v>15</v>
      </c>
      <c r="CJ102">
        <v>15</v>
      </c>
      <c r="CK102">
        <v>16</v>
      </c>
      <c r="CL102">
        <v>16</v>
      </c>
      <c r="CM102">
        <v>16</v>
      </c>
      <c r="CN102">
        <v>16</v>
      </c>
      <c r="CO102">
        <v>16</v>
      </c>
      <c r="CP102">
        <v>16</v>
      </c>
      <c r="CQ102">
        <v>17</v>
      </c>
      <c r="CR102">
        <v>17</v>
      </c>
      <c r="CS102">
        <v>17</v>
      </c>
      <c r="CT102">
        <v>17</v>
      </c>
      <c r="CU102">
        <v>17</v>
      </c>
      <c r="CV102">
        <v>17</v>
      </c>
      <c r="CW102">
        <v>18</v>
      </c>
      <c r="CX102">
        <v>18</v>
      </c>
      <c r="CY102">
        <v>18</v>
      </c>
      <c r="CZ102">
        <v>18</v>
      </c>
      <c r="DA102">
        <v>18</v>
      </c>
      <c r="DB102">
        <v>18</v>
      </c>
      <c r="DC102">
        <v>19</v>
      </c>
      <c r="DD102">
        <v>19</v>
      </c>
      <c r="DE102">
        <v>19</v>
      </c>
      <c r="DF102">
        <v>19</v>
      </c>
      <c r="DG102">
        <v>19</v>
      </c>
      <c r="DH102">
        <v>19</v>
      </c>
      <c r="DI102">
        <v>20</v>
      </c>
      <c r="DJ102">
        <v>20</v>
      </c>
      <c r="DK102">
        <v>20</v>
      </c>
      <c r="DL102">
        <v>20</v>
      </c>
      <c r="DM102">
        <v>20</v>
      </c>
      <c r="DN102">
        <v>20</v>
      </c>
      <c r="DO102">
        <v>21</v>
      </c>
      <c r="DP102">
        <v>21</v>
      </c>
      <c r="DQ102">
        <v>21</v>
      </c>
      <c r="DR102">
        <v>21</v>
      </c>
      <c r="DS102">
        <v>21</v>
      </c>
      <c r="DT102">
        <v>21</v>
      </c>
      <c r="DU102">
        <v>21</v>
      </c>
      <c r="DV102">
        <v>21</v>
      </c>
      <c r="DW102">
        <v>21</v>
      </c>
      <c r="DX102">
        <v>21</v>
      </c>
      <c r="DY102">
        <v>21</v>
      </c>
      <c r="DZ102">
        <v>21</v>
      </c>
      <c r="EA102">
        <v>22</v>
      </c>
      <c r="EB102">
        <v>22</v>
      </c>
      <c r="EC102">
        <v>22</v>
      </c>
      <c r="ED102">
        <v>22</v>
      </c>
      <c r="EE102">
        <v>22</v>
      </c>
      <c r="EF102">
        <v>22</v>
      </c>
      <c r="EG102">
        <v>22</v>
      </c>
      <c r="EH102">
        <v>22</v>
      </c>
      <c r="EI102">
        <v>22</v>
      </c>
      <c r="EJ102">
        <v>22</v>
      </c>
      <c r="EK102">
        <v>22</v>
      </c>
      <c r="EL102">
        <v>22</v>
      </c>
      <c r="EM102">
        <v>22</v>
      </c>
      <c r="EN102">
        <v>22</v>
      </c>
      <c r="EO102">
        <v>22</v>
      </c>
      <c r="EP102">
        <v>23</v>
      </c>
      <c r="EQ102">
        <v>23</v>
      </c>
      <c r="ER102">
        <v>23</v>
      </c>
      <c r="ES102">
        <v>23</v>
      </c>
      <c r="ET102">
        <v>23</v>
      </c>
      <c r="EU102">
        <v>23</v>
      </c>
      <c r="EV102">
        <v>23</v>
      </c>
      <c r="EW102">
        <v>23</v>
      </c>
      <c r="EX102">
        <v>23</v>
      </c>
      <c r="EY102">
        <v>23</v>
      </c>
      <c r="EZ102">
        <v>23</v>
      </c>
      <c r="FA102">
        <v>23</v>
      </c>
      <c r="FB102">
        <v>23</v>
      </c>
      <c r="FC102">
        <v>23</v>
      </c>
      <c r="FD102">
        <v>23</v>
      </c>
      <c r="FE102">
        <v>24</v>
      </c>
      <c r="FF102">
        <v>24</v>
      </c>
      <c r="FG102">
        <v>24</v>
      </c>
      <c r="FH102">
        <v>24</v>
      </c>
      <c r="FI102">
        <v>24</v>
      </c>
      <c r="FJ102">
        <v>24</v>
      </c>
      <c r="FK102">
        <v>24</v>
      </c>
      <c r="FL102">
        <v>24</v>
      </c>
      <c r="FM102">
        <v>24</v>
      </c>
      <c r="FN102">
        <v>24</v>
      </c>
      <c r="FO102">
        <v>24</v>
      </c>
      <c r="FP102">
        <v>24</v>
      </c>
      <c r="FQ102">
        <v>24</v>
      </c>
      <c r="FR102">
        <v>24</v>
      </c>
      <c r="FS102">
        <v>24</v>
      </c>
      <c r="FT102">
        <v>25</v>
      </c>
      <c r="FU102">
        <v>25</v>
      </c>
      <c r="FV102">
        <v>25</v>
      </c>
      <c r="FW102">
        <v>25</v>
      </c>
      <c r="FX102">
        <v>25</v>
      </c>
      <c r="FY102">
        <v>25</v>
      </c>
      <c r="FZ102">
        <v>25</v>
      </c>
      <c r="GA102">
        <v>25</v>
      </c>
      <c r="GB102">
        <v>25</v>
      </c>
      <c r="GC102">
        <v>25</v>
      </c>
      <c r="GD102">
        <v>25</v>
      </c>
      <c r="GE102">
        <v>25</v>
      </c>
      <c r="GF102">
        <v>25</v>
      </c>
      <c r="GG102">
        <v>25</v>
      </c>
      <c r="GH102">
        <v>25</v>
      </c>
      <c r="GI102">
        <v>26</v>
      </c>
      <c r="GJ102">
        <v>26</v>
      </c>
      <c r="GK102">
        <v>26</v>
      </c>
      <c r="GL102">
        <v>26</v>
      </c>
      <c r="GM102">
        <v>26</v>
      </c>
      <c r="GN102">
        <v>26</v>
      </c>
      <c r="GO102">
        <v>26</v>
      </c>
      <c r="GP102">
        <v>26</v>
      </c>
      <c r="GQ102">
        <v>26</v>
      </c>
      <c r="GR102">
        <v>26</v>
      </c>
      <c r="GS102">
        <v>26</v>
      </c>
      <c r="GT102">
        <v>26</v>
      </c>
      <c r="GU102">
        <v>26</v>
      </c>
      <c r="GV102">
        <v>26</v>
      </c>
      <c r="GW102">
        <v>26</v>
      </c>
      <c r="GX102">
        <v>27</v>
      </c>
      <c r="GY102">
        <v>27</v>
      </c>
      <c r="GZ102">
        <v>27</v>
      </c>
      <c r="HA102">
        <v>27</v>
      </c>
      <c r="HB102">
        <v>27</v>
      </c>
      <c r="HC102">
        <v>27</v>
      </c>
      <c r="HD102">
        <v>27</v>
      </c>
      <c r="HE102">
        <v>27</v>
      </c>
      <c r="HF102">
        <v>27</v>
      </c>
      <c r="HG102">
        <v>27</v>
      </c>
      <c r="HH102">
        <v>27</v>
      </c>
      <c r="HI102">
        <v>27</v>
      </c>
      <c r="HJ102">
        <v>27</v>
      </c>
      <c r="HK102">
        <v>27</v>
      </c>
      <c r="HL102">
        <v>27</v>
      </c>
      <c r="HM102">
        <v>28</v>
      </c>
      <c r="HN102">
        <v>28</v>
      </c>
      <c r="HO102">
        <v>28</v>
      </c>
      <c r="HP102">
        <v>28</v>
      </c>
      <c r="HQ102">
        <v>28</v>
      </c>
      <c r="HR102">
        <v>28</v>
      </c>
      <c r="HS102">
        <v>28</v>
      </c>
      <c r="HT102">
        <v>28</v>
      </c>
      <c r="HU102">
        <v>28</v>
      </c>
      <c r="HV102">
        <v>28</v>
      </c>
      <c r="HW102">
        <v>28</v>
      </c>
      <c r="HX102">
        <v>28</v>
      </c>
      <c r="HY102">
        <v>28</v>
      </c>
      <c r="HZ102">
        <v>28</v>
      </c>
      <c r="IA102">
        <v>28</v>
      </c>
      <c r="IB102">
        <v>29</v>
      </c>
      <c r="IC102">
        <v>29</v>
      </c>
      <c r="ID102">
        <v>29</v>
      </c>
      <c r="IE102">
        <v>29</v>
      </c>
      <c r="IF102">
        <v>29</v>
      </c>
      <c r="IG102">
        <v>29</v>
      </c>
      <c r="IH102">
        <v>29</v>
      </c>
      <c r="II102">
        <v>29</v>
      </c>
      <c r="IJ102">
        <v>29</v>
      </c>
      <c r="IK102">
        <v>29</v>
      </c>
      <c r="IL102">
        <v>29</v>
      </c>
      <c r="IM102">
        <v>29</v>
      </c>
      <c r="IN102">
        <v>29</v>
      </c>
      <c r="IO102">
        <v>29</v>
      </c>
      <c r="IP102">
        <v>29</v>
      </c>
      <c r="IQ102">
        <v>30</v>
      </c>
      <c r="IR102">
        <v>30</v>
      </c>
      <c r="IS102">
        <v>30</v>
      </c>
      <c r="IT102">
        <v>30</v>
      </c>
      <c r="IU102">
        <v>30</v>
      </c>
      <c r="IV102">
        <v>30</v>
      </c>
      <c r="IW102">
        <v>30</v>
      </c>
      <c r="IX102">
        <v>30</v>
      </c>
      <c r="IY102">
        <v>30</v>
      </c>
      <c r="IZ102">
        <v>30</v>
      </c>
      <c r="JA102">
        <v>30</v>
      </c>
      <c r="JB102">
        <v>30</v>
      </c>
      <c r="JC102">
        <v>30</v>
      </c>
      <c r="JD102">
        <v>30</v>
      </c>
      <c r="JE102">
        <v>30</v>
      </c>
      <c r="JF102">
        <v>31</v>
      </c>
      <c r="JG102">
        <v>31</v>
      </c>
      <c r="JH102">
        <v>31</v>
      </c>
      <c r="JI102">
        <v>31</v>
      </c>
      <c r="JJ102">
        <v>31</v>
      </c>
      <c r="JK102">
        <v>31</v>
      </c>
      <c r="JL102">
        <v>31</v>
      </c>
      <c r="JM102">
        <v>31</v>
      </c>
      <c r="JN102">
        <v>31</v>
      </c>
      <c r="JO102">
        <v>31</v>
      </c>
      <c r="JP102">
        <v>31</v>
      </c>
      <c r="JQ102">
        <v>31</v>
      </c>
      <c r="JR102">
        <v>31</v>
      </c>
      <c r="JS102">
        <v>31</v>
      </c>
      <c r="JT102">
        <v>31</v>
      </c>
      <c r="JU102">
        <v>32</v>
      </c>
      <c r="JV102">
        <v>32</v>
      </c>
      <c r="JW102">
        <v>32</v>
      </c>
      <c r="JX102">
        <v>32</v>
      </c>
      <c r="JY102">
        <v>32</v>
      </c>
      <c r="JZ102">
        <v>32</v>
      </c>
      <c r="KA102">
        <v>32</v>
      </c>
      <c r="KB102">
        <v>32</v>
      </c>
      <c r="KC102">
        <v>32</v>
      </c>
      <c r="KD102">
        <v>32</v>
      </c>
      <c r="KE102">
        <v>32</v>
      </c>
      <c r="KF102">
        <v>32</v>
      </c>
      <c r="KG102">
        <v>32</v>
      </c>
      <c r="KH102">
        <v>32</v>
      </c>
      <c r="KI102">
        <v>32</v>
      </c>
      <c r="KJ102">
        <v>33</v>
      </c>
      <c r="KK102">
        <v>33</v>
      </c>
      <c r="KL102">
        <v>33</v>
      </c>
      <c r="KM102">
        <v>33</v>
      </c>
      <c r="KN102">
        <v>33</v>
      </c>
      <c r="KO102">
        <v>33</v>
      </c>
      <c r="KP102">
        <v>33</v>
      </c>
      <c r="KQ102">
        <v>33</v>
      </c>
      <c r="KR102">
        <v>33</v>
      </c>
      <c r="KS102">
        <v>33</v>
      </c>
      <c r="KT102">
        <v>33</v>
      </c>
      <c r="KU102">
        <v>33</v>
      </c>
      <c r="KV102">
        <v>33</v>
      </c>
      <c r="KW102">
        <v>33</v>
      </c>
      <c r="KX102">
        <v>33</v>
      </c>
      <c r="KY102">
        <v>34</v>
      </c>
      <c r="KZ102">
        <v>34</v>
      </c>
      <c r="LA102">
        <v>34</v>
      </c>
      <c r="LB102">
        <v>34</v>
      </c>
      <c r="LC102">
        <v>34</v>
      </c>
      <c r="LD102">
        <v>34</v>
      </c>
      <c r="LE102">
        <v>34</v>
      </c>
      <c r="LF102">
        <v>34</v>
      </c>
      <c r="LG102">
        <v>34</v>
      </c>
      <c r="LH102">
        <v>34</v>
      </c>
      <c r="LI102">
        <v>34</v>
      </c>
      <c r="LJ102">
        <v>34</v>
      </c>
      <c r="LK102">
        <v>34</v>
      </c>
      <c r="LL102">
        <v>34</v>
      </c>
      <c r="LM102">
        <v>34</v>
      </c>
      <c r="LN102">
        <v>35</v>
      </c>
      <c r="LO102">
        <v>35</v>
      </c>
      <c r="LP102">
        <v>35</v>
      </c>
      <c r="LQ102">
        <v>35</v>
      </c>
      <c r="LR102">
        <v>35</v>
      </c>
      <c r="LS102">
        <v>35</v>
      </c>
      <c r="LT102">
        <v>35</v>
      </c>
      <c r="LU102">
        <v>35</v>
      </c>
      <c r="LV102">
        <v>35</v>
      </c>
      <c r="LW102">
        <v>35</v>
      </c>
      <c r="LX102">
        <v>35</v>
      </c>
      <c r="LY102">
        <v>35</v>
      </c>
      <c r="LZ102">
        <v>35</v>
      </c>
      <c r="MA102">
        <v>35</v>
      </c>
      <c r="MB102">
        <v>35</v>
      </c>
      <c r="MC102">
        <v>36</v>
      </c>
      <c r="MD102">
        <v>36</v>
      </c>
      <c r="ME102">
        <v>36</v>
      </c>
      <c r="MF102">
        <v>36</v>
      </c>
      <c r="MG102">
        <v>36</v>
      </c>
      <c r="MH102">
        <v>36</v>
      </c>
      <c r="MI102">
        <v>36</v>
      </c>
      <c r="MJ102">
        <v>36</v>
      </c>
      <c r="MK102">
        <v>36</v>
      </c>
      <c r="ML102">
        <v>36</v>
      </c>
      <c r="MM102">
        <v>36</v>
      </c>
      <c r="MN102">
        <v>36</v>
      </c>
      <c r="MO102">
        <v>36</v>
      </c>
      <c r="MP102">
        <v>36</v>
      </c>
      <c r="MQ102">
        <v>36</v>
      </c>
      <c r="MR102">
        <v>37</v>
      </c>
      <c r="MS102">
        <v>37</v>
      </c>
      <c r="MT102">
        <v>37</v>
      </c>
      <c r="MU102">
        <v>37</v>
      </c>
      <c r="MV102">
        <v>37</v>
      </c>
      <c r="MW102">
        <v>37</v>
      </c>
      <c r="MX102">
        <v>37</v>
      </c>
      <c r="MY102">
        <v>37</v>
      </c>
      <c r="MZ102">
        <v>37</v>
      </c>
      <c r="NA102">
        <v>37</v>
      </c>
      <c r="NB102">
        <v>37</v>
      </c>
      <c r="NC102">
        <v>37</v>
      </c>
      <c r="ND102">
        <v>37</v>
      </c>
      <c r="NE102">
        <v>37</v>
      </c>
      <c r="NF102">
        <v>37</v>
      </c>
      <c r="NG102">
        <v>38</v>
      </c>
      <c r="NH102">
        <v>38</v>
      </c>
      <c r="NI102">
        <v>38</v>
      </c>
      <c r="NJ102">
        <v>38</v>
      </c>
      <c r="NK102">
        <v>38</v>
      </c>
      <c r="NL102">
        <v>38</v>
      </c>
      <c r="NM102">
        <v>38</v>
      </c>
      <c r="NN102">
        <v>38</v>
      </c>
      <c r="NO102">
        <v>38</v>
      </c>
      <c r="NP102">
        <v>38</v>
      </c>
      <c r="NQ102">
        <v>38</v>
      </c>
      <c r="NR102">
        <v>38</v>
      </c>
      <c r="NS102">
        <v>38</v>
      </c>
      <c r="NT102">
        <v>38</v>
      </c>
      <c r="NU102">
        <v>38</v>
      </c>
      <c r="NV102">
        <v>39</v>
      </c>
      <c r="NW102">
        <v>39</v>
      </c>
      <c r="NX102">
        <v>39</v>
      </c>
      <c r="NY102">
        <v>39</v>
      </c>
      <c r="NZ102">
        <v>39</v>
      </c>
      <c r="OA102">
        <v>39</v>
      </c>
      <c r="OB102">
        <v>39</v>
      </c>
      <c r="OC102">
        <v>39</v>
      </c>
      <c r="OD102">
        <v>39</v>
      </c>
      <c r="OE102">
        <v>39</v>
      </c>
      <c r="OF102">
        <v>39</v>
      </c>
      <c r="OG102">
        <v>39</v>
      </c>
      <c r="OH102">
        <v>39</v>
      </c>
      <c r="OI102">
        <v>39</v>
      </c>
      <c r="OJ102">
        <v>39</v>
      </c>
      <c r="OK102">
        <v>40</v>
      </c>
      <c r="OL102">
        <v>40</v>
      </c>
      <c r="OM102">
        <v>40</v>
      </c>
      <c r="ON102">
        <v>40</v>
      </c>
      <c r="OO102">
        <v>40</v>
      </c>
      <c r="OP102">
        <v>40</v>
      </c>
      <c r="OQ102">
        <v>40</v>
      </c>
      <c r="OR102">
        <v>40</v>
      </c>
      <c r="OS102">
        <v>40</v>
      </c>
      <c r="OT102">
        <v>40</v>
      </c>
      <c r="OU102">
        <v>40</v>
      </c>
      <c r="OV102">
        <v>40</v>
      </c>
      <c r="OW102">
        <v>40</v>
      </c>
      <c r="OX102">
        <v>40</v>
      </c>
      <c r="OY102">
        <v>40</v>
      </c>
      <c r="OZ102">
        <v>41</v>
      </c>
      <c r="PA102">
        <v>41</v>
      </c>
      <c r="PB102">
        <v>41</v>
      </c>
      <c r="PC102">
        <v>41</v>
      </c>
      <c r="PD102">
        <v>41</v>
      </c>
      <c r="PE102">
        <v>41</v>
      </c>
      <c r="PF102">
        <v>41</v>
      </c>
      <c r="PG102">
        <v>41</v>
      </c>
      <c r="PH102">
        <v>41</v>
      </c>
      <c r="PI102">
        <v>41</v>
      </c>
      <c r="PJ102">
        <v>41</v>
      </c>
      <c r="PK102">
        <v>41</v>
      </c>
      <c r="PL102">
        <v>41</v>
      </c>
      <c r="PM102">
        <v>41</v>
      </c>
      <c r="PN102">
        <v>41</v>
      </c>
      <c r="PO102">
        <v>42</v>
      </c>
      <c r="PP102">
        <v>42</v>
      </c>
      <c r="PQ102">
        <v>42</v>
      </c>
      <c r="PR102">
        <v>42</v>
      </c>
      <c r="PS102">
        <v>42</v>
      </c>
      <c r="PT102">
        <v>42</v>
      </c>
      <c r="PU102">
        <v>42</v>
      </c>
      <c r="PV102">
        <v>42</v>
      </c>
      <c r="PW102">
        <v>42</v>
      </c>
      <c r="PX102">
        <v>42</v>
      </c>
      <c r="PY102">
        <v>42</v>
      </c>
      <c r="PZ102">
        <v>42</v>
      </c>
      <c r="QA102">
        <v>42</v>
      </c>
      <c r="QB102">
        <v>42</v>
      </c>
      <c r="QC102">
        <v>42</v>
      </c>
      <c r="QD102">
        <v>43</v>
      </c>
      <c r="QE102">
        <v>43</v>
      </c>
      <c r="QF102">
        <v>43</v>
      </c>
      <c r="QG102">
        <v>43</v>
      </c>
      <c r="QH102">
        <v>43</v>
      </c>
      <c r="QI102">
        <v>43</v>
      </c>
      <c r="QJ102">
        <v>43</v>
      </c>
      <c r="QK102">
        <v>43</v>
      </c>
      <c r="QL102">
        <v>43</v>
      </c>
      <c r="QM102">
        <v>43</v>
      </c>
      <c r="QN102">
        <v>43</v>
      </c>
      <c r="QO102">
        <v>43</v>
      </c>
      <c r="QP102">
        <v>43</v>
      </c>
      <c r="QQ102">
        <v>43</v>
      </c>
      <c r="QR102">
        <v>43</v>
      </c>
      <c r="QS102">
        <v>44</v>
      </c>
      <c r="QT102">
        <v>44</v>
      </c>
      <c r="QU102">
        <v>44</v>
      </c>
      <c r="QV102">
        <v>44</v>
      </c>
      <c r="QW102">
        <v>44</v>
      </c>
      <c r="QX102">
        <v>44</v>
      </c>
      <c r="QY102">
        <v>44</v>
      </c>
      <c r="QZ102">
        <v>44</v>
      </c>
      <c r="RA102">
        <v>44</v>
      </c>
      <c r="RB102">
        <v>44</v>
      </c>
      <c r="RC102">
        <v>44</v>
      </c>
      <c r="RD102">
        <v>44</v>
      </c>
      <c r="RE102">
        <v>44</v>
      </c>
      <c r="RF102">
        <v>44</v>
      </c>
      <c r="RG102">
        <v>44</v>
      </c>
      <c r="RH102">
        <v>45</v>
      </c>
      <c r="RI102">
        <v>45</v>
      </c>
      <c r="RJ102">
        <v>45</v>
      </c>
      <c r="RK102">
        <v>45</v>
      </c>
      <c r="RL102">
        <v>45</v>
      </c>
      <c r="RM102">
        <v>45</v>
      </c>
      <c r="RN102">
        <v>45</v>
      </c>
      <c r="RO102">
        <v>45</v>
      </c>
      <c r="RP102">
        <v>45</v>
      </c>
      <c r="RQ102">
        <v>45</v>
      </c>
      <c r="RR102">
        <v>45</v>
      </c>
      <c r="RS102">
        <v>45</v>
      </c>
      <c r="RT102">
        <v>45</v>
      </c>
      <c r="RU102">
        <v>45</v>
      </c>
      <c r="RV102">
        <v>45</v>
      </c>
      <c r="RW102">
        <v>46</v>
      </c>
      <c r="RX102">
        <v>46</v>
      </c>
      <c r="RY102">
        <v>46</v>
      </c>
      <c r="RZ102">
        <v>46</v>
      </c>
      <c r="SA102">
        <v>46</v>
      </c>
      <c r="SB102">
        <v>46</v>
      </c>
      <c r="SC102">
        <v>46</v>
      </c>
      <c r="SD102">
        <v>46</v>
      </c>
      <c r="SE102">
        <v>46</v>
      </c>
      <c r="SF102">
        <v>46</v>
      </c>
      <c r="SG102">
        <v>46</v>
      </c>
      <c r="SH102">
        <v>46</v>
      </c>
      <c r="SI102">
        <v>46</v>
      </c>
      <c r="SJ102">
        <v>46</v>
      </c>
      <c r="SK102">
        <v>46</v>
      </c>
      <c r="SL102">
        <v>47</v>
      </c>
      <c r="SM102">
        <v>47</v>
      </c>
      <c r="SN102">
        <v>47</v>
      </c>
      <c r="SO102">
        <v>47</v>
      </c>
      <c r="SP102">
        <v>47</v>
      </c>
      <c r="SQ102">
        <v>47</v>
      </c>
      <c r="SR102">
        <v>47</v>
      </c>
      <c r="SS102">
        <v>47</v>
      </c>
      <c r="ST102">
        <v>47</v>
      </c>
      <c r="SU102">
        <v>47</v>
      </c>
      <c r="SV102">
        <v>47</v>
      </c>
      <c r="SW102">
        <v>47</v>
      </c>
      <c r="SX102">
        <v>47</v>
      </c>
      <c r="SY102">
        <v>47</v>
      </c>
      <c r="SZ102">
        <v>47</v>
      </c>
      <c r="TA102">
        <v>48</v>
      </c>
      <c r="TB102">
        <v>48</v>
      </c>
      <c r="TC102">
        <v>48</v>
      </c>
      <c r="TD102">
        <v>48</v>
      </c>
      <c r="TE102">
        <v>48</v>
      </c>
      <c r="TF102">
        <v>48</v>
      </c>
      <c r="TG102">
        <v>48</v>
      </c>
      <c r="TH102">
        <v>48</v>
      </c>
      <c r="TI102">
        <v>48</v>
      </c>
      <c r="TJ102">
        <v>48</v>
      </c>
      <c r="TK102">
        <v>48</v>
      </c>
      <c r="TL102">
        <v>48</v>
      </c>
      <c r="TM102">
        <v>48</v>
      </c>
      <c r="TN102">
        <v>48</v>
      </c>
      <c r="TO102">
        <v>48</v>
      </c>
      <c r="TP102">
        <v>49</v>
      </c>
      <c r="TQ102">
        <v>49</v>
      </c>
      <c r="TR102">
        <v>49</v>
      </c>
      <c r="TS102">
        <v>49</v>
      </c>
      <c r="TT102">
        <v>49</v>
      </c>
      <c r="TU102">
        <v>49</v>
      </c>
      <c r="TV102">
        <v>49</v>
      </c>
      <c r="TW102">
        <v>49</v>
      </c>
      <c r="TX102">
        <v>49</v>
      </c>
      <c r="TY102">
        <v>49</v>
      </c>
      <c r="TZ102">
        <v>49</v>
      </c>
      <c r="UA102">
        <v>49</v>
      </c>
      <c r="UB102">
        <v>49</v>
      </c>
      <c r="UC102">
        <v>49</v>
      </c>
      <c r="UD102">
        <v>49</v>
      </c>
      <c r="UE102">
        <v>50</v>
      </c>
      <c r="UF102">
        <v>50</v>
      </c>
      <c r="UG102">
        <v>50</v>
      </c>
      <c r="UH102">
        <v>50</v>
      </c>
      <c r="UI102">
        <v>50</v>
      </c>
      <c r="UJ102">
        <v>50</v>
      </c>
      <c r="UK102">
        <v>50</v>
      </c>
      <c r="UL102">
        <v>50</v>
      </c>
      <c r="UM102">
        <v>50</v>
      </c>
      <c r="UN102">
        <v>50</v>
      </c>
      <c r="UO102">
        <v>50</v>
      </c>
      <c r="UP102">
        <v>50</v>
      </c>
      <c r="UQ102">
        <v>50</v>
      </c>
      <c r="UR102">
        <v>50</v>
      </c>
      <c r="US102">
        <v>50</v>
      </c>
      <c r="UT102">
        <v>50</v>
      </c>
      <c r="UU102">
        <v>50</v>
      </c>
      <c r="UV102">
        <v>50</v>
      </c>
      <c r="UW102">
        <v>50</v>
      </c>
      <c r="UX102">
        <v>50</v>
      </c>
      <c r="UY102">
        <v>50</v>
      </c>
      <c r="UZ102">
        <v>50</v>
      </c>
      <c r="VA102">
        <v>50</v>
      </c>
      <c r="VB102">
        <v>50</v>
      </c>
      <c r="VC102">
        <v>50</v>
      </c>
      <c r="VD102">
        <v>50</v>
      </c>
      <c r="VE102">
        <v>50</v>
      </c>
      <c r="VF102">
        <v>50</v>
      </c>
      <c r="VG102">
        <v>50</v>
      </c>
      <c r="VH102">
        <v>50</v>
      </c>
      <c r="VI102">
        <v>51</v>
      </c>
      <c r="VJ102">
        <v>51</v>
      </c>
      <c r="VK102">
        <v>51</v>
      </c>
      <c r="VL102">
        <v>51</v>
      </c>
      <c r="VM102">
        <v>51</v>
      </c>
      <c r="VN102">
        <v>51</v>
      </c>
      <c r="VO102">
        <v>51</v>
      </c>
      <c r="VP102">
        <v>51</v>
      </c>
      <c r="VQ102">
        <v>51</v>
      </c>
      <c r="VR102">
        <v>51</v>
      </c>
      <c r="VS102">
        <v>51</v>
      </c>
      <c r="VT102">
        <v>51</v>
      </c>
      <c r="VU102">
        <v>51</v>
      </c>
      <c r="VV102">
        <v>51</v>
      </c>
      <c r="VW102">
        <v>51</v>
      </c>
      <c r="VX102">
        <v>51</v>
      </c>
      <c r="VY102">
        <v>51</v>
      </c>
      <c r="VZ102">
        <v>51</v>
      </c>
      <c r="WA102">
        <v>51</v>
      </c>
      <c r="WB102">
        <v>51</v>
      </c>
      <c r="WC102">
        <v>51</v>
      </c>
      <c r="WD102">
        <v>51</v>
      </c>
      <c r="WE102">
        <v>51</v>
      </c>
      <c r="WF102">
        <v>51</v>
      </c>
      <c r="WG102">
        <v>51</v>
      </c>
      <c r="WH102">
        <v>51</v>
      </c>
      <c r="WI102">
        <v>51</v>
      </c>
      <c r="WJ102">
        <v>51</v>
      </c>
      <c r="WK102">
        <v>51</v>
      </c>
      <c r="WL102">
        <v>51</v>
      </c>
      <c r="WM102">
        <v>52</v>
      </c>
      <c r="WN102">
        <v>52</v>
      </c>
      <c r="WO102">
        <v>52</v>
      </c>
      <c r="WP102">
        <v>52</v>
      </c>
      <c r="WQ102">
        <v>52</v>
      </c>
      <c r="WR102">
        <v>52</v>
      </c>
      <c r="WS102">
        <v>52</v>
      </c>
      <c r="WT102">
        <v>52</v>
      </c>
      <c r="WU102">
        <v>52</v>
      </c>
      <c r="WV102">
        <v>52</v>
      </c>
      <c r="WW102">
        <v>52</v>
      </c>
      <c r="WX102">
        <v>52</v>
      </c>
      <c r="WY102">
        <v>52</v>
      </c>
      <c r="WZ102">
        <v>52</v>
      </c>
      <c r="XA102">
        <v>52</v>
      </c>
      <c r="XB102">
        <v>52</v>
      </c>
      <c r="XC102">
        <v>52</v>
      </c>
      <c r="XD102">
        <v>52</v>
      </c>
      <c r="XE102">
        <v>52</v>
      </c>
      <c r="XF102">
        <v>52</v>
      </c>
      <c r="XG102">
        <v>52</v>
      </c>
      <c r="XH102">
        <v>52</v>
      </c>
      <c r="XI102">
        <v>52</v>
      </c>
      <c r="XJ102">
        <v>52</v>
      </c>
      <c r="XK102">
        <v>52</v>
      </c>
      <c r="XL102">
        <v>52</v>
      </c>
      <c r="XM102">
        <v>52</v>
      </c>
      <c r="XN102">
        <v>52</v>
      </c>
      <c r="XO102">
        <v>52</v>
      </c>
      <c r="XP102">
        <v>52</v>
      </c>
      <c r="XQ102">
        <v>53</v>
      </c>
      <c r="XR102">
        <v>53</v>
      </c>
      <c r="XS102">
        <v>53</v>
      </c>
      <c r="XT102">
        <v>53</v>
      </c>
      <c r="XU102">
        <v>53</v>
      </c>
      <c r="XV102">
        <v>53</v>
      </c>
      <c r="XW102">
        <v>53</v>
      </c>
      <c r="XX102">
        <v>53</v>
      </c>
      <c r="XY102">
        <v>53</v>
      </c>
      <c r="XZ102">
        <v>53</v>
      </c>
      <c r="YA102">
        <v>53</v>
      </c>
      <c r="YB102">
        <v>53</v>
      </c>
      <c r="YC102">
        <v>53</v>
      </c>
      <c r="YD102">
        <v>53</v>
      </c>
      <c r="YE102">
        <v>53</v>
      </c>
      <c r="YF102">
        <v>53</v>
      </c>
      <c r="YG102">
        <v>53</v>
      </c>
      <c r="YH102">
        <v>53</v>
      </c>
      <c r="YI102">
        <v>53</v>
      </c>
      <c r="YJ102">
        <v>53</v>
      </c>
      <c r="YK102">
        <v>53</v>
      </c>
      <c r="YL102">
        <v>53</v>
      </c>
      <c r="YM102">
        <v>53</v>
      </c>
      <c r="YN102">
        <v>53</v>
      </c>
      <c r="YO102">
        <v>53</v>
      </c>
      <c r="YP102">
        <v>53</v>
      </c>
      <c r="YQ102">
        <v>53</v>
      </c>
      <c r="YR102">
        <v>53</v>
      </c>
      <c r="YS102">
        <v>53</v>
      </c>
      <c r="YT102">
        <v>53</v>
      </c>
      <c r="YU102">
        <v>54</v>
      </c>
      <c r="YV102">
        <v>54</v>
      </c>
      <c r="YW102">
        <v>54</v>
      </c>
      <c r="YX102">
        <v>54</v>
      </c>
      <c r="YY102">
        <v>54</v>
      </c>
      <c r="YZ102">
        <v>54</v>
      </c>
      <c r="ZA102">
        <v>54</v>
      </c>
      <c r="ZB102">
        <v>54</v>
      </c>
      <c r="ZC102">
        <v>54</v>
      </c>
      <c r="ZD102">
        <v>54</v>
      </c>
      <c r="ZE102">
        <v>54</v>
      </c>
      <c r="ZF102">
        <v>54</v>
      </c>
      <c r="ZG102">
        <v>54</v>
      </c>
      <c r="ZH102">
        <v>54</v>
      </c>
      <c r="ZI102">
        <v>54</v>
      </c>
      <c r="ZJ102">
        <v>54</v>
      </c>
      <c r="ZK102">
        <v>54</v>
      </c>
      <c r="ZL102">
        <v>54</v>
      </c>
      <c r="ZM102">
        <v>54</v>
      </c>
      <c r="ZN102">
        <v>54</v>
      </c>
      <c r="ZO102">
        <v>54</v>
      </c>
      <c r="ZP102">
        <v>54</v>
      </c>
      <c r="ZQ102">
        <v>54</v>
      </c>
      <c r="ZR102">
        <v>54</v>
      </c>
      <c r="ZS102">
        <v>54</v>
      </c>
      <c r="ZT102">
        <v>54</v>
      </c>
      <c r="ZU102">
        <v>54</v>
      </c>
      <c r="ZV102">
        <v>54</v>
      </c>
      <c r="ZW102">
        <v>54</v>
      </c>
      <c r="ZX102">
        <v>54</v>
      </c>
      <c r="ZY102">
        <v>55</v>
      </c>
      <c r="ZZ102">
        <v>55</v>
      </c>
      <c r="AAA102">
        <v>55</v>
      </c>
      <c r="AAB102">
        <v>55</v>
      </c>
      <c r="AAC102">
        <v>55</v>
      </c>
      <c r="AAD102">
        <v>55</v>
      </c>
      <c r="AAE102">
        <v>55</v>
      </c>
      <c r="AAF102">
        <v>55</v>
      </c>
      <c r="AAG102">
        <v>55</v>
      </c>
      <c r="AAH102">
        <v>55</v>
      </c>
      <c r="AAI102">
        <v>55</v>
      </c>
      <c r="AAJ102">
        <v>55</v>
      </c>
      <c r="AAK102">
        <v>55</v>
      </c>
      <c r="AAL102">
        <v>55</v>
      </c>
      <c r="AAM102">
        <v>55</v>
      </c>
      <c r="AAN102">
        <v>55</v>
      </c>
      <c r="AAO102">
        <v>55</v>
      </c>
      <c r="AAP102">
        <v>55</v>
      </c>
      <c r="AAQ102">
        <v>55</v>
      </c>
      <c r="AAR102">
        <v>55</v>
      </c>
      <c r="AAS102">
        <v>55</v>
      </c>
      <c r="AAT102">
        <v>55</v>
      </c>
      <c r="AAU102">
        <v>55</v>
      </c>
      <c r="AAV102">
        <v>55</v>
      </c>
      <c r="AAW102">
        <v>55</v>
      </c>
      <c r="AAX102">
        <v>55</v>
      </c>
      <c r="AAY102">
        <v>55</v>
      </c>
      <c r="AAZ102">
        <v>55</v>
      </c>
      <c r="ABA102">
        <v>55</v>
      </c>
      <c r="ABB102">
        <v>55</v>
      </c>
      <c r="ABC102">
        <v>56</v>
      </c>
      <c r="ABD102">
        <v>56</v>
      </c>
      <c r="ABE102">
        <v>56</v>
      </c>
      <c r="ABF102">
        <v>56</v>
      </c>
      <c r="ABG102">
        <v>56</v>
      </c>
      <c r="ABH102">
        <v>56</v>
      </c>
      <c r="ABI102">
        <v>56</v>
      </c>
      <c r="ABJ102">
        <v>56</v>
      </c>
      <c r="ABK102">
        <v>56</v>
      </c>
      <c r="ABL102">
        <v>56</v>
      </c>
      <c r="ABM102">
        <v>56</v>
      </c>
      <c r="ABN102">
        <v>56</v>
      </c>
      <c r="ABO102">
        <v>56</v>
      </c>
      <c r="ABP102">
        <v>56</v>
      </c>
      <c r="ABQ102">
        <v>56</v>
      </c>
      <c r="ABR102">
        <v>56</v>
      </c>
      <c r="ABS102">
        <v>56</v>
      </c>
      <c r="ABT102">
        <v>56</v>
      </c>
      <c r="ABU102">
        <v>56</v>
      </c>
      <c r="ABV102">
        <v>56</v>
      </c>
      <c r="ABW102">
        <v>56</v>
      </c>
      <c r="ABX102">
        <v>56</v>
      </c>
      <c r="ABY102">
        <v>56</v>
      </c>
      <c r="ABZ102">
        <v>56</v>
      </c>
      <c r="ACA102">
        <v>56</v>
      </c>
      <c r="ACB102">
        <v>56</v>
      </c>
      <c r="ACC102">
        <v>56</v>
      </c>
      <c r="ACD102">
        <v>56</v>
      </c>
      <c r="ACE102">
        <v>56</v>
      </c>
      <c r="ACF102">
        <v>56</v>
      </c>
      <c r="ACG102">
        <v>57</v>
      </c>
      <c r="ACH102">
        <v>57</v>
      </c>
      <c r="ACI102">
        <v>57</v>
      </c>
      <c r="ACJ102">
        <v>57</v>
      </c>
      <c r="ACK102">
        <v>57</v>
      </c>
      <c r="ACL102">
        <v>57</v>
      </c>
      <c r="ACM102">
        <v>57</v>
      </c>
      <c r="ACN102">
        <v>57</v>
      </c>
      <c r="ACO102">
        <v>57</v>
      </c>
      <c r="ACP102">
        <v>57</v>
      </c>
      <c r="ACQ102">
        <v>57</v>
      </c>
      <c r="ACR102">
        <v>57</v>
      </c>
      <c r="ACS102">
        <v>57</v>
      </c>
      <c r="ACT102">
        <v>57</v>
      </c>
      <c r="ACU102">
        <v>57</v>
      </c>
      <c r="ACV102">
        <v>57</v>
      </c>
      <c r="ACW102">
        <v>57</v>
      </c>
      <c r="ACX102">
        <v>57</v>
      </c>
      <c r="ACY102">
        <v>57</v>
      </c>
      <c r="ACZ102">
        <v>57</v>
      </c>
      <c r="ADA102">
        <v>57</v>
      </c>
      <c r="ADB102">
        <v>57</v>
      </c>
      <c r="ADC102">
        <v>57</v>
      </c>
      <c r="ADD102">
        <v>57</v>
      </c>
      <c r="ADE102">
        <v>57</v>
      </c>
      <c r="ADF102">
        <v>57</v>
      </c>
      <c r="ADG102">
        <v>57</v>
      </c>
      <c r="ADH102">
        <v>57</v>
      </c>
      <c r="ADI102">
        <v>57</v>
      </c>
      <c r="ADJ102">
        <v>57</v>
      </c>
      <c r="ADK102">
        <v>58</v>
      </c>
      <c r="ADL102">
        <v>58</v>
      </c>
      <c r="ADM102">
        <v>58</v>
      </c>
      <c r="ADN102">
        <v>58</v>
      </c>
      <c r="ADO102">
        <v>58</v>
      </c>
      <c r="ADP102">
        <v>58</v>
      </c>
      <c r="ADQ102">
        <v>58</v>
      </c>
      <c r="ADR102">
        <v>58</v>
      </c>
      <c r="ADS102">
        <v>58</v>
      </c>
      <c r="ADT102">
        <v>58</v>
      </c>
      <c r="ADU102">
        <v>58</v>
      </c>
      <c r="ADV102">
        <v>58</v>
      </c>
      <c r="ADW102">
        <v>58</v>
      </c>
      <c r="ADX102">
        <v>58</v>
      </c>
      <c r="ADY102">
        <v>58</v>
      </c>
      <c r="ADZ102">
        <v>58</v>
      </c>
      <c r="AEA102">
        <v>58</v>
      </c>
      <c r="AEB102">
        <v>58</v>
      </c>
      <c r="AEC102">
        <v>58</v>
      </c>
      <c r="AED102">
        <v>58</v>
      </c>
      <c r="AEE102">
        <v>58</v>
      </c>
      <c r="AEF102">
        <v>58</v>
      </c>
      <c r="AEG102">
        <v>58</v>
      </c>
      <c r="AEH102">
        <v>58</v>
      </c>
      <c r="AEI102">
        <v>58</v>
      </c>
      <c r="AEJ102">
        <v>58</v>
      </c>
      <c r="AEK102">
        <v>58</v>
      </c>
      <c r="AEL102">
        <v>58</v>
      </c>
      <c r="AEM102">
        <v>58</v>
      </c>
      <c r="AEN102">
        <v>58</v>
      </c>
      <c r="AEO102">
        <v>59</v>
      </c>
      <c r="AEP102">
        <v>59</v>
      </c>
      <c r="AEQ102">
        <v>59</v>
      </c>
      <c r="AER102">
        <v>59</v>
      </c>
      <c r="AES102">
        <v>59</v>
      </c>
      <c r="AET102">
        <v>59</v>
      </c>
      <c r="AEU102">
        <v>59</v>
      </c>
      <c r="AEV102">
        <v>59</v>
      </c>
      <c r="AEW102">
        <v>59</v>
      </c>
      <c r="AEX102">
        <v>59</v>
      </c>
      <c r="AEY102">
        <v>59</v>
      </c>
      <c r="AEZ102">
        <v>59</v>
      </c>
      <c r="AFA102">
        <v>59</v>
      </c>
      <c r="AFB102">
        <v>59</v>
      </c>
      <c r="AFC102">
        <v>59</v>
      </c>
      <c r="AFD102">
        <v>59</v>
      </c>
      <c r="AFE102">
        <v>59</v>
      </c>
      <c r="AFF102">
        <v>59</v>
      </c>
      <c r="AFG102">
        <v>59</v>
      </c>
      <c r="AFH102">
        <v>59</v>
      </c>
      <c r="AFI102">
        <v>59</v>
      </c>
      <c r="AFJ102">
        <v>59</v>
      </c>
      <c r="AFK102">
        <v>59</v>
      </c>
      <c r="AFL102">
        <v>59</v>
      </c>
      <c r="AFM102">
        <v>59</v>
      </c>
      <c r="AFN102">
        <v>59</v>
      </c>
      <c r="AFO102">
        <v>59</v>
      </c>
      <c r="AFP102">
        <v>59</v>
      </c>
      <c r="AFQ102">
        <v>59</v>
      </c>
      <c r="AFR102">
        <v>59</v>
      </c>
      <c r="AFS102">
        <v>60</v>
      </c>
      <c r="AFT102">
        <v>60</v>
      </c>
      <c r="AFU102">
        <v>60</v>
      </c>
      <c r="AFV102">
        <v>60</v>
      </c>
      <c r="AFW102">
        <v>60</v>
      </c>
      <c r="AFX102">
        <v>60</v>
      </c>
      <c r="AFY102">
        <v>60</v>
      </c>
      <c r="AFZ102">
        <v>60</v>
      </c>
      <c r="AGA102">
        <v>60</v>
      </c>
      <c r="AGB102">
        <v>60</v>
      </c>
      <c r="AGC102">
        <v>60</v>
      </c>
      <c r="AGD102">
        <v>60</v>
      </c>
      <c r="AGE102">
        <v>60</v>
      </c>
      <c r="AGF102">
        <v>60</v>
      </c>
      <c r="AGG102">
        <v>60</v>
      </c>
      <c r="AGH102">
        <v>60</v>
      </c>
      <c r="AGI102">
        <v>60</v>
      </c>
      <c r="AGJ102">
        <v>60</v>
      </c>
      <c r="AGK102">
        <v>60</v>
      </c>
      <c r="AGL102">
        <v>60</v>
      </c>
      <c r="AGM102">
        <v>60</v>
      </c>
      <c r="AGN102">
        <v>60</v>
      </c>
      <c r="AGO102">
        <v>60</v>
      </c>
      <c r="AGP102">
        <v>60</v>
      </c>
      <c r="AGQ102">
        <v>60</v>
      </c>
      <c r="AGR102">
        <v>60</v>
      </c>
      <c r="AGS102">
        <v>60</v>
      </c>
      <c r="AGT102">
        <v>60</v>
      </c>
      <c r="AGU102">
        <v>60</v>
      </c>
      <c r="AGV102">
        <v>60</v>
      </c>
      <c r="AGW102">
        <v>61</v>
      </c>
      <c r="AGX102">
        <v>61</v>
      </c>
      <c r="AGY102">
        <v>61</v>
      </c>
      <c r="AGZ102">
        <v>61</v>
      </c>
      <c r="AHA102">
        <v>61</v>
      </c>
      <c r="AHB102">
        <v>61</v>
      </c>
      <c r="AHC102">
        <v>61</v>
      </c>
      <c r="AHD102">
        <v>61</v>
      </c>
      <c r="AHE102">
        <v>61</v>
      </c>
      <c r="AHF102">
        <v>61</v>
      </c>
      <c r="AHG102">
        <v>61</v>
      </c>
      <c r="AHH102">
        <v>61</v>
      </c>
      <c r="AHI102">
        <v>61</v>
      </c>
      <c r="AHJ102">
        <v>61</v>
      </c>
      <c r="AHK102">
        <v>61</v>
      </c>
      <c r="AHL102">
        <v>61</v>
      </c>
      <c r="AHM102">
        <v>61</v>
      </c>
      <c r="AHN102">
        <v>61</v>
      </c>
      <c r="AHO102">
        <v>61</v>
      </c>
      <c r="AHP102">
        <v>61</v>
      </c>
      <c r="AHQ102">
        <v>61</v>
      </c>
      <c r="AHR102">
        <v>61</v>
      </c>
      <c r="AHS102">
        <v>61</v>
      </c>
      <c r="AHT102">
        <v>61</v>
      </c>
      <c r="AHU102">
        <v>61</v>
      </c>
      <c r="AHV102">
        <v>61</v>
      </c>
      <c r="AHW102">
        <v>61</v>
      </c>
      <c r="AHX102">
        <v>61</v>
      </c>
      <c r="AHY102">
        <v>61</v>
      </c>
      <c r="AHZ102">
        <v>61</v>
      </c>
      <c r="AIA102">
        <v>62</v>
      </c>
      <c r="AIB102">
        <v>62</v>
      </c>
      <c r="AIC102">
        <v>62</v>
      </c>
      <c r="AID102">
        <v>62</v>
      </c>
      <c r="AIE102">
        <v>62</v>
      </c>
      <c r="AIF102">
        <v>62</v>
      </c>
      <c r="AIG102">
        <v>62</v>
      </c>
      <c r="AIH102">
        <v>62</v>
      </c>
      <c r="AII102">
        <v>62</v>
      </c>
      <c r="AIJ102">
        <v>62</v>
      </c>
      <c r="AIK102">
        <v>62</v>
      </c>
      <c r="AIL102">
        <v>62</v>
      </c>
      <c r="AIM102">
        <v>62</v>
      </c>
      <c r="AIN102">
        <v>62</v>
      </c>
      <c r="AIO102">
        <v>62</v>
      </c>
      <c r="AIP102">
        <v>62</v>
      </c>
      <c r="AIQ102">
        <v>62</v>
      </c>
      <c r="AIR102">
        <v>62</v>
      </c>
      <c r="AIS102">
        <v>62</v>
      </c>
      <c r="AIT102">
        <v>62</v>
      </c>
      <c r="AIU102">
        <v>62</v>
      </c>
      <c r="AIV102">
        <v>62</v>
      </c>
      <c r="AIW102">
        <v>62</v>
      </c>
      <c r="AIX102">
        <v>62</v>
      </c>
      <c r="AIY102">
        <v>62</v>
      </c>
      <c r="AIZ102">
        <v>62</v>
      </c>
      <c r="AJA102">
        <v>62</v>
      </c>
      <c r="AJB102">
        <v>62</v>
      </c>
      <c r="AJC102">
        <v>62</v>
      </c>
      <c r="AJD102">
        <v>62</v>
      </c>
      <c r="AJE102">
        <v>62</v>
      </c>
      <c r="AJF102">
        <v>62</v>
      </c>
      <c r="AJG102">
        <v>62</v>
      </c>
      <c r="AJH102">
        <v>62</v>
      </c>
      <c r="AJI102">
        <v>62</v>
      </c>
      <c r="AJJ102">
        <v>62</v>
      </c>
      <c r="AJK102">
        <v>62</v>
      </c>
      <c r="AJL102">
        <v>62</v>
      </c>
      <c r="AJM102">
        <v>62</v>
      </c>
      <c r="AJN102">
        <v>62</v>
      </c>
      <c r="AJO102">
        <v>62</v>
      </c>
      <c r="AJP102">
        <v>62</v>
      </c>
      <c r="AJQ102">
        <v>62</v>
      </c>
      <c r="AJR102">
        <v>62</v>
      </c>
      <c r="AJS102">
        <v>62</v>
      </c>
      <c r="AJT102">
        <v>62</v>
      </c>
      <c r="AJU102">
        <v>62</v>
      </c>
      <c r="AJV102">
        <v>62</v>
      </c>
      <c r="AJW102">
        <v>62</v>
      </c>
      <c r="AJX102">
        <v>62</v>
      </c>
      <c r="AJY102">
        <v>62</v>
      </c>
      <c r="AJZ102">
        <v>62</v>
      </c>
      <c r="AKA102">
        <v>62</v>
      </c>
      <c r="AKB102">
        <v>62</v>
      </c>
      <c r="AKC102">
        <v>62</v>
      </c>
      <c r="AKD102">
        <v>62</v>
      </c>
      <c r="AKE102">
        <v>62</v>
      </c>
      <c r="AKF102">
        <v>62</v>
      </c>
      <c r="AKG102">
        <v>62</v>
      </c>
      <c r="AKH102">
        <v>62</v>
      </c>
      <c r="AKI102">
        <v>62</v>
      </c>
      <c r="AKJ102">
        <v>62</v>
      </c>
      <c r="AKK102">
        <v>62</v>
      </c>
      <c r="AKL102">
        <v>62</v>
      </c>
      <c r="AKM102">
        <v>62</v>
      </c>
      <c r="AKN102">
        <v>62</v>
      </c>
      <c r="AKO102">
        <v>62</v>
      </c>
      <c r="AKP102">
        <v>62</v>
      </c>
      <c r="AKQ102">
        <v>62</v>
      </c>
      <c r="AKR102">
        <v>62</v>
      </c>
      <c r="AKS102">
        <v>62</v>
      </c>
      <c r="AKT102">
        <v>62</v>
      </c>
      <c r="AKU102">
        <v>62</v>
      </c>
      <c r="AKV102">
        <v>62</v>
      </c>
      <c r="AKW102">
        <v>62</v>
      </c>
      <c r="AKX102">
        <v>62</v>
      </c>
      <c r="AKY102">
        <v>62</v>
      </c>
      <c r="AKZ102">
        <v>62</v>
      </c>
      <c r="ALA102">
        <v>62</v>
      </c>
      <c r="ALB102">
        <v>62</v>
      </c>
      <c r="ALC102">
        <v>62</v>
      </c>
      <c r="ALD102">
        <v>62</v>
      </c>
      <c r="ALE102">
        <v>62</v>
      </c>
      <c r="ALF102">
        <v>62</v>
      </c>
      <c r="ALG102">
        <v>62</v>
      </c>
      <c r="ALH102">
        <v>62</v>
      </c>
      <c r="ALI102">
        <v>62</v>
      </c>
      <c r="ALJ102">
        <v>62</v>
      </c>
      <c r="ALK102">
        <v>62</v>
      </c>
      <c r="ALL102">
        <v>62</v>
      </c>
      <c r="ALM102">
        <v>62</v>
      </c>
    </row>
  </sheetData>
  <mergeCells count="1">
    <mergeCell ref="G42:I4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I32"/>
  <sheetViews>
    <sheetView workbookViewId="0">
      <selection activeCell="G19" sqref="G19"/>
    </sheetView>
  </sheetViews>
  <sheetFormatPr baseColWidth="10" defaultRowHeight="16" x14ac:dyDescent="0.2"/>
  <cols>
    <col min="3" max="3" width="11.33203125" customWidth="1"/>
    <col min="6" max="6" width="22.1640625" customWidth="1"/>
    <col min="22" max="22" width="15.1640625" customWidth="1"/>
    <col min="23" max="23" width="17" customWidth="1"/>
    <col min="24" max="24" width="15.1640625" customWidth="1"/>
    <col min="25" max="25" width="26.5" customWidth="1"/>
    <col min="26" max="26" width="19.83203125" customWidth="1"/>
    <col min="27" max="29" width="10.83203125" style="75"/>
    <col min="30" max="30" width="12.6640625" customWidth="1"/>
  </cols>
  <sheetData>
    <row r="2" spans="1:35" x14ac:dyDescent="0.2">
      <c r="O2" t="s">
        <v>700</v>
      </c>
      <c r="P2" t="s">
        <v>701</v>
      </c>
      <c r="Q2" t="s">
        <v>729</v>
      </c>
      <c r="R2" t="s">
        <v>702</v>
      </c>
      <c r="S2" t="s">
        <v>703</v>
      </c>
      <c r="T2" t="s">
        <v>730</v>
      </c>
      <c r="U2" t="s">
        <v>704</v>
      </c>
      <c r="V2" t="s">
        <v>705</v>
      </c>
      <c r="W2" t="s">
        <v>706</v>
      </c>
      <c r="X2" t="s">
        <v>707</v>
      </c>
      <c r="Y2" t="s">
        <v>708</v>
      </c>
      <c r="Z2" t="s">
        <v>709</v>
      </c>
      <c r="AA2" s="75" t="s">
        <v>710</v>
      </c>
      <c r="AB2" s="75" t="s">
        <v>731</v>
      </c>
      <c r="AC2" s="75" t="s">
        <v>732</v>
      </c>
      <c r="AD2" s="75" t="s">
        <v>711</v>
      </c>
      <c r="AE2" s="75" t="s">
        <v>54</v>
      </c>
      <c r="AF2" s="75" t="s">
        <v>433</v>
      </c>
      <c r="AG2" s="75" t="s">
        <v>682</v>
      </c>
    </row>
    <row r="3" spans="1:35" x14ac:dyDescent="0.2">
      <c r="A3" t="s">
        <v>514</v>
      </c>
      <c r="B3" t="s">
        <v>562</v>
      </c>
      <c r="C3" t="s">
        <v>563</v>
      </c>
      <c r="D3" t="s">
        <v>564</v>
      </c>
      <c r="E3" t="s">
        <v>565</v>
      </c>
      <c r="F3" t="s">
        <v>566</v>
      </c>
      <c r="H3" t="s">
        <v>699</v>
      </c>
      <c r="L3">
        <v>1</v>
      </c>
      <c r="M3" s="99">
        <v>1</v>
      </c>
      <c r="O3">
        <v>30</v>
      </c>
      <c r="P3">
        <v>15</v>
      </c>
      <c r="Q3">
        <v>10</v>
      </c>
      <c r="R3">
        <v>5</v>
      </c>
      <c r="S3">
        <v>2</v>
      </c>
      <c r="T3">
        <f>AVERAGE(S3,U3)</f>
        <v>3</v>
      </c>
      <c r="U3">
        <v>4</v>
      </c>
      <c r="V3" s="48">
        <v>0.4</v>
      </c>
      <c r="W3" s="48">
        <v>0.1</v>
      </c>
      <c r="X3" s="48">
        <f>1-V3-W3</f>
        <v>0.5</v>
      </c>
      <c r="Y3">
        <v>5</v>
      </c>
      <c r="Z3">
        <f>(V3*(AVERAGE(O3:P3))+R3*W3-X3*(AVERAGE(S3:U3)))*Y3</f>
        <v>40</v>
      </c>
      <c r="AA3" s="75">
        <v>40</v>
      </c>
      <c r="AB3" s="75">
        <f>SUM($AA$3:AA3)</f>
        <v>40</v>
      </c>
      <c r="AC3" s="75">
        <v>0</v>
      </c>
      <c r="AD3" t="s">
        <v>488</v>
      </c>
      <c r="AE3">
        <v>600</v>
      </c>
      <c r="AF3">
        <f>SUM($AE$3:AE3)</f>
        <v>600</v>
      </c>
      <c r="AG3">
        <f>AF3/100</f>
        <v>6</v>
      </c>
    </row>
    <row r="4" spans="1:35" x14ac:dyDescent="0.2">
      <c r="A4">
        <v>1</v>
      </c>
      <c r="B4">
        <f>VLOOKUP(A4,'Dungeon&amp;Framework'!EP:EQ,2,FALSE)</f>
        <v>48</v>
      </c>
      <c r="C4">
        <v>40</v>
      </c>
      <c r="D4" t="s">
        <v>478</v>
      </c>
      <c r="E4" t="s">
        <v>753</v>
      </c>
      <c r="F4" t="s">
        <v>754</v>
      </c>
      <c r="L4">
        <v>2</v>
      </c>
      <c r="M4" s="99"/>
      <c r="O4">
        <v>30</v>
      </c>
      <c r="P4">
        <v>15</v>
      </c>
      <c r="Q4">
        <v>10</v>
      </c>
      <c r="R4">
        <v>5</v>
      </c>
      <c r="S4">
        <v>2</v>
      </c>
      <c r="T4">
        <f t="shared" ref="T4:T32" si="0">AVERAGE(S4,U4)</f>
        <v>3</v>
      </c>
      <c r="U4">
        <v>4</v>
      </c>
      <c r="V4" s="48">
        <v>0.4</v>
      </c>
      <c r="W4" s="48">
        <v>0.1</v>
      </c>
      <c r="X4" s="48">
        <f t="shared" ref="X4:X32" si="1">1-V4-W4</f>
        <v>0.5</v>
      </c>
      <c r="Y4">
        <v>5</v>
      </c>
      <c r="Z4">
        <f t="shared" ref="Z4:Z32" si="2">(V4*(AVERAGE(O4:P4))+R4*W4-X4*(AVERAGE(S4:U4)))*Y4</f>
        <v>40</v>
      </c>
      <c r="AA4" s="75">
        <v>40</v>
      </c>
      <c r="AB4" s="75">
        <f>SUM($AA$3:AA4)</f>
        <v>80</v>
      </c>
      <c r="AC4" s="75">
        <f>AB3</f>
        <v>40</v>
      </c>
      <c r="AD4" t="s">
        <v>557</v>
      </c>
      <c r="AE4">
        <v>30</v>
      </c>
      <c r="AF4">
        <f>SUM($AE$3:AE4)</f>
        <v>630</v>
      </c>
      <c r="AG4">
        <f t="shared" ref="AG4:AG32" si="3">AF4/100</f>
        <v>6.3</v>
      </c>
    </row>
    <row r="5" spans="1:35" x14ac:dyDescent="0.2">
      <c r="A5">
        <v>2</v>
      </c>
      <c r="B5">
        <f>VLOOKUP(A5,'Dungeon&amp;Framework'!EP:EQ,2,FALSE)</f>
        <v>100</v>
      </c>
      <c r="C5">
        <v>100</v>
      </c>
      <c r="D5" t="s">
        <v>544</v>
      </c>
      <c r="E5" t="s">
        <v>753</v>
      </c>
      <c r="F5" t="s">
        <v>755</v>
      </c>
      <c r="L5">
        <v>3</v>
      </c>
      <c r="M5" s="99"/>
      <c r="O5">
        <v>30</v>
      </c>
      <c r="P5">
        <v>15</v>
      </c>
      <c r="Q5">
        <v>10</v>
      </c>
      <c r="R5">
        <v>5</v>
      </c>
      <c r="S5">
        <v>2</v>
      </c>
      <c r="T5">
        <f t="shared" si="0"/>
        <v>3</v>
      </c>
      <c r="U5">
        <v>4</v>
      </c>
      <c r="V5" s="48">
        <v>0.4</v>
      </c>
      <c r="W5" s="48">
        <v>0.1</v>
      </c>
      <c r="X5" s="48">
        <f t="shared" si="1"/>
        <v>0.5</v>
      </c>
      <c r="Y5">
        <v>5</v>
      </c>
      <c r="Z5">
        <f t="shared" si="2"/>
        <v>40</v>
      </c>
      <c r="AA5" s="75">
        <v>40</v>
      </c>
      <c r="AB5" s="75">
        <f>SUM($AA$3:AA5)</f>
        <v>120</v>
      </c>
      <c r="AC5" s="75">
        <f t="shared" ref="AC5:AC32" si="4">AB4</f>
        <v>80</v>
      </c>
      <c r="AD5" t="s">
        <v>688</v>
      </c>
      <c r="AE5">
        <v>250</v>
      </c>
      <c r="AF5">
        <f>SUM($AE$3:AE5)</f>
        <v>880</v>
      </c>
      <c r="AG5">
        <f t="shared" si="3"/>
        <v>8.8000000000000007</v>
      </c>
    </row>
    <row r="6" spans="1:35" x14ac:dyDescent="0.2">
      <c r="A6">
        <v>3</v>
      </c>
      <c r="B6">
        <f>VLOOKUP(A6,'Dungeon&amp;Framework'!EP:EQ,2,FALSE)</f>
        <v>296</v>
      </c>
      <c r="C6">
        <v>300</v>
      </c>
      <c r="D6" t="s">
        <v>551</v>
      </c>
      <c r="E6" t="s">
        <v>753</v>
      </c>
      <c r="F6" t="s">
        <v>756</v>
      </c>
      <c r="L6">
        <v>4</v>
      </c>
      <c r="M6" s="99"/>
      <c r="O6">
        <v>30</v>
      </c>
      <c r="P6">
        <v>15</v>
      </c>
      <c r="Q6">
        <v>10</v>
      </c>
      <c r="R6">
        <v>5</v>
      </c>
      <c r="S6">
        <v>2</v>
      </c>
      <c r="T6">
        <f t="shared" si="0"/>
        <v>3</v>
      </c>
      <c r="U6">
        <v>4</v>
      </c>
      <c r="V6" s="48">
        <v>0.4</v>
      </c>
      <c r="W6" s="48">
        <v>0.1</v>
      </c>
      <c r="X6" s="48">
        <f t="shared" ref="X6:X9" si="5">1-V6-W6</f>
        <v>0.5</v>
      </c>
      <c r="Y6">
        <v>5</v>
      </c>
      <c r="Z6">
        <f t="shared" si="2"/>
        <v>40</v>
      </c>
      <c r="AA6" s="75">
        <v>40</v>
      </c>
      <c r="AB6" s="75">
        <f>SUM($AA$3:AA6)</f>
        <v>160</v>
      </c>
      <c r="AC6" s="75">
        <f t="shared" si="4"/>
        <v>120</v>
      </c>
      <c r="AD6" t="s">
        <v>548</v>
      </c>
      <c r="AE6">
        <v>100</v>
      </c>
      <c r="AF6">
        <f>SUM($AE$3:AE6)</f>
        <v>980</v>
      </c>
      <c r="AG6">
        <f t="shared" si="3"/>
        <v>9.8000000000000007</v>
      </c>
    </row>
    <row r="7" spans="1:35" x14ac:dyDescent="0.2">
      <c r="A7">
        <v>4</v>
      </c>
      <c r="B7">
        <f>VLOOKUP(A7,'Dungeon&amp;Framework'!EP:EQ,2,FALSE)</f>
        <v>636</v>
      </c>
      <c r="C7">
        <v>600</v>
      </c>
      <c r="D7" t="s">
        <v>548</v>
      </c>
      <c r="E7" t="s">
        <v>688</v>
      </c>
      <c r="F7" t="s">
        <v>757</v>
      </c>
      <c r="H7">
        <v>2</v>
      </c>
      <c r="I7">
        <v>10</v>
      </c>
      <c r="L7">
        <v>5</v>
      </c>
      <c r="M7" s="99"/>
      <c r="O7">
        <v>30</v>
      </c>
      <c r="P7">
        <v>15</v>
      </c>
      <c r="Q7">
        <v>10</v>
      </c>
      <c r="R7">
        <v>5</v>
      </c>
      <c r="S7">
        <v>2</v>
      </c>
      <c r="T7">
        <f t="shared" si="0"/>
        <v>3</v>
      </c>
      <c r="U7">
        <v>4</v>
      </c>
      <c r="V7" s="48">
        <v>0.4</v>
      </c>
      <c r="W7" s="48">
        <v>0.1</v>
      </c>
      <c r="X7" s="48">
        <f t="shared" si="5"/>
        <v>0.5</v>
      </c>
      <c r="Y7">
        <v>5</v>
      </c>
      <c r="Z7">
        <f t="shared" si="2"/>
        <v>40</v>
      </c>
      <c r="AA7" s="75">
        <v>40</v>
      </c>
      <c r="AB7" s="75">
        <f>SUM($AA$3:AA7)</f>
        <v>200</v>
      </c>
      <c r="AC7" s="75">
        <f t="shared" si="4"/>
        <v>160</v>
      </c>
      <c r="AD7" s="27" t="s">
        <v>485</v>
      </c>
      <c r="AE7">
        <v>2500</v>
      </c>
      <c r="AF7">
        <f>SUM($AE$3:AE7)</f>
        <v>3480</v>
      </c>
      <c r="AG7">
        <f t="shared" si="3"/>
        <v>34.799999999999997</v>
      </c>
      <c r="AI7" t="s">
        <v>727</v>
      </c>
    </row>
    <row r="8" spans="1:35" x14ac:dyDescent="0.2">
      <c r="A8">
        <v>5</v>
      </c>
      <c r="B8">
        <f>VLOOKUP(A8,'Dungeon&amp;Framework'!EP:EQ,2,FALSE)</f>
        <v>1116</v>
      </c>
      <c r="C8">
        <v>1000</v>
      </c>
      <c r="D8" t="s">
        <v>567</v>
      </c>
      <c r="E8" t="s">
        <v>688</v>
      </c>
      <c r="F8" t="s">
        <v>758</v>
      </c>
      <c r="L8">
        <v>6</v>
      </c>
      <c r="M8" s="99">
        <v>2</v>
      </c>
      <c r="O8">
        <v>30</v>
      </c>
      <c r="P8">
        <v>15</v>
      </c>
      <c r="Q8">
        <v>10</v>
      </c>
      <c r="R8">
        <v>5</v>
      </c>
      <c r="S8">
        <v>4</v>
      </c>
      <c r="T8">
        <f t="shared" si="0"/>
        <v>6</v>
      </c>
      <c r="U8">
        <v>8</v>
      </c>
      <c r="V8" s="48">
        <v>0.5</v>
      </c>
      <c r="W8" s="48">
        <v>0.1</v>
      </c>
      <c r="X8" s="48">
        <f t="shared" si="5"/>
        <v>0.4</v>
      </c>
      <c r="Y8">
        <v>5</v>
      </c>
      <c r="Z8">
        <f t="shared" si="2"/>
        <v>46.75</v>
      </c>
      <c r="AA8" s="75">
        <v>45</v>
      </c>
      <c r="AB8" s="75">
        <f>SUM($AA$3:AA8)</f>
        <v>245</v>
      </c>
      <c r="AC8" s="75">
        <f t="shared" si="4"/>
        <v>200</v>
      </c>
      <c r="AD8" t="s">
        <v>717</v>
      </c>
      <c r="AE8">
        <f>15*60</f>
        <v>900</v>
      </c>
      <c r="AF8">
        <f>SUM($AE$3:AE8)</f>
        <v>4380</v>
      </c>
      <c r="AG8">
        <f t="shared" si="3"/>
        <v>43.8</v>
      </c>
    </row>
    <row r="9" spans="1:35" x14ac:dyDescent="0.2">
      <c r="A9">
        <v>6</v>
      </c>
      <c r="B9">
        <f>VLOOKUP(A9,'Dungeon&amp;Framework'!EP:EQ,2,FALSE)</f>
        <v>1816</v>
      </c>
      <c r="C9">
        <v>1800</v>
      </c>
      <c r="D9" t="s">
        <v>553</v>
      </c>
      <c r="E9" t="s">
        <v>688</v>
      </c>
      <c r="F9" t="s">
        <v>759</v>
      </c>
      <c r="H9">
        <v>3</v>
      </c>
      <c r="I9">
        <v>15</v>
      </c>
      <c r="L9">
        <v>7</v>
      </c>
      <c r="M9" s="99"/>
      <c r="O9">
        <v>30</v>
      </c>
      <c r="P9">
        <v>15</v>
      </c>
      <c r="Q9">
        <v>10</v>
      </c>
      <c r="R9">
        <v>5</v>
      </c>
      <c r="S9">
        <v>4</v>
      </c>
      <c r="T9">
        <f t="shared" si="0"/>
        <v>6</v>
      </c>
      <c r="U9">
        <v>8</v>
      </c>
      <c r="V9" s="48">
        <v>0.5</v>
      </c>
      <c r="W9" s="48">
        <v>0.1</v>
      </c>
      <c r="X9" s="48">
        <f t="shared" si="5"/>
        <v>0.4</v>
      </c>
      <c r="Y9">
        <v>5</v>
      </c>
      <c r="Z9">
        <f t="shared" si="2"/>
        <v>46.75</v>
      </c>
      <c r="AA9" s="75">
        <v>45</v>
      </c>
      <c r="AB9" s="75">
        <f>SUM($AA$3:AA9)</f>
        <v>290</v>
      </c>
      <c r="AC9" s="75">
        <f t="shared" si="4"/>
        <v>245</v>
      </c>
      <c r="AD9" t="s">
        <v>722</v>
      </c>
      <c r="AE9">
        <v>60</v>
      </c>
      <c r="AF9">
        <f>SUM($AE$3:AE9)</f>
        <v>4440</v>
      </c>
      <c r="AG9">
        <f t="shared" si="3"/>
        <v>44.4</v>
      </c>
    </row>
    <row r="10" spans="1:35" x14ac:dyDescent="0.2">
      <c r="A10">
        <v>7</v>
      </c>
      <c r="B10">
        <f>VLOOKUP(A10,'Dungeon&amp;Framework'!EP:EQ,2,FALSE)</f>
        <v>3016</v>
      </c>
      <c r="C10">
        <v>3000</v>
      </c>
      <c r="D10" t="s">
        <v>568</v>
      </c>
      <c r="E10" t="s">
        <v>489</v>
      </c>
      <c r="F10" t="s">
        <v>760</v>
      </c>
      <c r="L10">
        <v>8</v>
      </c>
      <c r="M10" s="99"/>
      <c r="O10">
        <v>30</v>
      </c>
      <c r="P10">
        <v>15</v>
      </c>
      <c r="Q10">
        <v>10</v>
      </c>
      <c r="R10">
        <v>5</v>
      </c>
      <c r="S10">
        <v>4</v>
      </c>
      <c r="T10">
        <f t="shared" si="0"/>
        <v>6</v>
      </c>
      <c r="U10">
        <v>8</v>
      </c>
      <c r="V10" s="48">
        <v>0.5</v>
      </c>
      <c r="W10" s="48">
        <v>0.1</v>
      </c>
      <c r="X10" s="48">
        <f t="shared" ref="X10:X16" si="6">1-V10-W10</f>
        <v>0.4</v>
      </c>
      <c r="Y10">
        <v>5</v>
      </c>
      <c r="Z10">
        <f t="shared" si="2"/>
        <v>46.75</v>
      </c>
      <c r="AA10" s="75">
        <v>45</v>
      </c>
      <c r="AB10" s="75">
        <f>SUM($AA$3:AA10)</f>
        <v>335</v>
      </c>
      <c r="AC10" s="75">
        <f t="shared" si="4"/>
        <v>290</v>
      </c>
      <c r="AD10" t="s">
        <v>688</v>
      </c>
      <c r="AE10">
        <v>250</v>
      </c>
      <c r="AF10">
        <f>SUM($AE$3:AE10)</f>
        <v>4690</v>
      </c>
      <c r="AG10">
        <f t="shared" si="3"/>
        <v>46.9</v>
      </c>
    </row>
    <row r="11" spans="1:35" x14ac:dyDescent="0.2">
      <c r="A11">
        <v>8</v>
      </c>
      <c r="B11">
        <f>VLOOKUP(A11,'Dungeon&amp;Framework'!EP:EQ,2,FALSE)</f>
        <v>4616</v>
      </c>
      <c r="C11">
        <v>4600</v>
      </c>
      <c r="D11" t="s">
        <v>552</v>
      </c>
      <c r="E11" t="s">
        <v>489</v>
      </c>
      <c r="F11" t="s">
        <v>761</v>
      </c>
      <c r="H11">
        <v>4</v>
      </c>
      <c r="I11">
        <v>20</v>
      </c>
      <c r="L11">
        <v>9</v>
      </c>
      <c r="M11" s="99"/>
      <c r="O11">
        <v>30</v>
      </c>
      <c r="P11">
        <v>15</v>
      </c>
      <c r="Q11">
        <v>10</v>
      </c>
      <c r="R11">
        <v>5</v>
      </c>
      <c r="S11">
        <v>4</v>
      </c>
      <c r="T11">
        <f t="shared" si="0"/>
        <v>6</v>
      </c>
      <c r="U11">
        <v>8</v>
      </c>
      <c r="V11" s="48">
        <v>0.5</v>
      </c>
      <c r="W11" s="48">
        <v>0.1</v>
      </c>
      <c r="X11" s="48">
        <f t="shared" si="6"/>
        <v>0.4</v>
      </c>
      <c r="Y11">
        <v>5</v>
      </c>
      <c r="Z11">
        <f t="shared" si="2"/>
        <v>46.75</v>
      </c>
      <c r="AA11" s="75">
        <v>45</v>
      </c>
      <c r="AB11" s="75">
        <f>SUM($AA$3:AA11)</f>
        <v>380</v>
      </c>
      <c r="AC11" s="75">
        <f t="shared" si="4"/>
        <v>335</v>
      </c>
      <c r="AD11" t="s">
        <v>552</v>
      </c>
      <c r="AE11">
        <v>200</v>
      </c>
      <c r="AF11">
        <f>SUM($AE$3:AE11)</f>
        <v>4890</v>
      </c>
      <c r="AG11">
        <f t="shared" si="3"/>
        <v>48.9</v>
      </c>
    </row>
    <row r="12" spans="1:35" x14ac:dyDescent="0.2">
      <c r="A12">
        <v>9</v>
      </c>
      <c r="B12">
        <f>VLOOKUP(A12,'Dungeon&amp;Framework'!EP:EQ,2,FALSE)</f>
        <v>8386</v>
      </c>
      <c r="C12">
        <v>8000</v>
      </c>
      <c r="D12" t="s">
        <v>488</v>
      </c>
      <c r="E12" t="s">
        <v>489</v>
      </c>
      <c r="F12" t="s">
        <v>762</v>
      </c>
      <c r="L12">
        <v>10</v>
      </c>
      <c r="M12" s="99"/>
      <c r="O12">
        <v>30</v>
      </c>
      <c r="P12">
        <v>15</v>
      </c>
      <c r="Q12">
        <v>10</v>
      </c>
      <c r="R12">
        <v>5</v>
      </c>
      <c r="S12">
        <v>4</v>
      </c>
      <c r="T12">
        <f t="shared" si="0"/>
        <v>6</v>
      </c>
      <c r="U12">
        <v>8</v>
      </c>
      <c r="V12" s="48">
        <v>0.5</v>
      </c>
      <c r="W12" s="48">
        <v>0.1</v>
      </c>
      <c r="X12" s="48">
        <f t="shared" si="6"/>
        <v>0.4</v>
      </c>
      <c r="Y12">
        <v>5</v>
      </c>
      <c r="Z12">
        <f t="shared" si="2"/>
        <v>46.75</v>
      </c>
      <c r="AA12" s="75">
        <v>45</v>
      </c>
      <c r="AB12" s="75">
        <f>SUM($AA$3:AA12)</f>
        <v>425</v>
      </c>
      <c r="AC12" s="75">
        <f t="shared" si="4"/>
        <v>380</v>
      </c>
      <c r="AD12" s="27" t="s">
        <v>476</v>
      </c>
      <c r="AE12">
        <v>1500</v>
      </c>
      <c r="AF12">
        <f>SUM($AE$3:AE12)</f>
        <v>6390</v>
      </c>
      <c r="AG12">
        <f t="shared" si="3"/>
        <v>63.9</v>
      </c>
    </row>
    <row r="13" spans="1:35" x14ac:dyDescent="0.2">
      <c r="A13">
        <v>10</v>
      </c>
      <c r="B13">
        <f>VLOOKUP(A13,'Dungeon&amp;Framework'!EP:EQ,2,FALSE)</f>
        <v>12636</v>
      </c>
      <c r="C13">
        <v>12000</v>
      </c>
      <c r="D13" t="s">
        <v>572</v>
      </c>
      <c r="E13" t="s">
        <v>716</v>
      </c>
      <c r="F13" t="s">
        <v>763</v>
      </c>
      <c r="H13">
        <v>5</v>
      </c>
      <c r="I13">
        <v>25</v>
      </c>
      <c r="L13">
        <v>11</v>
      </c>
      <c r="M13" s="99">
        <v>3</v>
      </c>
      <c r="O13">
        <v>30</v>
      </c>
      <c r="P13">
        <v>15</v>
      </c>
      <c r="Q13">
        <v>10</v>
      </c>
      <c r="R13">
        <v>5</v>
      </c>
      <c r="S13">
        <v>8</v>
      </c>
      <c r="T13">
        <f t="shared" si="0"/>
        <v>12</v>
      </c>
      <c r="U13">
        <v>16</v>
      </c>
      <c r="V13" s="48">
        <v>0.6</v>
      </c>
      <c r="W13" s="48">
        <v>0.1</v>
      </c>
      <c r="X13" s="48">
        <f t="shared" si="6"/>
        <v>0.30000000000000004</v>
      </c>
      <c r="Y13">
        <v>5</v>
      </c>
      <c r="Z13">
        <f t="shared" si="2"/>
        <v>51.999999999999993</v>
      </c>
      <c r="AA13" s="75">
        <v>50</v>
      </c>
      <c r="AB13" s="75">
        <f>SUM($AA$3:AA13)</f>
        <v>475</v>
      </c>
      <c r="AC13" s="75">
        <f t="shared" si="4"/>
        <v>425</v>
      </c>
      <c r="AD13" t="s">
        <v>718</v>
      </c>
      <c r="AE13">
        <v>1200</v>
      </c>
      <c r="AF13">
        <f>SUM($AE$3:AE13)</f>
        <v>7590</v>
      </c>
      <c r="AG13">
        <f t="shared" si="3"/>
        <v>75.900000000000006</v>
      </c>
    </row>
    <row r="14" spans="1:35" x14ac:dyDescent="0.2">
      <c r="A14">
        <v>11</v>
      </c>
      <c r="B14">
        <f>VLOOKUP(A14,'Dungeon&amp;Framework'!EP:EQ,2,FALSE)</f>
        <v>14476</v>
      </c>
      <c r="C14">
        <v>14000</v>
      </c>
      <c r="D14" t="s">
        <v>569</v>
      </c>
      <c r="E14" t="s">
        <v>716</v>
      </c>
      <c r="F14" t="s">
        <v>764</v>
      </c>
      <c r="L14">
        <v>12</v>
      </c>
      <c r="M14" s="99"/>
      <c r="O14">
        <v>30</v>
      </c>
      <c r="P14">
        <v>15</v>
      </c>
      <c r="Q14">
        <v>10</v>
      </c>
      <c r="R14">
        <v>5</v>
      </c>
      <c r="S14">
        <v>8</v>
      </c>
      <c r="T14">
        <f t="shared" si="0"/>
        <v>12</v>
      </c>
      <c r="U14">
        <v>16</v>
      </c>
      <c r="V14" s="48">
        <v>0.6</v>
      </c>
      <c r="W14" s="48">
        <v>0.1</v>
      </c>
      <c r="X14" s="48">
        <f t="shared" si="6"/>
        <v>0.30000000000000004</v>
      </c>
      <c r="Y14">
        <v>5</v>
      </c>
      <c r="Z14">
        <f t="shared" si="2"/>
        <v>51.999999999999993</v>
      </c>
      <c r="AA14" s="75">
        <v>50</v>
      </c>
      <c r="AB14" s="75">
        <f>SUM($AA$3:AA14)</f>
        <v>525</v>
      </c>
      <c r="AC14" s="75">
        <f t="shared" si="4"/>
        <v>475</v>
      </c>
      <c r="AD14" t="s">
        <v>723</v>
      </c>
      <c r="AE14">
        <f>15*6</f>
        <v>90</v>
      </c>
      <c r="AF14">
        <f>SUM($AE$3:AE14)</f>
        <v>7680</v>
      </c>
      <c r="AG14">
        <f t="shared" si="3"/>
        <v>76.8</v>
      </c>
    </row>
    <row r="15" spans="1:35" x14ac:dyDescent="0.2">
      <c r="A15" s="27">
        <v>12</v>
      </c>
      <c r="B15" s="27">
        <f>VLOOKUP(A15,'Dungeon&amp;Framework'!EP:EQ,2,FALSE)</f>
        <v>18616</v>
      </c>
      <c r="C15" s="27">
        <v>18000</v>
      </c>
      <c r="D15" s="27" t="s">
        <v>573</v>
      </c>
      <c r="E15" s="27" t="s">
        <v>716</v>
      </c>
      <c r="F15" s="27" t="s">
        <v>765</v>
      </c>
      <c r="G15" s="27" t="s">
        <v>697</v>
      </c>
      <c r="H15">
        <v>6</v>
      </c>
      <c r="I15">
        <v>30</v>
      </c>
      <c r="L15">
        <v>13</v>
      </c>
      <c r="M15" s="99"/>
      <c r="O15">
        <v>30</v>
      </c>
      <c r="P15">
        <v>15</v>
      </c>
      <c r="Q15">
        <v>10</v>
      </c>
      <c r="R15">
        <v>5</v>
      </c>
      <c r="S15">
        <v>8</v>
      </c>
      <c r="T15">
        <f t="shared" si="0"/>
        <v>12</v>
      </c>
      <c r="U15">
        <v>16</v>
      </c>
      <c r="V15" s="48">
        <v>0.6</v>
      </c>
      <c r="W15" s="48">
        <v>0.1</v>
      </c>
      <c r="X15" s="48">
        <f t="shared" si="6"/>
        <v>0.30000000000000004</v>
      </c>
      <c r="Y15">
        <v>5</v>
      </c>
      <c r="Z15">
        <f t="shared" si="2"/>
        <v>51.999999999999993</v>
      </c>
      <c r="AA15" s="75">
        <v>50</v>
      </c>
      <c r="AB15" s="75">
        <f>SUM($AA$3:AA15)</f>
        <v>575</v>
      </c>
      <c r="AC15" s="75">
        <f t="shared" si="4"/>
        <v>525</v>
      </c>
      <c r="AD15" t="s">
        <v>489</v>
      </c>
      <c r="AE15">
        <v>750</v>
      </c>
      <c r="AF15">
        <f>SUM($AE$3:AE15)</f>
        <v>8430</v>
      </c>
      <c r="AG15">
        <f t="shared" si="3"/>
        <v>84.3</v>
      </c>
    </row>
    <row r="16" spans="1:35" x14ac:dyDescent="0.2">
      <c r="A16">
        <v>13</v>
      </c>
      <c r="B16">
        <f>VLOOKUP(A16,'Dungeon&amp;Framework'!ER:ES,2,FALSE)</f>
        <v>27168</v>
      </c>
      <c r="C16">
        <v>26000</v>
      </c>
      <c r="D16" t="s">
        <v>570</v>
      </c>
      <c r="E16" t="s">
        <v>716</v>
      </c>
      <c r="F16" t="s">
        <v>766</v>
      </c>
      <c r="L16">
        <v>14</v>
      </c>
      <c r="M16" s="99"/>
      <c r="O16">
        <v>30</v>
      </c>
      <c r="P16">
        <v>15</v>
      </c>
      <c r="Q16">
        <v>10</v>
      </c>
      <c r="R16">
        <v>5</v>
      </c>
      <c r="S16">
        <v>8</v>
      </c>
      <c r="T16">
        <f t="shared" si="0"/>
        <v>12</v>
      </c>
      <c r="U16">
        <v>16</v>
      </c>
      <c r="V16" s="48">
        <v>0.6</v>
      </c>
      <c r="W16" s="48">
        <v>0.1</v>
      </c>
      <c r="X16" s="48">
        <f t="shared" si="6"/>
        <v>0.30000000000000004</v>
      </c>
      <c r="Y16">
        <v>5</v>
      </c>
      <c r="Z16">
        <f t="shared" si="2"/>
        <v>51.999999999999993</v>
      </c>
      <c r="AA16" s="75">
        <v>50</v>
      </c>
      <c r="AB16" s="75">
        <f>SUM($AA$3:AA16)</f>
        <v>625</v>
      </c>
      <c r="AC16" s="75">
        <f t="shared" si="4"/>
        <v>575</v>
      </c>
      <c r="AD16" s="39" t="s">
        <v>573</v>
      </c>
      <c r="AE16">
        <v>300</v>
      </c>
      <c r="AF16">
        <f>SUM($AE$3:AE16)</f>
        <v>8730</v>
      </c>
      <c r="AG16">
        <f t="shared" si="3"/>
        <v>87.3</v>
      </c>
    </row>
    <row r="17" spans="1:33" x14ac:dyDescent="0.2">
      <c r="A17">
        <v>14</v>
      </c>
      <c r="B17">
        <f>VLOOKUP(A17,'Dungeon&amp;Framework'!ER:ES,2,FALSE)</f>
        <v>35088</v>
      </c>
      <c r="C17">
        <v>35000</v>
      </c>
      <c r="D17" t="s">
        <v>574</v>
      </c>
      <c r="E17" t="s">
        <v>716</v>
      </c>
      <c r="F17" t="s">
        <v>767</v>
      </c>
      <c r="L17">
        <v>15</v>
      </c>
      <c r="M17" s="99"/>
      <c r="O17">
        <v>30</v>
      </c>
      <c r="P17">
        <v>15</v>
      </c>
      <c r="Q17">
        <v>10</v>
      </c>
      <c r="R17">
        <v>5</v>
      </c>
      <c r="S17">
        <v>8</v>
      </c>
      <c r="T17">
        <f t="shared" si="0"/>
        <v>12</v>
      </c>
      <c r="U17">
        <v>16</v>
      </c>
      <c r="V17" s="48">
        <v>0.6</v>
      </c>
      <c r="W17" s="48">
        <v>0.1</v>
      </c>
      <c r="X17" s="48">
        <f t="shared" ref="X17:X22" si="7">1-V17-W17</f>
        <v>0.30000000000000004</v>
      </c>
      <c r="Y17">
        <v>5</v>
      </c>
      <c r="Z17">
        <f t="shared" si="2"/>
        <v>51.999999999999993</v>
      </c>
      <c r="AA17" s="75">
        <v>50</v>
      </c>
      <c r="AB17" s="75">
        <f>SUM($AA$3:AA17)</f>
        <v>675</v>
      </c>
      <c r="AC17" s="75">
        <f t="shared" si="4"/>
        <v>625</v>
      </c>
      <c r="AD17" s="27" t="s">
        <v>485</v>
      </c>
      <c r="AE17">
        <v>2500</v>
      </c>
      <c r="AF17">
        <f>SUM($AE$3:AE17)</f>
        <v>11230</v>
      </c>
      <c r="AG17">
        <f t="shared" si="3"/>
        <v>112.3</v>
      </c>
    </row>
    <row r="18" spans="1:33" x14ac:dyDescent="0.2">
      <c r="A18">
        <v>15</v>
      </c>
      <c r="B18">
        <f>VLOOKUP(A18,'Dungeon&amp;Framework'!ER:ES,2,FALSE)</f>
        <v>41528</v>
      </c>
      <c r="C18">
        <v>41000</v>
      </c>
      <c r="D18" t="s">
        <v>571</v>
      </c>
      <c r="E18" t="s">
        <v>716</v>
      </c>
      <c r="F18" t="s">
        <v>768</v>
      </c>
      <c r="L18">
        <v>16</v>
      </c>
      <c r="M18" s="99">
        <v>4</v>
      </c>
      <c r="O18">
        <v>30</v>
      </c>
      <c r="P18">
        <v>15</v>
      </c>
      <c r="Q18">
        <v>10</v>
      </c>
      <c r="R18">
        <v>5</v>
      </c>
      <c r="S18">
        <v>10</v>
      </c>
      <c r="T18">
        <f t="shared" si="0"/>
        <v>15</v>
      </c>
      <c r="U18">
        <v>20</v>
      </c>
      <c r="V18" s="48">
        <v>0.6</v>
      </c>
      <c r="W18" s="48">
        <v>0.1</v>
      </c>
      <c r="X18" s="48">
        <f t="shared" si="7"/>
        <v>0.30000000000000004</v>
      </c>
      <c r="Y18">
        <v>6</v>
      </c>
      <c r="Z18">
        <f t="shared" si="2"/>
        <v>57</v>
      </c>
      <c r="AA18" s="75">
        <v>55</v>
      </c>
      <c r="AB18" s="75">
        <f>SUM($AA$3:AA18)</f>
        <v>730</v>
      </c>
      <c r="AC18" s="75">
        <f t="shared" si="4"/>
        <v>675</v>
      </c>
      <c r="AD18" t="s">
        <v>719</v>
      </c>
      <c r="AE18">
        <f>25*60</f>
        <v>1500</v>
      </c>
      <c r="AF18">
        <f>SUM($AE$3:AE18)</f>
        <v>12730</v>
      </c>
      <c r="AG18">
        <f t="shared" si="3"/>
        <v>127.3</v>
      </c>
    </row>
    <row r="19" spans="1:33" x14ac:dyDescent="0.2">
      <c r="L19">
        <v>17</v>
      </c>
      <c r="M19" s="99"/>
      <c r="O19">
        <v>30</v>
      </c>
      <c r="P19">
        <v>15</v>
      </c>
      <c r="Q19">
        <v>10</v>
      </c>
      <c r="R19">
        <v>5</v>
      </c>
      <c r="S19">
        <v>10</v>
      </c>
      <c r="T19">
        <f t="shared" si="0"/>
        <v>15</v>
      </c>
      <c r="U19">
        <v>20</v>
      </c>
      <c r="V19" s="48">
        <v>0.6</v>
      </c>
      <c r="W19" s="48">
        <v>0.1</v>
      </c>
      <c r="X19" s="48">
        <f t="shared" si="7"/>
        <v>0.30000000000000004</v>
      </c>
      <c r="Y19">
        <v>6</v>
      </c>
      <c r="Z19">
        <f t="shared" si="2"/>
        <v>57</v>
      </c>
      <c r="AA19" s="75">
        <v>55</v>
      </c>
      <c r="AB19" s="75">
        <f>SUM($AA$3:AA19)</f>
        <v>785</v>
      </c>
      <c r="AC19" s="75">
        <f t="shared" si="4"/>
        <v>730</v>
      </c>
      <c r="AD19" s="39" t="s">
        <v>724</v>
      </c>
      <c r="AE19">
        <v>120</v>
      </c>
      <c r="AF19">
        <f>SUM($AE$3:AE19)</f>
        <v>12850</v>
      </c>
      <c r="AG19">
        <f t="shared" si="3"/>
        <v>128.5</v>
      </c>
    </row>
    <row r="20" spans="1:33" x14ac:dyDescent="0.2">
      <c r="L20">
        <v>18</v>
      </c>
      <c r="M20" s="99"/>
      <c r="O20">
        <v>30</v>
      </c>
      <c r="P20">
        <v>15</v>
      </c>
      <c r="Q20">
        <v>10</v>
      </c>
      <c r="R20">
        <v>5</v>
      </c>
      <c r="S20">
        <v>10</v>
      </c>
      <c r="T20">
        <f t="shared" si="0"/>
        <v>15</v>
      </c>
      <c r="U20">
        <v>20</v>
      </c>
      <c r="V20" s="48">
        <v>0.6</v>
      </c>
      <c r="W20" s="48">
        <v>0.1</v>
      </c>
      <c r="X20" s="48">
        <f t="shared" si="7"/>
        <v>0.30000000000000004</v>
      </c>
      <c r="Y20">
        <v>6</v>
      </c>
      <c r="Z20">
        <f t="shared" si="2"/>
        <v>57</v>
      </c>
      <c r="AA20" s="75">
        <v>55</v>
      </c>
      <c r="AB20" s="75">
        <f>SUM($AA$3:AA20)</f>
        <v>840</v>
      </c>
      <c r="AC20" s="75">
        <f t="shared" si="4"/>
        <v>785</v>
      </c>
      <c r="AD20" t="s">
        <v>489</v>
      </c>
      <c r="AE20">
        <v>750</v>
      </c>
      <c r="AF20">
        <f>SUM($AE$3:AE20)</f>
        <v>13600</v>
      </c>
      <c r="AG20">
        <f t="shared" si="3"/>
        <v>136</v>
      </c>
    </row>
    <row r="21" spans="1:33" x14ac:dyDescent="0.2">
      <c r="L21">
        <v>19</v>
      </c>
      <c r="M21" s="99"/>
      <c r="O21">
        <v>30</v>
      </c>
      <c r="P21">
        <v>15</v>
      </c>
      <c r="Q21">
        <v>10</v>
      </c>
      <c r="R21">
        <v>5</v>
      </c>
      <c r="S21">
        <v>10</v>
      </c>
      <c r="T21">
        <f t="shared" si="0"/>
        <v>15</v>
      </c>
      <c r="U21">
        <v>20</v>
      </c>
      <c r="V21" s="48">
        <v>0.6</v>
      </c>
      <c r="W21" s="48">
        <v>0.1</v>
      </c>
      <c r="X21" s="48">
        <f t="shared" si="7"/>
        <v>0.30000000000000004</v>
      </c>
      <c r="Y21">
        <v>6</v>
      </c>
      <c r="Z21">
        <f t="shared" si="2"/>
        <v>57</v>
      </c>
      <c r="AA21" s="75">
        <v>55</v>
      </c>
      <c r="AB21" s="75">
        <f>SUM($AA$3:AA21)</f>
        <v>895</v>
      </c>
      <c r="AC21" s="75">
        <f t="shared" si="4"/>
        <v>840</v>
      </c>
      <c r="AD21" s="39" t="s">
        <v>713</v>
      </c>
      <c r="AE21">
        <v>400</v>
      </c>
      <c r="AF21">
        <f>SUM($AE$3:AE21)</f>
        <v>14000</v>
      </c>
      <c r="AG21">
        <f t="shared" si="3"/>
        <v>140</v>
      </c>
    </row>
    <row r="22" spans="1:33" x14ac:dyDescent="0.2">
      <c r="L22">
        <v>20</v>
      </c>
      <c r="M22" s="99"/>
      <c r="O22">
        <v>30</v>
      </c>
      <c r="P22">
        <v>15</v>
      </c>
      <c r="Q22">
        <v>10</v>
      </c>
      <c r="R22">
        <v>5</v>
      </c>
      <c r="S22">
        <v>10</v>
      </c>
      <c r="T22">
        <f t="shared" si="0"/>
        <v>15</v>
      </c>
      <c r="U22">
        <v>20</v>
      </c>
      <c r="V22" s="48">
        <v>0.6</v>
      </c>
      <c r="W22" s="48">
        <v>0.1</v>
      </c>
      <c r="X22" s="48">
        <f t="shared" si="7"/>
        <v>0.30000000000000004</v>
      </c>
      <c r="Y22">
        <v>6</v>
      </c>
      <c r="Z22">
        <f t="shared" si="2"/>
        <v>57</v>
      </c>
      <c r="AA22" s="75">
        <v>55</v>
      </c>
      <c r="AB22" s="75">
        <f>SUM($AA$3:AA22)</f>
        <v>950</v>
      </c>
      <c r="AC22" s="75">
        <f t="shared" si="4"/>
        <v>895</v>
      </c>
      <c r="AD22" s="27" t="s">
        <v>484</v>
      </c>
      <c r="AE22">
        <v>3000</v>
      </c>
      <c r="AF22">
        <f>SUM($AE$3:AE22)</f>
        <v>17000</v>
      </c>
      <c r="AG22">
        <f t="shared" si="3"/>
        <v>170</v>
      </c>
    </row>
    <row r="23" spans="1:33" x14ac:dyDescent="0.2">
      <c r="L23">
        <v>21</v>
      </c>
      <c r="M23" s="99">
        <v>5</v>
      </c>
      <c r="O23">
        <v>30</v>
      </c>
      <c r="P23">
        <v>15</v>
      </c>
      <c r="Q23">
        <v>10</v>
      </c>
      <c r="R23">
        <v>5</v>
      </c>
      <c r="S23">
        <v>13</v>
      </c>
      <c r="T23">
        <v>20</v>
      </c>
      <c r="U23">
        <v>26</v>
      </c>
      <c r="V23" s="48">
        <v>0.6</v>
      </c>
      <c r="W23" s="48">
        <v>0.1</v>
      </c>
      <c r="X23" s="48">
        <f t="shared" si="1"/>
        <v>0.30000000000000004</v>
      </c>
      <c r="Y23">
        <v>7</v>
      </c>
      <c r="Z23">
        <f t="shared" si="2"/>
        <v>56.699999999999989</v>
      </c>
      <c r="AA23" s="75">
        <v>60</v>
      </c>
      <c r="AB23" s="75">
        <f>SUM($AA$3:AA23)</f>
        <v>1010</v>
      </c>
      <c r="AC23" s="75">
        <f t="shared" si="4"/>
        <v>950</v>
      </c>
      <c r="AD23" t="s">
        <v>720</v>
      </c>
      <c r="AE23">
        <f>30*60</f>
        <v>1800</v>
      </c>
      <c r="AF23">
        <f>SUM($AE$3:AE23)</f>
        <v>18800</v>
      </c>
      <c r="AG23">
        <f t="shared" si="3"/>
        <v>188</v>
      </c>
    </row>
    <row r="24" spans="1:33" x14ac:dyDescent="0.2">
      <c r="L24">
        <v>22</v>
      </c>
      <c r="M24" s="99"/>
      <c r="O24">
        <v>30</v>
      </c>
      <c r="P24">
        <v>15</v>
      </c>
      <c r="Q24">
        <v>10</v>
      </c>
      <c r="R24">
        <v>5</v>
      </c>
      <c r="S24">
        <v>13</v>
      </c>
      <c r="T24">
        <v>20</v>
      </c>
      <c r="U24">
        <v>26</v>
      </c>
      <c r="V24" s="48">
        <v>0.6</v>
      </c>
      <c r="W24" s="48">
        <v>0.1</v>
      </c>
      <c r="X24" s="48">
        <f t="shared" ref="X24:X27" si="8">1-V24-W24</f>
        <v>0.30000000000000004</v>
      </c>
      <c r="Y24">
        <v>7</v>
      </c>
      <c r="Z24">
        <f t="shared" si="2"/>
        <v>56.699999999999989</v>
      </c>
      <c r="AA24" s="75">
        <v>60</v>
      </c>
      <c r="AB24" s="75">
        <f>SUM($AA$3:AA24)</f>
        <v>1070</v>
      </c>
      <c r="AC24" s="75">
        <f t="shared" si="4"/>
        <v>1010</v>
      </c>
      <c r="AD24" s="39" t="s">
        <v>725</v>
      </c>
      <c r="AE24">
        <v>180</v>
      </c>
      <c r="AF24">
        <f>SUM($AE$3:AE24)</f>
        <v>18980</v>
      </c>
      <c r="AG24">
        <f t="shared" si="3"/>
        <v>189.8</v>
      </c>
    </row>
    <row r="25" spans="1:33" x14ac:dyDescent="0.2">
      <c r="L25">
        <v>23</v>
      </c>
      <c r="M25" s="99"/>
      <c r="O25">
        <v>30</v>
      </c>
      <c r="P25">
        <v>15</v>
      </c>
      <c r="Q25">
        <v>10</v>
      </c>
      <c r="R25">
        <v>5</v>
      </c>
      <c r="S25">
        <v>13</v>
      </c>
      <c r="T25">
        <v>20</v>
      </c>
      <c r="U25">
        <v>26</v>
      </c>
      <c r="V25" s="48">
        <v>0.6</v>
      </c>
      <c r="W25" s="48">
        <v>0.1</v>
      </c>
      <c r="X25" s="48">
        <f t="shared" si="8"/>
        <v>0.30000000000000004</v>
      </c>
      <c r="Y25">
        <v>7</v>
      </c>
      <c r="Z25">
        <f>(V25*(AVERAGE(O25:P25))+R25*W25-X25*(AVERAGE(S25:U25)))*Y25</f>
        <v>56.699999999999989</v>
      </c>
      <c r="AA25" s="75">
        <v>60</v>
      </c>
      <c r="AB25" s="75">
        <f>SUM($AA$3:AA25)</f>
        <v>1130</v>
      </c>
      <c r="AC25" s="75">
        <f t="shared" si="4"/>
        <v>1070</v>
      </c>
      <c r="AD25" t="s">
        <v>716</v>
      </c>
      <c r="AE25">
        <v>720</v>
      </c>
      <c r="AF25">
        <f>SUM($AE$3:AE25)</f>
        <v>19700</v>
      </c>
      <c r="AG25">
        <f t="shared" si="3"/>
        <v>197</v>
      </c>
    </row>
    <row r="26" spans="1:33" x14ac:dyDescent="0.2">
      <c r="L26">
        <v>24</v>
      </c>
      <c r="M26" s="99"/>
      <c r="O26">
        <v>30</v>
      </c>
      <c r="P26">
        <v>15</v>
      </c>
      <c r="Q26">
        <v>10</v>
      </c>
      <c r="R26">
        <v>5</v>
      </c>
      <c r="S26">
        <v>13</v>
      </c>
      <c r="T26">
        <v>20</v>
      </c>
      <c r="U26">
        <v>26</v>
      </c>
      <c r="V26" s="48">
        <v>0.6</v>
      </c>
      <c r="W26" s="48">
        <v>0.1</v>
      </c>
      <c r="X26" s="48">
        <f t="shared" si="8"/>
        <v>0.30000000000000004</v>
      </c>
      <c r="Y26">
        <v>7</v>
      </c>
      <c r="Z26">
        <f t="shared" si="2"/>
        <v>56.699999999999989</v>
      </c>
      <c r="AA26" s="75">
        <v>60</v>
      </c>
      <c r="AB26" s="75">
        <f>SUM($AA$3:AA26)</f>
        <v>1190</v>
      </c>
      <c r="AC26" s="75">
        <f t="shared" si="4"/>
        <v>1130</v>
      </c>
      <c r="AD26" s="39" t="s">
        <v>714</v>
      </c>
      <c r="AE26">
        <v>500</v>
      </c>
      <c r="AF26">
        <f>SUM($AE$3:AE26)</f>
        <v>20200</v>
      </c>
      <c r="AG26">
        <f t="shared" si="3"/>
        <v>202</v>
      </c>
    </row>
    <row r="27" spans="1:33" x14ac:dyDescent="0.2">
      <c r="L27">
        <v>25</v>
      </c>
      <c r="M27" s="99"/>
      <c r="O27">
        <v>30</v>
      </c>
      <c r="P27">
        <v>15</v>
      </c>
      <c r="Q27">
        <v>10</v>
      </c>
      <c r="R27">
        <v>5</v>
      </c>
      <c r="S27">
        <v>13</v>
      </c>
      <c r="T27">
        <v>20</v>
      </c>
      <c r="U27">
        <v>26</v>
      </c>
      <c r="V27" s="48">
        <v>0.6</v>
      </c>
      <c r="W27" s="48">
        <v>0.1</v>
      </c>
      <c r="X27" s="48">
        <f t="shared" si="8"/>
        <v>0.30000000000000004</v>
      </c>
      <c r="Y27">
        <v>7</v>
      </c>
      <c r="Z27">
        <f t="shared" si="2"/>
        <v>56.699999999999989</v>
      </c>
      <c r="AA27" s="75">
        <v>60</v>
      </c>
      <c r="AB27" s="75">
        <f>SUM($AA$3:AA27)</f>
        <v>1250</v>
      </c>
      <c r="AC27" s="75">
        <f t="shared" si="4"/>
        <v>1190</v>
      </c>
      <c r="AD27" s="27" t="s">
        <v>485</v>
      </c>
      <c r="AE27">
        <v>2500</v>
      </c>
      <c r="AF27">
        <f>SUM($AE$3:AE27)</f>
        <v>22700</v>
      </c>
      <c r="AG27">
        <f t="shared" si="3"/>
        <v>227</v>
      </c>
    </row>
    <row r="28" spans="1:33" x14ac:dyDescent="0.2">
      <c r="L28">
        <v>26</v>
      </c>
      <c r="M28" s="99">
        <v>6</v>
      </c>
      <c r="O28">
        <v>30</v>
      </c>
      <c r="P28">
        <v>15</v>
      </c>
      <c r="Q28">
        <v>10</v>
      </c>
      <c r="R28">
        <v>5</v>
      </c>
      <c r="S28">
        <v>16</v>
      </c>
      <c r="T28">
        <f t="shared" si="0"/>
        <v>24</v>
      </c>
      <c r="U28">
        <v>32</v>
      </c>
      <c r="V28" s="48">
        <v>0.6</v>
      </c>
      <c r="W28" s="48">
        <v>0.1</v>
      </c>
      <c r="X28" s="48">
        <f t="shared" si="1"/>
        <v>0.30000000000000004</v>
      </c>
      <c r="Y28">
        <v>10</v>
      </c>
      <c r="Z28">
        <f t="shared" si="2"/>
        <v>67.999999999999986</v>
      </c>
      <c r="AA28" s="75">
        <v>65</v>
      </c>
      <c r="AB28" s="75">
        <f>SUM($AA$3:AA28)</f>
        <v>1315</v>
      </c>
      <c r="AC28" s="75">
        <f t="shared" si="4"/>
        <v>1250</v>
      </c>
      <c r="AD28" t="s">
        <v>721</v>
      </c>
      <c r="AE28">
        <f>35*60</f>
        <v>2100</v>
      </c>
      <c r="AF28">
        <f>SUM($AE$3:AE28)</f>
        <v>24800</v>
      </c>
      <c r="AG28">
        <f t="shared" si="3"/>
        <v>248</v>
      </c>
    </row>
    <row r="29" spans="1:33" x14ac:dyDescent="0.2">
      <c r="L29">
        <v>27</v>
      </c>
      <c r="M29" s="99"/>
      <c r="O29">
        <v>30</v>
      </c>
      <c r="P29">
        <v>15</v>
      </c>
      <c r="Q29">
        <v>10</v>
      </c>
      <c r="R29">
        <v>5</v>
      </c>
      <c r="S29">
        <v>16</v>
      </c>
      <c r="T29">
        <f t="shared" si="0"/>
        <v>24</v>
      </c>
      <c r="U29">
        <v>32</v>
      </c>
      <c r="V29" s="48">
        <v>0.6</v>
      </c>
      <c r="W29" s="48">
        <v>0.1</v>
      </c>
      <c r="X29" s="48">
        <f t="shared" si="1"/>
        <v>0.30000000000000004</v>
      </c>
      <c r="Y29">
        <v>11</v>
      </c>
      <c r="Z29">
        <f t="shared" si="2"/>
        <v>74.799999999999983</v>
      </c>
      <c r="AA29" s="75">
        <v>70</v>
      </c>
      <c r="AB29" s="75">
        <f>SUM($AA$3:AA29)</f>
        <v>1385</v>
      </c>
      <c r="AC29" s="75">
        <f t="shared" si="4"/>
        <v>1315</v>
      </c>
      <c r="AD29" s="39" t="s">
        <v>726</v>
      </c>
      <c r="AE29">
        <v>210</v>
      </c>
      <c r="AF29">
        <f>SUM($AE$3:AE29)</f>
        <v>25010</v>
      </c>
      <c r="AG29">
        <f t="shared" si="3"/>
        <v>250.1</v>
      </c>
    </row>
    <row r="30" spans="1:33" x14ac:dyDescent="0.2">
      <c r="L30">
        <v>28</v>
      </c>
      <c r="M30" s="99"/>
      <c r="O30">
        <v>30</v>
      </c>
      <c r="P30">
        <v>15</v>
      </c>
      <c r="Q30">
        <v>10</v>
      </c>
      <c r="R30">
        <v>5</v>
      </c>
      <c r="S30">
        <v>16</v>
      </c>
      <c r="T30">
        <f t="shared" si="0"/>
        <v>24</v>
      </c>
      <c r="U30">
        <v>32</v>
      </c>
      <c r="V30" s="48">
        <v>0.6</v>
      </c>
      <c r="W30" s="48">
        <v>0.1</v>
      </c>
      <c r="X30" s="48">
        <f t="shared" si="1"/>
        <v>0.30000000000000004</v>
      </c>
      <c r="Y30">
        <v>12</v>
      </c>
      <c r="Z30">
        <f t="shared" si="2"/>
        <v>81.599999999999994</v>
      </c>
      <c r="AA30" s="75">
        <v>75</v>
      </c>
      <c r="AB30" s="75">
        <f>SUM($AA$3:AA30)</f>
        <v>1460</v>
      </c>
      <c r="AC30" s="75">
        <f t="shared" si="4"/>
        <v>1385</v>
      </c>
      <c r="AD30" t="s">
        <v>716</v>
      </c>
      <c r="AE30">
        <v>720</v>
      </c>
      <c r="AF30">
        <f>SUM($AE$3:AE30)</f>
        <v>25730</v>
      </c>
      <c r="AG30">
        <f t="shared" si="3"/>
        <v>257.3</v>
      </c>
    </row>
    <row r="31" spans="1:33" x14ac:dyDescent="0.2">
      <c r="L31">
        <v>29</v>
      </c>
      <c r="M31" s="99"/>
      <c r="O31">
        <v>30</v>
      </c>
      <c r="P31">
        <v>15</v>
      </c>
      <c r="Q31">
        <v>10</v>
      </c>
      <c r="R31">
        <v>5</v>
      </c>
      <c r="S31">
        <v>16</v>
      </c>
      <c r="T31">
        <f t="shared" si="0"/>
        <v>24</v>
      </c>
      <c r="U31">
        <v>32</v>
      </c>
      <c r="V31" s="48">
        <v>0.6</v>
      </c>
      <c r="W31" s="48">
        <v>0.1</v>
      </c>
      <c r="X31" s="48">
        <f t="shared" si="1"/>
        <v>0.30000000000000004</v>
      </c>
      <c r="Y31">
        <v>13</v>
      </c>
      <c r="Z31">
        <f t="shared" si="2"/>
        <v>88.399999999999991</v>
      </c>
      <c r="AA31" s="75">
        <v>85</v>
      </c>
      <c r="AB31" s="75">
        <f>SUM($AA$3:AA31)</f>
        <v>1545</v>
      </c>
      <c r="AC31" s="75">
        <f t="shared" si="4"/>
        <v>1460</v>
      </c>
      <c r="AD31" s="39" t="s">
        <v>715</v>
      </c>
      <c r="AE31">
        <v>600</v>
      </c>
      <c r="AF31">
        <f>SUM($AE$3:AE31)</f>
        <v>26330</v>
      </c>
      <c r="AG31">
        <f t="shared" si="3"/>
        <v>263.3</v>
      </c>
    </row>
    <row r="32" spans="1:33" x14ac:dyDescent="0.2">
      <c r="L32">
        <v>30</v>
      </c>
      <c r="M32" s="99"/>
      <c r="O32">
        <v>30</v>
      </c>
      <c r="P32">
        <v>15</v>
      </c>
      <c r="Q32">
        <v>10</v>
      </c>
      <c r="R32">
        <v>5</v>
      </c>
      <c r="S32">
        <v>16</v>
      </c>
      <c r="T32">
        <f t="shared" si="0"/>
        <v>24</v>
      </c>
      <c r="U32">
        <v>32</v>
      </c>
      <c r="V32" s="48">
        <v>0.6</v>
      </c>
      <c r="W32" s="48">
        <v>0.1</v>
      </c>
      <c r="X32" s="48">
        <f t="shared" si="1"/>
        <v>0.30000000000000004</v>
      </c>
      <c r="Y32">
        <v>14</v>
      </c>
      <c r="Z32">
        <f t="shared" si="2"/>
        <v>95.199999999999989</v>
      </c>
      <c r="AA32" s="75">
        <v>90</v>
      </c>
      <c r="AB32" s="75">
        <f>SUM($AA$3:AA32)</f>
        <v>1635</v>
      </c>
      <c r="AC32" s="75">
        <f t="shared" si="4"/>
        <v>1545</v>
      </c>
      <c r="AD32" s="27" t="s">
        <v>712</v>
      </c>
      <c r="AE32">
        <v>4500</v>
      </c>
      <c r="AF32">
        <f>SUM($AE$3:AE32)</f>
        <v>30830</v>
      </c>
      <c r="AG32">
        <f t="shared" si="3"/>
        <v>308.3</v>
      </c>
    </row>
  </sheetData>
  <mergeCells count="6">
    <mergeCell ref="M18:M22"/>
    <mergeCell ref="M23:M27"/>
    <mergeCell ref="M28:M32"/>
    <mergeCell ref="M3:M7"/>
    <mergeCell ref="M8:M12"/>
    <mergeCell ref="M13:M1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W23"/>
  <sheetViews>
    <sheetView topLeftCell="A6" workbookViewId="0">
      <selection activeCell="H6" sqref="H6:H9"/>
    </sheetView>
  </sheetViews>
  <sheetFormatPr baseColWidth="10" defaultRowHeight="16" x14ac:dyDescent="0.2"/>
  <cols>
    <col min="1" max="1" width="24.83203125" customWidth="1"/>
    <col min="6" max="7" width="24.5" customWidth="1"/>
    <col min="8" max="9" width="49.33203125" customWidth="1"/>
    <col min="10" max="11" width="62.1640625" style="17" customWidth="1"/>
    <col min="12" max="12" width="53.33203125" style="17" customWidth="1"/>
    <col min="13" max="13" width="23.1640625" style="17" customWidth="1"/>
    <col min="15" max="15" width="36.1640625" customWidth="1"/>
    <col min="16" max="16" width="37.33203125" customWidth="1"/>
    <col min="17" max="17" width="23.83203125" customWidth="1"/>
    <col min="18" max="18" width="17.6640625" customWidth="1"/>
    <col min="19" max="19" width="18" customWidth="1"/>
    <col min="20" max="20" width="26" customWidth="1"/>
    <col min="22" max="22" width="38.83203125" customWidth="1"/>
    <col min="23" max="23" width="31" customWidth="1"/>
  </cols>
  <sheetData>
    <row r="1" spans="1:127" x14ac:dyDescent="0.2">
      <c r="A1" s="88" t="s">
        <v>642</v>
      </c>
    </row>
    <row r="2" spans="1:127" x14ac:dyDescent="0.2">
      <c r="A2" s="88"/>
      <c r="O2" s="89"/>
      <c r="P2" s="89" t="s">
        <v>654</v>
      </c>
      <c r="Q2" s="89"/>
      <c r="R2" s="89"/>
      <c r="S2" s="89"/>
      <c r="T2" s="89"/>
      <c r="V2" s="6" t="s">
        <v>655</v>
      </c>
    </row>
    <row r="3" spans="1:127" x14ac:dyDescent="0.2">
      <c r="X3" t="s">
        <v>648</v>
      </c>
    </row>
    <row r="4" spans="1:127" ht="17" x14ac:dyDescent="0.2">
      <c r="A4" s="39" t="s">
        <v>31</v>
      </c>
      <c r="B4" s="39" t="s">
        <v>32</v>
      </c>
      <c r="C4" s="39" t="s">
        <v>48</v>
      </c>
      <c r="D4" s="39" t="s">
        <v>47</v>
      </c>
      <c r="E4" s="39" t="s">
        <v>52</v>
      </c>
      <c r="F4" s="81" t="s">
        <v>182</v>
      </c>
      <c r="G4" s="81"/>
      <c r="H4" s="81" t="s">
        <v>748</v>
      </c>
      <c r="I4" s="81"/>
      <c r="J4" s="17" t="s">
        <v>636</v>
      </c>
      <c r="K4" s="17" t="s">
        <v>637</v>
      </c>
      <c r="O4" t="s">
        <v>650</v>
      </c>
      <c r="P4" t="s">
        <v>644</v>
      </c>
      <c r="Q4" t="s">
        <v>645</v>
      </c>
      <c r="R4" t="s">
        <v>646</v>
      </c>
      <c r="S4" t="s">
        <v>647</v>
      </c>
      <c r="T4" t="s">
        <v>649</v>
      </c>
      <c r="V4" t="s">
        <v>652</v>
      </c>
    </row>
    <row r="5" spans="1:127" ht="51" x14ac:dyDescent="0.2">
      <c r="A5" s="82">
        <v>1</v>
      </c>
      <c r="B5" s="39">
        <v>1</v>
      </c>
      <c r="C5" s="83" t="s">
        <v>49</v>
      </c>
      <c r="D5" s="39">
        <v>1</v>
      </c>
      <c r="E5" s="39" t="s">
        <v>613</v>
      </c>
      <c r="F5" s="81" t="s">
        <v>184</v>
      </c>
      <c r="G5" s="81"/>
      <c r="H5" s="81"/>
      <c r="I5" s="81"/>
      <c r="J5" s="86" t="s">
        <v>631</v>
      </c>
      <c r="K5" s="86"/>
      <c r="L5" s="17" t="s">
        <v>632</v>
      </c>
      <c r="M5" s="17" t="s">
        <v>641</v>
      </c>
      <c r="O5">
        <f>'Dungeon&amp;Framework'!DT5</f>
        <v>4800</v>
      </c>
      <c r="P5">
        <f>'Dungeon&amp;Framework'!BX5</f>
        <v>9600</v>
      </c>
      <c r="Q5">
        <f>P5/'Chest&amp;Cards&amp;Offer'!$D$10</f>
        <v>8.4210526315789472E-2</v>
      </c>
      <c r="R5">
        <f>Q5*'Chest&amp;Cards&amp;Offer'!$D$7</f>
        <v>0.42105263157894735</v>
      </c>
      <c r="S5">
        <f>Q5*'Chest&amp;Cards&amp;Offer'!$D$6</f>
        <v>1.263157894736842</v>
      </c>
      <c r="T5">
        <f>Q5*'Chest&amp;Cards&amp;Offer'!$D$5</f>
        <v>9600</v>
      </c>
      <c r="V5">
        <f>O5/'Chest&amp;Cards&amp;Offer'!$E$5</f>
        <v>1.3793103448275862E-2</v>
      </c>
      <c r="DW5" s="16"/>
    </row>
    <row r="6" spans="1:127" ht="61" x14ac:dyDescent="0.2">
      <c r="A6" s="82">
        <v>2</v>
      </c>
      <c r="B6" s="39">
        <v>2</v>
      </c>
      <c r="C6" s="83" t="s">
        <v>50</v>
      </c>
      <c r="D6" s="39">
        <v>1</v>
      </c>
      <c r="E6" s="39" t="s">
        <v>614</v>
      </c>
      <c r="F6" s="81" t="s">
        <v>185</v>
      </c>
      <c r="G6" s="81"/>
      <c r="H6" s="119" t="s">
        <v>749</v>
      </c>
      <c r="I6" s="97"/>
      <c r="J6" s="86" t="s">
        <v>633</v>
      </c>
      <c r="K6" s="86"/>
      <c r="L6" s="17" t="s">
        <v>634</v>
      </c>
      <c r="O6">
        <f>'Dungeon&amp;Framework'!DT6</f>
        <v>14400</v>
      </c>
      <c r="P6">
        <f>'Dungeon&amp;Framework'!BX6</f>
        <v>24000</v>
      </c>
      <c r="Q6">
        <f>P6/'Chest&amp;Cards&amp;Offer'!$D$10</f>
        <v>0.21052631578947367</v>
      </c>
      <c r="R6">
        <f>Q6*'Chest&amp;Cards&amp;Offer'!$D$7</f>
        <v>1.0526315789473684</v>
      </c>
      <c r="S6">
        <f>Q6*'Chest&amp;Cards&amp;Offer'!$D$6</f>
        <v>3.1578947368421053</v>
      </c>
      <c r="T6">
        <f>Q6*'Chest&amp;Cards&amp;Offer'!$D$5</f>
        <v>24000</v>
      </c>
      <c r="V6">
        <f>O6/'Chest&amp;Cards&amp;Offer'!$E$5</f>
        <v>4.1379310344827586E-2</v>
      </c>
      <c r="DW6" s="16"/>
    </row>
    <row r="7" spans="1:127" ht="68" x14ac:dyDescent="0.2">
      <c r="A7" s="82">
        <v>3</v>
      </c>
      <c r="B7" s="39">
        <v>3</v>
      </c>
      <c r="C7" s="83" t="s">
        <v>49</v>
      </c>
      <c r="D7" s="39">
        <v>2</v>
      </c>
      <c r="E7" s="39" t="s">
        <v>615</v>
      </c>
      <c r="F7" s="81" t="s">
        <v>186</v>
      </c>
      <c r="G7" s="81"/>
      <c r="H7" s="119"/>
      <c r="I7" s="97"/>
      <c r="J7" s="87" t="s">
        <v>635</v>
      </c>
      <c r="K7" s="87"/>
      <c r="L7" s="17" t="s">
        <v>639</v>
      </c>
      <c r="O7">
        <f>'Dungeon&amp;Framework'!DT7</f>
        <v>24000</v>
      </c>
      <c r="P7">
        <f>'Dungeon&amp;Framework'!BX7</f>
        <v>38400</v>
      </c>
      <c r="Q7">
        <f>P7/'Chest&amp;Cards&amp;Offer'!$D$10</f>
        <v>0.33684210526315789</v>
      </c>
      <c r="R7">
        <f>Q7*'Chest&amp;Cards&amp;Offer'!$D$7</f>
        <v>1.6842105263157894</v>
      </c>
      <c r="S7">
        <f>Q7*'Chest&amp;Cards&amp;Offer'!$D$6</f>
        <v>5.0526315789473681</v>
      </c>
      <c r="T7">
        <f>Q7*'Chest&amp;Cards&amp;Offer'!$D$5</f>
        <v>38400</v>
      </c>
      <c r="V7">
        <f>O7/'Chest&amp;Cards&amp;Offer'!$E$5</f>
        <v>6.8965517241379309E-2</v>
      </c>
      <c r="DW7" s="16"/>
    </row>
    <row r="8" spans="1:127" ht="17" x14ac:dyDescent="0.2">
      <c r="A8" s="82">
        <v>4</v>
      </c>
      <c r="B8" s="39">
        <v>4</v>
      </c>
      <c r="C8" s="83" t="s">
        <v>50</v>
      </c>
      <c r="D8" s="39">
        <v>2</v>
      </c>
      <c r="E8" s="39" t="s">
        <v>616</v>
      </c>
      <c r="F8" s="81" t="s">
        <v>187</v>
      </c>
      <c r="G8" s="81"/>
      <c r="H8" s="119"/>
      <c r="I8" s="97"/>
      <c r="O8">
        <f>'Dungeon&amp;Framework'!DT8</f>
        <v>38400</v>
      </c>
      <c r="P8">
        <f>'Dungeon&amp;Framework'!BX8</f>
        <v>57600</v>
      </c>
      <c r="Q8">
        <f>P8/'Chest&amp;Cards&amp;Offer'!$D$10</f>
        <v>0.50526315789473686</v>
      </c>
      <c r="R8">
        <f>Q8*'Chest&amp;Cards&amp;Offer'!$D$7</f>
        <v>2.5263157894736841</v>
      </c>
      <c r="S8">
        <f>Q8*'Chest&amp;Cards&amp;Offer'!$D$6</f>
        <v>7.5789473684210531</v>
      </c>
      <c r="T8">
        <f>Q8*'Chest&amp;Cards&amp;Offer'!$D$5</f>
        <v>57600</v>
      </c>
      <c r="V8">
        <f>O8/'Chest&amp;Cards&amp;Offer'!$E$5</f>
        <v>0.1103448275862069</v>
      </c>
      <c r="DW8" s="16"/>
    </row>
    <row r="9" spans="1:127" ht="34" x14ac:dyDescent="0.2">
      <c r="A9" s="82">
        <v>5</v>
      </c>
      <c r="B9" s="39">
        <v>5</v>
      </c>
      <c r="C9" s="84" t="s">
        <v>51</v>
      </c>
      <c r="D9" s="39">
        <v>1</v>
      </c>
      <c r="E9" s="39" t="s">
        <v>617</v>
      </c>
      <c r="F9" s="81"/>
      <c r="G9" s="81"/>
      <c r="H9" s="119"/>
      <c r="I9" s="97"/>
      <c r="J9" s="90" t="s">
        <v>658</v>
      </c>
      <c r="K9" s="17" t="s">
        <v>638</v>
      </c>
      <c r="L9" s="17" t="s">
        <v>640</v>
      </c>
      <c r="O9">
        <f>'Dungeon&amp;Framework'!DT9</f>
        <v>52800</v>
      </c>
      <c r="P9">
        <f>'Dungeon&amp;Framework'!BX9</f>
        <v>76800</v>
      </c>
      <c r="Q9">
        <f>P9/'Chest&amp;Cards&amp;Offer'!$D$10</f>
        <v>0.67368421052631577</v>
      </c>
      <c r="R9">
        <f>Q9*'Chest&amp;Cards&amp;Offer'!$D$7</f>
        <v>3.3684210526315788</v>
      </c>
      <c r="S9">
        <f>Q9*'Chest&amp;Cards&amp;Offer'!$D$6</f>
        <v>10.105263157894736</v>
      </c>
      <c r="T9">
        <f>Q9*'Chest&amp;Cards&amp;Offer'!$D$5</f>
        <v>76800</v>
      </c>
      <c r="V9">
        <f>O9/'Chest&amp;Cards&amp;Offer'!$E$5</f>
        <v>0.15172413793103448</v>
      </c>
      <c r="DW9" s="16"/>
    </row>
    <row r="10" spans="1:127" ht="34" x14ac:dyDescent="0.2">
      <c r="A10" s="82">
        <v>6</v>
      </c>
      <c r="B10" s="39">
        <v>6</v>
      </c>
      <c r="C10" s="84" t="s">
        <v>51</v>
      </c>
      <c r="D10" s="39">
        <v>2</v>
      </c>
      <c r="E10" s="39" t="s">
        <v>618</v>
      </c>
      <c r="F10" s="81"/>
      <c r="G10" s="81"/>
      <c r="H10" s="119" t="s">
        <v>750</v>
      </c>
      <c r="I10" s="97"/>
      <c r="K10" s="17" t="s">
        <v>656</v>
      </c>
      <c r="L10" s="17" t="s">
        <v>651</v>
      </c>
      <c r="O10">
        <f>'Dungeon&amp;Framework'!DT10</f>
        <v>72000</v>
      </c>
      <c r="P10">
        <f>'Dungeon&amp;Framework'!BX10</f>
        <v>100800</v>
      </c>
      <c r="Q10">
        <f>P10/'Chest&amp;Cards&amp;Offer'!$D$10</f>
        <v>0.88421052631578945</v>
      </c>
      <c r="R10">
        <f>Q10*'Chest&amp;Cards&amp;Offer'!$D$7</f>
        <v>4.4210526315789469</v>
      </c>
      <c r="S10">
        <f>Q10*'Chest&amp;Cards&amp;Offer'!$D$6</f>
        <v>13.263157894736842</v>
      </c>
      <c r="T10">
        <f>Q10*'Chest&amp;Cards&amp;Offer'!$D$5</f>
        <v>100800</v>
      </c>
      <c r="V10">
        <f>O10/'Chest&amp;Cards&amp;Offer'!$E$5</f>
        <v>0.20689655172413793</v>
      </c>
      <c r="DW10" s="16"/>
    </row>
    <row r="11" spans="1:127" x14ac:dyDescent="0.2">
      <c r="A11" s="82">
        <v>7</v>
      </c>
      <c r="B11" s="39">
        <v>7</v>
      </c>
      <c r="C11" s="84" t="s">
        <v>104</v>
      </c>
      <c r="D11" s="39">
        <v>1</v>
      </c>
      <c r="E11" s="39" t="s">
        <v>619</v>
      </c>
      <c r="F11" s="81"/>
      <c r="G11" s="81"/>
      <c r="H11" s="119"/>
      <c r="I11" s="97"/>
      <c r="O11">
        <f>'Dungeon&amp;Framework'!DT11</f>
        <v>91200</v>
      </c>
      <c r="P11">
        <f>'Dungeon&amp;Framework'!BX11</f>
        <v>124800</v>
      </c>
      <c r="Q11">
        <f>P11/'Chest&amp;Cards&amp;Offer'!$D$10</f>
        <v>1.0947368421052632</v>
      </c>
      <c r="R11">
        <f>Q11*'Chest&amp;Cards&amp;Offer'!$D$7</f>
        <v>5.4736842105263159</v>
      </c>
      <c r="S11">
        <f>Q11*'Chest&amp;Cards&amp;Offer'!$D$6</f>
        <v>16.421052631578949</v>
      </c>
      <c r="T11">
        <f>Q11*'Chest&amp;Cards&amp;Offer'!$D$5</f>
        <v>124800.00000000001</v>
      </c>
      <c r="V11">
        <f>O11/'Chest&amp;Cards&amp;Offer'!$E$5</f>
        <v>0.2620689655172414</v>
      </c>
      <c r="DW11" s="16"/>
    </row>
    <row r="12" spans="1:127" ht="34" x14ac:dyDescent="0.2">
      <c r="A12" s="82">
        <v>8</v>
      </c>
      <c r="B12" s="39">
        <v>8</v>
      </c>
      <c r="C12" s="84" t="s">
        <v>104</v>
      </c>
      <c r="D12" s="39">
        <v>2</v>
      </c>
      <c r="E12" s="39" t="s">
        <v>620</v>
      </c>
      <c r="F12" s="81"/>
      <c r="G12" s="81" t="s">
        <v>751</v>
      </c>
      <c r="H12" s="119"/>
      <c r="I12" s="97"/>
      <c r="K12" s="17" t="s">
        <v>657</v>
      </c>
      <c r="O12">
        <f>'Dungeon&amp;Framework'!DT12</f>
        <v>115200</v>
      </c>
      <c r="P12">
        <f>'Dungeon&amp;Framework'!BX12</f>
        <v>153600</v>
      </c>
      <c r="Q12">
        <f>P12/'Chest&amp;Cards&amp;Offer'!$D$10</f>
        <v>1.3473684210526315</v>
      </c>
      <c r="R12">
        <f>Q12*'Chest&amp;Cards&amp;Offer'!$D$7</f>
        <v>6.7368421052631575</v>
      </c>
      <c r="S12">
        <f>Q12*'Chest&amp;Cards&amp;Offer'!$D$6</f>
        <v>20.210526315789473</v>
      </c>
      <c r="T12">
        <f>Q12*'Chest&amp;Cards&amp;Offer'!$D$5</f>
        <v>153600</v>
      </c>
      <c r="V12">
        <f>O12/'Chest&amp;Cards&amp;Offer'!$E$5</f>
        <v>0.33103448275862069</v>
      </c>
      <c r="DW12" s="16"/>
    </row>
    <row r="13" spans="1:127" ht="34" x14ac:dyDescent="0.2">
      <c r="A13" s="82">
        <v>9</v>
      </c>
      <c r="B13" s="39">
        <v>9</v>
      </c>
      <c r="C13" s="83" t="s">
        <v>49</v>
      </c>
      <c r="D13" s="39">
        <v>3</v>
      </c>
      <c r="E13" s="39" t="s">
        <v>621</v>
      </c>
      <c r="F13" s="81"/>
      <c r="G13" s="81"/>
      <c r="H13" s="119"/>
      <c r="I13" s="97" t="s">
        <v>752</v>
      </c>
      <c r="J13" s="90" t="s">
        <v>660</v>
      </c>
      <c r="O13">
        <f>'Dungeon&amp;Framework'!DT13</f>
        <v>139200</v>
      </c>
      <c r="P13">
        <f>'Dungeon&amp;Framework'!BX13</f>
        <v>182400</v>
      </c>
      <c r="Q13">
        <f>P13/'Chest&amp;Cards&amp;Offer'!$D$10</f>
        <v>1.6</v>
      </c>
      <c r="R13">
        <f>Q13*'Chest&amp;Cards&amp;Offer'!$D$7</f>
        <v>8</v>
      </c>
      <c r="S13">
        <f>Q13*'Chest&amp;Cards&amp;Offer'!$D$6</f>
        <v>24</v>
      </c>
      <c r="T13">
        <f>Q13*'Chest&amp;Cards&amp;Offer'!$D$5</f>
        <v>182400</v>
      </c>
      <c r="V13">
        <f>O13/'Chest&amp;Cards&amp;Offer'!$E$5</f>
        <v>0.4</v>
      </c>
    </row>
    <row r="14" spans="1:127" ht="64" customHeight="1" x14ac:dyDescent="0.2">
      <c r="A14" s="82">
        <v>10</v>
      </c>
      <c r="B14" s="39">
        <v>10</v>
      </c>
      <c r="C14" s="84" t="s">
        <v>112</v>
      </c>
      <c r="D14" s="39">
        <v>1</v>
      </c>
      <c r="E14" s="39" t="s">
        <v>622</v>
      </c>
      <c r="F14" s="119" t="s">
        <v>183</v>
      </c>
      <c r="G14" s="97"/>
      <c r="H14" s="97"/>
      <c r="I14" s="97"/>
      <c r="K14" s="17" t="s">
        <v>661</v>
      </c>
      <c r="O14">
        <f>'Dungeon&amp;Framework'!DT14</f>
        <v>168000</v>
      </c>
      <c r="P14">
        <f>'Dungeon&amp;Framework'!BX14</f>
        <v>216000</v>
      </c>
      <c r="Q14">
        <f>P14/'Chest&amp;Cards&amp;Offer'!$D$10</f>
        <v>1.8947368421052631</v>
      </c>
      <c r="R14">
        <f>Q14*'Chest&amp;Cards&amp;Offer'!$D$7</f>
        <v>9.473684210526315</v>
      </c>
      <c r="S14">
        <f>Q14*'Chest&amp;Cards&amp;Offer'!$D$6</f>
        <v>28.421052631578945</v>
      </c>
      <c r="T14">
        <f>Q14*'Chest&amp;Cards&amp;Offer'!$D$5</f>
        <v>216000</v>
      </c>
      <c r="V14">
        <f>O14/'Chest&amp;Cards&amp;Offer'!$E$5</f>
        <v>0.48275862068965519</v>
      </c>
    </row>
    <row r="15" spans="1:127" x14ac:dyDescent="0.2">
      <c r="A15" s="82">
        <v>11</v>
      </c>
      <c r="B15" s="39">
        <v>11</v>
      </c>
      <c r="C15" s="84" t="s">
        <v>112</v>
      </c>
      <c r="D15" s="39">
        <v>2</v>
      </c>
      <c r="E15" s="39" t="s">
        <v>623</v>
      </c>
      <c r="F15" s="119"/>
      <c r="G15" s="97"/>
      <c r="H15" s="97"/>
      <c r="I15" s="97"/>
      <c r="O15">
        <f>'Dungeon&amp;Framework'!DT15</f>
        <v>196800</v>
      </c>
      <c r="P15">
        <f>'Dungeon&amp;Framework'!BX15</f>
        <v>249600</v>
      </c>
      <c r="Q15">
        <f>P15/'Chest&amp;Cards&amp;Offer'!$D$10</f>
        <v>2.1894736842105265</v>
      </c>
      <c r="R15">
        <f>Q15*'Chest&amp;Cards&amp;Offer'!$D$7</f>
        <v>10.947368421052632</v>
      </c>
      <c r="S15">
        <f>Q15*'Chest&amp;Cards&amp;Offer'!$D$6</f>
        <v>32.842105263157897</v>
      </c>
      <c r="T15">
        <f>Q15*'Chest&amp;Cards&amp;Offer'!$D$5</f>
        <v>249600.00000000003</v>
      </c>
      <c r="V15">
        <f>O15/'Chest&amp;Cards&amp;Offer'!$E$5</f>
        <v>0.56551724137931036</v>
      </c>
    </row>
    <row r="16" spans="1:127" x14ac:dyDescent="0.2">
      <c r="A16" s="82">
        <v>12</v>
      </c>
      <c r="B16" s="39">
        <v>12</v>
      </c>
      <c r="C16" s="84" t="s">
        <v>112</v>
      </c>
      <c r="D16" s="39">
        <v>3</v>
      </c>
      <c r="E16" s="39" t="s">
        <v>624</v>
      </c>
      <c r="F16" s="119"/>
      <c r="G16" s="97"/>
      <c r="H16" s="97"/>
      <c r="I16" s="97"/>
      <c r="O16">
        <f>'Dungeon&amp;Framework'!DT16</f>
        <v>230400</v>
      </c>
      <c r="P16">
        <f>'Dungeon&amp;Framework'!BX16</f>
        <v>288000</v>
      </c>
      <c r="Q16">
        <f>P16/'Chest&amp;Cards&amp;Offer'!$D$10</f>
        <v>2.5263157894736841</v>
      </c>
      <c r="R16">
        <f>Q16*'Chest&amp;Cards&amp;Offer'!$D$7</f>
        <v>12.631578947368421</v>
      </c>
      <c r="S16">
        <f>Q16*'Chest&amp;Cards&amp;Offer'!$D$6</f>
        <v>37.89473684210526</v>
      </c>
      <c r="T16">
        <f>Q16*'Chest&amp;Cards&amp;Offer'!$D$5</f>
        <v>288000</v>
      </c>
      <c r="V16">
        <f>O16/'Chest&amp;Cards&amp;Offer'!$E$5</f>
        <v>0.66206896551724137</v>
      </c>
    </row>
    <row r="17" spans="1:23" ht="17" x14ac:dyDescent="0.2">
      <c r="A17" s="82">
        <v>13</v>
      </c>
      <c r="B17" s="39">
        <v>13</v>
      </c>
      <c r="C17" s="84" t="s">
        <v>113</v>
      </c>
      <c r="D17" s="39">
        <v>1</v>
      </c>
      <c r="E17" s="39" t="s">
        <v>625</v>
      </c>
      <c r="F17" s="119"/>
      <c r="G17" s="97"/>
      <c r="H17" s="97"/>
      <c r="I17" s="97"/>
      <c r="K17" s="17" t="s">
        <v>662</v>
      </c>
      <c r="O17">
        <f>'Dungeon&amp;Framework'!DT17</f>
        <v>264000</v>
      </c>
      <c r="P17">
        <f>'Dungeon&amp;Framework'!BX17</f>
        <v>326400</v>
      </c>
      <c r="Q17">
        <f>P17/'Chest&amp;Cards&amp;Offer'!$D$10</f>
        <v>2.8631578947368421</v>
      </c>
      <c r="R17">
        <f>Q17*'Chest&amp;Cards&amp;Offer'!$D$7</f>
        <v>14.315789473684211</v>
      </c>
      <c r="S17">
        <f>Q17*'Chest&amp;Cards&amp;Offer'!$D$6</f>
        <v>42.94736842105263</v>
      </c>
      <c r="T17">
        <f>Q17*'Chest&amp;Cards&amp;Offer'!$D$5</f>
        <v>326400</v>
      </c>
      <c r="V17">
        <f>O17/'Chest&amp;Cards&amp;Offer'!$E$5</f>
        <v>0.75862068965517238</v>
      </c>
    </row>
    <row r="18" spans="1:23" x14ac:dyDescent="0.2">
      <c r="A18" s="82">
        <v>14</v>
      </c>
      <c r="B18" s="39">
        <v>14</v>
      </c>
      <c r="C18" s="84" t="s">
        <v>113</v>
      </c>
      <c r="D18" s="39">
        <v>2</v>
      </c>
      <c r="E18" s="39" t="s">
        <v>626</v>
      </c>
      <c r="F18" s="119"/>
      <c r="G18" s="97"/>
      <c r="H18" s="97"/>
      <c r="I18" s="97"/>
      <c r="O18">
        <f>'Dungeon&amp;Framework'!DT18</f>
        <v>302400</v>
      </c>
      <c r="P18">
        <f>'Dungeon&amp;Framework'!BX18</f>
        <v>369600</v>
      </c>
      <c r="Q18">
        <f>P18/'Chest&amp;Cards&amp;Offer'!$D$10</f>
        <v>3.2421052631578946</v>
      </c>
      <c r="R18">
        <f>Q18*'Chest&amp;Cards&amp;Offer'!$D$7</f>
        <v>16.210526315789473</v>
      </c>
      <c r="S18">
        <f>Q18*'Chest&amp;Cards&amp;Offer'!$D$6</f>
        <v>48.631578947368418</v>
      </c>
      <c r="T18">
        <f>Q18*'Chest&amp;Cards&amp;Offer'!$D$5</f>
        <v>369600</v>
      </c>
      <c r="V18">
        <f>O18/'Chest&amp;Cards&amp;Offer'!$E$5</f>
        <v>0.86896551724137927</v>
      </c>
    </row>
    <row r="19" spans="1:23" ht="17" x14ac:dyDescent="0.2">
      <c r="A19" s="82">
        <v>15</v>
      </c>
      <c r="B19" s="39">
        <v>15</v>
      </c>
      <c r="C19" s="84" t="s">
        <v>113</v>
      </c>
      <c r="D19" s="39">
        <v>3</v>
      </c>
      <c r="E19" s="39" t="s">
        <v>627</v>
      </c>
      <c r="F19" s="119"/>
      <c r="G19" s="97"/>
      <c r="H19" s="97"/>
      <c r="I19" s="97"/>
      <c r="K19" s="17" t="s">
        <v>663</v>
      </c>
      <c r="O19">
        <f>'Dungeon&amp;Framework'!DT19</f>
        <v>340800</v>
      </c>
      <c r="P19">
        <f>'Dungeon&amp;Framework'!BX19</f>
        <v>412800</v>
      </c>
      <c r="Q19">
        <f>P19/'Chest&amp;Cards&amp;Offer'!$D$10</f>
        <v>3.6210526315789475</v>
      </c>
      <c r="R19">
        <f>Q19*'Chest&amp;Cards&amp;Offer'!$D$7</f>
        <v>18.105263157894736</v>
      </c>
      <c r="S19">
        <f>Q19*'Chest&amp;Cards&amp;Offer'!$D$6</f>
        <v>54.315789473684212</v>
      </c>
      <c r="T19">
        <f>Q19*'Chest&amp;Cards&amp;Offer'!$D$5</f>
        <v>412800</v>
      </c>
      <c r="V19">
        <f>O19/'Chest&amp;Cards&amp;Offer'!$E$5</f>
        <v>0.97931034482758617</v>
      </c>
      <c r="W19" t="s">
        <v>653</v>
      </c>
    </row>
    <row r="20" spans="1:23" ht="51" x14ac:dyDescent="0.2">
      <c r="A20" s="82">
        <v>16</v>
      </c>
      <c r="B20" s="39">
        <v>16</v>
      </c>
      <c r="C20" s="83" t="s">
        <v>50</v>
      </c>
      <c r="D20" s="39">
        <v>3</v>
      </c>
      <c r="E20" s="39" t="s">
        <v>628</v>
      </c>
      <c r="F20" s="81"/>
      <c r="G20" s="81"/>
      <c r="H20" s="81"/>
      <c r="I20" s="81"/>
      <c r="K20" s="17" t="s">
        <v>643</v>
      </c>
      <c r="O20">
        <f>'Dungeon&amp;Framework'!DT20</f>
        <v>384000</v>
      </c>
      <c r="P20">
        <f>'Dungeon&amp;Framework'!BX20</f>
        <v>460800</v>
      </c>
      <c r="Q20">
        <f>P20/'Chest&amp;Cards&amp;Offer'!$D$10</f>
        <v>4.0421052631578949</v>
      </c>
      <c r="R20">
        <f>Q20*'Chest&amp;Cards&amp;Offer'!$D$7</f>
        <v>20.210526315789473</v>
      </c>
      <c r="S20">
        <f>Q20*'Chest&amp;Cards&amp;Offer'!$D$6</f>
        <v>60.631578947368425</v>
      </c>
      <c r="T20">
        <f>Q20*'Chest&amp;Cards&amp;Offer'!$D$5</f>
        <v>460800</v>
      </c>
      <c r="V20">
        <f>O20/'Chest&amp;Cards&amp;Offer'!$E$5</f>
        <v>1.103448275862069</v>
      </c>
    </row>
    <row r="21" spans="1:23" x14ac:dyDescent="0.2">
      <c r="A21" s="82">
        <v>17</v>
      </c>
      <c r="B21" s="39">
        <v>17</v>
      </c>
      <c r="C21" s="84" t="s">
        <v>51</v>
      </c>
      <c r="D21" s="39">
        <v>3</v>
      </c>
      <c r="E21" s="39" t="s">
        <v>629</v>
      </c>
      <c r="F21" s="81"/>
      <c r="G21" s="81"/>
      <c r="H21" s="81"/>
      <c r="I21" s="81"/>
      <c r="O21">
        <f>'Dungeon&amp;Framework'!DT21</f>
        <v>427200</v>
      </c>
      <c r="P21">
        <f>'Dungeon&amp;Framework'!BX21</f>
        <v>508800</v>
      </c>
      <c r="Q21">
        <f>P21/'Chest&amp;Cards&amp;Offer'!$D$10</f>
        <v>4.4631578947368418</v>
      </c>
      <c r="R21">
        <f>Q21*'Chest&amp;Cards&amp;Offer'!$D$7</f>
        <v>22.315789473684209</v>
      </c>
      <c r="S21">
        <f>Q21*'Chest&amp;Cards&amp;Offer'!$D$6</f>
        <v>66.94736842105263</v>
      </c>
      <c r="T21">
        <f>Q21*'Chest&amp;Cards&amp;Offer'!$D$5</f>
        <v>508799.99999999994</v>
      </c>
      <c r="V21">
        <f>O21/'Chest&amp;Cards&amp;Offer'!$E$5</f>
        <v>1.2275862068965517</v>
      </c>
    </row>
    <row r="22" spans="1:23" x14ac:dyDescent="0.2">
      <c r="A22" s="82">
        <v>18</v>
      </c>
      <c r="B22" s="39">
        <v>18</v>
      </c>
      <c r="C22" s="84" t="s">
        <v>104</v>
      </c>
      <c r="D22" s="39">
        <v>3</v>
      </c>
      <c r="E22" s="39" t="s">
        <v>630</v>
      </c>
      <c r="F22" s="81"/>
      <c r="G22" s="81"/>
      <c r="H22" s="81"/>
      <c r="I22" s="81"/>
      <c r="O22">
        <f>'Dungeon&amp;Framework'!DT22</f>
        <v>475200</v>
      </c>
      <c r="P22">
        <f>'Dungeon&amp;Framework'!BX22</f>
        <v>561600</v>
      </c>
      <c r="Q22">
        <f>P22/'Chest&amp;Cards&amp;Offer'!$D$10</f>
        <v>4.9263157894736844</v>
      </c>
      <c r="R22">
        <f>Q22*'Chest&amp;Cards&amp;Offer'!$D$7</f>
        <v>24.631578947368421</v>
      </c>
      <c r="S22">
        <f>Q22*'Chest&amp;Cards&amp;Offer'!$D$6</f>
        <v>73.89473684210526</v>
      </c>
      <c r="T22">
        <f>Q22*'Chest&amp;Cards&amp;Offer'!$D$5</f>
        <v>561600</v>
      </c>
      <c r="V22">
        <f>O22/'Chest&amp;Cards&amp;Offer'!$E$5</f>
        <v>1.3655172413793104</v>
      </c>
    </row>
    <row r="23" spans="1:23" x14ac:dyDescent="0.2">
      <c r="A23" s="85"/>
      <c r="B23" s="39"/>
      <c r="C23" s="83"/>
      <c r="D23" s="39"/>
      <c r="E23" s="39"/>
      <c r="F23" s="81"/>
      <c r="G23" s="81"/>
      <c r="H23" s="81"/>
      <c r="I23" s="81"/>
    </row>
  </sheetData>
  <mergeCells count="3">
    <mergeCell ref="F14:F19"/>
    <mergeCell ref="H6:H9"/>
    <mergeCell ref="H10:H13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N21" sqref="N21"/>
    </sheetView>
  </sheetViews>
  <sheetFormatPr baseColWidth="10" defaultRowHeight="16" x14ac:dyDescent="0.2"/>
  <sheetData>
    <row r="1" spans="1:1" x14ac:dyDescent="0.2">
      <c r="A1" t="s">
        <v>679</v>
      </c>
    </row>
    <row r="2" spans="1:1" x14ac:dyDescent="0.2">
      <c r="A2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491</v>
      </c>
    </row>
    <row r="188" spans="3:3" x14ac:dyDescent="0.2">
      <c r="C188" t="s">
        <v>492</v>
      </c>
    </row>
    <row r="189" spans="3:3" x14ac:dyDescent="0.2">
      <c r="C189" t="s">
        <v>493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K95"/>
  <sheetViews>
    <sheetView workbookViewId="0">
      <pane xSplit="4" ySplit="4" topLeftCell="AJ37" activePane="bottomRight" state="frozen"/>
      <selection pane="topRight" activeCell="E1" sqref="E1"/>
      <selection pane="bottomLeft" activeCell="A5" sqref="A5"/>
      <selection pane="bottomRight" activeCell="AT67" sqref="AT67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2" customWidth="1"/>
    <col min="107" max="107" width="17.1640625" customWidth="1"/>
    <col min="108" max="108" width="13.6640625" customWidth="1"/>
    <col min="109" max="109" width="19.1640625" customWidth="1"/>
    <col min="110" max="110" width="22" style="75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33203125" style="7" customWidth="1"/>
    <col min="151" max="151" width="12.1640625" style="7" customWidth="1"/>
    <col min="152" max="152" width="14.5" style="7" customWidth="1"/>
    <col min="153" max="153" width="16.33203125" style="7" customWidth="1"/>
    <col min="154" max="154" width="9.83203125" customWidth="1"/>
    <col min="155" max="155" width="11.1640625" style="5" customWidth="1"/>
    <col min="157" max="157" width="38" customWidth="1"/>
    <col min="158" max="158" width="24.5" customWidth="1"/>
    <col min="159" max="159" width="27.5" customWidth="1"/>
    <col min="160" max="161" width="23" customWidth="1"/>
    <col min="162" max="162" width="20.83203125" customWidth="1"/>
    <col min="164" max="164" width="14.33203125" customWidth="1"/>
    <col min="165" max="165" width="14.6640625" customWidth="1"/>
    <col min="166" max="166" width="13.83203125" customWidth="1"/>
    <col min="167" max="167" width="14.1640625" customWidth="1"/>
    <col min="191" max="191" width="0" hidden="1" customWidth="1"/>
    <col min="211" max="211" width="29.33203125" customWidth="1"/>
    <col min="212" max="212" width="18.83203125" style="31" customWidth="1"/>
    <col min="213" max="213" width="16.1640625" style="31" customWidth="1"/>
    <col min="214" max="214" width="25.5" style="31" customWidth="1"/>
    <col min="216" max="219" width="10.83203125" style="31"/>
    <col min="221" max="223" width="10.83203125" style="32"/>
    <col min="225" max="227" width="10.83203125" style="32"/>
    <col min="229" max="231" width="10.83203125" style="32"/>
    <col min="233" max="235" width="10.83203125" style="32"/>
    <col min="236" max="236" width="10.83203125" style="34"/>
    <col min="238" max="240" width="10.83203125" style="35"/>
    <col min="243" max="245" width="10.83203125" style="35"/>
  </cols>
  <sheetData>
    <row r="1" spans="1:245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527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K1">
        <v>40</v>
      </c>
      <c r="FL1">
        <v>41</v>
      </c>
      <c r="FM1">
        <v>42</v>
      </c>
      <c r="FN1">
        <v>43</v>
      </c>
      <c r="FO1">
        <v>44</v>
      </c>
      <c r="FP1">
        <v>45</v>
      </c>
      <c r="FQ1">
        <v>46</v>
      </c>
      <c r="FR1">
        <v>47</v>
      </c>
      <c r="FS1">
        <v>48</v>
      </c>
      <c r="FT1">
        <v>49</v>
      </c>
      <c r="FU1">
        <v>50</v>
      </c>
      <c r="FV1">
        <v>51</v>
      </c>
      <c r="FW1">
        <v>52</v>
      </c>
      <c r="FX1">
        <v>53</v>
      </c>
      <c r="FY1">
        <v>54</v>
      </c>
      <c r="FZ1">
        <v>55</v>
      </c>
      <c r="GA1">
        <v>56</v>
      </c>
      <c r="GB1">
        <v>57</v>
      </c>
      <c r="GC1">
        <v>58</v>
      </c>
      <c r="GD1">
        <v>59</v>
      </c>
      <c r="GE1">
        <v>60</v>
      </c>
      <c r="GF1">
        <v>61</v>
      </c>
      <c r="GG1">
        <v>62</v>
      </c>
      <c r="GH1">
        <v>63</v>
      </c>
      <c r="GI1">
        <v>64</v>
      </c>
      <c r="GJ1">
        <v>65</v>
      </c>
      <c r="GK1">
        <v>66</v>
      </c>
      <c r="GL1">
        <v>67</v>
      </c>
      <c r="GM1">
        <v>68</v>
      </c>
      <c r="GN1">
        <v>69</v>
      </c>
      <c r="GO1">
        <v>70</v>
      </c>
    </row>
    <row r="2" spans="1:245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522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523</v>
      </c>
      <c r="BW2" s="2"/>
      <c r="BX2" s="2"/>
      <c r="BY2" s="2"/>
      <c r="BZ2" s="2"/>
      <c r="CB2" s="2"/>
      <c r="CC2" s="2" t="s">
        <v>524</v>
      </c>
      <c r="CD2" s="2"/>
      <c r="CF2" s="11"/>
      <c r="CG2" s="11" t="s">
        <v>458</v>
      </c>
      <c r="CH2" s="11"/>
      <c r="CI2" s="11"/>
      <c r="CJ2" s="11"/>
      <c r="CK2" s="50" t="s">
        <v>525</v>
      </c>
      <c r="CL2" s="50"/>
      <c r="CM2" s="50"/>
      <c r="CN2" s="50"/>
      <c r="CO2" s="41"/>
      <c r="CP2" s="41"/>
      <c r="CQ2" s="51"/>
      <c r="CR2" s="51"/>
      <c r="CS2" s="51"/>
      <c r="CT2" s="51"/>
      <c r="CU2" s="51"/>
      <c r="CV2" s="51"/>
      <c r="CW2" s="51"/>
      <c r="CX2" s="51"/>
      <c r="CY2" s="51"/>
      <c r="CZ2" s="51" t="s">
        <v>526</v>
      </c>
      <c r="DA2" s="51"/>
      <c r="DB2" s="73"/>
      <c r="DC2" s="51"/>
      <c r="DD2" s="51"/>
      <c r="DE2" s="51"/>
      <c r="DF2" s="76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528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FA2" s="28" t="s">
        <v>293</v>
      </c>
      <c r="FB2" s="28"/>
      <c r="FC2" s="28"/>
      <c r="FD2" s="28"/>
      <c r="FE2" s="28"/>
      <c r="FF2" s="28"/>
      <c r="FM2" t="s">
        <v>233</v>
      </c>
      <c r="GA2" t="s">
        <v>238</v>
      </c>
      <c r="GH2" s="6"/>
      <c r="GI2" s="6"/>
      <c r="GJ2" s="6"/>
      <c r="GK2" s="6"/>
      <c r="GL2" s="30"/>
      <c r="GM2" s="6" t="s">
        <v>283</v>
      </c>
      <c r="GN2" s="6"/>
      <c r="GO2" s="6"/>
      <c r="GP2" s="6"/>
      <c r="GQ2" s="6"/>
      <c r="GR2" s="6"/>
      <c r="GS2" s="6"/>
      <c r="GT2" s="6"/>
      <c r="GU2" s="6"/>
      <c r="GV2" s="6"/>
      <c r="HB2" s="27" t="s">
        <v>315</v>
      </c>
      <c r="HC2" s="27"/>
    </row>
    <row r="3" spans="1:245" ht="24" x14ac:dyDescent="0.3">
      <c r="AZ3" s="99" t="s">
        <v>376</v>
      </c>
      <c r="BA3" s="99"/>
      <c r="BB3" s="99"/>
      <c r="BD3" s="99" t="s">
        <v>374</v>
      </c>
      <c r="BE3" s="99"/>
      <c r="BF3" s="99"/>
      <c r="BG3" s="99"/>
      <c r="CG3" t="s">
        <v>471</v>
      </c>
      <c r="CK3" t="s">
        <v>474</v>
      </c>
      <c r="CM3" t="s">
        <v>459</v>
      </c>
      <c r="CQ3" s="99" t="s">
        <v>496</v>
      </c>
      <c r="CR3" s="99"/>
      <c r="CS3" s="99"/>
      <c r="CT3" s="99"/>
      <c r="CU3" s="99"/>
      <c r="CV3" s="99"/>
      <c r="CW3" s="99"/>
      <c r="CX3" s="99"/>
      <c r="CY3" s="46"/>
      <c r="CZ3" s="46"/>
      <c r="DA3" s="46"/>
      <c r="DB3" s="74"/>
      <c r="DC3" s="46"/>
      <c r="DD3" s="46"/>
      <c r="DE3" s="46"/>
      <c r="DF3" s="77"/>
      <c r="DU3" t="s">
        <v>596</v>
      </c>
      <c r="EH3" s="7"/>
      <c r="ES3" s="7" t="s">
        <v>698</v>
      </c>
      <c r="FA3" s="29" t="s">
        <v>294</v>
      </c>
      <c r="FH3" t="s">
        <v>286</v>
      </c>
      <c r="GH3" s="6"/>
      <c r="GI3" s="6"/>
      <c r="GJ3" s="6"/>
      <c r="GK3" s="6"/>
      <c r="GL3" s="30" t="s">
        <v>285</v>
      </c>
      <c r="GM3" s="6"/>
      <c r="GN3" s="6"/>
      <c r="GO3" s="6"/>
      <c r="GP3" s="6"/>
      <c r="GQ3" s="6"/>
      <c r="GR3" s="6"/>
      <c r="GS3" s="6"/>
      <c r="GT3" s="6"/>
      <c r="GU3" s="6"/>
      <c r="GV3" s="6"/>
      <c r="HB3" s="27" t="s">
        <v>314</v>
      </c>
      <c r="HC3" s="27"/>
      <c r="HD3" s="101" t="s">
        <v>49</v>
      </c>
      <c r="HE3" s="101"/>
      <c r="HF3" s="101"/>
      <c r="HH3" s="101" t="s">
        <v>50</v>
      </c>
      <c r="HI3" s="101"/>
      <c r="HJ3" s="101"/>
      <c r="HM3" s="103" t="s">
        <v>51</v>
      </c>
      <c r="HN3" s="103"/>
      <c r="HO3" s="103"/>
      <c r="HQ3" s="103" t="s">
        <v>104</v>
      </c>
      <c r="HR3" s="103"/>
      <c r="HS3" s="103"/>
      <c r="HU3" s="103" t="s">
        <v>112</v>
      </c>
      <c r="HV3" s="103"/>
      <c r="HW3" s="103"/>
      <c r="HY3" s="103" t="s">
        <v>113</v>
      </c>
      <c r="HZ3" s="103"/>
      <c r="IA3" s="103"/>
      <c r="ID3" s="100" t="s">
        <v>129</v>
      </c>
      <c r="IE3" s="100"/>
      <c r="IF3" s="100"/>
      <c r="II3" s="100" t="s">
        <v>105</v>
      </c>
      <c r="IJ3" s="100"/>
      <c r="IK3" s="100"/>
    </row>
    <row r="4" spans="1:245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666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9" t="s">
        <v>365</v>
      </c>
      <c r="BH4" s="39" t="s">
        <v>414</v>
      </c>
      <c r="BI4" s="39" t="s">
        <v>409</v>
      </c>
      <c r="BJ4" s="45" t="s">
        <v>415</v>
      </c>
      <c r="BS4" t="s">
        <v>408</v>
      </c>
      <c r="BT4" t="s">
        <v>387</v>
      </c>
      <c r="BU4" t="s">
        <v>396</v>
      </c>
      <c r="BV4" t="s">
        <v>515</v>
      </c>
      <c r="BW4" t="s">
        <v>397</v>
      </c>
      <c r="BX4" t="s">
        <v>575</v>
      </c>
      <c r="BY4" t="s">
        <v>576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685</v>
      </c>
      <c r="CO4" t="s">
        <v>686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517</v>
      </c>
      <c r="CZ4" t="s">
        <v>588</v>
      </c>
      <c r="DA4" t="s">
        <v>597</v>
      </c>
      <c r="DB4" s="72" t="s">
        <v>589</v>
      </c>
      <c r="DC4" t="s">
        <v>497</v>
      </c>
      <c r="DD4" t="s">
        <v>498</v>
      </c>
      <c r="DE4" t="s">
        <v>499</v>
      </c>
      <c r="DF4" s="75" t="s">
        <v>590</v>
      </c>
      <c r="DG4" t="s">
        <v>591</v>
      </c>
      <c r="DH4" t="s">
        <v>520</v>
      </c>
      <c r="DI4" t="s">
        <v>592</v>
      </c>
      <c r="DJ4" t="s">
        <v>593</v>
      </c>
      <c r="DK4" t="s">
        <v>510</v>
      </c>
      <c r="DL4" t="s">
        <v>501</v>
      </c>
      <c r="DM4" t="s">
        <v>516</v>
      </c>
      <c r="DN4" t="s">
        <v>594</v>
      </c>
      <c r="DO4" t="s">
        <v>595</v>
      </c>
      <c r="DP4" t="s">
        <v>500</v>
      </c>
      <c r="DQ4" t="s">
        <v>502</v>
      </c>
      <c r="DR4" t="s">
        <v>518</v>
      </c>
      <c r="DS4" t="s">
        <v>521</v>
      </c>
      <c r="DT4" t="s">
        <v>511</v>
      </c>
      <c r="DU4" t="s">
        <v>512</v>
      </c>
      <c r="DV4" t="s">
        <v>513</v>
      </c>
      <c r="DX4" t="s">
        <v>598</v>
      </c>
      <c r="DY4" t="s">
        <v>586</v>
      </c>
      <c r="DZ4" t="s">
        <v>587</v>
      </c>
      <c r="EB4" t="s">
        <v>529</v>
      </c>
      <c r="EC4" t="s">
        <v>530</v>
      </c>
      <c r="ED4" t="s">
        <v>531</v>
      </c>
      <c r="EE4" t="s">
        <v>532</v>
      </c>
      <c r="EF4" t="s">
        <v>533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560</v>
      </c>
      <c r="ES4" s="7" t="s">
        <v>561</v>
      </c>
      <c r="EV4" s="7" t="s">
        <v>694</v>
      </c>
      <c r="FA4" t="s">
        <v>291</v>
      </c>
      <c r="FB4" t="s">
        <v>295</v>
      </c>
      <c r="FC4" t="s">
        <v>296</v>
      </c>
      <c r="FD4" t="s">
        <v>297</v>
      </c>
      <c r="FE4" t="s">
        <v>298</v>
      </c>
      <c r="FF4" t="s">
        <v>292</v>
      </c>
      <c r="FH4" t="s">
        <v>287</v>
      </c>
      <c r="FI4" t="s">
        <v>288</v>
      </c>
      <c r="FJ4" t="s">
        <v>289</v>
      </c>
      <c r="FK4" t="s">
        <v>290</v>
      </c>
      <c r="FM4" t="s">
        <v>224</v>
      </c>
      <c r="FN4" t="s">
        <v>225</v>
      </c>
      <c r="FO4" t="s">
        <v>226</v>
      </c>
      <c r="FP4" t="s">
        <v>227</v>
      </c>
      <c r="FQ4" t="s">
        <v>228</v>
      </c>
      <c r="FR4" t="s">
        <v>229</v>
      </c>
      <c r="FS4" t="s">
        <v>230</v>
      </c>
      <c r="FT4" t="s">
        <v>231</v>
      </c>
      <c r="FV4" t="s">
        <v>234</v>
      </c>
      <c r="FX4" t="s">
        <v>235</v>
      </c>
      <c r="GA4" t="s">
        <v>239</v>
      </c>
      <c r="GB4" t="s">
        <v>240</v>
      </c>
      <c r="GC4" t="s">
        <v>241</v>
      </c>
      <c r="GH4" s="6"/>
      <c r="GI4" s="6"/>
      <c r="GJ4" s="6"/>
      <c r="GK4" s="6"/>
      <c r="GL4" s="6" t="s">
        <v>301</v>
      </c>
      <c r="GM4" s="6"/>
      <c r="GN4" s="6"/>
      <c r="GO4" s="6"/>
      <c r="GP4" s="6"/>
      <c r="GQ4" s="6"/>
      <c r="GR4" s="6"/>
      <c r="GS4" s="6"/>
      <c r="GT4" s="6"/>
      <c r="GU4" s="6"/>
      <c r="GV4" s="6"/>
      <c r="GX4" t="s">
        <v>313</v>
      </c>
      <c r="HB4" t="s">
        <v>312</v>
      </c>
      <c r="HD4" s="31" t="s">
        <v>309</v>
      </c>
      <c r="HE4" s="31" t="s">
        <v>311</v>
      </c>
      <c r="HF4" s="31" t="s">
        <v>310</v>
      </c>
      <c r="HH4" s="31" t="s">
        <v>309</v>
      </c>
      <c r="HI4" s="31" t="s">
        <v>311</v>
      </c>
      <c r="HJ4" s="31" t="s">
        <v>310</v>
      </c>
      <c r="HM4" s="33" t="s">
        <v>309</v>
      </c>
      <c r="HN4" s="33" t="s">
        <v>311</v>
      </c>
      <c r="HO4" s="33" t="s">
        <v>310</v>
      </c>
      <c r="HQ4" s="33" t="s">
        <v>309</v>
      </c>
      <c r="HR4" s="33" t="s">
        <v>311</v>
      </c>
      <c r="HS4" s="33" t="s">
        <v>310</v>
      </c>
      <c r="HU4" s="33" t="s">
        <v>309</v>
      </c>
      <c r="HV4" s="33" t="s">
        <v>311</v>
      </c>
      <c r="HW4" s="33" t="s">
        <v>310</v>
      </c>
      <c r="HY4" s="33" t="s">
        <v>309</v>
      </c>
      <c r="HZ4" s="33" t="s">
        <v>311</v>
      </c>
      <c r="IA4" s="33" t="s">
        <v>310</v>
      </c>
      <c r="ID4" s="36" t="s">
        <v>309</v>
      </c>
      <c r="IE4" s="36" t="s">
        <v>311</v>
      </c>
      <c r="IF4" s="36" t="s">
        <v>310</v>
      </c>
      <c r="II4" s="36" t="s">
        <v>309</v>
      </c>
      <c r="IJ4" s="36" t="s">
        <v>311</v>
      </c>
      <c r="IK4" s="36" t="s">
        <v>310</v>
      </c>
    </row>
    <row r="5" spans="1:245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107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3600</v>
      </c>
      <c r="AT5">
        <f>SUM(AO5:AP5)*'Chest&amp;Cards&amp;Offer'!$N$5</f>
        <v>0</v>
      </c>
      <c r="AU5" s="2">
        <f>AS5</f>
        <v>3600</v>
      </c>
      <c r="AW5" s="41">
        <v>0</v>
      </c>
      <c r="AX5">
        <f>AU5*(1-AW5)</f>
        <v>3600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3600</v>
      </c>
      <c r="BZ5" s="47">
        <f>(BX5-BY5)/BY5</f>
        <v>1.6666666666666667</v>
      </c>
      <c r="CG5">
        <f>BJ5</f>
        <v>3</v>
      </c>
      <c r="CH5" s="105" t="s">
        <v>460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8">
        <v>0</v>
      </c>
      <c r="DB5" s="72">
        <f>CZ5*(1-DA5)</f>
        <v>15000</v>
      </c>
      <c r="DC5">
        <f>SUM($DB$5:DB5)</f>
        <v>15000</v>
      </c>
      <c r="DD5" s="48">
        <v>0</v>
      </c>
      <c r="DE5" s="48">
        <f>1-DD5</f>
        <v>1</v>
      </c>
      <c r="DF5" s="75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99">
        <f>SUM(DI5:DI22)</f>
        <v>915000</v>
      </c>
      <c r="DO5" s="99">
        <f>DK22</f>
        <v>54</v>
      </c>
      <c r="DP5">
        <f>DJ5/DK5</f>
        <v>5000</v>
      </c>
      <c r="DQ5" s="99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99">
        <f>SUM(DX5:DX64)*EA77/(DY64)/100</f>
        <v>115.4256045907911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X5" s="49"/>
      <c r="FA5" t="s">
        <v>299</v>
      </c>
      <c r="GH5" t="s">
        <v>242</v>
      </c>
      <c r="GS5" t="s">
        <v>279</v>
      </c>
      <c r="GX5" t="s">
        <v>316</v>
      </c>
    </row>
    <row r="6" spans="1:245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107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7200</v>
      </c>
      <c r="AT6">
        <f>SUM(AO6:AP6)*'Chest&amp;Cards&amp;Offer'!$N$5</f>
        <v>0</v>
      </c>
      <c r="AU6" s="2">
        <f>AS6-AS5</f>
        <v>3600</v>
      </c>
      <c r="AW6" s="41">
        <v>0</v>
      </c>
      <c r="AX6">
        <f t="shared" ref="AX6:AX64" si="3">AU6*(1-AW6)</f>
        <v>3600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7200</v>
      </c>
      <c r="BZ6" s="47">
        <f t="shared" ref="BZ6:BZ64" si="9">(BX6-BY6)/BY6</f>
        <v>2.3333333333333335</v>
      </c>
      <c r="CG6">
        <f t="shared" ref="CG6:CG64" si="10">BJ6</f>
        <v>6</v>
      </c>
      <c r="CH6" s="105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8">
        <v>0</v>
      </c>
      <c r="DB6" s="72">
        <f t="shared" ref="DB6:DB64" si="13">CZ6*(1-DA6)</f>
        <v>15000</v>
      </c>
      <c r="DC6">
        <f>SUM($DB$5:DB6)</f>
        <v>30000</v>
      </c>
      <c r="DD6" s="48">
        <v>0</v>
      </c>
      <c r="DE6" s="48">
        <f t="shared" ref="DE6:DE22" si="14">1-DD6</f>
        <v>1</v>
      </c>
      <c r="DF6" s="75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99"/>
      <c r="DO6" s="99"/>
      <c r="DP6">
        <f t="shared" ref="DP6:DP64" si="19">DJ6/DK6</f>
        <v>5000</v>
      </c>
      <c r="DQ6" s="99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99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X6" s="49"/>
    </row>
    <row r="7" spans="1:245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107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25200</v>
      </c>
      <c r="AT7">
        <f>SUM(AO7:AP7)*'Chest&amp;Cards&amp;Offer'!$N$5</f>
        <v>0</v>
      </c>
      <c r="AU7" s="2">
        <f t="shared" ref="AU7:AU64" si="29">AS7-AS6</f>
        <v>18000</v>
      </c>
      <c r="AW7" s="41">
        <v>0</v>
      </c>
      <c r="AX7">
        <f t="shared" si="3"/>
        <v>18000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25200</v>
      </c>
      <c r="BZ7" s="47">
        <f t="shared" si="9"/>
        <v>0.52380952380952384</v>
      </c>
      <c r="CG7">
        <f t="shared" si="10"/>
        <v>9</v>
      </c>
      <c r="CH7" s="105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8">
        <v>0</v>
      </c>
      <c r="DB7" s="72">
        <f t="shared" si="13"/>
        <v>30000</v>
      </c>
      <c r="DC7">
        <f>SUM($DB$5:DB7)</f>
        <v>60000</v>
      </c>
      <c r="DD7" s="48">
        <v>0</v>
      </c>
      <c r="DE7" s="48">
        <f t="shared" si="14"/>
        <v>1</v>
      </c>
      <c r="DF7" s="75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99"/>
      <c r="DO7" s="99"/>
      <c r="DP7">
        <f t="shared" si="19"/>
        <v>6666.666666666667</v>
      </c>
      <c r="DQ7" s="99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99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X7" s="49"/>
      <c r="GH7" t="s">
        <v>243</v>
      </c>
      <c r="GJ7" t="s">
        <v>247</v>
      </c>
      <c r="GS7" t="s">
        <v>280</v>
      </c>
      <c r="GX7" s="2" t="s">
        <v>317</v>
      </c>
      <c r="GY7" s="2"/>
    </row>
    <row r="8" spans="1:245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107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43200</v>
      </c>
      <c r="AT8">
        <f>SUM(AO8:AP8)*'Chest&amp;Cards&amp;Offer'!$N$5</f>
        <v>0</v>
      </c>
      <c r="AU8" s="2">
        <f t="shared" si="29"/>
        <v>18000</v>
      </c>
      <c r="AW8" s="41">
        <v>0</v>
      </c>
      <c r="AX8">
        <f t="shared" si="3"/>
        <v>18000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43200</v>
      </c>
      <c r="BZ8" s="47">
        <f t="shared" si="9"/>
        <v>0.33333333333333331</v>
      </c>
      <c r="CG8">
        <f t="shared" si="10"/>
        <v>12</v>
      </c>
      <c r="CH8" s="105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8">
        <v>0</v>
      </c>
      <c r="DB8" s="72">
        <f t="shared" si="13"/>
        <v>30000</v>
      </c>
      <c r="DC8">
        <f>SUM($DB$5:DB8)</f>
        <v>90000</v>
      </c>
      <c r="DD8" s="48">
        <v>0</v>
      </c>
      <c r="DE8" s="48">
        <f t="shared" si="14"/>
        <v>1</v>
      </c>
      <c r="DF8" s="75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99"/>
      <c r="DO8" s="99"/>
      <c r="DP8">
        <f t="shared" si="19"/>
        <v>7500</v>
      </c>
      <c r="DQ8" s="99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99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X8" s="49"/>
      <c r="GJ8" t="s">
        <v>251</v>
      </c>
      <c r="GS8" t="s">
        <v>281</v>
      </c>
    </row>
    <row r="9" spans="1:245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107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55200</v>
      </c>
      <c r="AT9">
        <f>SUM(AO9:AP9)*'Chest&amp;Cards&amp;Offer'!$N$5</f>
        <v>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55200</v>
      </c>
      <c r="BZ9" s="47">
        <f t="shared" si="9"/>
        <v>0.39130434782608697</v>
      </c>
      <c r="CG9">
        <f t="shared" si="10"/>
        <v>15</v>
      </c>
      <c r="CH9" s="105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8">
        <v>0</v>
      </c>
      <c r="DB9" s="72">
        <f t="shared" si="13"/>
        <v>45000</v>
      </c>
      <c r="DC9">
        <f>SUM($DB$5:DB9)</f>
        <v>135000</v>
      </c>
      <c r="DD9" s="48">
        <v>0</v>
      </c>
      <c r="DE9" s="48">
        <f t="shared" si="14"/>
        <v>1</v>
      </c>
      <c r="DF9" s="75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99"/>
      <c r="DO9" s="99"/>
      <c r="DP9">
        <f t="shared" si="19"/>
        <v>9000</v>
      </c>
      <c r="DQ9" s="99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99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X9" s="49"/>
      <c r="GH9" t="s">
        <v>244</v>
      </c>
      <c r="GJ9" t="s">
        <v>249</v>
      </c>
      <c r="GS9" t="s">
        <v>282</v>
      </c>
    </row>
    <row r="10" spans="1:245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107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115200</v>
      </c>
      <c r="AT10">
        <f>SUM(AO10:AP10)*'Chest&amp;Cards&amp;Offer'!$N$5</f>
        <v>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115200</v>
      </c>
      <c r="BZ10" s="47">
        <f t="shared" si="9"/>
        <v>-0.125</v>
      </c>
      <c r="CG10">
        <f t="shared" si="10"/>
        <v>18</v>
      </c>
      <c r="CH10" s="105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8">
        <v>0</v>
      </c>
      <c r="DB10" s="72">
        <f t="shared" si="13"/>
        <v>90000</v>
      </c>
      <c r="DC10">
        <f>SUM($DB$5:DB10)</f>
        <v>225000</v>
      </c>
      <c r="DD10" s="48">
        <v>0</v>
      </c>
      <c r="DE10" s="48">
        <f t="shared" si="14"/>
        <v>1</v>
      </c>
      <c r="DF10" s="75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99"/>
      <c r="DO10" s="99"/>
      <c r="DP10">
        <f t="shared" si="19"/>
        <v>12500</v>
      </c>
      <c r="DQ10" s="99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99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X10" s="49"/>
      <c r="GH10" t="s">
        <v>245</v>
      </c>
      <c r="GJ10" t="s">
        <v>248</v>
      </c>
      <c r="GS10" t="s">
        <v>284</v>
      </c>
    </row>
    <row r="11" spans="1:245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107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127200</v>
      </c>
      <c r="AT11">
        <f>SUM(AO11:AP11)*'Chest&amp;Cards&amp;Offer'!$N$5</f>
        <v>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127200</v>
      </c>
      <c r="BZ11" s="47">
        <f t="shared" si="9"/>
        <v>-1.8867924528301886E-2</v>
      </c>
      <c r="CG11">
        <f t="shared" si="10"/>
        <v>21</v>
      </c>
      <c r="CH11" s="105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8">
        <v>0</v>
      </c>
      <c r="DB11" s="72">
        <f t="shared" si="13"/>
        <v>45000</v>
      </c>
      <c r="DC11">
        <f>SUM($DB$5:DB11)</f>
        <v>270000</v>
      </c>
      <c r="DD11" s="48">
        <v>0</v>
      </c>
      <c r="DE11" s="48">
        <f t="shared" si="14"/>
        <v>1</v>
      </c>
      <c r="DF11" s="75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99"/>
      <c r="DO11" s="99"/>
      <c r="DP11">
        <f t="shared" si="19"/>
        <v>12857.142857142857</v>
      </c>
      <c r="DQ11" s="99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99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X11" s="49"/>
      <c r="GH11" t="s">
        <v>246</v>
      </c>
    </row>
    <row r="12" spans="1:245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107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187200</v>
      </c>
      <c r="AT12">
        <f>SUM(AO12:AP12)*'Chest&amp;Cards&amp;Offer'!$N$5</f>
        <v>48000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187200</v>
      </c>
      <c r="BZ12" s="47">
        <f t="shared" si="9"/>
        <v>-0.17948717948717949</v>
      </c>
      <c r="CG12">
        <f t="shared" si="10"/>
        <v>24</v>
      </c>
      <c r="CH12" s="105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8">
        <v>0</v>
      </c>
      <c r="DB12" s="72">
        <f t="shared" si="13"/>
        <v>90000</v>
      </c>
      <c r="DC12">
        <f>SUM($DB$5:DB12)</f>
        <v>360000</v>
      </c>
      <c r="DD12" s="48">
        <v>0</v>
      </c>
      <c r="DE12" s="48">
        <f t="shared" si="14"/>
        <v>1</v>
      </c>
      <c r="DF12" s="75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99"/>
      <c r="DO12" s="99"/>
      <c r="DP12">
        <f t="shared" si="19"/>
        <v>15000</v>
      </c>
      <c r="DQ12" s="99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99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X12" s="49"/>
      <c r="GJ12" t="s">
        <v>250</v>
      </c>
      <c r="GX12" t="s">
        <v>318</v>
      </c>
    </row>
    <row r="13" spans="1:245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107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223200</v>
      </c>
      <c r="AT13">
        <f>SUM(AO13:AP13)*'Chest&amp;Cards&amp;Offer'!$N$5</f>
        <v>192000</v>
      </c>
      <c r="AU13" s="2">
        <f t="shared" si="29"/>
        <v>36000</v>
      </c>
      <c r="AW13" s="41">
        <v>0</v>
      </c>
      <c r="AX13">
        <f t="shared" si="3"/>
        <v>36000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223200</v>
      </c>
      <c r="BZ13" s="47">
        <f t="shared" si="9"/>
        <v>-0.18279569892473119</v>
      </c>
      <c r="CG13">
        <f t="shared" si="10"/>
        <v>27</v>
      </c>
      <c r="CH13" s="105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8">
        <v>0</v>
      </c>
      <c r="DB13" s="72">
        <f t="shared" si="13"/>
        <v>60000</v>
      </c>
      <c r="DC13">
        <f>SUM($DB$5:DB13)</f>
        <v>420000</v>
      </c>
      <c r="DD13" s="48">
        <v>0.5</v>
      </c>
      <c r="DE13" s="48">
        <f t="shared" si="14"/>
        <v>0.5</v>
      </c>
      <c r="DF13" s="75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99"/>
      <c r="DO13" s="99"/>
      <c r="DP13">
        <f t="shared" si="19"/>
        <v>14444.444444444445</v>
      </c>
      <c r="DQ13" s="99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99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X13" s="49"/>
    </row>
    <row r="14" spans="1:245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105" t="s">
        <v>183</v>
      </c>
      <c r="G14" t="str">
        <f t="shared" si="2"/>
        <v>紫1</v>
      </c>
      <c r="H14">
        <f>VLOOKUP(G14,Reference1!C:E,3,FALSE)</f>
        <v>579</v>
      </c>
      <c r="I14" s="107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235200</v>
      </c>
      <c r="AT14">
        <f>SUM(AO14:AP14)*'Chest&amp;Cards&amp;Offer'!$N$5</f>
        <v>432000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235200</v>
      </c>
      <c r="BZ14" s="47">
        <f t="shared" si="9"/>
        <v>-8.1632653061224483E-2</v>
      </c>
      <c r="CG14">
        <f t="shared" si="10"/>
        <v>30</v>
      </c>
      <c r="CH14" s="105"/>
      <c r="CI14" s="44">
        <f t="shared" si="11"/>
        <v>10</v>
      </c>
      <c r="CJ14" s="44">
        <f>CI14*'Chest&amp;Cards&amp;Offer'!$J$70</f>
        <v>900</v>
      </c>
      <c r="CK14" s="44"/>
      <c r="CL14" s="44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8">
        <v>0</v>
      </c>
      <c r="DB14" s="72">
        <f t="shared" si="13"/>
        <v>45000</v>
      </c>
      <c r="DC14">
        <f>SUM($DB$5:DB14)</f>
        <v>465000</v>
      </c>
      <c r="DD14" s="48">
        <v>0.5</v>
      </c>
      <c r="DE14" s="48">
        <f t="shared" si="14"/>
        <v>0.5</v>
      </c>
      <c r="DF14" s="75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99"/>
      <c r="DO14" s="99"/>
      <c r="DP14">
        <f t="shared" si="19"/>
        <v>13750</v>
      </c>
      <c r="DQ14" s="99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99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5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105"/>
      <c r="G15" t="str">
        <f t="shared" si="2"/>
        <v>紫2</v>
      </c>
      <c r="H15">
        <f>VLOOKUP(G15,Reference1!C:E,3,FALSE)</f>
        <v>521.1</v>
      </c>
      <c r="I15" s="107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295200</v>
      </c>
      <c r="AT15">
        <f>SUM(AO15:AP15)*'Chest&amp;Cards&amp;Offer'!$N$5</f>
        <v>432000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295200</v>
      </c>
      <c r="BZ15" s="47">
        <f t="shared" si="9"/>
        <v>-0.15447154471544716</v>
      </c>
      <c r="CG15">
        <f t="shared" si="10"/>
        <v>33</v>
      </c>
      <c r="CH15" s="105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8">
        <v>0</v>
      </c>
      <c r="DB15" s="72">
        <f t="shared" si="13"/>
        <v>90000</v>
      </c>
      <c r="DC15">
        <f>SUM($DB$5:DB15)</f>
        <v>555000</v>
      </c>
      <c r="DD15" s="48">
        <v>0.5</v>
      </c>
      <c r="DE15" s="48">
        <f t="shared" si="14"/>
        <v>0.5</v>
      </c>
      <c r="DF15" s="75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99"/>
      <c r="DO15" s="99"/>
      <c r="DP15">
        <f t="shared" si="19"/>
        <v>13863.636363636364</v>
      </c>
      <c r="DQ15" s="99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99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FA15" t="s">
        <v>300</v>
      </c>
    </row>
    <row r="16" spans="1:245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105"/>
      <c r="G16" t="str">
        <f t="shared" si="2"/>
        <v>紫3</v>
      </c>
      <c r="H16">
        <f>VLOOKUP(G16,Reference1!C:E,3,FALSE)</f>
        <v>463.20000000000005</v>
      </c>
      <c r="I16" s="107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415200</v>
      </c>
      <c r="AT16">
        <f>SUM(AO16:AP16)*'Chest&amp;Cards&amp;Offer'!$N$5</f>
        <v>432000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415200</v>
      </c>
      <c r="BZ16" s="47">
        <f t="shared" si="9"/>
        <v>-0.30635838150289019</v>
      </c>
      <c r="CG16">
        <f t="shared" si="10"/>
        <v>36</v>
      </c>
      <c r="CH16" s="105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8">
        <v>0</v>
      </c>
      <c r="DB16" s="72">
        <f t="shared" si="13"/>
        <v>180000</v>
      </c>
      <c r="DC16">
        <f>SUM($DB$5:DB16)</f>
        <v>735000</v>
      </c>
      <c r="DD16" s="48">
        <v>0.5</v>
      </c>
      <c r="DE16" s="48">
        <f t="shared" si="14"/>
        <v>0.5</v>
      </c>
      <c r="DF16" s="75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99"/>
      <c r="DO16" s="99"/>
      <c r="DP16">
        <f t="shared" si="19"/>
        <v>15208.333333333334</v>
      </c>
      <c r="DQ16" s="99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99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7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105"/>
      <c r="G17" t="str">
        <f t="shared" si="2"/>
        <v>紫1</v>
      </c>
      <c r="H17">
        <f>VLOOKUP(G17,Reference1!C:E,3,FALSE)</f>
        <v>579</v>
      </c>
      <c r="I17" s="107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427200</v>
      </c>
      <c r="AT17">
        <f>SUM(AO17:AP17)*'Chest&amp;Cards&amp;Offer'!$N$5</f>
        <v>432000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427200</v>
      </c>
      <c r="BZ17" s="47">
        <f t="shared" si="9"/>
        <v>-0.23595505617977527</v>
      </c>
      <c r="CG17">
        <f t="shared" si="10"/>
        <v>39</v>
      </c>
      <c r="CH17" s="105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8">
        <v>0</v>
      </c>
      <c r="DB17" s="72">
        <f t="shared" si="13"/>
        <v>45000</v>
      </c>
      <c r="DC17">
        <f>SUM($DB$5:DB17)</f>
        <v>780000</v>
      </c>
      <c r="DD17" s="48">
        <v>0.5</v>
      </c>
      <c r="DE17" s="48">
        <f t="shared" si="14"/>
        <v>0.5</v>
      </c>
      <c r="DF17" s="75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99"/>
      <c r="DO17" s="99"/>
      <c r="DP17">
        <f t="shared" si="19"/>
        <v>14615.384615384615</v>
      </c>
      <c r="DQ17" s="99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99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7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105"/>
      <c r="G18" t="str">
        <f t="shared" si="2"/>
        <v>紫2</v>
      </c>
      <c r="H18">
        <f>VLOOKUP(G18,Reference1!C:E,3,FALSE)</f>
        <v>521.1</v>
      </c>
      <c r="I18" s="107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487200</v>
      </c>
      <c r="AT18">
        <f>SUM(AO18:AP18)*'Chest&amp;Cards&amp;Offer'!$N$5</f>
        <v>480000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487200</v>
      </c>
      <c r="BZ18" s="47">
        <f t="shared" si="9"/>
        <v>-0.2413793103448276</v>
      </c>
      <c r="CG18">
        <f t="shared" si="10"/>
        <v>42</v>
      </c>
      <c r="CH18" s="105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8">
        <v>0</v>
      </c>
      <c r="DB18" s="72">
        <f t="shared" si="13"/>
        <v>90000</v>
      </c>
      <c r="DC18">
        <f>SUM($DB$5:DB18)</f>
        <v>870000</v>
      </c>
      <c r="DD18" s="48">
        <v>0.5</v>
      </c>
      <c r="DE18" s="48">
        <f t="shared" si="14"/>
        <v>0.5</v>
      </c>
      <c r="DF18" s="75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99"/>
      <c r="DO18" s="99"/>
      <c r="DP18">
        <f t="shared" si="19"/>
        <v>14642.857142857143</v>
      </c>
      <c r="DQ18" s="99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99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7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105"/>
      <c r="G19" t="str">
        <f t="shared" si="2"/>
        <v>紫3</v>
      </c>
      <c r="H19">
        <f>VLOOKUP(G19,Reference1!C:E,3,FALSE)</f>
        <v>463.20000000000005</v>
      </c>
      <c r="I19" s="107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607200</v>
      </c>
      <c r="AT19">
        <f>SUM(AO19:AP19)*'Chest&amp;Cards&amp;Offer'!$N$5</f>
        <v>624000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607200</v>
      </c>
      <c r="BZ19" s="47">
        <f t="shared" si="9"/>
        <v>-0.3201581027667984</v>
      </c>
      <c r="CG19">
        <f t="shared" si="10"/>
        <v>45</v>
      </c>
      <c r="CH19" s="105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8">
        <v>0</v>
      </c>
      <c r="DB19" s="72">
        <f t="shared" si="13"/>
        <v>180000</v>
      </c>
      <c r="DC19">
        <f>SUM($DB$5:DB19)</f>
        <v>1050000</v>
      </c>
      <c r="DD19" s="48">
        <v>0.5</v>
      </c>
      <c r="DE19" s="48">
        <f t="shared" si="14"/>
        <v>0.5</v>
      </c>
      <c r="DF19" s="75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99"/>
      <c r="DO19" s="99"/>
      <c r="DP19">
        <f t="shared" si="19"/>
        <v>15666.666666666666</v>
      </c>
      <c r="DQ19" s="99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99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7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107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643200</v>
      </c>
      <c r="AT20">
        <f>SUM(AO20:AP20)*'Chest&amp;Cards&amp;Offer'!$N$5</f>
        <v>864000</v>
      </c>
      <c r="AU20" s="2">
        <f t="shared" si="29"/>
        <v>36000</v>
      </c>
      <c r="AW20" s="41">
        <v>0</v>
      </c>
      <c r="AX20">
        <f t="shared" si="3"/>
        <v>36000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643200</v>
      </c>
      <c r="BZ20" s="47">
        <f t="shared" si="9"/>
        <v>-0.28358208955223879</v>
      </c>
      <c r="CG20">
        <f t="shared" si="10"/>
        <v>48</v>
      </c>
      <c r="CH20" s="105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8">
        <v>0</v>
      </c>
      <c r="DB20" s="72">
        <f t="shared" si="13"/>
        <v>60000</v>
      </c>
      <c r="DC20">
        <f>SUM($DB$5:DB20)</f>
        <v>1110000</v>
      </c>
      <c r="DD20" s="48">
        <v>0.5</v>
      </c>
      <c r="DE20" s="48">
        <f t="shared" si="14"/>
        <v>0.5</v>
      </c>
      <c r="DF20" s="75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99"/>
      <c r="DO20" s="99"/>
      <c r="DP20">
        <f t="shared" si="19"/>
        <v>15312.5</v>
      </c>
      <c r="DQ20" s="99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99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7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107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763200</v>
      </c>
      <c r="AT21">
        <f>SUM(AO21:AP21)*'Chest&amp;Cards&amp;Offer'!$N$5</f>
        <v>864000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643200</v>
      </c>
      <c r="BZ21" s="47">
        <f t="shared" si="9"/>
        <v>-0.20895522388059701</v>
      </c>
      <c r="CG21">
        <f t="shared" si="10"/>
        <v>51</v>
      </c>
      <c r="CH21" s="105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8">
        <v>0</v>
      </c>
      <c r="DB21" s="72">
        <f t="shared" si="13"/>
        <v>180000</v>
      </c>
      <c r="DC21">
        <f>SUM($DB$5:DB21)</f>
        <v>1290000</v>
      </c>
      <c r="DD21" s="48">
        <v>0.5</v>
      </c>
      <c r="DE21" s="48">
        <f t="shared" si="14"/>
        <v>0.5</v>
      </c>
      <c r="DF21" s="75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99"/>
      <c r="DO21" s="99"/>
      <c r="DP21">
        <f t="shared" si="19"/>
        <v>16176.470588235294</v>
      </c>
      <c r="DQ21" s="99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99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7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107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883200</v>
      </c>
      <c r="AT22">
        <f>SUM(AO22:AP22)*'Chest&amp;Cards&amp;Offer'!$N$5</f>
        <v>864000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643200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643200</v>
      </c>
      <c r="BZ22" s="47">
        <f t="shared" si="9"/>
        <v>-0.12686567164179105</v>
      </c>
      <c r="CB22">
        <f>BF22</f>
        <v>10</v>
      </c>
      <c r="CC22">
        <f>CB22/2</f>
        <v>5</v>
      </c>
      <c r="CD22" t="s">
        <v>422</v>
      </c>
      <c r="CF22">
        <f>BJ22</f>
        <v>54</v>
      </c>
      <c r="CG22">
        <f>BJ22</f>
        <v>54</v>
      </c>
      <c r="CH22" s="105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8">
        <v>0</v>
      </c>
      <c r="DB22" s="72">
        <f t="shared" si="13"/>
        <v>180000</v>
      </c>
      <c r="DC22">
        <f>SUM($DB$5:DB22)</f>
        <v>1470000</v>
      </c>
      <c r="DD22" s="48">
        <v>0.5</v>
      </c>
      <c r="DE22" s="48">
        <f t="shared" si="14"/>
        <v>0.5</v>
      </c>
      <c r="DF22" s="75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99"/>
      <c r="DO22" s="99"/>
      <c r="DP22">
        <f t="shared" si="19"/>
        <v>16944.444444444445</v>
      </c>
      <c r="DQ22" s="99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99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7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108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955200</v>
      </c>
      <c r="AT23">
        <f>SUM(AO23:AP23)*'Chest&amp;Cards&amp;Offer'!$N$5</f>
        <v>864000</v>
      </c>
      <c r="AU23" s="11">
        <f t="shared" si="29"/>
        <v>72000</v>
      </c>
      <c r="AW23" s="42">
        <v>0.3</v>
      </c>
      <c r="AX23">
        <f t="shared" si="3"/>
        <v>50400</v>
      </c>
      <c r="AY23">
        <f t="shared" si="4"/>
        <v>21600</v>
      </c>
      <c r="AZ23">
        <f>SUM($AY$5:AY23)</f>
        <v>261600</v>
      </c>
      <c r="BA23">
        <f>AZ23/'Chest&amp;Cards&amp;Offer'!$R$3</f>
        <v>1090</v>
      </c>
      <c r="BB23">
        <f t="shared" si="5"/>
        <v>10.9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693600</v>
      </c>
      <c r="BZ23" s="47">
        <f t="shared" si="9"/>
        <v>-3.8062283737024222E-2</v>
      </c>
      <c r="CC23" t="s">
        <v>424</v>
      </c>
      <c r="CG23">
        <f t="shared" si="10"/>
        <v>57</v>
      </c>
      <c r="CH23" s="99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8">
        <v>0.4</v>
      </c>
      <c r="DB23" s="72">
        <f t="shared" si="13"/>
        <v>72000</v>
      </c>
      <c r="DC23">
        <f>SUM($DB$5:DB23)</f>
        <v>1542000</v>
      </c>
      <c r="DD23" s="48">
        <v>0.5</v>
      </c>
      <c r="DE23" s="48">
        <f t="shared" ref="DE23:DE62" si="34">1-DD23</f>
        <v>0.5</v>
      </c>
      <c r="DF23" s="75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99">
        <f>SUM(DI23:DI40)</f>
        <v>1986000</v>
      </c>
      <c r="DO23" s="99">
        <f>DK40-DK22</f>
        <v>66</v>
      </c>
      <c r="DP23">
        <f t="shared" si="19"/>
        <v>16684.21052631579</v>
      </c>
      <c r="DQ23" s="99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10.9</v>
      </c>
      <c r="DZ23" s="99"/>
      <c r="EB23">
        <f t="shared" si="25"/>
        <v>10.9</v>
      </c>
      <c r="EC23">
        <f>B23*(3-1.333)*'Chest&amp;Cards&amp;Offer'!$J$70/100</f>
        <v>28.505700000000001</v>
      </c>
      <c r="ED23">
        <f t="shared" si="26"/>
        <v>39.405700000000003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FA23" s="11" t="s">
        <v>302</v>
      </c>
    </row>
    <row r="24" spans="1:157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108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1027200</v>
      </c>
      <c r="AT24">
        <f>SUM(AO24:AP24)*'Chest&amp;Cards&amp;Offer'!$N$5</f>
        <v>864000</v>
      </c>
      <c r="AU24" s="11">
        <f t="shared" si="29"/>
        <v>72000</v>
      </c>
      <c r="AW24" s="42">
        <v>0.3</v>
      </c>
      <c r="AX24">
        <f>AU24*(1-AW24)</f>
        <v>50400</v>
      </c>
      <c r="AY24">
        <f t="shared" si="4"/>
        <v>21600</v>
      </c>
      <c r="AZ24">
        <f>SUM($AY$5:AY24)</f>
        <v>283200</v>
      </c>
      <c r="BA24">
        <f>AZ24/'Chest&amp;Cards&amp;Offer'!$R$3</f>
        <v>1180</v>
      </c>
      <c r="BB24">
        <f t="shared" si="5"/>
        <v>11.8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744000</v>
      </c>
      <c r="BZ24" s="47">
        <f t="shared" si="9"/>
        <v>5.1612903225806452E-2</v>
      </c>
      <c r="CG24">
        <f t="shared" si="10"/>
        <v>60</v>
      </c>
      <c r="CH24" s="99"/>
      <c r="CI24" s="44">
        <f t="shared" ref="CI24:CJ64" si="35">CI6</f>
        <v>2</v>
      </c>
      <c r="CJ24" s="44">
        <f t="shared" si="35"/>
        <v>180</v>
      </c>
      <c r="CK24" s="43"/>
      <c r="CL24" s="44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8">
        <v>0.4</v>
      </c>
      <c r="DB24" s="72">
        <f t="shared" si="13"/>
        <v>72000</v>
      </c>
      <c r="DC24">
        <f>SUM($DB$5:DB24)</f>
        <v>1614000</v>
      </c>
      <c r="DD24" s="48">
        <v>0.5</v>
      </c>
      <c r="DE24" s="48">
        <f t="shared" si="34"/>
        <v>0.5</v>
      </c>
      <c r="DF24" s="75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99"/>
      <c r="DO24" s="99"/>
      <c r="DP24">
        <f t="shared" si="19"/>
        <v>16450</v>
      </c>
      <c r="DQ24" s="99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11.8</v>
      </c>
      <c r="DZ24" s="99"/>
      <c r="EB24">
        <f t="shared" si="25"/>
        <v>11.8</v>
      </c>
      <c r="EC24">
        <f>B24*(3-1.333)*'Chest&amp;Cards&amp;Offer'!$J$70/100</f>
        <v>30.006000000000004</v>
      </c>
      <c r="ED24">
        <f t="shared" si="26"/>
        <v>41.806000000000004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FA24" t="s">
        <v>303</v>
      </c>
    </row>
    <row r="25" spans="1:157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108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1135200</v>
      </c>
      <c r="AT25">
        <f>SUM(AO25:AP25)*'Chest&amp;Cards&amp;Offer'!$N$5</f>
        <v>864000</v>
      </c>
      <c r="AU25" s="11">
        <f t="shared" si="29"/>
        <v>108000</v>
      </c>
      <c r="AW25" s="42">
        <v>0.3</v>
      </c>
      <c r="AX25">
        <f>AU25*(1-AW25)</f>
        <v>75600</v>
      </c>
      <c r="AY25">
        <f t="shared" si="4"/>
        <v>32400</v>
      </c>
      <c r="AZ25">
        <f>SUM($AY$5:AY25)</f>
        <v>315600</v>
      </c>
      <c r="BA25">
        <f>AZ25/'Chest&amp;Cards&amp;Offer'!$R$3</f>
        <v>1315</v>
      </c>
      <c r="BB25">
        <f t="shared" si="5"/>
        <v>13.15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819600</v>
      </c>
      <c r="BZ25" s="47">
        <f t="shared" si="9"/>
        <v>9.5168374816983897E-2</v>
      </c>
      <c r="CG25">
        <f t="shared" si="10"/>
        <v>63</v>
      </c>
      <c r="CH25" s="99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8">
        <v>0.4</v>
      </c>
      <c r="DB25" s="72">
        <f t="shared" si="13"/>
        <v>210000</v>
      </c>
      <c r="DC25">
        <f>SUM($DB$5:DB25)</f>
        <v>1824000</v>
      </c>
      <c r="DD25" s="48">
        <v>0.5</v>
      </c>
      <c r="DE25" s="48">
        <f t="shared" si="34"/>
        <v>0.5</v>
      </c>
      <c r="DF25" s="75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99"/>
      <c r="DO25" s="99"/>
      <c r="DP25">
        <f t="shared" si="19"/>
        <v>17333.333333333332</v>
      </c>
      <c r="DQ25" s="99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13.15</v>
      </c>
      <c r="DZ25" s="99"/>
      <c r="EB25">
        <f t="shared" si="25"/>
        <v>13.15</v>
      </c>
      <c r="EC25">
        <f>B25*(3-1.333)*'Chest&amp;Cards&amp;Offer'!$J$70/100</f>
        <v>31.506299999999996</v>
      </c>
      <c r="ED25">
        <f t="shared" si="26"/>
        <v>44.656299999999995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7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108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1243200</v>
      </c>
      <c r="AT26">
        <f>SUM(AO26:AP26)*'Chest&amp;Cards&amp;Offer'!$N$5</f>
        <v>864000</v>
      </c>
      <c r="AU26" s="11">
        <f t="shared" si="29"/>
        <v>108000</v>
      </c>
      <c r="AW26" s="42">
        <v>0.3</v>
      </c>
      <c r="AX26">
        <f t="shared" si="3"/>
        <v>75600</v>
      </c>
      <c r="AY26">
        <f t="shared" si="4"/>
        <v>32400</v>
      </c>
      <c r="AZ26">
        <f>SUM($AY$5:AY26)</f>
        <v>348000</v>
      </c>
      <c r="BA26">
        <f>AZ26/'Chest&amp;Cards&amp;Offer'!$R$3</f>
        <v>1450</v>
      </c>
      <c r="BB26">
        <f t="shared" si="5"/>
        <v>14.5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895200</v>
      </c>
      <c r="BZ26" s="47">
        <f t="shared" si="9"/>
        <v>0.14209115281501342</v>
      </c>
      <c r="CG26">
        <f t="shared" si="10"/>
        <v>66</v>
      </c>
      <c r="CH26" s="99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8">
        <v>0.4</v>
      </c>
      <c r="DB26" s="72">
        <f t="shared" si="13"/>
        <v>210000</v>
      </c>
      <c r="DC26">
        <f>SUM($DB$5:DB26)</f>
        <v>2034000</v>
      </c>
      <c r="DD26" s="48">
        <v>0.5</v>
      </c>
      <c r="DE26" s="48">
        <f t="shared" si="34"/>
        <v>0.5</v>
      </c>
      <c r="DF26" s="75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99"/>
      <c r="DO26" s="99"/>
      <c r="DP26">
        <f t="shared" si="19"/>
        <v>18136.363636363636</v>
      </c>
      <c r="DQ26" s="99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14.5</v>
      </c>
      <c r="DZ26" s="99"/>
      <c r="EB26">
        <f t="shared" si="25"/>
        <v>14.5</v>
      </c>
      <c r="EC26">
        <f>B26*(3-1.333)*'Chest&amp;Cards&amp;Offer'!$J$70/100</f>
        <v>33.006599999999999</v>
      </c>
      <c r="ED26">
        <f t="shared" si="26"/>
        <v>47.506599999999999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FA26" t="s">
        <v>304</v>
      </c>
    </row>
    <row r="27" spans="1:157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108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1483200</v>
      </c>
      <c r="AT27">
        <f>SUM(AO27:AP27)*'Chest&amp;Cards&amp;Offer'!$N$5</f>
        <v>864000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420000</v>
      </c>
      <c r="BA27">
        <f>AZ27/'Chest&amp;Cards&amp;Offer'!$R$3</f>
        <v>1750</v>
      </c>
      <c r="BB27">
        <f t="shared" si="5"/>
        <v>17.5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1063200</v>
      </c>
      <c r="BZ27" s="47">
        <f t="shared" si="9"/>
        <v>8.8036117381489837E-2</v>
      </c>
      <c r="CG27">
        <f t="shared" si="10"/>
        <v>70</v>
      </c>
      <c r="CH27" s="99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8">
        <v>0.4</v>
      </c>
      <c r="DB27" s="72">
        <f t="shared" si="13"/>
        <v>162000</v>
      </c>
      <c r="DC27">
        <f>SUM($DB$5:DB27)</f>
        <v>2196000</v>
      </c>
      <c r="DD27" s="48">
        <v>0.5</v>
      </c>
      <c r="DE27" s="48">
        <f t="shared" si="34"/>
        <v>0.5</v>
      </c>
      <c r="DF27" s="75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99"/>
      <c r="DO27" s="99"/>
      <c r="DP27">
        <f t="shared" si="19"/>
        <v>18257.142857142859</v>
      </c>
      <c r="DQ27" s="99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17.5</v>
      </c>
      <c r="DZ27" s="99"/>
      <c r="EB27">
        <f t="shared" si="25"/>
        <v>17.5</v>
      </c>
      <c r="EC27">
        <f>B27*(3-1.333)*'Chest&amp;Cards&amp;Offer'!$J$70/100</f>
        <v>34.506900000000002</v>
      </c>
      <c r="ED27">
        <f t="shared" si="26"/>
        <v>52.006900000000002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FA27" t="s">
        <v>305</v>
      </c>
    </row>
    <row r="28" spans="1:157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108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1843200</v>
      </c>
      <c r="AT28">
        <f>SUM(AO28:AP28)*'Chest&amp;Cards&amp;Offer'!$N$5</f>
        <v>864000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528000</v>
      </c>
      <c r="BA28">
        <f>AZ28/'Chest&amp;Cards&amp;Offer'!$R$3</f>
        <v>2200</v>
      </c>
      <c r="BB28">
        <f t="shared" si="5"/>
        <v>22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1315200</v>
      </c>
      <c r="BZ28" s="47">
        <f t="shared" si="9"/>
        <v>-1.824817518248175E-2</v>
      </c>
      <c r="CG28">
        <f t="shared" si="10"/>
        <v>74</v>
      </c>
      <c r="CH28" s="99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8">
        <v>0.4</v>
      </c>
      <c r="DB28" s="72">
        <f t="shared" si="13"/>
        <v>210000</v>
      </c>
      <c r="DC28">
        <f>SUM($DB$5:DB28)</f>
        <v>2406000</v>
      </c>
      <c r="DD28" s="48">
        <v>0.5</v>
      </c>
      <c r="DE28" s="48">
        <f t="shared" si="34"/>
        <v>0.5</v>
      </c>
      <c r="DF28" s="75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99"/>
      <c r="DO28" s="99"/>
      <c r="DP28">
        <f t="shared" si="19"/>
        <v>18689.18918918919</v>
      </c>
      <c r="DQ28" s="99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22</v>
      </c>
      <c r="DZ28" s="99"/>
      <c r="EB28">
        <f t="shared" si="25"/>
        <v>22</v>
      </c>
      <c r="EC28">
        <f>B28*(3-1.333)*'Chest&amp;Cards&amp;Offer'!$J$70/100</f>
        <v>36.007200000000005</v>
      </c>
      <c r="ED28">
        <f t="shared" si="26"/>
        <v>58.007200000000005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FA28" t="s">
        <v>306</v>
      </c>
    </row>
    <row r="29" spans="1:157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108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2083200</v>
      </c>
      <c r="AT29">
        <f>SUM(AO29:AP29)*'Chest&amp;Cards&amp;Offer'!$N$5</f>
        <v>864000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624000</v>
      </c>
      <c r="BA29">
        <f>AZ29/'Chest&amp;Cards&amp;Offer'!$R$3</f>
        <v>2600</v>
      </c>
      <c r="BB29">
        <f t="shared" si="5"/>
        <v>26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1459200</v>
      </c>
      <c r="BZ29" s="47">
        <f t="shared" si="9"/>
        <v>-1.6447368421052631E-2</v>
      </c>
      <c r="CG29">
        <f t="shared" si="10"/>
        <v>78</v>
      </c>
      <c r="CH29" s="99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8">
        <v>0.4</v>
      </c>
      <c r="DB29" s="72">
        <f t="shared" si="13"/>
        <v>162000</v>
      </c>
      <c r="DC29">
        <f>SUM($DB$5:DB29)</f>
        <v>2568000</v>
      </c>
      <c r="DD29" s="48">
        <v>0.5</v>
      </c>
      <c r="DE29" s="48">
        <f t="shared" si="34"/>
        <v>0.5</v>
      </c>
      <c r="DF29" s="75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99"/>
      <c r="DO29" s="99"/>
      <c r="DP29">
        <f t="shared" si="19"/>
        <v>18769.23076923077</v>
      </c>
      <c r="DQ29" s="99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26</v>
      </c>
      <c r="DZ29" s="99"/>
      <c r="EB29">
        <f t="shared" si="25"/>
        <v>26</v>
      </c>
      <c r="EC29">
        <f>B29*(3-1.333)*'Chest&amp;Cards&amp;Offer'!$J$70/100</f>
        <v>37.507500000000007</v>
      </c>
      <c r="ED29">
        <f t="shared" si="26"/>
        <v>63.507500000000007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FA29" t="s">
        <v>307</v>
      </c>
    </row>
    <row r="30" spans="1:157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108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2443200</v>
      </c>
      <c r="AT30">
        <f>SUM(AO30:AP30)*'Chest&amp;Cards&amp;Offer'!$N$5</f>
        <v>1344000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768000</v>
      </c>
      <c r="BA30">
        <f>AZ30/'Chest&amp;Cards&amp;Offer'!$R$3</f>
        <v>3200</v>
      </c>
      <c r="BB30">
        <f t="shared" si="5"/>
        <v>32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1675200</v>
      </c>
      <c r="BZ30" s="47">
        <f t="shared" si="9"/>
        <v>-5.1575931232091692E-2</v>
      </c>
      <c r="CG30">
        <f t="shared" si="10"/>
        <v>82</v>
      </c>
      <c r="CH30" s="99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8">
        <v>0.4</v>
      </c>
      <c r="DB30" s="72">
        <f t="shared" si="13"/>
        <v>210000</v>
      </c>
      <c r="DC30">
        <f>SUM($DB$5:DB30)</f>
        <v>2778000</v>
      </c>
      <c r="DD30" s="48">
        <v>0.5</v>
      </c>
      <c r="DE30" s="48">
        <f t="shared" si="34"/>
        <v>0.5</v>
      </c>
      <c r="DF30" s="75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99"/>
      <c r="DO30" s="99"/>
      <c r="DP30">
        <f t="shared" si="19"/>
        <v>19134.146341463416</v>
      </c>
      <c r="DQ30" s="99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32</v>
      </c>
      <c r="DZ30" s="99"/>
      <c r="EB30">
        <f t="shared" si="25"/>
        <v>32</v>
      </c>
      <c r="EC30">
        <f>B30*(3-1.333)*'Chest&amp;Cards&amp;Offer'!$J$70/100</f>
        <v>39.007799999999996</v>
      </c>
      <c r="ED30">
        <f t="shared" si="26"/>
        <v>71.007800000000003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FA30" t="s">
        <v>308</v>
      </c>
    </row>
    <row r="31" spans="1:157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108"/>
      <c r="K31" t="s">
        <v>169</v>
      </c>
      <c r="M31" s="106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2683200</v>
      </c>
      <c r="AT31">
        <f>SUM(AO31:AP31)*'Chest&amp;Cards&amp;Offer'!$N$5</f>
        <v>2064000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864000</v>
      </c>
      <c r="BA31">
        <f>AZ31/'Chest&amp;Cards&amp;Offer'!$R$3</f>
        <v>3600</v>
      </c>
      <c r="BB31">
        <f t="shared" si="5"/>
        <v>36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1819200</v>
      </c>
      <c r="BZ31" s="47">
        <f t="shared" si="9"/>
        <v>-4.221635883905013E-2</v>
      </c>
      <c r="CG31">
        <f t="shared" si="10"/>
        <v>86</v>
      </c>
      <c r="CH31" s="99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8">
        <v>0.4</v>
      </c>
      <c r="DB31" s="72">
        <f t="shared" si="13"/>
        <v>162000</v>
      </c>
      <c r="DC31">
        <f>SUM($DB$5:DB31)</f>
        <v>2940000</v>
      </c>
      <c r="DD31" s="48">
        <v>0.5</v>
      </c>
      <c r="DE31" s="48">
        <f t="shared" si="34"/>
        <v>0.5</v>
      </c>
      <c r="DF31" s="75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99"/>
      <c r="DO31" s="99"/>
      <c r="DP31">
        <f t="shared" si="19"/>
        <v>19186.046511627908</v>
      </c>
      <c r="DQ31" s="99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36</v>
      </c>
      <c r="DZ31" s="99"/>
      <c r="EB31">
        <f t="shared" si="25"/>
        <v>36</v>
      </c>
      <c r="EC31">
        <f>B31*(3-1.333)*'Chest&amp;Cards&amp;Offer'!$J$70/100</f>
        <v>40.508099999999999</v>
      </c>
      <c r="ED31">
        <f t="shared" si="26"/>
        <v>76.508099999999999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7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108"/>
      <c r="K32" t="s">
        <v>170</v>
      </c>
      <c r="M32" s="106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3043200</v>
      </c>
      <c r="AT32">
        <f>SUM(AO32:AP32)*'Chest&amp;Cards&amp;Offer'!$N$5</f>
        <v>3264000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1008000</v>
      </c>
      <c r="BA32">
        <f>AZ32/'Chest&amp;Cards&amp;Offer'!$R$3</f>
        <v>4200</v>
      </c>
      <c r="BB32">
        <f t="shared" si="5"/>
        <v>42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2035200</v>
      </c>
      <c r="BZ32" s="47">
        <f t="shared" si="9"/>
        <v>-6.3679245283018868E-2</v>
      </c>
      <c r="CG32">
        <f t="shared" si="10"/>
        <v>90</v>
      </c>
      <c r="CH32" s="99"/>
      <c r="CI32" s="44">
        <f t="shared" si="35"/>
        <v>10</v>
      </c>
      <c r="CJ32" s="44">
        <f t="shared" si="35"/>
        <v>900</v>
      </c>
      <c r="CK32" s="43"/>
      <c r="CL32" t="s">
        <v>463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8">
        <v>0.4</v>
      </c>
      <c r="DB32" s="72">
        <f t="shared" si="13"/>
        <v>210000</v>
      </c>
      <c r="DC32">
        <f>SUM($DB$5:DB32)</f>
        <v>3150000</v>
      </c>
      <c r="DD32" s="48">
        <v>0.5</v>
      </c>
      <c r="DE32" s="48">
        <f t="shared" si="34"/>
        <v>0.5</v>
      </c>
      <c r="DF32" s="75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99"/>
      <c r="DO32" s="99"/>
      <c r="DP32">
        <f t="shared" si="19"/>
        <v>19500</v>
      </c>
      <c r="DQ32" s="99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42</v>
      </c>
      <c r="DZ32" s="99"/>
      <c r="EB32">
        <f t="shared" si="25"/>
        <v>42</v>
      </c>
      <c r="EC32">
        <f>B32*(3-1.333)*'Chest&amp;Cards&amp;Offer'!$J$70/100</f>
        <v>42.008400000000002</v>
      </c>
      <c r="ED32">
        <f t="shared" si="26"/>
        <v>84.008399999999995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194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108"/>
      <c r="M33" s="106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3283200</v>
      </c>
      <c r="AT33">
        <f>SUM(AO33:AP33)*'Chest&amp;Cards&amp;Offer'!$N$5</f>
        <v>3264000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1104000</v>
      </c>
      <c r="BA33">
        <f>AZ33/'Chest&amp;Cards&amp;Offer'!$R$3</f>
        <v>4600</v>
      </c>
      <c r="BB33">
        <f t="shared" si="5"/>
        <v>46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2179200</v>
      </c>
      <c r="BZ33" s="47">
        <f t="shared" si="9"/>
        <v>-4.6255506607929514E-2</v>
      </c>
      <c r="CG33">
        <f t="shared" si="10"/>
        <v>94</v>
      </c>
      <c r="CH33" s="99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8">
        <v>0.4</v>
      </c>
      <c r="DB33" s="72">
        <f t="shared" si="13"/>
        <v>162000</v>
      </c>
      <c r="DC33">
        <f>SUM($DB$5:DB33)</f>
        <v>3312000</v>
      </c>
      <c r="DD33" s="48">
        <v>0.5</v>
      </c>
      <c r="DE33" s="48">
        <f t="shared" si="34"/>
        <v>0.5</v>
      </c>
      <c r="DF33" s="75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99"/>
      <c r="DO33" s="99"/>
      <c r="DP33">
        <f t="shared" si="19"/>
        <v>19531.91489361702</v>
      </c>
      <c r="DQ33" s="99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46</v>
      </c>
      <c r="DZ33" s="99"/>
      <c r="EB33">
        <f>BB33</f>
        <v>46</v>
      </c>
      <c r="EC33">
        <f>B33*(3-1.333)*'Chest&amp;Cards&amp;Offer'!$J$70/100</f>
        <v>43.508699999999997</v>
      </c>
      <c r="ED33">
        <f t="shared" si="26"/>
        <v>89.508700000000005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194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108"/>
      <c r="M34" s="106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3643200</v>
      </c>
      <c r="AT34">
        <f>SUM(AO34:AP34)*'Chest&amp;Cards&amp;Offer'!$N$5</f>
        <v>3264000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1248000</v>
      </c>
      <c r="BA34">
        <f>AZ34/'Chest&amp;Cards&amp;Offer'!$R$3</f>
        <v>5200</v>
      </c>
      <c r="BB34">
        <f t="shared" si="5"/>
        <v>52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2395200</v>
      </c>
      <c r="BZ34" s="47">
        <f t="shared" si="9"/>
        <v>-6.0120240480961921E-2</v>
      </c>
      <c r="CG34">
        <f t="shared" si="10"/>
        <v>98</v>
      </c>
      <c r="CH34" s="99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8">
        <v>0.4</v>
      </c>
      <c r="DB34" s="72">
        <f t="shared" si="13"/>
        <v>210000</v>
      </c>
      <c r="DC34">
        <f>SUM($DB$5:DB34)</f>
        <v>3522000</v>
      </c>
      <c r="DD34" s="48">
        <v>0.5</v>
      </c>
      <c r="DE34" s="48">
        <f t="shared" si="34"/>
        <v>0.5</v>
      </c>
      <c r="DF34" s="75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99"/>
      <c r="DO34" s="99"/>
      <c r="DP34">
        <f t="shared" si="19"/>
        <v>19806.122448979593</v>
      </c>
      <c r="DQ34" s="99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52</v>
      </c>
      <c r="DZ34" s="99"/>
      <c r="EB34">
        <f t="shared" si="25"/>
        <v>52</v>
      </c>
      <c r="EC34">
        <f>B34*(3-1.333)*'Chest&amp;Cards&amp;Offer'!$J$70/100</f>
        <v>45.008999999999993</v>
      </c>
      <c r="ED34">
        <f t="shared" si="26"/>
        <v>97.008999999999986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194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108"/>
      <c r="M35" s="106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3823200</v>
      </c>
      <c r="AT35">
        <f>SUM(AO35:AP35)*'Chest&amp;Cards&amp;Offer'!$N$5</f>
        <v>3264000</v>
      </c>
      <c r="AU35" s="11">
        <f t="shared" si="29"/>
        <v>180000</v>
      </c>
      <c r="AW35" s="42">
        <v>0.5</v>
      </c>
      <c r="AX35">
        <f t="shared" si="3"/>
        <v>90000</v>
      </c>
      <c r="AY35">
        <f t="shared" si="4"/>
        <v>90000</v>
      </c>
      <c r="AZ35">
        <f>SUM($AY$5:AY35)</f>
        <v>1338000</v>
      </c>
      <c r="BA35">
        <f>AZ35/'Chest&amp;Cards&amp;Offer'!$R$3</f>
        <v>5575</v>
      </c>
      <c r="BB35">
        <f t="shared" si="5"/>
        <v>55.75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2485200</v>
      </c>
      <c r="BZ35" s="47">
        <f t="shared" si="9"/>
        <v>-2.0762916465475616E-2</v>
      </c>
      <c r="CG35">
        <f t="shared" si="10"/>
        <v>101</v>
      </c>
      <c r="CH35" s="99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8">
        <v>0.4</v>
      </c>
      <c r="DB35" s="72">
        <f t="shared" si="13"/>
        <v>240000</v>
      </c>
      <c r="DC35">
        <f>SUM($DB$5:DB35)</f>
        <v>3762000</v>
      </c>
      <c r="DD35" s="48">
        <v>0.5</v>
      </c>
      <c r="DE35" s="48">
        <f t="shared" si="34"/>
        <v>0.5</v>
      </c>
      <c r="DF35" s="75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99"/>
      <c r="DO35" s="99"/>
      <c r="DP35">
        <f t="shared" si="19"/>
        <v>20405.940594059404</v>
      </c>
      <c r="DQ35" s="99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55.75</v>
      </c>
      <c r="DZ35" s="99"/>
      <c r="EB35">
        <f t="shared" si="25"/>
        <v>55.75</v>
      </c>
      <c r="EC35">
        <f>B35*(3-1.333)*'Chest&amp;Cards&amp;Offer'!$J$70/100</f>
        <v>46.509300000000003</v>
      </c>
      <c r="ED35">
        <f t="shared" si="26"/>
        <v>102.2593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194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36"/>
        <v>橙2 - Lv6</v>
      </c>
      <c r="G36" t="str">
        <f t="shared" si="33"/>
        <v>橙6</v>
      </c>
      <c r="H36">
        <f>VLOOKUP(G36,Reference1!C:E,3,FALSE)</f>
        <v>634.40000000000009</v>
      </c>
      <c r="I36" s="108"/>
      <c r="K36" t="s">
        <v>171</v>
      </c>
      <c r="M36" s="106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26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VLOOKUP(W36,CardUpgrade!$C$10:$I$20,6,FALSE)</f>
        <v>116</v>
      </c>
      <c r="AJ36">
        <f>VLOOKUP(X36,CardUpgrade!$C$10:$I$20,6,FALSE)</f>
        <v>116</v>
      </c>
      <c r="AK36">
        <f>VLOOKUP(Y36,CardUpgrade!$C$10:$I$20,6,FALSE)</f>
        <v>66</v>
      </c>
      <c r="AL36">
        <f>VLOOKUP(Z36,CardUpgrade!$C$10:$I$20,6,FALSE)</f>
        <v>66</v>
      </c>
      <c r="AM36">
        <f>VLOOKUP(AA36,CardUpgrade!$C$10:$I$20,6,FALSE)</f>
        <v>66</v>
      </c>
      <c r="AN36">
        <f>VLOOKUP(AB36,CardUpgrade!$C$10:$I$20,6,FALSE)</f>
        <v>66</v>
      </c>
      <c r="AO36">
        <f>VLOOKUP(AC36,CardUpgrade!$C$10:$I$20,7,FALSE)</f>
        <v>59</v>
      </c>
      <c r="AP36">
        <f>VLOOKUP(AD36,CardUpgrade!$C$10:$I$20,7,FALSE)</f>
        <v>19</v>
      </c>
      <c r="AS36" s="2">
        <f>SUM(AI36:AJ36)*'Chest&amp;Cards&amp;Offer'!$N$3 + SUM('Dungeon&amp;Framework'!AK36:AN36)*'Chest&amp;Cards&amp;Offer'!$N$4</f>
        <v>4003200</v>
      </c>
      <c r="AT36">
        <f>SUM(AO36:AP36)*'Chest&amp;Cards&amp;Offer'!$N$5</f>
        <v>3744000</v>
      </c>
      <c r="AU36" s="11">
        <f t="shared" si="29"/>
        <v>180000</v>
      </c>
      <c r="AW36" s="42">
        <v>0.5</v>
      </c>
      <c r="AX36">
        <f t="shared" si="3"/>
        <v>90000</v>
      </c>
      <c r="AY36">
        <f t="shared" si="4"/>
        <v>90000</v>
      </c>
      <c r="AZ36">
        <f>SUM($AY$5:AY36)</f>
        <v>1428000</v>
      </c>
      <c r="BA36">
        <f>AZ36/'Chest&amp;Cards&amp;Offer'!$R$3</f>
        <v>5950</v>
      </c>
      <c r="BB36">
        <f t="shared" si="5"/>
        <v>59.5</v>
      </c>
      <c r="BC36">
        <v>32</v>
      </c>
      <c r="BH36">
        <f>VLOOKUP(LEFT(C36,1),'CardsStar&amp;Rewards'!$AB$13:$AF$16,3,FALSE)</f>
        <v>8</v>
      </c>
      <c r="BI36">
        <f>VLOOKUP(LEFT(C36,1),'CardsStar&amp;Rewards'!$AB$19:$AF$22,3,FALSE)</f>
        <v>3</v>
      </c>
      <c r="BJ36">
        <f>SUM($BI$5:BI36)</f>
        <v>104</v>
      </c>
      <c r="BS36">
        <f>VLOOKUP(BJ36,StarIdelRewards!A:D,4,FALSE)</f>
        <v>19</v>
      </c>
      <c r="BT36">
        <v>2</v>
      </c>
      <c r="BU36">
        <f t="shared" si="6"/>
        <v>160</v>
      </c>
      <c r="BV36">
        <f t="shared" si="7"/>
        <v>9600</v>
      </c>
      <c r="BW36">
        <f t="shared" si="8"/>
        <v>182400</v>
      </c>
      <c r="BX36">
        <f>SUM($BW$5:BW36)</f>
        <v>2616000</v>
      </c>
      <c r="BY36">
        <f>SUM($AX$5:AX36)</f>
        <v>2575200</v>
      </c>
      <c r="BZ36" s="47">
        <f t="shared" si="9"/>
        <v>1.5843429636533086E-2</v>
      </c>
      <c r="CG36">
        <f t="shared" si="10"/>
        <v>104</v>
      </c>
      <c r="CH36" s="99"/>
      <c r="CI36" s="44">
        <f t="shared" si="35"/>
        <v>14</v>
      </c>
      <c r="CJ36" s="44">
        <f t="shared" si="35"/>
        <v>1260</v>
      </c>
      <c r="CK36" s="43"/>
      <c r="CQ36">
        <f>VLOOKUP(W36,CardUpgrade!$O$9:$R$20,2,FALSE)</f>
        <v>975000</v>
      </c>
      <c r="CR36">
        <f>VLOOKUP(X36,CardUpgrade!$O$9:$R$20,2,FALSE)</f>
        <v>975000</v>
      </c>
      <c r="CS36">
        <f>VLOOKUP(Y36,CardUpgrade!$O$9:$R$20,3,FALSE)</f>
        <v>935000</v>
      </c>
      <c r="CT36">
        <f>VLOOKUP(Z36,CardUpgrade!$O$9:$R$20,3,FALSE)</f>
        <v>935000</v>
      </c>
      <c r="CU36">
        <f>VLOOKUP(AA36,CardUpgrade!$O$9:$R$20,3,FALSE)</f>
        <v>935000</v>
      </c>
      <c r="CV36">
        <f>VLOOKUP(AB36,CardUpgrade!$O$9:$R$20,3,FALSE)</f>
        <v>935000</v>
      </c>
      <c r="CW36">
        <f>VLOOKUP(AC36,CardUpgrade!$O$9:$R$20,4,FALSE)</f>
        <v>3265000</v>
      </c>
      <c r="CX36">
        <f>VLOOKUP(AD36,CardUpgrade!$O$9:$R$20,4,FALSE)</f>
        <v>1115000</v>
      </c>
      <c r="CY36">
        <f t="shared" si="12"/>
        <v>5690000</v>
      </c>
      <c r="CZ36">
        <f t="shared" si="30"/>
        <v>400000</v>
      </c>
      <c r="DA36" s="48">
        <v>0.4</v>
      </c>
      <c r="DB36" s="72">
        <f t="shared" si="13"/>
        <v>240000</v>
      </c>
      <c r="DC36">
        <f>SUM($DB$5:DB36)</f>
        <v>4002000</v>
      </c>
      <c r="DD36" s="48">
        <v>0.5</v>
      </c>
      <c r="DE36" s="48">
        <f t="shared" si="34"/>
        <v>0.5</v>
      </c>
      <c r="DF36" s="75">
        <f t="shared" si="15"/>
        <v>120000</v>
      </c>
      <c r="DG36">
        <f>SUM($DF$5:DF36)</f>
        <v>1821000</v>
      </c>
      <c r="DH36">
        <f t="shared" si="31"/>
        <v>120000</v>
      </c>
      <c r="DI36">
        <f t="shared" si="16"/>
        <v>120000</v>
      </c>
      <c r="DJ36">
        <f>SUM($DI$5:DI36)</f>
        <v>2181000</v>
      </c>
      <c r="DK36">
        <f t="shared" si="17"/>
        <v>104</v>
      </c>
      <c r="DL36">
        <f>SUM($BH$5:BH36)</f>
        <v>300</v>
      </c>
      <c r="DM36">
        <f t="shared" si="18"/>
        <v>202</v>
      </c>
      <c r="DN36" s="99"/>
      <c r="DO36" s="99"/>
      <c r="DP36">
        <f t="shared" si="19"/>
        <v>20971.153846153848</v>
      </c>
      <c r="DQ36" s="99"/>
      <c r="DR36">
        <f>VLOOKUP(DK36,StarIdelRewards!A:I,9,FALSE)*BV36</f>
        <v>172800</v>
      </c>
      <c r="DS36">
        <f t="shared" si="20"/>
        <v>120000</v>
      </c>
      <c r="DT36">
        <f>SUM($DR$5:DR36)</f>
        <v>2395200</v>
      </c>
      <c r="DU36" s="47">
        <f t="shared" si="21"/>
        <v>-0.23972945891783567</v>
      </c>
      <c r="DV36">
        <f t="shared" si="22"/>
        <v>12.5</v>
      </c>
      <c r="DX36">
        <f t="shared" si="23"/>
        <v>160000</v>
      </c>
      <c r="DY36">
        <f t="shared" si="24"/>
        <v>59.5</v>
      </c>
      <c r="DZ36" s="99"/>
      <c r="EB36">
        <f t="shared" si="25"/>
        <v>59.5</v>
      </c>
      <c r="EC36">
        <f>B36*(3-1.333)*'Chest&amp;Cards&amp;Offer'!$J$70/100</f>
        <v>48.009599999999999</v>
      </c>
      <c r="ED36">
        <f t="shared" si="26"/>
        <v>107.50960000000001</v>
      </c>
      <c r="EE36">
        <f t="shared" si="27"/>
        <v>202</v>
      </c>
      <c r="EH36">
        <f>VLOOKUP(W36,CardUpgrade!$I$52:$L$63,2,FALSE)</f>
        <v>116</v>
      </c>
      <c r="EI36">
        <f>VLOOKUP(X36,CardUpgrade!$I$52:$L$63,2,FALSE)</f>
        <v>116</v>
      </c>
      <c r="EJ36">
        <f>VLOOKUP(Y36,CardUpgrade!$I$52:$L$63,3,FALSE)</f>
        <v>396</v>
      </c>
      <c r="EK36">
        <f>VLOOKUP(Z36,CardUpgrade!$I$52:$L$63,3,FALSE)</f>
        <v>396</v>
      </c>
      <c r="EL36">
        <f>VLOOKUP(AA36,CardUpgrade!$I$52:$L$63,3,FALSE)</f>
        <v>396</v>
      </c>
      <c r="EM36">
        <f>VLOOKUP(AB36,CardUpgrade!$I$52:$L$63,3,FALSE)</f>
        <v>396</v>
      </c>
      <c r="EN36">
        <f>VLOOKUP(AC36,CardUpgrade!$I$52:$L$63,4,FALSE)</f>
        <v>1856</v>
      </c>
      <c r="EO36">
        <f>VLOOKUP(AD36,CardUpgrade!$I$52:$L$63,4,FALSE)</f>
        <v>576</v>
      </c>
      <c r="EP36" s="7">
        <v>6</v>
      </c>
      <c r="EQ36" s="7">
        <f t="shared" si="28"/>
        <v>1816</v>
      </c>
      <c r="ES36" s="7">
        <f t="shared" si="0"/>
        <v>4248</v>
      </c>
    </row>
    <row r="37" spans="1:194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108"/>
      <c r="K37" t="s">
        <v>172</v>
      </c>
      <c r="M37" s="106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4603200</v>
      </c>
      <c r="AT37">
        <f>SUM(AO37:AP37)*'Chest&amp;Cards&amp;Offer'!$N$5</f>
        <v>4464000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1728000</v>
      </c>
      <c r="BA37">
        <f>AZ37/'Chest&amp;Cards&amp;Offer'!$R$3</f>
        <v>7200</v>
      </c>
      <c r="BB37">
        <f t="shared" si="5"/>
        <v>72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2875200</v>
      </c>
      <c r="BZ37" s="47">
        <f t="shared" si="9"/>
        <v>-2.337228714524207E-2</v>
      </c>
      <c r="CG37">
        <f t="shared" si="10"/>
        <v>108</v>
      </c>
      <c r="CH37" s="99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8">
        <v>0.4</v>
      </c>
      <c r="DB37" s="72">
        <f t="shared" si="13"/>
        <v>360000</v>
      </c>
      <c r="DC37">
        <f>SUM($DB$5:DB37)</f>
        <v>4362000</v>
      </c>
      <c r="DD37" s="48">
        <v>0.5</v>
      </c>
      <c r="DE37" s="48">
        <f t="shared" si="34"/>
        <v>0.5</v>
      </c>
      <c r="DF37" s="75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99"/>
      <c r="DO37" s="99"/>
      <c r="DP37">
        <f t="shared" si="19"/>
        <v>21861.111111111109</v>
      </c>
      <c r="DQ37" s="99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72</v>
      </c>
      <c r="DZ37" s="99"/>
      <c r="EB37">
        <f t="shared" si="25"/>
        <v>72</v>
      </c>
      <c r="EC37">
        <f>B37*(3-1.333)*'Chest&amp;Cards&amp;Offer'!$J$70/100</f>
        <v>49.509900000000009</v>
      </c>
      <c r="ED37">
        <f t="shared" si="26"/>
        <v>121.50990000000002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194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108"/>
      <c r="K38" t="s">
        <v>173</v>
      </c>
      <c r="M38" s="106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5203200</v>
      </c>
      <c r="AT38">
        <f>SUM(AO38:AP38)*'Chest&amp;Cards&amp;Offer'!$N$5</f>
        <v>5664000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2028000</v>
      </c>
      <c r="BA38">
        <f>AZ38/'Chest&amp;Cards&amp;Offer'!$R$3</f>
        <v>8450</v>
      </c>
      <c r="BB38">
        <f t="shared" si="5"/>
        <v>84.5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3175200</v>
      </c>
      <c r="BZ38" s="47">
        <f t="shared" si="9"/>
        <v>-5.2154195011337869E-2</v>
      </c>
      <c r="CG38">
        <f t="shared" si="10"/>
        <v>112</v>
      </c>
      <c r="CH38" s="99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8">
        <v>0.4</v>
      </c>
      <c r="DB38" s="72">
        <f t="shared" si="13"/>
        <v>360000</v>
      </c>
      <c r="DC38">
        <f>SUM($DB$5:DB38)</f>
        <v>4722000</v>
      </c>
      <c r="DD38" s="48">
        <v>0.5</v>
      </c>
      <c r="DE38" s="48">
        <f t="shared" si="34"/>
        <v>0.5</v>
      </c>
      <c r="DF38" s="75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99"/>
      <c r="DO38" s="99"/>
      <c r="DP38">
        <f t="shared" si="19"/>
        <v>22687.5</v>
      </c>
      <c r="DQ38" s="99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84.5</v>
      </c>
      <c r="DZ38" s="99"/>
      <c r="EB38">
        <f t="shared" si="25"/>
        <v>84.5</v>
      </c>
      <c r="EC38">
        <f>B38*(3-1.333)*'Chest&amp;Cards&amp;Offer'!$J$70/100</f>
        <v>51.010200000000005</v>
      </c>
      <c r="ED38">
        <f t="shared" si="26"/>
        <v>135.5102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194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108"/>
      <c r="M39" s="106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5803200</v>
      </c>
      <c r="AT39">
        <f>SUM(AO39:AP39)*'Chest&amp;Cards&amp;Offer'!$N$5</f>
        <v>5664000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2328000</v>
      </c>
      <c r="BA39">
        <f>AZ39/'Chest&amp;Cards&amp;Offer'!$R$3</f>
        <v>9700</v>
      </c>
      <c r="BB39">
        <f t="shared" si="5"/>
        <v>97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3475200</v>
      </c>
      <c r="BZ39" s="47">
        <f t="shared" si="9"/>
        <v>-7.5966850828729282E-2</v>
      </c>
      <c r="CG39">
        <f t="shared" si="10"/>
        <v>116</v>
      </c>
      <c r="CH39" s="99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8">
        <v>0.4</v>
      </c>
      <c r="DB39" s="72">
        <f t="shared" si="13"/>
        <v>360000</v>
      </c>
      <c r="DC39">
        <f>SUM($DB$5:DB39)</f>
        <v>5082000</v>
      </c>
      <c r="DD39" s="48">
        <v>0.5</v>
      </c>
      <c r="DE39" s="48">
        <f t="shared" si="34"/>
        <v>0.5</v>
      </c>
      <c r="DF39" s="75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99"/>
      <c r="DO39" s="99"/>
      <c r="DP39">
        <f t="shared" si="19"/>
        <v>23456.896551724138</v>
      </c>
      <c r="DQ39" s="99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97</v>
      </c>
      <c r="DZ39" s="99"/>
      <c r="EB39">
        <f t="shared" si="25"/>
        <v>97</v>
      </c>
      <c r="EC39">
        <f>B39*(3-1.333)*'Chest&amp;Cards&amp;Offer'!$J$70/100</f>
        <v>52.5105</v>
      </c>
      <c r="ED39">
        <f t="shared" si="26"/>
        <v>149.51050000000001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194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108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6403200</v>
      </c>
      <c r="AT40">
        <f>SUM(AO40:AP40)*'Chest&amp;Cards&amp;Offer'!$N$5</f>
        <v>5664000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2628000</v>
      </c>
      <c r="BA40">
        <f>AZ40/'Chest&amp;Cards&amp;Offer'!$R$3</f>
        <v>10950</v>
      </c>
      <c r="BB40">
        <f t="shared" si="5"/>
        <v>109.5</v>
      </c>
      <c r="BC40">
        <v>36</v>
      </c>
      <c r="BD40">
        <f>SUM(AY23:AY40)</f>
        <v>2388000</v>
      </c>
      <c r="BE40">
        <f>BD40/'Chest&amp;Cards&amp;Offer'!$R$3</f>
        <v>9950</v>
      </c>
      <c r="BF40">
        <f>BE40/100</f>
        <v>99.5</v>
      </c>
      <c r="BG40">
        <f>SUM(AX23:AX40)</f>
        <v>3132000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3775200</v>
      </c>
      <c r="BZ40" s="47">
        <f t="shared" si="9"/>
        <v>-9.3452002542911639E-2</v>
      </c>
      <c r="CB40">
        <f>BF40</f>
        <v>99.5</v>
      </c>
      <c r="CC40">
        <f>CB40/2</f>
        <v>49.75</v>
      </c>
      <c r="CF40">
        <f>BJ40</f>
        <v>120</v>
      </c>
      <c r="CG40">
        <f t="shared" si="10"/>
        <v>120</v>
      </c>
      <c r="CH40" s="99"/>
      <c r="CI40" s="44">
        <f t="shared" si="35"/>
        <v>18</v>
      </c>
      <c r="CJ40" s="44">
        <f t="shared" si="35"/>
        <v>1620</v>
      </c>
      <c r="CK40" s="44">
        <f>CJ40+BE40/3</f>
        <v>4936.6666666666661</v>
      </c>
      <c r="CN40">
        <f>CK40</f>
        <v>4936.6666666666661</v>
      </c>
      <c r="CO40">
        <f>CK40</f>
        <v>4936.6666666666661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8">
        <v>0.4</v>
      </c>
      <c r="DB40" s="72">
        <f t="shared" si="13"/>
        <v>360000</v>
      </c>
      <c r="DC40">
        <f>SUM($DB$5:DB40)</f>
        <v>5442000</v>
      </c>
      <c r="DD40" s="48">
        <v>0.5</v>
      </c>
      <c r="DE40" s="48">
        <f t="shared" si="34"/>
        <v>0.5</v>
      </c>
      <c r="DF40" s="75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99"/>
      <c r="DO40" s="99"/>
      <c r="DP40">
        <f t="shared" si="19"/>
        <v>24175</v>
      </c>
      <c r="DQ40" s="99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109.5</v>
      </c>
      <c r="DZ40" s="99"/>
      <c r="EB40">
        <f t="shared" si="25"/>
        <v>109.5</v>
      </c>
      <c r="EC40">
        <f>B40*(3-1.333)*'Chest&amp;Cards&amp;Offer'!$J$70/100</f>
        <v>54.010799999999996</v>
      </c>
      <c r="ED40">
        <f t="shared" si="26"/>
        <v>163.51079999999999</v>
      </c>
      <c r="EE40">
        <f t="shared" si="27"/>
        <v>234</v>
      </c>
      <c r="EF40">
        <f>ED40/EE40*100</f>
        <v>69.876410256410253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H40" t="s">
        <v>252</v>
      </c>
    </row>
    <row r="41" spans="1:194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102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6691200</v>
      </c>
      <c r="AT41">
        <f>SUM(AO41:AP41)*'Chest&amp;Cards&amp;Offer'!$N$5</f>
        <v>5664000</v>
      </c>
      <c r="AU41" s="16">
        <f t="shared" si="29"/>
        <v>288000</v>
      </c>
      <c r="AW41" s="42">
        <v>0.6</v>
      </c>
      <c r="AX41">
        <f t="shared" si="3"/>
        <v>115200</v>
      </c>
      <c r="AY41">
        <f t="shared" si="4"/>
        <v>172800</v>
      </c>
      <c r="AZ41">
        <f>SUM($AY$5:AY41)</f>
        <v>2800800</v>
      </c>
      <c r="BA41">
        <f>AZ41/'Chest&amp;Cards&amp;Offer'!$R$3</f>
        <v>11670</v>
      </c>
      <c r="BB41">
        <f t="shared" si="5"/>
        <v>116.7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3890400</v>
      </c>
      <c r="BZ41" s="47">
        <f t="shared" si="9"/>
        <v>-3.8864898210980874E-2</v>
      </c>
      <c r="CC41" t="s">
        <v>425</v>
      </c>
      <c r="CG41">
        <f t="shared" si="10"/>
        <v>124</v>
      </c>
      <c r="CH41" s="99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8">
        <v>0.4</v>
      </c>
      <c r="DB41" s="72">
        <f t="shared" si="13"/>
        <v>480000</v>
      </c>
      <c r="DC41">
        <f>SUM($DB$5:DB41)</f>
        <v>5922000</v>
      </c>
      <c r="DD41" s="48">
        <v>0.5</v>
      </c>
      <c r="DE41" s="48">
        <f t="shared" si="34"/>
        <v>0.5</v>
      </c>
      <c r="DF41" s="75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99">
        <f>SUM(DI41:DI58)</f>
        <v>7320000</v>
      </c>
      <c r="DO41" s="99">
        <f>DK58-DK41</f>
        <v>80</v>
      </c>
      <c r="DP41">
        <f t="shared" si="19"/>
        <v>25330.645161290322</v>
      </c>
      <c r="DQ41" s="99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116.7</v>
      </c>
      <c r="DZ41" s="99"/>
      <c r="EB41">
        <f t="shared" si="25"/>
        <v>116.7</v>
      </c>
      <c r="EC41">
        <f>B41*(3-1.333)*'Chest&amp;Cards&amp;Offer'!$J$70/100</f>
        <v>55.511100000000006</v>
      </c>
      <c r="ED41">
        <f t="shared" si="26"/>
        <v>172.21110000000002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H41" t="s">
        <v>253</v>
      </c>
    </row>
    <row r="42" spans="1:194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102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6979200</v>
      </c>
      <c r="AT42">
        <f>SUM(AO42:AP42)*'Chest&amp;Cards&amp;Offer'!$N$5</f>
        <v>5664000</v>
      </c>
      <c r="AU42" s="16">
        <f t="shared" si="29"/>
        <v>288000</v>
      </c>
      <c r="AW42" s="42">
        <v>0.6</v>
      </c>
      <c r="AX42">
        <f t="shared" si="3"/>
        <v>115200</v>
      </c>
      <c r="AY42">
        <f t="shared" si="4"/>
        <v>172800</v>
      </c>
      <c r="AZ42">
        <f>SUM($AY$5:AY42)</f>
        <v>2973600</v>
      </c>
      <c r="BA42">
        <f>AZ42/'Chest&amp;Cards&amp;Offer'!$R$3</f>
        <v>12390</v>
      </c>
      <c r="BB42">
        <f t="shared" si="5"/>
        <v>123.9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4005600</v>
      </c>
      <c r="BZ42" s="47">
        <f t="shared" si="9"/>
        <v>1.2582384661473937E-2</v>
      </c>
      <c r="CG42">
        <f t="shared" si="10"/>
        <v>128</v>
      </c>
      <c r="CH42" s="99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8">
        <v>0.4</v>
      </c>
      <c r="DB42" s="72">
        <f t="shared" si="13"/>
        <v>480000</v>
      </c>
      <c r="DC42">
        <f>SUM($DB$5:DB42)</f>
        <v>6402000</v>
      </c>
      <c r="DD42" s="48">
        <v>0.5</v>
      </c>
      <c r="DE42" s="48">
        <f t="shared" si="34"/>
        <v>0.5</v>
      </c>
      <c r="DF42" s="75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99"/>
      <c r="DO42" s="99"/>
      <c r="DP42">
        <f t="shared" si="19"/>
        <v>26414.0625</v>
      </c>
      <c r="DQ42" s="99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123.9</v>
      </c>
      <c r="DZ42" s="99"/>
      <c r="EB42">
        <f t="shared" si="25"/>
        <v>123.9</v>
      </c>
      <c r="EC42">
        <f>B42*(3-1.333)*'Chest&amp;Cards&amp;Offer'!$J$70/100</f>
        <v>57.011400000000002</v>
      </c>
      <c r="ED42">
        <f t="shared" si="26"/>
        <v>180.91140000000001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H42" s="25" t="s">
        <v>255</v>
      </c>
      <c r="GI42" s="25"/>
      <c r="GJ42" s="25"/>
      <c r="GK42" s="25"/>
    </row>
    <row r="43" spans="1:194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102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7411200</v>
      </c>
      <c r="AT43">
        <f>SUM(AO43:AP43)*'Chest&amp;Cards&amp;Offer'!$N$5</f>
        <v>5664000</v>
      </c>
      <c r="AU43" s="16">
        <f t="shared" si="29"/>
        <v>432000</v>
      </c>
      <c r="AW43" s="42">
        <v>0.6</v>
      </c>
      <c r="AX43">
        <f t="shared" si="3"/>
        <v>172800</v>
      </c>
      <c r="AY43">
        <f t="shared" si="4"/>
        <v>259200</v>
      </c>
      <c r="AZ43">
        <f>SUM($AY$5:AY43)</f>
        <v>3232800</v>
      </c>
      <c r="BA43">
        <f>AZ43/'Chest&amp;Cards&amp;Offer'!$R$3</f>
        <v>13470</v>
      </c>
      <c r="BB43">
        <f t="shared" si="5"/>
        <v>134.69999999999999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4178400</v>
      </c>
      <c r="BZ43" s="47">
        <f t="shared" si="9"/>
        <v>4.9971280873061456E-2</v>
      </c>
      <c r="CG43">
        <f t="shared" si="10"/>
        <v>132</v>
      </c>
      <c r="CH43" s="99"/>
      <c r="CI43" s="44">
        <f t="shared" si="35"/>
        <v>3</v>
      </c>
      <c r="CJ43" s="44">
        <f t="shared" si="35"/>
        <v>270</v>
      </c>
      <c r="CK43" s="43"/>
      <c r="CL43" t="s">
        <v>462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8">
        <v>0.4</v>
      </c>
      <c r="DB43" s="72">
        <f t="shared" si="13"/>
        <v>0</v>
      </c>
      <c r="DC43">
        <f>SUM($DB$5:DB43)</f>
        <v>6402000</v>
      </c>
      <c r="DD43" s="48">
        <v>0.5</v>
      </c>
      <c r="DE43" s="48">
        <f t="shared" si="34"/>
        <v>0.5</v>
      </c>
      <c r="DF43" s="75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99"/>
      <c r="DO43" s="99"/>
      <c r="DP43">
        <f t="shared" si="19"/>
        <v>25613.636363636364</v>
      </c>
      <c r="DQ43" s="99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134.69999999999999</v>
      </c>
      <c r="DZ43" s="99"/>
      <c r="EB43">
        <f t="shared" si="25"/>
        <v>134.69999999999999</v>
      </c>
      <c r="EC43">
        <f>B43*(3-1.333)*'Chest&amp;Cards&amp;Offer'!$J$70/100</f>
        <v>58.511699999999998</v>
      </c>
      <c r="ED43">
        <f t="shared" si="26"/>
        <v>193.21169999999998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H43" t="s">
        <v>256</v>
      </c>
      <c r="GL43" t="s">
        <v>257</v>
      </c>
    </row>
    <row r="44" spans="1:194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102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7843200</v>
      </c>
      <c r="AT44">
        <f>SUM(AO44:AP44)*'Chest&amp;Cards&amp;Offer'!$N$5</f>
        <v>5664000</v>
      </c>
      <c r="AU44" s="16">
        <f t="shared" si="29"/>
        <v>432000</v>
      </c>
      <c r="AW44" s="42">
        <v>0.6</v>
      </c>
      <c r="AX44">
        <f t="shared" si="3"/>
        <v>172800</v>
      </c>
      <c r="AY44">
        <f t="shared" si="4"/>
        <v>259200</v>
      </c>
      <c r="AZ44">
        <f>SUM($AY$5:AY44)</f>
        <v>3492000</v>
      </c>
      <c r="BA44">
        <f>AZ44/'Chest&amp;Cards&amp;Offer'!$R$3</f>
        <v>14550</v>
      </c>
      <c r="BB44">
        <f t="shared" si="5"/>
        <v>145.5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4351200</v>
      </c>
      <c r="BZ44" s="47">
        <f t="shared" si="9"/>
        <v>8.4390512961941527E-2</v>
      </c>
      <c r="CG44">
        <f t="shared" si="10"/>
        <v>136</v>
      </c>
      <c r="CH44" s="99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8">
        <v>0.4</v>
      </c>
      <c r="DB44" s="72">
        <f t="shared" si="13"/>
        <v>0</v>
      </c>
      <c r="DC44">
        <f>SUM($DB$5:DB44)</f>
        <v>6402000</v>
      </c>
      <c r="DD44" s="48">
        <v>0.5</v>
      </c>
      <c r="DE44" s="48">
        <f t="shared" si="34"/>
        <v>0.5</v>
      </c>
      <c r="DF44" s="75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99"/>
      <c r="DO44" s="99"/>
      <c r="DP44">
        <f t="shared" si="19"/>
        <v>24860.294117647059</v>
      </c>
      <c r="DQ44" s="99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145.5</v>
      </c>
      <c r="DZ44" s="99"/>
      <c r="EB44">
        <f t="shared" si="25"/>
        <v>145.5</v>
      </c>
      <c r="EC44">
        <f>B44*(3-1.333)*'Chest&amp;Cards&amp;Offer'!$J$70/100</f>
        <v>60.012000000000008</v>
      </c>
      <c r="ED44">
        <f t="shared" si="26"/>
        <v>205.512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H44" t="s">
        <v>254</v>
      </c>
    </row>
    <row r="45" spans="1:194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102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8803200</v>
      </c>
      <c r="AT45">
        <f>SUM(AO45:AP45)*'Chest&amp;Cards&amp;Offer'!$N$5</f>
        <v>5664000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4068000</v>
      </c>
      <c r="BA45">
        <f>AZ45/'Chest&amp;Cards&amp;Offer'!$R$3</f>
        <v>16950</v>
      </c>
      <c r="BB45">
        <f t="shared" si="5"/>
        <v>169.5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357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4735200</v>
      </c>
      <c r="BZ45" s="47">
        <f t="shared" si="9"/>
        <v>6.6396350734921436E-2</v>
      </c>
      <c r="CG45">
        <f t="shared" si="10"/>
        <v>141</v>
      </c>
      <c r="CH45" s="99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8">
        <v>0.4</v>
      </c>
      <c r="DB45" s="72">
        <f t="shared" si="13"/>
        <v>720000</v>
      </c>
      <c r="DC45">
        <f>SUM($DB$5:DB45)</f>
        <v>7122000</v>
      </c>
      <c r="DD45" s="48">
        <v>0.5</v>
      </c>
      <c r="DE45" s="48">
        <f t="shared" si="34"/>
        <v>0.5</v>
      </c>
      <c r="DF45" s="75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99"/>
      <c r="DO45" s="99"/>
      <c r="DP45">
        <f t="shared" si="19"/>
        <v>26531.91489361702</v>
      </c>
      <c r="DQ45" s="99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169.5</v>
      </c>
      <c r="DZ45" s="99"/>
      <c r="EB45">
        <f t="shared" si="25"/>
        <v>169.5</v>
      </c>
      <c r="EC45">
        <f>B45*(3-1.333)*'Chest&amp;Cards&amp;Offer'!$J$70/100</f>
        <v>61.512300000000003</v>
      </c>
      <c r="ED45">
        <f t="shared" si="26"/>
        <v>231.01230000000001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194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102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10243200</v>
      </c>
      <c r="AT46">
        <f>SUM(AO46:AP46)*'Chest&amp;Cards&amp;Offer'!$N$5</f>
        <v>5664000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4932000</v>
      </c>
      <c r="BA46">
        <f>AZ46/'Chest&amp;Cards&amp;Offer'!$R$3</f>
        <v>20550</v>
      </c>
      <c r="BB46">
        <f t="shared" si="5"/>
        <v>205.5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5311200</v>
      </c>
      <c r="BZ46" s="47">
        <f t="shared" si="9"/>
        <v>1.5815634884771803E-2</v>
      </c>
      <c r="CG46">
        <f t="shared" si="10"/>
        <v>146</v>
      </c>
      <c r="CH46" s="99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8">
        <v>0.4</v>
      </c>
      <c r="DB46" s="72">
        <f t="shared" si="13"/>
        <v>1080000</v>
      </c>
      <c r="DC46">
        <f>SUM($DB$5:DB46)</f>
        <v>8202000</v>
      </c>
      <c r="DD46" s="48">
        <v>0.5</v>
      </c>
      <c r="DE46" s="48">
        <f t="shared" si="34"/>
        <v>0.5</v>
      </c>
      <c r="DF46" s="75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99"/>
      <c r="DO46" s="99"/>
      <c r="DP46">
        <f t="shared" si="19"/>
        <v>29321.917808219179</v>
      </c>
      <c r="DQ46" s="99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205.5</v>
      </c>
      <c r="DZ46" s="99"/>
      <c r="EB46">
        <f t="shared" si="25"/>
        <v>205.5</v>
      </c>
      <c r="EC46">
        <f>B46*(3-1.333)*'Chest&amp;Cards&amp;Offer'!$J$70/100</f>
        <v>63.012599999999992</v>
      </c>
      <c r="ED46">
        <f t="shared" si="26"/>
        <v>268.51260000000002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194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102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11203200</v>
      </c>
      <c r="AT47">
        <f>SUM(AO47:AP47)*'Chest&amp;Cards&amp;Offer'!$N$5</f>
        <v>5664000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5508000</v>
      </c>
      <c r="BA47">
        <f>AZ47/'Chest&amp;Cards&amp;Offer'!$R$3</f>
        <v>22950</v>
      </c>
      <c r="BB47">
        <f t="shared" si="5"/>
        <v>229.5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5695200</v>
      </c>
      <c r="BZ47" s="47">
        <f t="shared" si="9"/>
        <v>8.0067425200168567E-3</v>
      </c>
      <c r="CG47">
        <f t="shared" si="10"/>
        <v>151</v>
      </c>
      <c r="CH47" s="99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8">
        <v>0.4</v>
      </c>
      <c r="DB47" s="72">
        <f t="shared" si="13"/>
        <v>720000</v>
      </c>
      <c r="DC47">
        <f>SUM($DB$5:DB47)</f>
        <v>8922000</v>
      </c>
      <c r="DD47" s="48">
        <v>0.5</v>
      </c>
      <c r="DE47" s="48">
        <f t="shared" si="34"/>
        <v>0.5</v>
      </c>
      <c r="DF47" s="75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99"/>
      <c r="DO47" s="99"/>
      <c r="DP47">
        <f t="shared" si="19"/>
        <v>30735.099337748343</v>
      </c>
      <c r="DQ47" s="99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229.5</v>
      </c>
      <c r="DZ47" s="99"/>
      <c r="EB47">
        <f t="shared" si="25"/>
        <v>229.5</v>
      </c>
      <c r="EC47">
        <f>B47*(3-1.333)*'Chest&amp;Cards&amp;Offer'!$J$70/100</f>
        <v>64.512900000000002</v>
      </c>
      <c r="ED47">
        <f t="shared" si="26"/>
        <v>294.0129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194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102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12643200</v>
      </c>
      <c r="AT48">
        <f>SUM(AO48:AP48)*'Chest&amp;Cards&amp;Offer'!$N$5</f>
        <v>7584000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6372000</v>
      </c>
      <c r="BA48">
        <f>AZ48/'Chest&amp;Cards&amp;Offer'!$R$3</f>
        <v>26550</v>
      </c>
      <c r="BB48">
        <f t="shared" si="5"/>
        <v>265.5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6271200</v>
      </c>
      <c r="BZ48" s="47">
        <f t="shared" si="9"/>
        <v>-2.9468044393417527E-2</v>
      </c>
      <c r="CG48">
        <f t="shared" si="10"/>
        <v>156</v>
      </c>
      <c r="CH48" s="99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8">
        <v>0.4</v>
      </c>
      <c r="DB48" s="72">
        <f t="shared" si="13"/>
        <v>1080000</v>
      </c>
      <c r="DC48">
        <f>SUM($DB$5:DB48)</f>
        <v>10002000</v>
      </c>
      <c r="DD48" s="48">
        <v>0.5</v>
      </c>
      <c r="DE48" s="48">
        <f t="shared" si="34"/>
        <v>0.5</v>
      </c>
      <c r="DF48" s="75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99"/>
      <c r="DO48" s="99"/>
      <c r="DP48">
        <f t="shared" si="19"/>
        <v>33211.538461538461</v>
      </c>
      <c r="DQ48" s="99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265.5</v>
      </c>
      <c r="DZ48" s="99"/>
      <c r="EB48">
        <f t="shared" si="25"/>
        <v>265.5</v>
      </c>
      <c r="EC48">
        <f>B48*(3-1.333)*'Chest&amp;Cards&amp;Offer'!$J$70/100</f>
        <v>66.013199999999998</v>
      </c>
      <c r="ED48">
        <f t="shared" si="26"/>
        <v>331.51319999999998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93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102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13603200</v>
      </c>
      <c r="AT49">
        <f>SUM(AO49:AP49)*'Chest&amp;Cards&amp;Offer'!$N$5</f>
        <v>10464000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6948000</v>
      </c>
      <c r="BA49">
        <f>AZ49/'Chest&amp;Cards&amp;Offer'!$R$3</f>
        <v>28950</v>
      </c>
      <c r="BB49">
        <f t="shared" si="5"/>
        <v>289.5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6655200</v>
      </c>
      <c r="BZ49" s="47">
        <f t="shared" si="9"/>
        <v>-3.1373963216732782E-2</v>
      </c>
      <c r="CG49">
        <f t="shared" si="10"/>
        <v>161</v>
      </c>
      <c r="CH49" s="99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8">
        <v>0.4</v>
      </c>
      <c r="DB49" s="72">
        <f t="shared" si="13"/>
        <v>720000</v>
      </c>
      <c r="DC49">
        <f t="shared" ref="DC49:DC64" si="41">CY49*(1-DA49)</f>
        <v>10134000</v>
      </c>
      <c r="DD49" s="48">
        <v>0.5</v>
      </c>
      <c r="DE49" s="48">
        <f t="shared" si="34"/>
        <v>0.5</v>
      </c>
      <c r="DF49" s="75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99"/>
      <c r="DO49" s="99"/>
      <c r="DP49">
        <f t="shared" si="19"/>
        <v>34416.149068322979</v>
      </c>
      <c r="DQ49" s="99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289.5</v>
      </c>
      <c r="DZ49" s="99"/>
      <c r="EB49">
        <f t="shared" si="25"/>
        <v>289.5</v>
      </c>
      <c r="EC49">
        <f>B49*(3-1.333)*'Chest&amp;Cards&amp;Offer'!$J$70/100</f>
        <v>67.513500000000008</v>
      </c>
      <c r="ED49">
        <f t="shared" si="26"/>
        <v>357.01350000000002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93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102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15043200</v>
      </c>
      <c r="AT50">
        <f>SUM(AO50:AP50)*'Chest&amp;Cards&amp;Offer'!$N$5</f>
        <v>15264000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7956000</v>
      </c>
      <c r="BA50">
        <f>AZ50/'Chest&amp;Cards&amp;Offer'!$R$3</f>
        <v>33150</v>
      </c>
      <c r="BB50">
        <f t="shared" si="5"/>
        <v>331.5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7087200</v>
      </c>
      <c r="BZ50" s="47">
        <f t="shared" si="9"/>
        <v>-3.9620724686759229E-2</v>
      </c>
      <c r="CG50">
        <f t="shared" si="10"/>
        <v>166</v>
      </c>
      <c r="CH50" s="99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8">
        <v>0.4</v>
      </c>
      <c r="DB50" s="72">
        <f t="shared" si="13"/>
        <v>1080000</v>
      </c>
      <c r="DC50">
        <f t="shared" si="41"/>
        <v>11214000</v>
      </c>
      <c r="DD50" s="48">
        <v>0.5</v>
      </c>
      <c r="DE50" s="48">
        <f t="shared" si="34"/>
        <v>0.5</v>
      </c>
      <c r="DF50" s="75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99"/>
      <c r="DO50" s="99"/>
      <c r="DP50">
        <f t="shared" si="19"/>
        <v>36632.530120481926</v>
      </c>
      <c r="DQ50" s="99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331.5</v>
      </c>
      <c r="DZ50" s="99"/>
      <c r="EB50">
        <f t="shared" si="25"/>
        <v>331.5</v>
      </c>
      <c r="EC50">
        <f>B50*(3-1.333)*'Chest&amp;Cards&amp;Offer'!$J$70/100</f>
        <v>69.013800000000003</v>
      </c>
      <c r="ED50">
        <f t="shared" si="26"/>
        <v>400.5138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93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102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16003200</v>
      </c>
      <c r="AT51">
        <f>SUM(AO51:AP51)*'Chest&amp;Cards&amp;Offer'!$N$5</f>
        <v>15264000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8628000</v>
      </c>
      <c r="BA51">
        <f>AZ51/'Chest&amp;Cards&amp;Offer'!$R$3</f>
        <v>35950</v>
      </c>
      <c r="BB51">
        <f t="shared" si="5"/>
        <v>359.5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358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7375200</v>
      </c>
      <c r="BZ51" s="47">
        <f t="shared" si="9"/>
        <v>-2.8311096648226487E-2</v>
      </c>
      <c r="CG51">
        <f t="shared" si="10"/>
        <v>171</v>
      </c>
      <c r="CH51" s="99"/>
      <c r="CI51" s="44">
        <f t="shared" si="35"/>
        <v>11</v>
      </c>
      <c r="CJ51" s="44">
        <f t="shared" si="35"/>
        <v>990</v>
      </c>
      <c r="CK51" s="43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8">
        <v>0.4</v>
      </c>
      <c r="DB51" s="72">
        <f t="shared" si="13"/>
        <v>720000</v>
      </c>
      <c r="DC51">
        <f t="shared" si="41"/>
        <v>11934000</v>
      </c>
      <c r="DD51" s="48">
        <v>0.5</v>
      </c>
      <c r="DE51" s="48">
        <f t="shared" si="34"/>
        <v>0.5</v>
      </c>
      <c r="DF51" s="75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99"/>
      <c r="DO51" s="99"/>
      <c r="DP51">
        <f t="shared" si="19"/>
        <v>37666.666666666664</v>
      </c>
      <c r="DQ51" s="99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359.5</v>
      </c>
      <c r="DZ51" s="99"/>
      <c r="EB51">
        <f t="shared" si="25"/>
        <v>359.5</v>
      </c>
      <c r="EC51">
        <f>B51*(3-1.333)*'Chest&amp;Cards&amp;Offer'!$J$70/100</f>
        <v>70.514100000000013</v>
      </c>
      <c r="ED51">
        <f t="shared" si="26"/>
        <v>430.01409999999998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H51" s="26" t="s">
        <v>268</v>
      </c>
      <c r="GI51" s="26"/>
      <c r="GJ51" s="26"/>
      <c r="GK51" s="26"/>
    </row>
    <row r="52" spans="1:193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102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17443200</v>
      </c>
      <c r="AT52">
        <f>SUM(AO52:AP52)*'Chest&amp;Cards&amp;Offer'!$N$5</f>
        <v>15264000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9636000</v>
      </c>
      <c r="BA52">
        <f>AZ52/'Chest&amp;Cards&amp;Offer'!$R$3</f>
        <v>40150</v>
      </c>
      <c r="BB52">
        <f t="shared" si="5"/>
        <v>401.5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359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7807200</v>
      </c>
      <c r="BZ52" s="47">
        <f t="shared" si="9"/>
        <v>-3.4122348601291118E-2</v>
      </c>
      <c r="CG52">
        <f t="shared" si="10"/>
        <v>176</v>
      </c>
      <c r="CH52" s="99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8">
        <v>0.4</v>
      </c>
      <c r="DB52" s="72">
        <f t="shared" si="13"/>
        <v>1080000</v>
      </c>
      <c r="DC52">
        <f t="shared" si="41"/>
        <v>13014000</v>
      </c>
      <c r="DD52" s="48">
        <v>0.5</v>
      </c>
      <c r="DE52" s="48">
        <f t="shared" si="34"/>
        <v>0.5</v>
      </c>
      <c r="DF52" s="75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99"/>
      <c r="DO52" s="99"/>
      <c r="DP52">
        <f t="shared" si="19"/>
        <v>39664.772727272728</v>
      </c>
      <c r="DQ52" s="99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401.5</v>
      </c>
      <c r="DZ52" s="99"/>
      <c r="EB52">
        <f t="shared" si="25"/>
        <v>401.5</v>
      </c>
      <c r="EC52">
        <f>B52*(3-1.333)*'Chest&amp;Cards&amp;Offer'!$J$70/100</f>
        <v>72.014400000000009</v>
      </c>
      <c r="ED52">
        <f t="shared" si="26"/>
        <v>473.51440000000002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H52" t="s">
        <v>269</v>
      </c>
    </row>
    <row r="53" spans="1:193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102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18055200</v>
      </c>
      <c r="AT53">
        <f>SUM(AO53:AP53)*'Chest&amp;Cards&amp;Offer'!$N$5</f>
        <v>15264000</v>
      </c>
      <c r="AU53" s="16">
        <f t="shared" si="29"/>
        <v>612000</v>
      </c>
      <c r="AW53" s="42">
        <v>0.7</v>
      </c>
      <c r="AX53">
        <f t="shared" si="3"/>
        <v>183600.00000000003</v>
      </c>
      <c r="AY53">
        <f t="shared" si="4"/>
        <v>428400</v>
      </c>
      <c r="AZ53">
        <f>SUM($AY$5:AY53)</f>
        <v>10064400</v>
      </c>
      <c r="BA53">
        <f>AZ53/'Chest&amp;Cards&amp;Offer'!$R$3</f>
        <v>41935</v>
      </c>
      <c r="BB53">
        <f t="shared" si="5"/>
        <v>419.35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7990800</v>
      </c>
      <c r="BZ53" s="47">
        <f t="shared" si="9"/>
        <v>-9.4608800120138167E-3</v>
      </c>
      <c r="CG53">
        <f t="shared" si="10"/>
        <v>180</v>
      </c>
      <c r="CH53" s="99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8">
        <v>0.4</v>
      </c>
      <c r="DB53" s="72">
        <f t="shared" si="13"/>
        <v>600000</v>
      </c>
      <c r="DC53">
        <f t="shared" si="41"/>
        <v>13614000</v>
      </c>
      <c r="DD53" s="48">
        <v>0.5</v>
      </c>
      <c r="DE53" s="48">
        <f t="shared" si="34"/>
        <v>0.5</v>
      </c>
      <c r="DF53" s="75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99"/>
      <c r="DO53" s="99"/>
      <c r="DP53">
        <f t="shared" si="19"/>
        <v>40450</v>
      </c>
      <c r="DQ53" s="99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419.35</v>
      </c>
      <c r="DZ53" s="99"/>
      <c r="EB53">
        <f t="shared" si="25"/>
        <v>419.35</v>
      </c>
      <c r="EC53">
        <f>B53*(3-1.333)*'Chest&amp;Cards&amp;Offer'!$J$70/100</f>
        <v>73.514700000000005</v>
      </c>
      <c r="ED53">
        <f t="shared" si="26"/>
        <v>492.86470000000003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H53" t="s">
        <v>270</v>
      </c>
    </row>
    <row r="54" spans="1:193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102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18667200</v>
      </c>
      <c r="AT54">
        <f>SUM(AO54:AP54)*'Chest&amp;Cards&amp;Offer'!$N$5</f>
        <v>17184000</v>
      </c>
      <c r="AU54" s="16">
        <f t="shared" si="29"/>
        <v>612000</v>
      </c>
      <c r="AW54" s="42">
        <v>0.7</v>
      </c>
      <c r="AX54">
        <f t="shared" si="3"/>
        <v>183600.00000000003</v>
      </c>
      <c r="AY54">
        <f t="shared" si="4"/>
        <v>428400</v>
      </c>
      <c r="AZ54">
        <f>SUM($AY$5:AY54)</f>
        <v>10492800</v>
      </c>
      <c r="BA54">
        <f>AZ54/'Chest&amp;Cards&amp;Offer'!$R$3</f>
        <v>43720</v>
      </c>
      <c r="BB54">
        <f t="shared" si="5"/>
        <v>437.2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8174400</v>
      </c>
      <c r="BZ54" s="47">
        <f t="shared" si="9"/>
        <v>1.4092777451556078E-2</v>
      </c>
      <c r="CG54">
        <f t="shared" si="10"/>
        <v>184</v>
      </c>
      <c r="CH54" s="99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8">
        <v>0.4</v>
      </c>
      <c r="DB54" s="72">
        <f t="shared" si="13"/>
        <v>600000</v>
      </c>
      <c r="DC54">
        <f t="shared" si="41"/>
        <v>14214000</v>
      </c>
      <c r="DD54" s="48">
        <v>0.5</v>
      </c>
      <c r="DE54" s="48">
        <f t="shared" si="34"/>
        <v>0.5</v>
      </c>
      <c r="DF54" s="75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99"/>
      <c r="DO54" s="99"/>
      <c r="DP54">
        <f t="shared" si="19"/>
        <v>41201.086956521736</v>
      </c>
      <c r="DQ54" s="99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437.2</v>
      </c>
      <c r="DZ54" s="99"/>
      <c r="EB54">
        <f t="shared" si="25"/>
        <v>437.2</v>
      </c>
      <c r="EC54">
        <f>B54*(3-1.333)*'Chest&amp;Cards&amp;Offer'!$J$70/100</f>
        <v>75.015000000000015</v>
      </c>
      <c r="ED54">
        <f t="shared" si="26"/>
        <v>512.21500000000003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93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102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20707200</v>
      </c>
      <c r="AT55">
        <f>SUM(AO55:AP55)*'Chest&amp;Cards&amp;Offer'!$N$5</f>
        <v>20064000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11920800</v>
      </c>
      <c r="BA55">
        <f>AZ55/'Chest&amp;Cards&amp;Offer'!$R$3</f>
        <v>49670</v>
      </c>
      <c r="BB55">
        <f t="shared" si="5"/>
        <v>496.7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360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8786400</v>
      </c>
      <c r="BZ55" s="47">
        <f t="shared" si="9"/>
        <v>-1.3930620049166894E-2</v>
      </c>
      <c r="CG55">
        <f t="shared" si="10"/>
        <v>189</v>
      </c>
      <c r="CH55" s="99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8">
        <v>0.4</v>
      </c>
      <c r="DB55" s="72">
        <f t="shared" si="13"/>
        <v>1320000</v>
      </c>
      <c r="DC55">
        <f t="shared" si="41"/>
        <v>15534000</v>
      </c>
      <c r="DD55" s="48">
        <v>0.5</v>
      </c>
      <c r="DE55" s="48">
        <f t="shared" si="34"/>
        <v>0.5</v>
      </c>
      <c r="DF55" s="75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99"/>
      <c r="DO55" s="99"/>
      <c r="DP55">
        <f t="shared" si="19"/>
        <v>43603.174603174601</v>
      </c>
      <c r="DQ55" s="99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496.7</v>
      </c>
      <c r="DZ55" s="99"/>
      <c r="EB55">
        <f t="shared" si="25"/>
        <v>496.7</v>
      </c>
      <c r="EC55">
        <f>B55*(3-1.333)*'Chest&amp;Cards&amp;Offer'!$J$70/100</f>
        <v>76.515299999999996</v>
      </c>
      <c r="ED55">
        <f t="shared" si="26"/>
        <v>573.21529999999996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93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102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22747200</v>
      </c>
      <c r="AT56">
        <f>SUM(AO56:AP56)*'Chest&amp;Cards&amp;Offer'!$N$5</f>
        <v>24864000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13348800</v>
      </c>
      <c r="BA56">
        <f>AZ56/'Chest&amp;Cards&amp;Offer'!$R$3</f>
        <v>55620</v>
      </c>
      <c r="BB56">
        <f t="shared" si="5"/>
        <v>556.20000000000005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9398400</v>
      </c>
      <c r="BZ56" s="47">
        <f t="shared" si="9"/>
        <v>-3.6772216547497447E-2</v>
      </c>
      <c r="CG56">
        <f t="shared" si="10"/>
        <v>194</v>
      </c>
      <c r="CH56" s="99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8">
        <v>0.4</v>
      </c>
      <c r="DB56" s="72">
        <f t="shared" si="13"/>
        <v>1320000</v>
      </c>
      <c r="DC56">
        <f t="shared" si="41"/>
        <v>16854000</v>
      </c>
      <c r="DD56" s="48">
        <v>0.5</v>
      </c>
      <c r="DE56" s="48">
        <f t="shared" si="34"/>
        <v>0.5</v>
      </c>
      <c r="DF56" s="75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99"/>
      <c r="DO56" s="99"/>
      <c r="DP56">
        <f t="shared" si="19"/>
        <v>45881.443298969069</v>
      </c>
      <c r="DQ56" s="99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556.20000000000005</v>
      </c>
      <c r="DZ56" s="99"/>
      <c r="EB56">
        <f>BB56</f>
        <v>556.20000000000005</v>
      </c>
      <c r="EC56">
        <f>B56*(3-1.333)*'Chest&amp;Cards&amp;Offer'!$J$70/100</f>
        <v>78.015599999999992</v>
      </c>
      <c r="ED56">
        <f t="shared" si="26"/>
        <v>634.21559999999999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93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102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24787200</v>
      </c>
      <c r="AT57">
        <f>SUM(AO57:AP57)*'Chest&amp;Cards&amp;Offer'!$N$5</f>
        <v>24864000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14776800</v>
      </c>
      <c r="BA57">
        <f>AZ57/'Chest&amp;Cards&amp;Offer'!$R$3</f>
        <v>61570</v>
      </c>
      <c r="BB57">
        <f t="shared" si="5"/>
        <v>615.70000000000005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10010400</v>
      </c>
      <c r="BZ57" s="47">
        <f t="shared" si="9"/>
        <v>-5.6820906257492206E-2</v>
      </c>
      <c r="CG57">
        <f t="shared" si="10"/>
        <v>199</v>
      </c>
      <c r="CH57" s="99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8">
        <v>0.4</v>
      </c>
      <c r="DB57" s="72">
        <f t="shared" si="13"/>
        <v>1320000</v>
      </c>
      <c r="DC57">
        <f t="shared" si="41"/>
        <v>18174000</v>
      </c>
      <c r="DD57" s="48">
        <v>0.5</v>
      </c>
      <c r="DE57" s="48">
        <f t="shared" si="34"/>
        <v>0.5</v>
      </c>
      <c r="DF57" s="75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99"/>
      <c r="DO57" s="99"/>
      <c r="DP57">
        <f t="shared" si="19"/>
        <v>48045.226130653267</v>
      </c>
      <c r="DQ57" s="99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615.70000000000005</v>
      </c>
      <c r="DZ57" s="99"/>
      <c r="EB57">
        <f t="shared" si="25"/>
        <v>615.70000000000005</v>
      </c>
      <c r="EC57">
        <f>B57*(3-1.333)*'Chest&amp;Cards&amp;Offer'!$J$70/100</f>
        <v>79.515900000000002</v>
      </c>
      <c r="ED57">
        <f t="shared" si="26"/>
        <v>695.21590000000003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H57" t="s">
        <v>271</v>
      </c>
    </row>
    <row r="58" spans="1:193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102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26827200</v>
      </c>
      <c r="AT58">
        <f>SUM(AO58:AP58)*'Chest&amp;Cards&amp;Offer'!$N$5</f>
        <v>24864000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16204800</v>
      </c>
      <c r="BA58">
        <f>AZ58/'Chest&amp;Cards&amp;Offer'!$R$3</f>
        <v>67520</v>
      </c>
      <c r="BB58">
        <f t="shared" si="5"/>
        <v>675.2</v>
      </c>
      <c r="BC58">
        <v>54</v>
      </c>
      <c r="BD58">
        <f>SUM(AY41:AY58)</f>
        <v>13576800</v>
      </c>
      <c r="BE58">
        <f>BD58/'Chest&amp;Cards&amp;Offer'!$R$3</f>
        <v>56570</v>
      </c>
      <c r="BF58">
        <f>BE58/100</f>
        <v>565.70000000000005</v>
      </c>
      <c r="BG58">
        <f>SUM(AX41:AX58)</f>
        <v>6847200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10622400</v>
      </c>
      <c r="BZ58" s="47">
        <f t="shared" si="9"/>
        <v>-7.4559421599638506E-2</v>
      </c>
      <c r="CB58">
        <f>BF58</f>
        <v>565.70000000000005</v>
      </c>
      <c r="CC58">
        <f>CB58/2</f>
        <v>282.85000000000002</v>
      </c>
      <c r="CF58">
        <f>BJ58</f>
        <v>204</v>
      </c>
      <c r="CG58">
        <f t="shared" si="10"/>
        <v>204</v>
      </c>
      <c r="CH58" s="99"/>
      <c r="CI58" s="44">
        <f t="shared" si="35"/>
        <v>18</v>
      </c>
      <c r="CJ58" s="44">
        <f t="shared" si="35"/>
        <v>1620</v>
      </c>
      <c r="CK58" s="44">
        <f>CJ58+BE58/3</f>
        <v>20476.666666666668</v>
      </c>
      <c r="CN58">
        <f>CK58</f>
        <v>20476.666666666668</v>
      </c>
      <c r="CO58">
        <f>CK58</f>
        <v>20476.666666666668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8">
        <v>0.4</v>
      </c>
      <c r="DB58" s="72">
        <f t="shared" si="13"/>
        <v>1320000</v>
      </c>
      <c r="DC58">
        <f t="shared" si="41"/>
        <v>19494000</v>
      </c>
      <c r="DD58" s="48">
        <v>0.5</v>
      </c>
      <c r="DE58" s="48">
        <f t="shared" si="34"/>
        <v>0.5</v>
      </c>
      <c r="DF58" s="75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99"/>
      <c r="DO58" s="99"/>
      <c r="DP58">
        <f t="shared" si="19"/>
        <v>50102.941176470587</v>
      </c>
      <c r="DQ58" s="99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675.2</v>
      </c>
      <c r="DZ58" s="99"/>
      <c r="EB58">
        <f t="shared" si="25"/>
        <v>675.2</v>
      </c>
      <c r="EC58">
        <f>B58*(3-1.333)*'Chest&amp;Cards&amp;Offer'!$J$70/100</f>
        <v>81.016199999999998</v>
      </c>
      <c r="ED58">
        <f t="shared" si="26"/>
        <v>756.21620000000007</v>
      </c>
      <c r="EE58">
        <f t="shared" si="27"/>
        <v>390</v>
      </c>
      <c r="EF58">
        <f>ED58/EE58*100</f>
        <v>193.90158974358974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93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104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27655200</v>
      </c>
      <c r="AT59">
        <f>SUM(AO59:AP59)*'Chest&amp;Cards&amp;Offer'!$N$5</f>
        <v>24864000</v>
      </c>
      <c r="AU59" s="40">
        <f t="shared" si="29"/>
        <v>828000</v>
      </c>
      <c r="AW59" s="42">
        <v>0.8</v>
      </c>
      <c r="AX59">
        <f t="shared" si="3"/>
        <v>165599.99999999997</v>
      </c>
      <c r="AY59">
        <f t="shared" si="4"/>
        <v>662400</v>
      </c>
      <c r="AZ59">
        <f>SUM($AY$5:AY59)</f>
        <v>16867200</v>
      </c>
      <c r="BA59">
        <f>AZ59/'Chest&amp;Cards&amp;Offer'!$R$3</f>
        <v>70280</v>
      </c>
      <c r="BB59">
        <f t="shared" si="5"/>
        <v>702.8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10788000</v>
      </c>
      <c r="BZ59" s="47">
        <f t="shared" si="9"/>
        <v>-6.384872080088988E-2</v>
      </c>
      <c r="CC59" t="s">
        <v>426</v>
      </c>
      <c r="CG59">
        <f t="shared" si="10"/>
        <v>208</v>
      </c>
      <c r="CH59" s="99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8">
        <v>0.5</v>
      </c>
      <c r="DB59" s="72">
        <f t="shared" si="13"/>
        <v>600000</v>
      </c>
      <c r="DC59">
        <f t="shared" si="41"/>
        <v>16845000</v>
      </c>
      <c r="DD59" s="48">
        <v>0.5</v>
      </c>
      <c r="DE59" s="48">
        <f t="shared" si="34"/>
        <v>0.5</v>
      </c>
      <c r="DF59" s="75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99">
        <f>SUM(DI59:DI64)</f>
        <v>3300000</v>
      </c>
      <c r="DO59" s="99">
        <f>DK64-DK59</f>
        <v>32</v>
      </c>
      <c r="DP59">
        <f t="shared" si="19"/>
        <v>50581.730769230766</v>
      </c>
      <c r="DQ59" s="99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702.8</v>
      </c>
      <c r="DZ59" s="99"/>
      <c r="EB59">
        <f t="shared" si="25"/>
        <v>702.8</v>
      </c>
      <c r="EC59">
        <f>B59*(3-1.333)*'Chest&amp;Cards&amp;Offer'!$J$70/100</f>
        <v>82.516499999999994</v>
      </c>
      <c r="ED59">
        <f t="shared" si="26"/>
        <v>785.31649999999991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93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104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28483200</v>
      </c>
      <c r="AT60">
        <f>SUM(AO60:AP60)*'Chest&amp;Cards&amp;Offer'!$N$5</f>
        <v>24864000</v>
      </c>
      <c r="AU60" s="40">
        <f t="shared" si="29"/>
        <v>828000</v>
      </c>
      <c r="AW60" s="42">
        <v>0.8</v>
      </c>
      <c r="AX60">
        <f t="shared" si="3"/>
        <v>165599.99999999997</v>
      </c>
      <c r="AY60">
        <f t="shared" si="4"/>
        <v>662400</v>
      </c>
      <c r="AZ60">
        <f>SUM($AY$5:AY60)</f>
        <v>17529600</v>
      </c>
      <c r="BA60">
        <f>AZ60/'Chest&amp;Cards&amp;Offer'!$R$3</f>
        <v>73040</v>
      </c>
      <c r="BB60">
        <f t="shared" si="5"/>
        <v>730.4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10953600</v>
      </c>
      <c r="BZ60" s="47">
        <f t="shared" si="9"/>
        <v>-5.3461875547765117E-2</v>
      </c>
      <c r="CG60">
        <f t="shared" si="10"/>
        <v>212</v>
      </c>
      <c r="CH60" s="99"/>
      <c r="CI60" s="44">
        <f t="shared" si="35"/>
        <v>2</v>
      </c>
      <c r="CJ60" s="44">
        <f t="shared" si="35"/>
        <v>180</v>
      </c>
      <c r="CK60" s="43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8">
        <v>0.5</v>
      </c>
      <c r="DB60" s="72">
        <f t="shared" si="13"/>
        <v>600000</v>
      </c>
      <c r="DC60">
        <f t="shared" si="41"/>
        <v>17445000</v>
      </c>
      <c r="DD60" s="48">
        <v>0.5</v>
      </c>
      <c r="DE60" s="48">
        <f t="shared" si="34"/>
        <v>0.5</v>
      </c>
      <c r="DF60" s="75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99"/>
      <c r="DO60" s="99"/>
      <c r="DP60">
        <f t="shared" si="19"/>
        <v>51042.452830188682</v>
      </c>
      <c r="DQ60" s="99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730.4</v>
      </c>
      <c r="DZ60" s="99"/>
      <c r="EB60">
        <f t="shared" si="25"/>
        <v>730.4</v>
      </c>
      <c r="EC60">
        <f>B60*(3-1.333)*'Chest&amp;Cards&amp;Offer'!$J$70/100</f>
        <v>84.016800000000003</v>
      </c>
      <c r="ED60">
        <f t="shared" si="26"/>
        <v>814.41679999999997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93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104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31243200</v>
      </c>
      <c r="AT61">
        <f>SUM(AO61:AP61)*'Chest&amp;Cards&amp;Offer'!$N$5</f>
        <v>24864000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19737600</v>
      </c>
      <c r="BA61">
        <f>AZ61/'Chest&amp;Cards&amp;Offer'!$R$3</f>
        <v>82240</v>
      </c>
      <c r="BB61">
        <f t="shared" si="5"/>
        <v>822.4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11505600</v>
      </c>
      <c r="BZ61" s="47">
        <f t="shared" si="9"/>
        <v>-7.5511055486024201E-2</v>
      </c>
      <c r="CG61">
        <f t="shared" si="10"/>
        <v>219</v>
      </c>
      <c r="CH61" s="99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8">
        <v>0.5</v>
      </c>
      <c r="DB61" s="72">
        <f t="shared" si="13"/>
        <v>1350000</v>
      </c>
      <c r="DC61">
        <f t="shared" si="41"/>
        <v>18795000</v>
      </c>
      <c r="DD61" s="48">
        <v>0.5</v>
      </c>
      <c r="DE61" s="48">
        <f t="shared" si="34"/>
        <v>0.5</v>
      </c>
      <c r="DF61" s="75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99"/>
      <c r="DO61" s="99"/>
      <c r="DP61">
        <f t="shared" si="19"/>
        <v>52493.150684931505</v>
      </c>
      <c r="DQ61" s="99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822.4</v>
      </c>
      <c r="DZ61" s="99"/>
      <c r="EB61">
        <f t="shared" si="25"/>
        <v>822.4</v>
      </c>
      <c r="EC61">
        <f>B61*(3-1.333)*'Chest&amp;Cards&amp;Offer'!$J$70/100</f>
        <v>85.517100000000013</v>
      </c>
      <c r="ED61">
        <f t="shared" si="26"/>
        <v>907.9171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93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104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34003200</v>
      </c>
      <c r="AT62">
        <f>SUM(AO62:AP62)*'Chest&amp;Cards&amp;Offer'!$N$5</f>
        <v>31104000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21945600</v>
      </c>
      <c r="BA62">
        <f>AZ62/'Chest&amp;Cards&amp;Offer'!$R$3</f>
        <v>91440</v>
      </c>
      <c r="BB62">
        <f t="shared" si="5"/>
        <v>914.4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12057600</v>
      </c>
      <c r="BZ62" s="47">
        <f t="shared" si="9"/>
        <v>-9.4745222929936312E-2</v>
      </c>
      <c r="CG62">
        <f t="shared" si="10"/>
        <v>226</v>
      </c>
      <c r="CH62" s="99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8">
        <v>0.5</v>
      </c>
      <c r="DB62" s="72">
        <f t="shared" si="13"/>
        <v>1350000</v>
      </c>
      <c r="DC62">
        <f t="shared" si="41"/>
        <v>20145000</v>
      </c>
      <c r="DD62" s="48">
        <v>0.5</v>
      </c>
      <c r="DE62" s="48">
        <f t="shared" si="34"/>
        <v>0.5</v>
      </c>
      <c r="DF62" s="75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99"/>
      <c r="DO62" s="99"/>
      <c r="DP62">
        <f t="shared" si="19"/>
        <v>53853.982300884956</v>
      </c>
      <c r="DQ62" s="99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914.4</v>
      </c>
      <c r="DZ62" s="99"/>
      <c r="EB62">
        <f t="shared" si="25"/>
        <v>914.4</v>
      </c>
      <c r="EC62">
        <f>B62*(3-1.333)*'Chest&amp;Cards&amp;Offer'!$J$70/100</f>
        <v>87.017399999999995</v>
      </c>
      <c r="ED62">
        <f t="shared" si="26"/>
        <v>1001.4173999999999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H62" t="s">
        <v>274</v>
      </c>
    </row>
    <row r="63" spans="1:193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104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36763200</v>
      </c>
      <c r="AT63">
        <f>SUM(AO63:AP63)*'Chest&amp;Cards&amp;Offer'!$N$5</f>
        <v>37344000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24153600</v>
      </c>
      <c r="BA63">
        <f>AZ63/'Chest&amp;Cards&amp;Offer'!$R$3</f>
        <v>100640</v>
      </c>
      <c r="BB63">
        <f t="shared" si="5"/>
        <v>1006.4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12609600</v>
      </c>
      <c r="BZ63" s="47">
        <f t="shared" si="9"/>
        <v>-0.11229539398553483</v>
      </c>
      <c r="CG63">
        <f t="shared" si="10"/>
        <v>233</v>
      </c>
      <c r="CH63" s="99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8">
        <v>0.5</v>
      </c>
      <c r="DB63" s="72">
        <f t="shared" si="13"/>
        <v>1350000</v>
      </c>
      <c r="DC63">
        <f t="shared" si="41"/>
        <v>21495000</v>
      </c>
      <c r="DD63" s="48">
        <v>0.5</v>
      </c>
      <c r="DE63" s="48">
        <f t="shared" ref="DE63:DE64" si="45">1-DD63</f>
        <v>0.5</v>
      </c>
      <c r="DF63" s="75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99"/>
      <c r="DO63" s="99"/>
      <c r="DP63">
        <f t="shared" si="19"/>
        <v>55133.047210300429</v>
      </c>
      <c r="DQ63" s="99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1006.4</v>
      </c>
      <c r="DZ63" s="99"/>
      <c r="EB63">
        <f t="shared" si="25"/>
        <v>1006.4</v>
      </c>
      <c r="EC63">
        <f>B63*(3-1.333)*'Chest&amp;Cards&amp;Offer'!$J$70/100</f>
        <v>88.517700000000005</v>
      </c>
      <c r="ED63">
        <f t="shared" si="26"/>
        <v>1094.9177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H63" t="s">
        <v>275</v>
      </c>
    </row>
    <row r="64" spans="1:193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104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39523200</v>
      </c>
      <c r="AT64">
        <f>SUM(AO64:AP64)*'Chest&amp;Cards&amp;Offer'!$N$5</f>
        <v>37344000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26361600</v>
      </c>
      <c r="BA64">
        <f>AZ64/'Chest&amp;Cards&amp;Offer'!$R$3</f>
        <v>109840</v>
      </c>
      <c r="BB64">
        <f t="shared" si="5"/>
        <v>1098.4000000000001</v>
      </c>
      <c r="BC64">
        <v>60</v>
      </c>
      <c r="BD64">
        <f>SUM(AY59:AY64)</f>
        <v>10156800</v>
      </c>
      <c r="BE64">
        <f>BD64/'Chest&amp;Cards&amp;Offer'!$R$3</f>
        <v>42320</v>
      </c>
      <c r="BF64">
        <f>BE64/100</f>
        <v>423.2</v>
      </c>
      <c r="BG64">
        <f>SUM(AX59:AX64)</f>
        <v>2539199.9999999995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13161600</v>
      </c>
      <c r="BZ64" s="47">
        <f t="shared" si="9"/>
        <v>-0.12764405543398979</v>
      </c>
      <c r="CB64">
        <f>BF64</f>
        <v>423.2</v>
      </c>
      <c r="CC64">
        <f>CB64/2</f>
        <v>211.6</v>
      </c>
      <c r="CG64">
        <f t="shared" si="10"/>
        <v>240</v>
      </c>
      <c r="CH64" s="99"/>
      <c r="CI64" s="44">
        <f t="shared" si="35"/>
        <v>6</v>
      </c>
      <c r="CJ64" s="44">
        <f t="shared" si="35"/>
        <v>540</v>
      </c>
      <c r="CK64" s="44">
        <f>CJ64+BE64/3</f>
        <v>14646.666666666666</v>
      </c>
      <c r="CN64">
        <f>CK64</f>
        <v>14646.666666666666</v>
      </c>
      <c r="CO64">
        <f>CK64</f>
        <v>14646.666666666666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8">
        <v>0.5</v>
      </c>
      <c r="DB64" s="72">
        <f t="shared" si="13"/>
        <v>1350000</v>
      </c>
      <c r="DC64">
        <f t="shared" si="41"/>
        <v>22845000</v>
      </c>
      <c r="DD64" s="48">
        <v>0.5</v>
      </c>
      <c r="DE64" s="48">
        <f t="shared" si="45"/>
        <v>0.5</v>
      </c>
      <c r="DF64" s="75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99"/>
      <c r="DO64" s="99"/>
      <c r="DP64">
        <f t="shared" si="19"/>
        <v>56337.5</v>
      </c>
      <c r="DQ64" s="99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1098.4000000000001</v>
      </c>
      <c r="DZ64" s="99"/>
      <c r="EB64">
        <f t="shared" si="25"/>
        <v>1098.4000000000001</v>
      </c>
      <c r="EC64">
        <f>B64*(3-1.333)*'Chest&amp;Cards&amp;Offer'!$J$70/100</f>
        <v>90.017999999999986</v>
      </c>
      <c r="ED64">
        <f t="shared" si="26"/>
        <v>1188.4180000000001</v>
      </c>
      <c r="EE64">
        <f t="shared" si="27"/>
        <v>452</v>
      </c>
      <c r="EF64">
        <f>ED64/EE64*100</f>
        <v>262.92433628318588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90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599</v>
      </c>
      <c r="EH65" s="7"/>
      <c r="EI65" s="7"/>
      <c r="EJ65" s="7"/>
      <c r="EK65" s="7"/>
      <c r="EL65" s="7"/>
      <c r="EM65" s="7"/>
      <c r="EN65" s="7"/>
      <c r="GH65" t="s">
        <v>276</v>
      </c>
    </row>
    <row r="66" spans="1:190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668</v>
      </c>
      <c r="AT66" t="s">
        <v>667</v>
      </c>
      <c r="CK66" t="s">
        <v>683</v>
      </c>
      <c r="CN66" t="s">
        <v>681</v>
      </c>
      <c r="DZ66" t="s">
        <v>600</v>
      </c>
      <c r="EH66" s="7"/>
      <c r="EI66" s="7"/>
      <c r="EJ66" s="7"/>
      <c r="EK66" s="7"/>
      <c r="EL66" s="7"/>
      <c r="EM66" s="7"/>
      <c r="EN66" s="7"/>
    </row>
    <row r="67" spans="1:190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1646.8</v>
      </c>
      <c r="AT67">
        <f>AT64/'Chest&amp;Cards&amp;Offer'!P3</f>
        <v>1556</v>
      </c>
      <c r="CK67">
        <f>CK22+CK40+CK58+CK64</f>
        <v>42013.333333333336</v>
      </c>
      <c r="DZ67" t="s">
        <v>601</v>
      </c>
      <c r="EH67" s="7"/>
      <c r="EI67" s="7"/>
      <c r="EJ67" s="7"/>
      <c r="EK67" s="7"/>
      <c r="EL67" s="7"/>
      <c r="EM67" s="7"/>
      <c r="EN67" s="7"/>
      <c r="EQ67" s="7" t="s">
        <v>695</v>
      </c>
      <c r="ES67" s="7" t="s">
        <v>696</v>
      </c>
    </row>
    <row r="68" spans="1:190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669</v>
      </c>
      <c r="BE68" t="s">
        <v>373</v>
      </c>
      <c r="BF68">
        <f>SUM(BF5:BF64)</f>
        <v>1098.4000000000001</v>
      </c>
      <c r="CK68" t="s">
        <v>682</v>
      </c>
      <c r="CN68" t="s">
        <v>684</v>
      </c>
      <c r="DZ68" t="s">
        <v>602</v>
      </c>
      <c r="EH68" s="7"/>
      <c r="EI68" s="7"/>
      <c r="EJ68" s="7"/>
      <c r="EK68" s="7"/>
      <c r="EL68" s="7"/>
      <c r="EM68" s="7"/>
      <c r="EN68" s="7"/>
      <c r="GH68" t="s">
        <v>278</v>
      </c>
    </row>
    <row r="69" spans="1:190" x14ac:dyDescent="0.2">
      <c r="A69" s="7"/>
      <c r="B69" s="7"/>
      <c r="AS69" t="s">
        <v>670</v>
      </c>
      <c r="BE69" t="s">
        <v>399</v>
      </c>
      <c r="BF69">
        <v>3</v>
      </c>
      <c r="CK69">
        <f>CK67/100</f>
        <v>420.13333333333338</v>
      </c>
      <c r="CN69">
        <f>CN22+CN40+CN58+CN64</f>
        <v>42013.333333333336</v>
      </c>
      <c r="GH69" t="s">
        <v>277</v>
      </c>
    </row>
    <row r="70" spans="1:190" x14ac:dyDescent="0.2">
      <c r="A70" s="7"/>
      <c r="B70" s="7"/>
      <c r="BE70" t="s">
        <v>603</v>
      </c>
      <c r="CN70" t="s">
        <v>682</v>
      </c>
      <c r="DZ70" s="80" t="s">
        <v>610</v>
      </c>
    </row>
    <row r="71" spans="1:190" x14ac:dyDescent="0.2">
      <c r="A71" s="7"/>
      <c r="B71" s="7"/>
      <c r="BE71" t="s">
        <v>604</v>
      </c>
      <c r="CN71">
        <f>CN69/100</f>
        <v>420.13333333333338</v>
      </c>
      <c r="DY71" s="1"/>
      <c r="DZ71" s="1">
        <v>240</v>
      </c>
      <c r="EA71" s="1"/>
    </row>
    <row r="72" spans="1:190" x14ac:dyDescent="0.2">
      <c r="A72" s="7"/>
      <c r="B72" s="7"/>
      <c r="AS72" t="s">
        <v>740</v>
      </c>
      <c r="AT72" t="s">
        <v>744</v>
      </c>
      <c r="DY72" s="1"/>
      <c r="DZ72" s="1" t="s">
        <v>605</v>
      </c>
      <c r="EA72" s="1"/>
    </row>
    <row r="73" spans="1:190" x14ac:dyDescent="0.2">
      <c r="A73" s="7"/>
      <c r="B73" s="7"/>
      <c r="AS73" t="s">
        <v>741</v>
      </c>
      <c r="AT73" t="s">
        <v>745</v>
      </c>
      <c r="DY73" s="1"/>
      <c r="DZ73" s="1" t="s">
        <v>606</v>
      </c>
      <c r="EA73" s="1"/>
    </row>
    <row r="74" spans="1:190" x14ac:dyDescent="0.2">
      <c r="A74" s="7"/>
      <c r="B74" s="7"/>
      <c r="AS74" t="s">
        <v>742</v>
      </c>
      <c r="BE74" t="s">
        <v>400</v>
      </c>
      <c r="DY74" s="1"/>
      <c r="DZ74" s="1" t="s">
        <v>607</v>
      </c>
      <c r="EA74" s="1"/>
    </row>
    <row r="75" spans="1:190" x14ac:dyDescent="0.2">
      <c r="A75" s="7"/>
      <c r="B75" s="7"/>
      <c r="BF75">
        <f>BF68*BF69</f>
        <v>3295.2000000000003</v>
      </c>
      <c r="DY75" s="1"/>
      <c r="DZ75" s="1"/>
      <c r="EA75" s="1"/>
    </row>
    <row r="76" spans="1:190" x14ac:dyDescent="0.2">
      <c r="A76" s="7"/>
      <c r="B76" s="7"/>
      <c r="X76" t="s">
        <v>330</v>
      </c>
      <c r="DY76" s="1" t="s">
        <v>608</v>
      </c>
      <c r="DZ76" s="1">
        <f>DG64</f>
        <v>13161000</v>
      </c>
      <c r="EA76" s="79">
        <f>DZ76/($DZ$76+$DZ$77)</f>
        <v>0.3329993472089387</v>
      </c>
      <c r="EB76">
        <f>$DX$65*EA76</f>
        <v>6329651.5917475065</v>
      </c>
      <c r="EI76" t="s">
        <v>330</v>
      </c>
    </row>
    <row r="77" spans="1:190" x14ac:dyDescent="0.2">
      <c r="A77" s="7"/>
      <c r="B77" s="7"/>
      <c r="BE77" t="s">
        <v>401</v>
      </c>
      <c r="DY77" s="1" t="s">
        <v>609</v>
      </c>
      <c r="DZ77" s="1">
        <f>DY64*'Chest&amp;Cards&amp;Offer'!P3</f>
        <v>26361600.000000004</v>
      </c>
      <c r="EA77" s="79">
        <f>DZ77/($DZ$76+$DZ$77)</f>
        <v>0.66700065279106147</v>
      </c>
      <c r="EB77">
        <f>$DX$65*EA77</f>
        <v>12678348.408252496</v>
      </c>
      <c r="EC77">
        <f>EB77/(500*100)</f>
        <v>253.56696816504993</v>
      </c>
    </row>
    <row r="78" spans="1:190" x14ac:dyDescent="0.2">
      <c r="A78" s="7"/>
      <c r="B78" s="7"/>
    </row>
    <row r="79" spans="1:190" x14ac:dyDescent="0.2">
      <c r="A79" s="7"/>
      <c r="B79" s="7"/>
    </row>
    <row r="80" spans="1:190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  <mergeCell ref="AZ3:BB3"/>
    <mergeCell ref="CH5:CH22"/>
    <mergeCell ref="CH23:CH40"/>
    <mergeCell ref="CH41:CH58"/>
    <mergeCell ref="CH59:CH64"/>
    <mergeCell ref="HH3:HJ3"/>
    <mergeCell ref="HM3:HO3"/>
    <mergeCell ref="HQ3:HS3"/>
    <mergeCell ref="HU3:HW3"/>
    <mergeCell ref="BD3:BG3"/>
    <mergeCell ref="CQ3:CX3"/>
    <mergeCell ref="ID3:IF3"/>
    <mergeCell ref="II3:IK3"/>
    <mergeCell ref="HD3:HF3"/>
    <mergeCell ref="I41:I58"/>
    <mergeCell ref="HY3:IA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1001"/>
  <sheetViews>
    <sheetView zoomScale="91" workbookViewId="0">
      <selection activeCell="D1" sqref="D1:D1001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582</v>
      </c>
      <c r="I1" t="s">
        <v>583</v>
      </c>
      <c r="K1" t="s">
        <v>519</v>
      </c>
      <c r="M1" t="s">
        <v>584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331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332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333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334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336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338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417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51</v>
      </c>
      <c r="I566">
        <f t="shared" si="8"/>
        <v>50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51</v>
      </c>
      <c r="I567">
        <f t="shared" si="8"/>
        <v>50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51</v>
      </c>
      <c r="I568">
        <f t="shared" si="8"/>
        <v>50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51</v>
      </c>
      <c r="I569">
        <f t="shared" si="8"/>
        <v>50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51</v>
      </c>
      <c r="I570">
        <f t="shared" si="8"/>
        <v>50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51</v>
      </c>
      <c r="I571">
        <f t="shared" si="8"/>
        <v>50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51</v>
      </c>
      <c r="I572">
        <f t="shared" si="8"/>
        <v>50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51</v>
      </c>
      <c r="I573">
        <f t="shared" si="8"/>
        <v>50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51</v>
      </c>
      <c r="I574">
        <f t="shared" si="8"/>
        <v>50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51</v>
      </c>
      <c r="I575">
        <f t="shared" si="8"/>
        <v>50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51</v>
      </c>
      <c r="I576">
        <f t="shared" si="8"/>
        <v>50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51</v>
      </c>
      <c r="I577">
        <f t="shared" si="8"/>
        <v>50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51</v>
      </c>
      <c r="I578">
        <f t="shared" si="8"/>
        <v>50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51</v>
      </c>
      <c r="I579">
        <f t="shared" ref="I579:I642" si="9">D579-1</f>
        <v>50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51</v>
      </c>
      <c r="I580">
        <f t="shared" si="9"/>
        <v>50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52</v>
      </c>
      <c r="I581">
        <f t="shared" si="9"/>
        <v>51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52</v>
      </c>
      <c r="I582">
        <f t="shared" si="9"/>
        <v>51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52</v>
      </c>
      <c r="I583">
        <f t="shared" si="9"/>
        <v>51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52</v>
      </c>
      <c r="I584">
        <f t="shared" si="9"/>
        <v>51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52</v>
      </c>
      <c r="I585">
        <f t="shared" si="9"/>
        <v>51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52</v>
      </c>
      <c r="I586">
        <f t="shared" si="9"/>
        <v>51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52</v>
      </c>
      <c r="I587">
        <f t="shared" si="9"/>
        <v>51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52</v>
      </c>
      <c r="I588">
        <f t="shared" si="9"/>
        <v>51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52</v>
      </c>
      <c r="I589">
        <f t="shared" si="9"/>
        <v>51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52</v>
      </c>
      <c r="I590">
        <f t="shared" si="9"/>
        <v>51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52</v>
      </c>
      <c r="I591">
        <f t="shared" si="9"/>
        <v>51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52</v>
      </c>
      <c r="I592">
        <f t="shared" si="9"/>
        <v>51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52</v>
      </c>
      <c r="I593">
        <f t="shared" si="9"/>
        <v>51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52</v>
      </c>
      <c r="I594">
        <f t="shared" si="9"/>
        <v>51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52</v>
      </c>
      <c r="I595">
        <f t="shared" si="9"/>
        <v>51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52</v>
      </c>
      <c r="I596">
        <f t="shared" si="9"/>
        <v>51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52</v>
      </c>
      <c r="I597">
        <f t="shared" si="9"/>
        <v>51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52</v>
      </c>
      <c r="I598">
        <f t="shared" si="9"/>
        <v>51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52</v>
      </c>
      <c r="I599">
        <f t="shared" si="9"/>
        <v>51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52</v>
      </c>
      <c r="I600">
        <f t="shared" si="9"/>
        <v>51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52</v>
      </c>
      <c r="I601">
        <f t="shared" si="9"/>
        <v>51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52</v>
      </c>
      <c r="I602">
        <f t="shared" si="9"/>
        <v>51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52</v>
      </c>
      <c r="I603">
        <f t="shared" si="9"/>
        <v>51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52</v>
      </c>
      <c r="I604">
        <f t="shared" si="9"/>
        <v>51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52</v>
      </c>
      <c r="I605">
        <f t="shared" si="9"/>
        <v>51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52</v>
      </c>
      <c r="I606">
        <f t="shared" si="9"/>
        <v>51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52</v>
      </c>
      <c r="I607">
        <f t="shared" si="9"/>
        <v>51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52</v>
      </c>
      <c r="I608">
        <f t="shared" si="9"/>
        <v>51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52</v>
      </c>
      <c r="I609">
        <f t="shared" si="9"/>
        <v>51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52</v>
      </c>
      <c r="I610">
        <f t="shared" si="9"/>
        <v>51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53</v>
      </c>
      <c r="I611">
        <f t="shared" si="9"/>
        <v>52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53</v>
      </c>
      <c r="I612">
        <f t="shared" si="9"/>
        <v>52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53</v>
      </c>
      <c r="I613">
        <f t="shared" si="9"/>
        <v>52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53</v>
      </c>
      <c r="I614">
        <f t="shared" si="9"/>
        <v>52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53</v>
      </c>
      <c r="I615">
        <f t="shared" si="9"/>
        <v>52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53</v>
      </c>
      <c r="I616">
        <f t="shared" si="9"/>
        <v>52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53</v>
      </c>
      <c r="I617">
        <f t="shared" si="9"/>
        <v>52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53</v>
      </c>
      <c r="I618">
        <f t="shared" si="9"/>
        <v>52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53</v>
      </c>
      <c r="I619">
        <f t="shared" si="9"/>
        <v>52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53</v>
      </c>
      <c r="I620">
        <f t="shared" si="9"/>
        <v>52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53</v>
      </c>
      <c r="I621">
        <f t="shared" si="9"/>
        <v>52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53</v>
      </c>
      <c r="I622">
        <f t="shared" si="9"/>
        <v>52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53</v>
      </c>
      <c r="I623">
        <f t="shared" si="9"/>
        <v>52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53</v>
      </c>
      <c r="I624">
        <f t="shared" si="9"/>
        <v>52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53</v>
      </c>
      <c r="I625">
        <f t="shared" si="9"/>
        <v>52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53</v>
      </c>
      <c r="I626">
        <f t="shared" si="9"/>
        <v>52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53</v>
      </c>
      <c r="I627">
        <f t="shared" si="9"/>
        <v>52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53</v>
      </c>
      <c r="I628">
        <f t="shared" si="9"/>
        <v>52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53</v>
      </c>
      <c r="I629">
        <f t="shared" si="9"/>
        <v>52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53</v>
      </c>
      <c r="I630">
        <f t="shared" si="9"/>
        <v>52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53</v>
      </c>
      <c r="I631">
        <f t="shared" si="9"/>
        <v>52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53</v>
      </c>
      <c r="I632">
        <f t="shared" si="9"/>
        <v>52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53</v>
      </c>
      <c r="I633">
        <f t="shared" si="9"/>
        <v>52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53</v>
      </c>
      <c r="I634">
        <f t="shared" si="9"/>
        <v>52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53</v>
      </c>
      <c r="I635">
        <f t="shared" si="9"/>
        <v>52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53</v>
      </c>
      <c r="I636">
        <f t="shared" si="9"/>
        <v>52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53</v>
      </c>
      <c r="I637">
        <f t="shared" si="9"/>
        <v>52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53</v>
      </c>
      <c r="I638">
        <f t="shared" si="9"/>
        <v>52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53</v>
      </c>
      <c r="I639">
        <f t="shared" si="9"/>
        <v>52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53</v>
      </c>
      <c r="I640">
        <f t="shared" si="9"/>
        <v>52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54</v>
      </c>
      <c r="I641">
        <f t="shared" si="9"/>
        <v>53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54</v>
      </c>
      <c r="I642">
        <f t="shared" si="9"/>
        <v>53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54</v>
      </c>
      <c r="I643">
        <f t="shared" ref="I643:I706" si="10">D643-1</f>
        <v>53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54</v>
      </c>
      <c r="I644">
        <f t="shared" si="10"/>
        <v>53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54</v>
      </c>
      <c r="I645">
        <f t="shared" si="10"/>
        <v>53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54</v>
      </c>
      <c r="I646">
        <f t="shared" si="10"/>
        <v>53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54</v>
      </c>
      <c r="I647">
        <f t="shared" si="10"/>
        <v>53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54</v>
      </c>
      <c r="I648">
        <f t="shared" si="10"/>
        <v>53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54</v>
      </c>
      <c r="I649">
        <f t="shared" si="10"/>
        <v>53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54</v>
      </c>
      <c r="I650">
        <f t="shared" si="10"/>
        <v>53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54</v>
      </c>
      <c r="I651">
        <f t="shared" si="10"/>
        <v>53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54</v>
      </c>
      <c r="I652">
        <f t="shared" si="10"/>
        <v>53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54</v>
      </c>
      <c r="I653">
        <f t="shared" si="10"/>
        <v>53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54</v>
      </c>
      <c r="I654">
        <f t="shared" si="10"/>
        <v>53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54</v>
      </c>
      <c r="I655">
        <f t="shared" si="10"/>
        <v>53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54</v>
      </c>
      <c r="I656">
        <f t="shared" si="10"/>
        <v>53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54</v>
      </c>
      <c r="I657">
        <f t="shared" si="10"/>
        <v>53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54</v>
      </c>
      <c r="I658">
        <f t="shared" si="10"/>
        <v>53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54</v>
      </c>
      <c r="I659">
        <f t="shared" si="10"/>
        <v>53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54</v>
      </c>
      <c r="I660">
        <f t="shared" si="10"/>
        <v>53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54</v>
      </c>
      <c r="I661">
        <f t="shared" si="10"/>
        <v>53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54</v>
      </c>
      <c r="I662">
        <f t="shared" si="10"/>
        <v>53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54</v>
      </c>
      <c r="I663">
        <f t="shared" si="10"/>
        <v>53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54</v>
      </c>
      <c r="I664">
        <f t="shared" si="10"/>
        <v>53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54</v>
      </c>
      <c r="I665">
        <f t="shared" si="10"/>
        <v>53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54</v>
      </c>
      <c r="I666">
        <f t="shared" si="10"/>
        <v>53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54</v>
      </c>
      <c r="I667">
        <f t="shared" si="10"/>
        <v>53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54</v>
      </c>
      <c r="I668">
        <f t="shared" si="10"/>
        <v>53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54</v>
      </c>
      <c r="I669">
        <f t="shared" si="10"/>
        <v>53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54</v>
      </c>
      <c r="I670">
        <f t="shared" si="10"/>
        <v>53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55</v>
      </c>
      <c r="I671">
        <f t="shared" si="10"/>
        <v>54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55</v>
      </c>
      <c r="I672">
        <f t="shared" si="10"/>
        <v>54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55</v>
      </c>
      <c r="I673">
        <f t="shared" si="10"/>
        <v>54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55</v>
      </c>
      <c r="I674">
        <f t="shared" si="10"/>
        <v>54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55</v>
      </c>
      <c r="I675">
        <f t="shared" si="10"/>
        <v>54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55</v>
      </c>
      <c r="I676">
        <f t="shared" si="10"/>
        <v>54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55</v>
      </c>
      <c r="I677">
        <f t="shared" si="10"/>
        <v>54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55</v>
      </c>
      <c r="I678">
        <f t="shared" si="10"/>
        <v>54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55</v>
      </c>
      <c r="I679">
        <f t="shared" si="10"/>
        <v>54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55</v>
      </c>
      <c r="I680">
        <f t="shared" si="10"/>
        <v>54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55</v>
      </c>
      <c r="I681">
        <f t="shared" si="10"/>
        <v>54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55</v>
      </c>
      <c r="I682">
        <f t="shared" si="10"/>
        <v>54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55</v>
      </c>
      <c r="I683">
        <f t="shared" si="10"/>
        <v>54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55</v>
      </c>
      <c r="I684">
        <f t="shared" si="10"/>
        <v>54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55</v>
      </c>
      <c r="I685">
        <f t="shared" si="10"/>
        <v>54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55</v>
      </c>
      <c r="I686">
        <f t="shared" si="10"/>
        <v>54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55</v>
      </c>
      <c r="I687">
        <f t="shared" si="10"/>
        <v>54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55</v>
      </c>
      <c r="I688">
        <f t="shared" si="10"/>
        <v>54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55</v>
      </c>
      <c r="I689">
        <f t="shared" si="10"/>
        <v>54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55</v>
      </c>
      <c r="I690">
        <f t="shared" si="10"/>
        <v>54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55</v>
      </c>
      <c r="I691">
        <f t="shared" si="10"/>
        <v>54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55</v>
      </c>
      <c r="I692">
        <f t="shared" si="10"/>
        <v>54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55</v>
      </c>
      <c r="I693">
        <f t="shared" si="10"/>
        <v>54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55</v>
      </c>
      <c r="I694">
        <f t="shared" si="10"/>
        <v>54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55</v>
      </c>
      <c r="I695">
        <f t="shared" si="10"/>
        <v>54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55</v>
      </c>
      <c r="I696">
        <f t="shared" si="10"/>
        <v>54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55</v>
      </c>
      <c r="I697">
        <f t="shared" si="10"/>
        <v>54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55</v>
      </c>
      <c r="I698">
        <f t="shared" si="10"/>
        <v>54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55</v>
      </c>
      <c r="I699">
        <f t="shared" si="10"/>
        <v>54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55</v>
      </c>
      <c r="I700">
        <f t="shared" si="10"/>
        <v>54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56</v>
      </c>
      <c r="I701">
        <f t="shared" si="10"/>
        <v>55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56</v>
      </c>
      <c r="I702">
        <f t="shared" si="10"/>
        <v>55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56</v>
      </c>
      <c r="I703">
        <f t="shared" si="10"/>
        <v>55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56</v>
      </c>
      <c r="I704">
        <f t="shared" si="10"/>
        <v>55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56</v>
      </c>
      <c r="I705">
        <f t="shared" si="10"/>
        <v>55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56</v>
      </c>
      <c r="I706">
        <f t="shared" si="10"/>
        <v>55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56</v>
      </c>
      <c r="I707">
        <f t="shared" ref="I707:I770" si="11">D707-1</f>
        <v>55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56</v>
      </c>
      <c r="I708">
        <f t="shared" si="11"/>
        <v>55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56</v>
      </c>
      <c r="I709">
        <f t="shared" si="11"/>
        <v>55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56</v>
      </c>
      <c r="I710">
        <f t="shared" si="11"/>
        <v>55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56</v>
      </c>
      <c r="I711">
        <f t="shared" si="11"/>
        <v>55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56</v>
      </c>
      <c r="I712">
        <f t="shared" si="11"/>
        <v>55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56</v>
      </c>
      <c r="I713">
        <f t="shared" si="11"/>
        <v>55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56</v>
      </c>
      <c r="I714">
        <f t="shared" si="11"/>
        <v>55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56</v>
      </c>
      <c r="I715">
        <f t="shared" si="11"/>
        <v>55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56</v>
      </c>
      <c r="I716">
        <f t="shared" si="11"/>
        <v>55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56</v>
      </c>
      <c r="I717">
        <f t="shared" si="11"/>
        <v>55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56</v>
      </c>
      <c r="I718">
        <f t="shared" si="11"/>
        <v>55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56</v>
      </c>
      <c r="I719">
        <f t="shared" si="11"/>
        <v>55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56</v>
      </c>
      <c r="I720">
        <f t="shared" si="11"/>
        <v>55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56</v>
      </c>
      <c r="I721">
        <f t="shared" si="11"/>
        <v>55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56</v>
      </c>
      <c r="I722">
        <f t="shared" si="11"/>
        <v>55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56</v>
      </c>
      <c r="I723">
        <f t="shared" si="11"/>
        <v>55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56</v>
      </c>
      <c r="I724">
        <f t="shared" si="11"/>
        <v>55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56</v>
      </c>
      <c r="I725">
        <f t="shared" si="11"/>
        <v>55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56</v>
      </c>
      <c r="I726">
        <f t="shared" si="11"/>
        <v>55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56</v>
      </c>
      <c r="I727">
        <f t="shared" si="11"/>
        <v>55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56</v>
      </c>
      <c r="I728">
        <f t="shared" si="11"/>
        <v>55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56</v>
      </c>
      <c r="I729">
        <f t="shared" si="11"/>
        <v>55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56</v>
      </c>
      <c r="I730">
        <f t="shared" si="11"/>
        <v>55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57</v>
      </c>
      <c r="I731">
        <f t="shared" si="11"/>
        <v>56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57</v>
      </c>
      <c r="I732">
        <f t="shared" si="11"/>
        <v>56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57</v>
      </c>
      <c r="I733">
        <f t="shared" si="11"/>
        <v>56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57</v>
      </c>
      <c r="I734">
        <f t="shared" si="11"/>
        <v>56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57</v>
      </c>
      <c r="I735">
        <f t="shared" si="11"/>
        <v>56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57</v>
      </c>
      <c r="I736">
        <f t="shared" si="11"/>
        <v>56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57</v>
      </c>
      <c r="I737">
        <f t="shared" si="11"/>
        <v>56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57</v>
      </c>
      <c r="I738">
        <f t="shared" si="11"/>
        <v>56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57</v>
      </c>
      <c r="I739">
        <f t="shared" si="11"/>
        <v>56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57</v>
      </c>
      <c r="I740">
        <f t="shared" si="11"/>
        <v>56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57</v>
      </c>
      <c r="I741">
        <f t="shared" si="11"/>
        <v>56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57</v>
      </c>
      <c r="I742">
        <f t="shared" si="11"/>
        <v>56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57</v>
      </c>
      <c r="I743">
        <f t="shared" si="11"/>
        <v>56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57</v>
      </c>
      <c r="I744">
        <f t="shared" si="11"/>
        <v>56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57</v>
      </c>
      <c r="I745">
        <f t="shared" si="11"/>
        <v>56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57</v>
      </c>
      <c r="I746">
        <f t="shared" si="11"/>
        <v>56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57</v>
      </c>
      <c r="I747">
        <f t="shared" si="11"/>
        <v>56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57</v>
      </c>
      <c r="I748">
        <f t="shared" si="11"/>
        <v>56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57</v>
      </c>
      <c r="I749">
        <f t="shared" si="11"/>
        <v>56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57</v>
      </c>
      <c r="I750">
        <f t="shared" si="11"/>
        <v>56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57</v>
      </c>
      <c r="I751">
        <f t="shared" si="11"/>
        <v>56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57</v>
      </c>
      <c r="I752">
        <f t="shared" si="11"/>
        <v>56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57</v>
      </c>
      <c r="I753">
        <f t="shared" si="11"/>
        <v>56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57</v>
      </c>
      <c r="I754">
        <f t="shared" si="11"/>
        <v>56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57</v>
      </c>
      <c r="I755">
        <f t="shared" si="11"/>
        <v>56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57</v>
      </c>
      <c r="I756">
        <f t="shared" si="11"/>
        <v>56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57</v>
      </c>
      <c r="I757">
        <f t="shared" si="11"/>
        <v>56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57</v>
      </c>
      <c r="I758">
        <f t="shared" si="11"/>
        <v>56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57</v>
      </c>
      <c r="I759">
        <f t="shared" si="11"/>
        <v>56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57</v>
      </c>
      <c r="I760">
        <f t="shared" si="11"/>
        <v>56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58</v>
      </c>
      <c r="I761">
        <f t="shared" si="11"/>
        <v>57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58</v>
      </c>
      <c r="I762">
        <f t="shared" si="11"/>
        <v>57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58</v>
      </c>
      <c r="I763">
        <f t="shared" si="11"/>
        <v>57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58</v>
      </c>
      <c r="I764">
        <f t="shared" si="11"/>
        <v>57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58</v>
      </c>
      <c r="I765">
        <f t="shared" si="11"/>
        <v>57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58</v>
      </c>
      <c r="I766">
        <f t="shared" si="11"/>
        <v>57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58</v>
      </c>
      <c r="I767">
        <f t="shared" si="11"/>
        <v>57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58</v>
      </c>
      <c r="I768">
        <f t="shared" si="11"/>
        <v>57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58</v>
      </c>
      <c r="I769">
        <f t="shared" si="11"/>
        <v>57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58</v>
      </c>
      <c r="I770">
        <f t="shared" si="11"/>
        <v>57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58</v>
      </c>
      <c r="I771">
        <f t="shared" ref="I771:I834" si="12">D771-1</f>
        <v>57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58</v>
      </c>
      <c r="I772">
        <f t="shared" si="12"/>
        <v>57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58</v>
      </c>
      <c r="I773">
        <f t="shared" si="12"/>
        <v>57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58</v>
      </c>
      <c r="I774">
        <f t="shared" si="12"/>
        <v>57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58</v>
      </c>
      <c r="I775">
        <f t="shared" si="12"/>
        <v>57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58</v>
      </c>
      <c r="I776">
        <f t="shared" si="12"/>
        <v>57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58</v>
      </c>
      <c r="I777">
        <f t="shared" si="12"/>
        <v>57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58</v>
      </c>
      <c r="I778">
        <f t="shared" si="12"/>
        <v>57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58</v>
      </c>
      <c r="I779">
        <f t="shared" si="12"/>
        <v>57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58</v>
      </c>
      <c r="I780">
        <f t="shared" si="12"/>
        <v>57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58</v>
      </c>
      <c r="I781">
        <f t="shared" si="12"/>
        <v>57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58</v>
      </c>
      <c r="I782">
        <f t="shared" si="12"/>
        <v>57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58</v>
      </c>
      <c r="I783">
        <f t="shared" si="12"/>
        <v>57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58</v>
      </c>
      <c r="I784">
        <f t="shared" si="12"/>
        <v>57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58</v>
      </c>
      <c r="I785">
        <f t="shared" si="12"/>
        <v>57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58</v>
      </c>
      <c r="I786">
        <f t="shared" si="12"/>
        <v>57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58</v>
      </c>
      <c r="I787">
        <f t="shared" si="12"/>
        <v>57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58</v>
      </c>
      <c r="I788">
        <f t="shared" si="12"/>
        <v>57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58</v>
      </c>
      <c r="I789">
        <f t="shared" si="12"/>
        <v>57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58</v>
      </c>
      <c r="I790">
        <f t="shared" si="12"/>
        <v>57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59</v>
      </c>
      <c r="I791">
        <f t="shared" si="12"/>
        <v>58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59</v>
      </c>
      <c r="I792">
        <f t="shared" si="12"/>
        <v>58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59</v>
      </c>
      <c r="I793">
        <f t="shared" si="12"/>
        <v>58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59</v>
      </c>
      <c r="I794">
        <f t="shared" si="12"/>
        <v>58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59</v>
      </c>
      <c r="I795">
        <f t="shared" si="12"/>
        <v>58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59</v>
      </c>
      <c r="I796">
        <f t="shared" si="12"/>
        <v>58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59</v>
      </c>
      <c r="I797">
        <f t="shared" si="12"/>
        <v>58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59</v>
      </c>
      <c r="I798">
        <f t="shared" si="12"/>
        <v>58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59</v>
      </c>
      <c r="I799">
        <f t="shared" si="12"/>
        <v>58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59</v>
      </c>
      <c r="I800">
        <f t="shared" si="12"/>
        <v>58</v>
      </c>
      <c r="K800" t="str">
        <f>IFERROR(VLOOKUP(A800,'Dungeon&amp;Framework'!DK:DV,10,FALSE),"")</f>
        <v/>
      </c>
    </row>
    <row r="801" spans="1:9" x14ac:dyDescent="0.2">
      <c r="A801">
        <v>800</v>
      </c>
      <c r="D801">
        <v>59</v>
      </c>
      <c r="I801">
        <f t="shared" si="12"/>
        <v>58</v>
      </c>
    </row>
    <row r="802" spans="1:9" x14ac:dyDescent="0.2">
      <c r="A802">
        <v>801</v>
      </c>
      <c r="D802">
        <v>59</v>
      </c>
      <c r="I802">
        <f t="shared" si="12"/>
        <v>58</v>
      </c>
    </row>
    <row r="803" spans="1:9" x14ac:dyDescent="0.2">
      <c r="A803">
        <v>802</v>
      </c>
      <c r="D803">
        <v>59</v>
      </c>
      <c r="I803">
        <f t="shared" si="12"/>
        <v>58</v>
      </c>
    </row>
    <row r="804" spans="1:9" x14ac:dyDescent="0.2">
      <c r="A804">
        <v>803</v>
      </c>
      <c r="D804">
        <v>59</v>
      </c>
      <c r="I804">
        <f t="shared" si="12"/>
        <v>58</v>
      </c>
    </row>
    <row r="805" spans="1:9" x14ac:dyDescent="0.2">
      <c r="A805">
        <v>804</v>
      </c>
      <c r="D805">
        <v>59</v>
      </c>
      <c r="I805">
        <f t="shared" si="12"/>
        <v>58</v>
      </c>
    </row>
    <row r="806" spans="1:9" x14ac:dyDescent="0.2">
      <c r="A806">
        <v>805</v>
      </c>
      <c r="D806">
        <v>59</v>
      </c>
      <c r="I806">
        <f t="shared" si="12"/>
        <v>58</v>
      </c>
    </row>
    <row r="807" spans="1:9" x14ac:dyDescent="0.2">
      <c r="A807">
        <v>806</v>
      </c>
      <c r="D807">
        <v>59</v>
      </c>
      <c r="I807">
        <f t="shared" si="12"/>
        <v>58</v>
      </c>
    </row>
    <row r="808" spans="1:9" x14ac:dyDescent="0.2">
      <c r="A808">
        <v>807</v>
      </c>
      <c r="D808">
        <v>59</v>
      </c>
      <c r="I808">
        <f t="shared" si="12"/>
        <v>58</v>
      </c>
    </row>
    <row r="809" spans="1:9" x14ac:dyDescent="0.2">
      <c r="A809">
        <v>808</v>
      </c>
      <c r="D809">
        <v>59</v>
      </c>
      <c r="I809">
        <f t="shared" si="12"/>
        <v>58</v>
      </c>
    </row>
    <row r="810" spans="1:9" x14ac:dyDescent="0.2">
      <c r="A810">
        <v>809</v>
      </c>
      <c r="D810">
        <v>59</v>
      </c>
      <c r="I810">
        <f t="shared" si="12"/>
        <v>58</v>
      </c>
    </row>
    <row r="811" spans="1:9" x14ac:dyDescent="0.2">
      <c r="A811">
        <v>810</v>
      </c>
      <c r="D811">
        <v>59</v>
      </c>
      <c r="I811">
        <f t="shared" si="12"/>
        <v>58</v>
      </c>
    </row>
    <row r="812" spans="1:9" x14ac:dyDescent="0.2">
      <c r="A812">
        <v>811</v>
      </c>
      <c r="D812">
        <v>59</v>
      </c>
      <c r="I812">
        <f t="shared" si="12"/>
        <v>58</v>
      </c>
    </row>
    <row r="813" spans="1:9" x14ac:dyDescent="0.2">
      <c r="A813">
        <v>812</v>
      </c>
      <c r="D813">
        <v>59</v>
      </c>
      <c r="I813">
        <f t="shared" si="12"/>
        <v>58</v>
      </c>
    </row>
    <row r="814" spans="1:9" x14ac:dyDescent="0.2">
      <c r="A814">
        <v>813</v>
      </c>
      <c r="D814">
        <v>59</v>
      </c>
      <c r="I814">
        <f t="shared" si="12"/>
        <v>58</v>
      </c>
    </row>
    <row r="815" spans="1:9" x14ac:dyDescent="0.2">
      <c r="A815">
        <v>814</v>
      </c>
      <c r="D815">
        <v>59</v>
      </c>
      <c r="I815">
        <f t="shared" si="12"/>
        <v>58</v>
      </c>
    </row>
    <row r="816" spans="1:9" x14ac:dyDescent="0.2">
      <c r="A816">
        <v>815</v>
      </c>
      <c r="D816">
        <v>59</v>
      </c>
      <c r="I816">
        <f t="shared" si="12"/>
        <v>58</v>
      </c>
    </row>
    <row r="817" spans="1:9" x14ac:dyDescent="0.2">
      <c r="A817">
        <v>816</v>
      </c>
      <c r="D817">
        <v>59</v>
      </c>
      <c r="I817">
        <f t="shared" si="12"/>
        <v>58</v>
      </c>
    </row>
    <row r="818" spans="1:9" x14ac:dyDescent="0.2">
      <c r="A818">
        <v>817</v>
      </c>
      <c r="D818">
        <v>59</v>
      </c>
      <c r="I818">
        <f t="shared" si="12"/>
        <v>58</v>
      </c>
    </row>
    <row r="819" spans="1:9" x14ac:dyDescent="0.2">
      <c r="A819">
        <v>818</v>
      </c>
      <c r="D819">
        <v>59</v>
      </c>
      <c r="I819">
        <f t="shared" si="12"/>
        <v>58</v>
      </c>
    </row>
    <row r="820" spans="1:9" x14ac:dyDescent="0.2">
      <c r="A820">
        <v>819</v>
      </c>
      <c r="D820">
        <v>59</v>
      </c>
      <c r="I820">
        <f t="shared" si="12"/>
        <v>58</v>
      </c>
    </row>
    <row r="821" spans="1:9" x14ac:dyDescent="0.2">
      <c r="A821">
        <v>820</v>
      </c>
      <c r="D821">
        <v>60</v>
      </c>
      <c r="I821">
        <f t="shared" si="12"/>
        <v>59</v>
      </c>
    </row>
    <row r="822" spans="1:9" x14ac:dyDescent="0.2">
      <c r="A822">
        <v>821</v>
      </c>
      <c r="D822">
        <v>60</v>
      </c>
      <c r="I822">
        <f t="shared" si="12"/>
        <v>59</v>
      </c>
    </row>
    <row r="823" spans="1:9" x14ac:dyDescent="0.2">
      <c r="A823">
        <v>822</v>
      </c>
      <c r="D823">
        <v>60</v>
      </c>
      <c r="I823">
        <f t="shared" si="12"/>
        <v>59</v>
      </c>
    </row>
    <row r="824" spans="1:9" x14ac:dyDescent="0.2">
      <c r="A824">
        <v>823</v>
      </c>
      <c r="D824">
        <v>60</v>
      </c>
      <c r="I824">
        <f t="shared" si="12"/>
        <v>59</v>
      </c>
    </row>
    <row r="825" spans="1:9" x14ac:dyDescent="0.2">
      <c r="A825">
        <v>824</v>
      </c>
      <c r="D825">
        <v>60</v>
      </c>
      <c r="I825">
        <f t="shared" si="12"/>
        <v>59</v>
      </c>
    </row>
    <row r="826" spans="1:9" x14ac:dyDescent="0.2">
      <c r="A826">
        <v>825</v>
      </c>
      <c r="D826">
        <v>60</v>
      </c>
      <c r="I826">
        <f t="shared" si="12"/>
        <v>59</v>
      </c>
    </row>
    <row r="827" spans="1:9" x14ac:dyDescent="0.2">
      <c r="A827">
        <v>826</v>
      </c>
      <c r="D827">
        <v>60</v>
      </c>
      <c r="I827">
        <f t="shared" si="12"/>
        <v>59</v>
      </c>
    </row>
    <row r="828" spans="1:9" x14ac:dyDescent="0.2">
      <c r="A828">
        <v>827</v>
      </c>
      <c r="D828">
        <v>60</v>
      </c>
      <c r="I828">
        <f t="shared" si="12"/>
        <v>59</v>
      </c>
    </row>
    <row r="829" spans="1:9" x14ac:dyDescent="0.2">
      <c r="A829">
        <v>828</v>
      </c>
      <c r="D829">
        <v>60</v>
      </c>
      <c r="I829">
        <f t="shared" si="12"/>
        <v>59</v>
      </c>
    </row>
    <row r="830" spans="1:9" x14ac:dyDescent="0.2">
      <c r="A830">
        <v>829</v>
      </c>
      <c r="D830">
        <v>60</v>
      </c>
      <c r="I830">
        <f t="shared" si="12"/>
        <v>59</v>
      </c>
    </row>
    <row r="831" spans="1:9" x14ac:dyDescent="0.2">
      <c r="A831">
        <v>830</v>
      </c>
      <c r="D831">
        <v>60</v>
      </c>
      <c r="I831">
        <f t="shared" si="12"/>
        <v>59</v>
      </c>
    </row>
    <row r="832" spans="1:9" x14ac:dyDescent="0.2">
      <c r="A832">
        <v>831</v>
      </c>
      <c r="D832">
        <v>60</v>
      </c>
      <c r="I832">
        <f t="shared" si="12"/>
        <v>59</v>
      </c>
    </row>
    <row r="833" spans="1:9" x14ac:dyDescent="0.2">
      <c r="A833">
        <v>832</v>
      </c>
      <c r="D833">
        <v>60</v>
      </c>
      <c r="I833">
        <f t="shared" si="12"/>
        <v>59</v>
      </c>
    </row>
    <row r="834" spans="1:9" x14ac:dyDescent="0.2">
      <c r="A834">
        <v>833</v>
      </c>
      <c r="D834">
        <v>60</v>
      </c>
      <c r="I834">
        <f t="shared" si="12"/>
        <v>59</v>
      </c>
    </row>
    <row r="835" spans="1:9" x14ac:dyDescent="0.2">
      <c r="A835">
        <v>834</v>
      </c>
      <c r="D835">
        <v>60</v>
      </c>
      <c r="I835">
        <f t="shared" ref="I835:I898" si="13">D835-1</f>
        <v>59</v>
      </c>
    </row>
    <row r="836" spans="1:9" x14ac:dyDescent="0.2">
      <c r="A836">
        <v>835</v>
      </c>
      <c r="D836">
        <v>60</v>
      </c>
      <c r="I836">
        <f t="shared" si="13"/>
        <v>59</v>
      </c>
    </row>
    <row r="837" spans="1:9" x14ac:dyDescent="0.2">
      <c r="A837">
        <v>836</v>
      </c>
      <c r="D837">
        <v>60</v>
      </c>
      <c r="I837">
        <f t="shared" si="13"/>
        <v>59</v>
      </c>
    </row>
    <row r="838" spans="1:9" x14ac:dyDescent="0.2">
      <c r="A838">
        <v>837</v>
      </c>
      <c r="D838">
        <v>60</v>
      </c>
      <c r="I838">
        <f t="shared" si="13"/>
        <v>59</v>
      </c>
    </row>
    <row r="839" spans="1:9" x14ac:dyDescent="0.2">
      <c r="A839">
        <v>838</v>
      </c>
      <c r="D839">
        <v>60</v>
      </c>
      <c r="I839">
        <f t="shared" si="13"/>
        <v>59</v>
      </c>
    </row>
    <row r="840" spans="1:9" x14ac:dyDescent="0.2">
      <c r="A840">
        <v>839</v>
      </c>
      <c r="D840">
        <v>60</v>
      </c>
      <c r="I840">
        <f t="shared" si="13"/>
        <v>59</v>
      </c>
    </row>
    <row r="841" spans="1:9" x14ac:dyDescent="0.2">
      <c r="A841">
        <v>840</v>
      </c>
      <c r="D841">
        <v>60</v>
      </c>
      <c r="I841">
        <f t="shared" si="13"/>
        <v>59</v>
      </c>
    </row>
    <row r="842" spans="1:9" x14ac:dyDescent="0.2">
      <c r="A842">
        <v>841</v>
      </c>
      <c r="D842">
        <v>60</v>
      </c>
      <c r="I842">
        <f t="shared" si="13"/>
        <v>59</v>
      </c>
    </row>
    <row r="843" spans="1:9" x14ac:dyDescent="0.2">
      <c r="A843">
        <v>842</v>
      </c>
      <c r="D843">
        <v>60</v>
      </c>
      <c r="I843">
        <f t="shared" si="13"/>
        <v>59</v>
      </c>
    </row>
    <row r="844" spans="1:9" x14ac:dyDescent="0.2">
      <c r="A844">
        <v>843</v>
      </c>
      <c r="D844">
        <v>60</v>
      </c>
      <c r="I844">
        <f t="shared" si="13"/>
        <v>59</v>
      </c>
    </row>
    <row r="845" spans="1:9" x14ac:dyDescent="0.2">
      <c r="A845">
        <v>844</v>
      </c>
      <c r="D845">
        <v>60</v>
      </c>
      <c r="I845">
        <f t="shared" si="13"/>
        <v>59</v>
      </c>
    </row>
    <row r="846" spans="1:9" x14ac:dyDescent="0.2">
      <c r="A846">
        <v>845</v>
      </c>
      <c r="D846">
        <v>60</v>
      </c>
      <c r="I846">
        <f t="shared" si="13"/>
        <v>59</v>
      </c>
    </row>
    <row r="847" spans="1:9" x14ac:dyDescent="0.2">
      <c r="A847">
        <v>846</v>
      </c>
      <c r="D847">
        <v>60</v>
      </c>
      <c r="I847">
        <f t="shared" si="13"/>
        <v>59</v>
      </c>
    </row>
    <row r="848" spans="1:9" x14ac:dyDescent="0.2">
      <c r="A848">
        <v>847</v>
      </c>
      <c r="D848">
        <v>60</v>
      </c>
      <c r="I848">
        <f t="shared" si="13"/>
        <v>59</v>
      </c>
    </row>
    <row r="849" spans="1:9" x14ac:dyDescent="0.2">
      <c r="A849">
        <v>848</v>
      </c>
      <c r="D849">
        <v>60</v>
      </c>
      <c r="I849">
        <f t="shared" si="13"/>
        <v>59</v>
      </c>
    </row>
    <row r="850" spans="1:9" x14ac:dyDescent="0.2">
      <c r="A850">
        <v>849</v>
      </c>
      <c r="D850">
        <v>60</v>
      </c>
      <c r="I850">
        <f t="shared" si="13"/>
        <v>59</v>
      </c>
    </row>
    <row r="851" spans="1:9" x14ac:dyDescent="0.2">
      <c r="A851">
        <v>850</v>
      </c>
      <c r="D851">
        <v>61</v>
      </c>
      <c r="I851">
        <f t="shared" si="13"/>
        <v>60</v>
      </c>
    </row>
    <row r="852" spans="1:9" x14ac:dyDescent="0.2">
      <c r="A852">
        <v>851</v>
      </c>
      <c r="D852">
        <v>61</v>
      </c>
      <c r="I852">
        <f t="shared" si="13"/>
        <v>60</v>
      </c>
    </row>
    <row r="853" spans="1:9" x14ac:dyDescent="0.2">
      <c r="A853">
        <v>852</v>
      </c>
      <c r="D853">
        <v>61</v>
      </c>
      <c r="I853">
        <f t="shared" si="13"/>
        <v>60</v>
      </c>
    </row>
    <row r="854" spans="1:9" x14ac:dyDescent="0.2">
      <c r="A854">
        <v>853</v>
      </c>
      <c r="D854">
        <v>61</v>
      </c>
      <c r="I854">
        <f t="shared" si="13"/>
        <v>60</v>
      </c>
    </row>
    <row r="855" spans="1:9" x14ac:dyDescent="0.2">
      <c r="A855">
        <v>854</v>
      </c>
      <c r="D855">
        <v>61</v>
      </c>
      <c r="I855">
        <f t="shared" si="13"/>
        <v>60</v>
      </c>
    </row>
    <row r="856" spans="1:9" x14ac:dyDescent="0.2">
      <c r="A856">
        <v>855</v>
      </c>
      <c r="D856">
        <v>61</v>
      </c>
      <c r="I856">
        <f t="shared" si="13"/>
        <v>60</v>
      </c>
    </row>
    <row r="857" spans="1:9" x14ac:dyDescent="0.2">
      <c r="A857">
        <v>856</v>
      </c>
      <c r="D857">
        <v>61</v>
      </c>
      <c r="I857">
        <f t="shared" si="13"/>
        <v>60</v>
      </c>
    </row>
    <row r="858" spans="1:9" x14ac:dyDescent="0.2">
      <c r="A858">
        <v>857</v>
      </c>
      <c r="D858">
        <v>61</v>
      </c>
      <c r="I858">
        <f t="shared" si="13"/>
        <v>60</v>
      </c>
    </row>
    <row r="859" spans="1:9" x14ac:dyDescent="0.2">
      <c r="A859">
        <v>858</v>
      </c>
      <c r="D859">
        <v>61</v>
      </c>
      <c r="I859">
        <f t="shared" si="13"/>
        <v>60</v>
      </c>
    </row>
    <row r="860" spans="1:9" x14ac:dyDescent="0.2">
      <c r="A860">
        <v>859</v>
      </c>
      <c r="D860">
        <v>61</v>
      </c>
      <c r="I860">
        <f t="shared" si="13"/>
        <v>60</v>
      </c>
    </row>
    <row r="861" spans="1:9" x14ac:dyDescent="0.2">
      <c r="A861">
        <v>860</v>
      </c>
      <c r="D861">
        <v>61</v>
      </c>
      <c r="I861">
        <f t="shared" si="13"/>
        <v>60</v>
      </c>
    </row>
    <row r="862" spans="1:9" x14ac:dyDescent="0.2">
      <c r="A862">
        <v>861</v>
      </c>
      <c r="D862">
        <v>61</v>
      </c>
      <c r="I862">
        <f t="shared" si="13"/>
        <v>60</v>
      </c>
    </row>
    <row r="863" spans="1:9" x14ac:dyDescent="0.2">
      <c r="A863">
        <v>862</v>
      </c>
      <c r="D863">
        <v>61</v>
      </c>
      <c r="I863">
        <f t="shared" si="13"/>
        <v>60</v>
      </c>
    </row>
    <row r="864" spans="1:9" x14ac:dyDescent="0.2">
      <c r="A864">
        <v>863</v>
      </c>
      <c r="D864">
        <v>61</v>
      </c>
      <c r="I864">
        <f t="shared" si="13"/>
        <v>60</v>
      </c>
    </row>
    <row r="865" spans="1:9" x14ac:dyDescent="0.2">
      <c r="A865">
        <v>864</v>
      </c>
      <c r="D865">
        <v>61</v>
      </c>
      <c r="I865">
        <f t="shared" si="13"/>
        <v>60</v>
      </c>
    </row>
    <row r="866" spans="1:9" x14ac:dyDescent="0.2">
      <c r="A866">
        <v>865</v>
      </c>
      <c r="D866">
        <v>61</v>
      </c>
      <c r="I866">
        <f t="shared" si="13"/>
        <v>60</v>
      </c>
    </row>
    <row r="867" spans="1:9" x14ac:dyDescent="0.2">
      <c r="A867">
        <v>866</v>
      </c>
      <c r="D867">
        <v>61</v>
      </c>
      <c r="I867">
        <f t="shared" si="13"/>
        <v>60</v>
      </c>
    </row>
    <row r="868" spans="1:9" x14ac:dyDescent="0.2">
      <c r="A868">
        <v>867</v>
      </c>
      <c r="D868">
        <v>61</v>
      </c>
      <c r="I868">
        <f t="shared" si="13"/>
        <v>60</v>
      </c>
    </row>
    <row r="869" spans="1:9" x14ac:dyDescent="0.2">
      <c r="A869">
        <v>868</v>
      </c>
      <c r="D869">
        <v>61</v>
      </c>
      <c r="I869">
        <f t="shared" si="13"/>
        <v>60</v>
      </c>
    </row>
    <row r="870" spans="1:9" x14ac:dyDescent="0.2">
      <c r="A870">
        <v>869</v>
      </c>
      <c r="D870">
        <v>61</v>
      </c>
      <c r="I870">
        <f t="shared" si="13"/>
        <v>60</v>
      </c>
    </row>
    <row r="871" spans="1:9" x14ac:dyDescent="0.2">
      <c r="A871">
        <v>870</v>
      </c>
      <c r="D871">
        <v>61</v>
      </c>
      <c r="I871">
        <f t="shared" si="13"/>
        <v>60</v>
      </c>
    </row>
    <row r="872" spans="1:9" x14ac:dyDescent="0.2">
      <c r="A872">
        <v>871</v>
      </c>
      <c r="D872">
        <v>61</v>
      </c>
      <c r="I872">
        <f t="shared" si="13"/>
        <v>60</v>
      </c>
    </row>
    <row r="873" spans="1:9" x14ac:dyDescent="0.2">
      <c r="A873">
        <v>872</v>
      </c>
      <c r="D873">
        <v>61</v>
      </c>
      <c r="I873">
        <f t="shared" si="13"/>
        <v>60</v>
      </c>
    </row>
    <row r="874" spans="1:9" x14ac:dyDescent="0.2">
      <c r="A874">
        <v>873</v>
      </c>
      <c r="D874">
        <v>61</v>
      </c>
      <c r="I874">
        <f t="shared" si="13"/>
        <v>60</v>
      </c>
    </row>
    <row r="875" spans="1:9" x14ac:dyDescent="0.2">
      <c r="A875">
        <v>874</v>
      </c>
      <c r="D875">
        <v>61</v>
      </c>
      <c r="I875">
        <f t="shared" si="13"/>
        <v>60</v>
      </c>
    </row>
    <row r="876" spans="1:9" x14ac:dyDescent="0.2">
      <c r="A876">
        <v>875</v>
      </c>
      <c r="D876">
        <v>61</v>
      </c>
      <c r="I876">
        <f t="shared" si="13"/>
        <v>60</v>
      </c>
    </row>
    <row r="877" spans="1:9" x14ac:dyDescent="0.2">
      <c r="A877">
        <v>876</v>
      </c>
      <c r="D877">
        <v>61</v>
      </c>
      <c r="I877">
        <f t="shared" si="13"/>
        <v>60</v>
      </c>
    </row>
    <row r="878" spans="1:9" x14ac:dyDescent="0.2">
      <c r="A878">
        <v>877</v>
      </c>
      <c r="D878">
        <v>61</v>
      </c>
      <c r="I878">
        <f t="shared" si="13"/>
        <v>60</v>
      </c>
    </row>
    <row r="879" spans="1:9" x14ac:dyDescent="0.2">
      <c r="A879">
        <v>878</v>
      </c>
      <c r="D879">
        <v>61</v>
      </c>
      <c r="I879">
        <f t="shared" si="13"/>
        <v>60</v>
      </c>
    </row>
    <row r="880" spans="1:9" x14ac:dyDescent="0.2">
      <c r="A880">
        <v>879</v>
      </c>
      <c r="D880">
        <v>61</v>
      </c>
      <c r="I880">
        <f t="shared" si="13"/>
        <v>60</v>
      </c>
    </row>
    <row r="881" spans="1:9" x14ac:dyDescent="0.2">
      <c r="A881">
        <v>880</v>
      </c>
      <c r="D881">
        <v>62</v>
      </c>
      <c r="I881">
        <f t="shared" si="13"/>
        <v>61</v>
      </c>
    </row>
    <row r="882" spans="1:9" x14ac:dyDescent="0.2">
      <c r="A882">
        <v>881</v>
      </c>
      <c r="D882">
        <v>62</v>
      </c>
      <c r="I882">
        <f t="shared" si="13"/>
        <v>61</v>
      </c>
    </row>
    <row r="883" spans="1:9" x14ac:dyDescent="0.2">
      <c r="A883">
        <v>882</v>
      </c>
      <c r="D883">
        <v>62</v>
      </c>
      <c r="I883">
        <f t="shared" si="13"/>
        <v>61</v>
      </c>
    </row>
    <row r="884" spans="1:9" x14ac:dyDescent="0.2">
      <c r="A884">
        <v>883</v>
      </c>
      <c r="D884">
        <v>62</v>
      </c>
      <c r="I884">
        <f t="shared" si="13"/>
        <v>61</v>
      </c>
    </row>
    <row r="885" spans="1:9" x14ac:dyDescent="0.2">
      <c r="A885">
        <v>884</v>
      </c>
      <c r="D885">
        <v>62</v>
      </c>
      <c r="I885">
        <f t="shared" si="13"/>
        <v>61</v>
      </c>
    </row>
    <row r="886" spans="1:9" x14ac:dyDescent="0.2">
      <c r="A886">
        <v>885</v>
      </c>
      <c r="D886">
        <v>62</v>
      </c>
      <c r="I886">
        <f t="shared" si="13"/>
        <v>61</v>
      </c>
    </row>
    <row r="887" spans="1:9" x14ac:dyDescent="0.2">
      <c r="A887">
        <v>886</v>
      </c>
      <c r="D887">
        <v>62</v>
      </c>
      <c r="I887">
        <f t="shared" si="13"/>
        <v>61</v>
      </c>
    </row>
    <row r="888" spans="1:9" x14ac:dyDescent="0.2">
      <c r="A888">
        <v>887</v>
      </c>
      <c r="D888">
        <v>62</v>
      </c>
      <c r="I888">
        <f t="shared" si="13"/>
        <v>61</v>
      </c>
    </row>
    <row r="889" spans="1:9" x14ac:dyDescent="0.2">
      <c r="A889">
        <v>888</v>
      </c>
      <c r="D889">
        <v>62</v>
      </c>
      <c r="I889">
        <f t="shared" si="13"/>
        <v>61</v>
      </c>
    </row>
    <row r="890" spans="1:9" x14ac:dyDescent="0.2">
      <c r="A890">
        <v>889</v>
      </c>
      <c r="D890">
        <v>62</v>
      </c>
      <c r="I890">
        <f t="shared" si="13"/>
        <v>61</v>
      </c>
    </row>
    <row r="891" spans="1:9" x14ac:dyDescent="0.2">
      <c r="A891">
        <v>890</v>
      </c>
      <c r="D891">
        <v>62</v>
      </c>
      <c r="I891">
        <f t="shared" si="13"/>
        <v>61</v>
      </c>
    </row>
    <row r="892" spans="1:9" x14ac:dyDescent="0.2">
      <c r="A892">
        <v>891</v>
      </c>
      <c r="D892">
        <v>62</v>
      </c>
      <c r="I892">
        <f t="shared" si="13"/>
        <v>61</v>
      </c>
    </row>
    <row r="893" spans="1:9" x14ac:dyDescent="0.2">
      <c r="A893">
        <v>892</v>
      </c>
      <c r="D893">
        <v>62</v>
      </c>
      <c r="I893">
        <f t="shared" si="13"/>
        <v>61</v>
      </c>
    </row>
    <row r="894" spans="1:9" x14ac:dyDescent="0.2">
      <c r="A894">
        <v>893</v>
      </c>
      <c r="D894">
        <v>62</v>
      </c>
      <c r="I894">
        <f t="shared" si="13"/>
        <v>61</v>
      </c>
    </row>
    <row r="895" spans="1:9" x14ac:dyDescent="0.2">
      <c r="A895">
        <v>894</v>
      </c>
      <c r="D895">
        <v>62</v>
      </c>
      <c r="I895">
        <f t="shared" si="13"/>
        <v>61</v>
      </c>
    </row>
    <row r="896" spans="1:9" x14ac:dyDescent="0.2">
      <c r="A896">
        <v>895</v>
      </c>
      <c r="D896">
        <v>62</v>
      </c>
      <c r="I896">
        <f t="shared" si="13"/>
        <v>61</v>
      </c>
    </row>
    <row r="897" spans="1:9" x14ac:dyDescent="0.2">
      <c r="A897">
        <v>896</v>
      </c>
      <c r="D897">
        <v>62</v>
      </c>
      <c r="I897">
        <f t="shared" si="13"/>
        <v>61</v>
      </c>
    </row>
    <row r="898" spans="1:9" x14ac:dyDescent="0.2">
      <c r="A898">
        <v>897</v>
      </c>
      <c r="D898">
        <v>62</v>
      </c>
      <c r="I898">
        <f t="shared" si="13"/>
        <v>61</v>
      </c>
    </row>
    <row r="899" spans="1:9" x14ac:dyDescent="0.2">
      <c r="A899">
        <v>898</v>
      </c>
      <c r="D899">
        <v>62</v>
      </c>
      <c r="I899">
        <f t="shared" ref="I899:I962" si="14">D899-1</f>
        <v>61</v>
      </c>
    </row>
    <row r="900" spans="1:9" x14ac:dyDescent="0.2">
      <c r="A900">
        <v>899</v>
      </c>
      <c r="D900">
        <v>62</v>
      </c>
      <c r="I900">
        <f t="shared" si="14"/>
        <v>61</v>
      </c>
    </row>
    <row r="901" spans="1:9" x14ac:dyDescent="0.2">
      <c r="A901">
        <v>900</v>
      </c>
      <c r="D901">
        <v>62</v>
      </c>
      <c r="I901">
        <f t="shared" si="14"/>
        <v>61</v>
      </c>
    </row>
    <row r="902" spans="1:9" x14ac:dyDescent="0.2">
      <c r="A902">
        <v>901</v>
      </c>
      <c r="D902">
        <v>62</v>
      </c>
      <c r="I902">
        <f t="shared" si="14"/>
        <v>61</v>
      </c>
    </row>
    <row r="903" spans="1:9" x14ac:dyDescent="0.2">
      <c r="A903">
        <v>902</v>
      </c>
      <c r="D903">
        <v>62</v>
      </c>
      <c r="I903">
        <f t="shared" si="14"/>
        <v>61</v>
      </c>
    </row>
    <row r="904" spans="1:9" x14ac:dyDescent="0.2">
      <c r="A904">
        <v>903</v>
      </c>
      <c r="D904">
        <v>62</v>
      </c>
      <c r="I904">
        <f t="shared" si="14"/>
        <v>61</v>
      </c>
    </row>
    <row r="905" spans="1:9" x14ac:dyDescent="0.2">
      <c r="A905">
        <v>904</v>
      </c>
      <c r="D905">
        <v>62</v>
      </c>
      <c r="I905">
        <f t="shared" si="14"/>
        <v>61</v>
      </c>
    </row>
    <row r="906" spans="1:9" x14ac:dyDescent="0.2">
      <c r="A906">
        <v>905</v>
      </c>
      <c r="D906">
        <v>62</v>
      </c>
      <c r="I906">
        <f t="shared" si="14"/>
        <v>61</v>
      </c>
    </row>
    <row r="907" spans="1:9" x14ac:dyDescent="0.2">
      <c r="A907">
        <v>906</v>
      </c>
      <c r="D907">
        <v>62</v>
      </c>
      <c r="I907">
        <f t="shared" si="14"/>
        <v>61</v>
      </c>
    </row>
    <row r="908" spans="1:9" x14ac:dyDescent="0.2">
      <c r="A908">
        <v>907</v>
      </c>
      <c r="D908">
        <v>62</v>
      </c>
      <c r="I908">
        <f t="shared" si="14"/>
        <v>61</v>
      </c>
    </row>
    <row r="909" spans="1:9" x14ac:dyDescent="0.2">
      <c r="A909">
        <v>908</v>
      </c>
      <c r="D909">
        <v>62</v>
      </c>
      <c r="I909">
        <f t="shared" si="14"/>
        <v>61</v>
      </c>
    </row>
    <row r="910" spans="1:9" x14ac:dyDescent="0.2">
      <c r="A910">
        <v>909</v>
      </c>
      <c r="D910">
        <v>62</v>
      </c>
      <c r="I910">
        <f t="shared" si="14"/>
        <v>61</v>
      </c>
    </row>
    <row r="911" spans="1:9" x14ac:dyDescent="0.2">
      <c r="A911">
        <v>910</v>
      </c>
      <c r="D911">
        <v>63</v>
      </c>
      <c r="I911">
        <f t="shared" si="14"/>
        <v>62</v>
      </c>
    </row>
    <row r="912" spans="1:9" x14ac:dyDescent="0.2">
      <c r="A912">
        <v>911</v>
      </c>
      <c r="D912">
        <v>63</v>
      </c>
      <c r="I912">
        <f t="shared" si="14"/>
        <v>62</v>
      </c>
    </row>
    <row r="913" spans="1:9" x14ac:dyDescent="0.2">
      <c r="A913">
        <v>912</v>
      </c>
      <c r="D913">
        <v>63</v>
      </c>
      <c r="I913">
        <f t="shared" si="14"/>
        <v>62</v>
      </c>
    </row>
    <row r="914" spans="1:9" x14ac:dyDescent="0.2">
      <c r="A914">
        <v>913</v>
      </c>
      <c r="D914">
        <v>63</v>
      </c>
      <c r="I914">
        <f t="shared" si="14"/>
        <v>62</v>
      </c>
    </row>
    <row r="915" spans="1:9" x14ac:dyDescent="0.2">
      <c r="A915">
        <v>914</v>
      </c>
      <c r="D915">
        <v>63</v>
      </c>
      <c r="I915">
        <f t="shared" si="14"/>
        <v>62</v>
      </c>
    </row>
    <row r="916" spans="1:9" x14ac:dyDescent="0.2">
      <c r="A916">
        <v>915</v>
      </c>
      <c r="D916">
        <v>63</v>
      </c>
      <c r="I916">
        <f t="shared" si="14"/>
        <v>62</v>
      </c>
    </row>
    <row r="917" spans="1:9" x14ac:dyDescent="0.2">
      <c r="A917">
        <v>916</v>
      </c>
      <c r="D917">
        <v>63</v>
      </c>
      <c r="I917">
        <f t="shared" si="14"/>
        <v>62</v>
      </c>
    </row>
    <row r="918" spans="1:9" x14ac:dyDescent="0.2">
      <c r="A918">
        <v>917</v>
      </c>
      <c r="D918">
        <v>63</v>
      </c>
      <c r="I918">
        <f t="shared" si="14"/>
        <v>62</v>
      </c>
    </row>
    <row r="919" spans="1:9" x14ac:dyDescent="0.2">
      <c r="A919">
        <v>918</v>
      </c>
      <c r="D919">
        <v>63</v>
      </c>
      <c r="I919">
        <f t="shared" si="14"/>
        <v>62</v>
      </c>
    </row>
    <row r="920" spans="1:9" x14ac:dyDescent="0.2">
      <c r="A920">
        <v>919</v>
      </c>
      <c r="D920">
        <v>63</v>
      </c>
      <c r="I920">
        <f t="shared" si="14"/>
        <v>62</v>
      </c>
    </row>
    <row r="921" spans="1:9" x14ac:dyDescent="0.2">
      <c r="A921">
        <v>920</v>
      </c>
      <c r="D921">
        <v>63</v>
      </c>
      <c r="I921">
        <f t="shared" si="14"/>
        <v>62</v>
      </c>
    </row>
    <row r="922" spans="1:9" x14ac:dyDescent="0.2">
      <c r="A922">
        <v>921</v>
      </c>
      <c r="D922">
        <v>63</v>
      </c>
      <c r="I922">
        <f t="shared" si="14"/>
        <v>62</v>
      </c>
    </row>
    <row r="923" spans="1:9" x14ac:dyDescent="0.2">
      <c r="A923">
        <v>922</v>
      </c>
      <c r="D923">
        <v>63</v>
      </c>
      <c r="I923">
        <f t="shared" si="14"/>
        <v>62</v>
      </c>
    </row>
    <row r="924" spans="1:9" x14ac:dyDescent="0.2">
      <c r="A924">
        <v>923</v>
      </c>
      <c r="D924">
        <v>63</v>
      </c>
      <c r="I924">
        <f t="shared" si="14"/>
        <v>62</v>
      </c>
    </row>
    <row r="925" spans="1:9" x14ac:dyDescent="0.2">
      <c r="A925">
        <v>924</v>
      </c>
      <c r="D925">
        <v>63</v>
      </c>
      <c r="I925">
        <f t="shared" si="14"/>
        <v>62</v>
      </c>
    </row>
    <row r="926" spans="1:9" x14ac:dyDescent="0.2">
      <c r="A926">
        <v>925</v>
      </c>
      <c r="D926">
        <v>63</v>
      </c>
      <c r="I926">
        <f t="shared" si="14"/>
        <v>62</v>
      </c>
    </row>
    <row r="927" spans="1:9" x14ac:dyDescent="0.2">
      <c r="A927">
        <v>926</v>
      </c>
      <c r="D927">
        <v>63</v>
      </c>
      <c r="I927">
        <f t="shared" si="14"/>
        <v>62</v>
      </c>
    </row>
    <row r="928" spans="1:9" x14ac:dyDescent="0.2">
      <c r="A928">
        <v>927</v>
      </c>
      <c r="D928">
        <v>63</v>
      </c>
      <c r="I928">
        <f t="shared" si="14"/>
        <v>62</v>
      </c>
    </row>
    <row r="929" spans="1:9" x14ac:dyDescent="0.2">
      <c r="A929">
        <v>928</v>
      </c>
      <c r="D929">
        <v>63</v>
      </c>
      <c r="I929">
        <f t="shared" si="14"/>
        <v>62</v>
      </c>
    </row>
    <row r="930" spans="1:9" x14ac:dyDescent="0.2">
      <c r="A930">
        <v>929</v>
      </c>
      <c r="D930">
        <v>63</v>
      </c>
      <c r="I930">
        <f t="shared" si="14"/>
        <v>62</v>
      </c>
    </row>
    <row r="931" spans="1:9" x14ac:dyDescent="0.2">
      <c r="A931">
        <v>930</v>
      </c>
      <c r="D931">
        <v>63</v>
      </c>
      <c r="I931">
        <f t="shared" si="14"/>
        <v>62</v>
      </c>
    </row>
    <row r="932" spans="1:9" x14ac:dyDescent="0.2">
      <c r="A932">
        <v>931</v>
      </c>
      <c r="D932">
        <v>63</v>
      </c>
      <c r="I932">
        <f t="shared" si="14"/>
        <v>62</v>
      </c>
    </row>
    <row r="933" spans="1:9" x14ac:dyDescent="0.2">
      <c r="A933">
        <v>932</v>
      </c>
      <c r="D933">
        <v>63</v>
      </c>
      <c r="I933">
        <f t="shared" si="14"/>
        <v>62</v>
      </c>
    </row>
    <row r="934" spans="1:9" x14ac:dyDescent="0.2">
      <c r="A934">
        <v>933</v>
      </c>
      <c r="D934">
        <v>63</v>
      </c>
      <c r="I934">
        <f t="shared" si="14"/>
        <v>62</v>
      </c>
    </row>
    <row r="935" spans="1:9" x14ac:dyDescent="0.2">
      <c r="A935">
        <v>934</v>
      </c>
      <c r="D935">
        <v>63</v>
      </c>
      <c r="I935">
        <f t="shared" si="14"/>
        <v>62</v>
      </c>
    </row>
    <row r="936" spans="1:9" x14ac:dyDescent="0.2">
      <c r="A936">
        <v>935</v>
      </c>
      <c r="D936">
        <v>63</v>
      </c>
      <c r="I936">
        <f t="shared" si="14"/>
        <v>62</v>
      </c>
    </row>
    <row r="937" spans="1:9" x14ac:dyDescent="0.2">
      <c r="A937">
        <v>936</v>
      </c>
      <c r="D937">
        <v>63</v>
      </c>
      <c r="I937">
        <f t="shared" si="14"/>
        <v>62</v>
      </c>
    </row>
    <row r="938" spans="1:9" x14ac:dyDescent="0.2">
      <c r="A938">
        <v>937</v>
      </c>
      <c r="D938">
        <v>63</v>
      </c>
      <c r="I938">
        <f t="shared" si="14"/>
        <v>62</v>
      </c>
    </row>
    <row r="939" spans="1:9" x14ac:dyDescent="0.2">
      <c r="A939">
        <v>938</v>
      </c>
      <c r="D939">
        <v>63</v>
      </c>
      <c r="I939">
        <f t="shared" si="14"/>
        <v>62</v>
      </c>
    </row>
    <row r="940" spans="1:9" x14ac:dyDescent="0.2">
      <c r="A940">
        <v>939</v>
      </c>
      <c r="D940">
        <v>63</v>
      </c>
      <c r="I940">
        <f t="shared" si="14"/>
        <v>62</v>
      </c>
    </row>
    <row r="941" spans="1:9" x14ac:dyDescent="0.2">
      <c r="A941">
        <v>940</v>
      </c>
      <c r="D941">
        <v>63</v>
      </c>
      <c r="I941">
        <f t="shared" si="14"/>
        <v>62</v>
      </c>
    </row>
    <row r="942" spans="1:9" x14ac:dyDescent="0.2">
      <c r="A942">
        <v>941</v>
      </c>
      <c r="D942">
        <v>63</v>
      </c>
      <c r="I942">
        <f t="shared" si="14"/>
        <v>62</v>
      </c>
    </row>
    <row r="943" spans="1:9" x14ac:dyDescent="0.2">
      <c r="A943">
        <v>942</v>
      </c>
      <c r="D943">
        <v>63</v>
      </c>
      <c r="I943">
        <f t="shared" si="14"/>
        <v>62</v>
      </c>
    </row>
    <row r="944" spans="1:9" x14ac:dyDescent="0.2">
      <c r="A944">
        <v>943</v>
      </c>
      <c r="D944">
        <v>63</v>
      </c>
      <c r="I944">
        <f t="shared" si="14"/>
        <v>62</v>
      </c>
    </row>
    <row r="945" spans="1:9" x14ac:dyDescent="0.2">
      <c r="A945">
        <v>944</v>
      </c>
      <c r="D945">
        <v>63</v>
      </c>
      <c r="I945">
        <f t="shared" si="14"/>
        <v>62</v>
      </c>
    </row>
    <row r="946" spans="1:9" x14ac:dyDescent="0.2">
      <c r="A946">
        <v>945</v>
      </c>
      <c r="D946">
        <v>63</v>
      </c>
      <c r="I946">
        <f t="shared" si="14"/>
        <v>62</v>
      </c>
    </row>
    <row r="947" spans="1:9" x14ac:dyDescent="0.2">
      <c r="A947">
        <v>946</v>
      </c>
      <c r="D947">
        <v>63</v>
      </c>
      <c r="I947">
        <f t="shared" si="14"/>
        <v>62</v>
      </c>
    </row>
    <row r="948" spans="1:9" x14ac:dyDescent="0.2">
      <c r="A948">
        <v>947</v>
      </c>
      <c r="D948">
        <v>63</v>
      </c>
      <c r="I948">
        <f t="shared" si="14"/>
        <v>62</v>
      </c>
    </row>
    <row r="949" spans="1:9" x14ac:dyDescent="0.2">
      <c r="A949">
        <v>948</v>
      </c>
      <c r="D949">
        <v>63</v>
      </c>
      <c r="I949">
        <f t="shared" si="14"/>
        <v>62</v>
      </c>
    </row>
    <row r="950" spans="1:9" x14ac:dyDescent="0.2">
      <c r="A950">
        <v>949</v>
      </c>
      <c r="D950">
        <v>63</v>
      </c>
      <c r="I950">
        <f t="shared" si="14"/>
        <v>62</v>
      </c>
    </row>
    <row r="951" spans="1:9" x14ac:dyDescent="0.2">
      <c r="A951">
        <v>950</v>
      </c>
      <c r="D951">
        <v>63</v>
      </c>
      <c r="I951">
        <f t="shared" si="14"/>
        <v>62</v>
      </c>
    </row>
    <row r="952" spans="1:9" x14ac:dyDescent="0.2">
      <c r="A952">
        <v>951</v>
      </c>
      <c r="D952">
        <v>63</v>
      </c>
      <c r="I952">
        <f t="shared" si="14"/>
        <v>62</v>
      </c>
    </row>
    <row r="953" spans="1:9" x14ac:dyDescent="0.2">
      <c r="A953">
        <v>952</v>
      </c>
      <c r="D953">
        <v>63</v>
      </c>
      <c r="I953">
        <f t="shared" si="14"/>
        <v>62</v>
      </c>
    </row>
    <row r="954" spans="1:9" x14ac:dyDescent="0.2">
      <c r="A954">
        <v>953</v>
      </c>
      <c r="D954">
        <v>63</v>
      </c>
      <c r="I954">
        <f t="shared" si="14"/>
        <v>62</v>
      </c>
    </row>
    <row r="955" spans="1:9" x14ac:dyDescent="0.2">
      <c r="A955">
        <v>954</v>
      </c>
      <c r="D955">
        <v>63</v>
      </c>
      <c r="I955">
        <f t="shared" si="14"/>
        <v>62</v>
      </c>
    </row>
    <row r="956" spans="1:9" x14ac:dyDescent="0.2">
      <c r="A956">
        <v>955</v>
      </c>
      <c r="D956">
        <v>63</v>
      </c>
      <c r="I956">
        <f t="shared" si="14"/>
        <v>62</v>
      </c>
    </row>
    <row r="957" spans="1:9" x14ac:dyDescent="0.2">
      <c r="A957">
        <v>956</v>
      </c>
      <c r="D957">
        <v>63</v>
      </c>
      <c r="I957">
        <f t="shared" si="14"/>
        <v>62</v>
      </c>
    </row>
    <row r="958" spans="1:9" x14ac:dyDescent="0.2">
      <c r="A958">
        <v>957</v>
      </c>
      <c r="D958">
        <v>63</v>
      </c>
      <c r="I958">
        <f t="shared" si="14"/>
        <v>62</v>
      </c>
    </row>
    <row r="959" spans="1:9" x14ac:dyDescent="0.2">
      <c r="A959">
        <v>958</v>
      </c>
      <c r="D959">
        <v>63</v>
      </c>
      <c r="I959">
        <f t="shared" si="14"/>
        <v>62</v>
      </c>
    </row>
    <row r="960" spans="1:9" x14ac:dyDescent="0.2">
      <c r="A960">
        <v>959</v>
      </c>
      <c r="D960">
        <v>63</v>
      </c>
      <c r="I960">
        <f t="shared" si="14"/>
        <v>62</v>
      </c>
    </row>
    <row r="961" spans="1:9" x14ac:dyDescent="0.2">
      <c r="A961">
        <v>960</v>
      </c>
      <c r="D961">
        <v>63</v>
      </c>
      <c r="I961">
        <f t="shared" si="14"/>
        <v>62</v>
      </c>
    </row>
    <row r="962" spans="1:9" x14ac:dyDescent="0.2">
      <c r="A962">
        <v>961</v>
      </c>
      <c r="D962">
        <v>63</v>
      </c>
      <c r="I962">
        <f t="shared" si="14"/>
        <v>62</v>
      </c>
    </row>
    <row r="963" spans="1:9" x14ac:dyDescent="0.2">
      <c r="A963">
        <v>962</v>
      </c>
      <c r="D963">
        <v>63</v>
      </c>
      <c r="I963">
        <f t="shared" ref="I963:I1001" si="15">D963-1</f>
        <v>62</v>
      </c>
    </row>
    <row r="964" spans="1:9" x14ac:dyDescent="0.2">
      <c r="A964">
        <v>963</v>
      </c>
      <c r="D964">
        <v>63</v>
      </c>
      <c r="I964">
        <f t="shared" si="15"/>
        <v>62</v>
      </c>
    </row>
    <row r="965" spans="1:9" x14ac:dyDescent="0.2">
      <c r="A965">
        <v>964</v>
      </c>
      <c r="D965">
        <v>63</v>
      </c>
      <c r="I965">
        <f t="shared" si="15"/>
        <v>62</v>
      </c>
    </row>
    <row r="966" spans="1:9" x14ac:dyDescent="0.2">
      <c r="A966">
        <v>965</v>
      </c>
      <c r="D966">
        <v>63</v>
      </c>
      <c r="I966">
        <f t="shared" si="15"/>
        <v>62</v>
      </c>
    </row>
    <row r="967" spans="1:9" x14ac:dyDescent="0.2">
      <c r="A967">
        <v>966</v>
      </c>
      <c r="D967">
        <v>63</v>
      </c>
      <c r="I967">
        <f t="shared" si="15"/>
        <v>62</v>
      </c>
    </row>
    <row r="968" spans="1:9" x14ac:dyDescent="0.2">
      <c r="A968">
        <v>967</v>
      </c>
      <c r="D968">
        <v>63</v>
      </c>
      <c r="I968">
        <f t="shared" si="15"/>
        <v>62</v>
      </c>
    </row>
    <row r="969" spans="1:9" x14ac:dyDescent="0.2">
      <c r="A969">
        <v>968</v>
      </c>
      <c r="D969">
        <v>63</v>
      </c>
      <c r="I969">
        <f t="shared" si="15"/>
        <v>62</v>
      </c>
    </row>
    <row r="970" spans="1:9" x14ac:dyDescent="0.2">
      <c r="A970">
        <v>969</v>
      </c>
      <c r="D970">
        <v>63</v>
      </c>
      <c r="I970">
        <f t="shared" si="15"/>
        <v>62</v>
      </c>
    </row>
    <row r="971" spans="1:9" x14ac:dyDescent="0.2">
      <c r="A971">
        <v>970</v>
      </c>
      <c r="D971">
        <v>63</v>
      </c>
      <c r="I971">
        <f t="shared" si="15"/>
        <v>62</v>
      </c>
    </row>
    <row r="972" spans="1:9" x14ac:dyDescent="0.2">
      <c r="A972">
        <v>971</v>
      </c>
      <c r="D972">
        <v>63</v>
      </c>
      <c r="I972">
        <f t="shared" si="15"/>
        <v>62</v>
      </c>
    </row>
    <row r="973" spans="1:9" x14ac:dyDescent="0.2">
      <c r="A973">
        <v>972</v>
      </c>
      <c r="D973">
        <v>63</v>
      </c>
      <c r="I973">
        <f t="shared" si="15"/>
        <v>62</v>
      </c>
    </row>
    <row r="974" spans="1:9" x14ac:dyDescent="0.2">
      <c r="A974">
        <v>973</v>
      </c>
      <c r="D974">
        <v>63</v>
      </c>
      <c r="I974">
        <f t="shared" si="15"/>
        <v>62</v>
      </c>
    </row>
    <row r="975" spans="1:9" x14ac:dyDescent="0.2">
      <c r="A975">
        <v>974</v>
      </c>
      <c r="D975">
        <v>63</v>
      </c>
      <c r="I975">
        <f t="shared" si="15"/>
        <v>62</v>
      </c>
    </row>
    <row r="976" spans="1:9" x14ac:dyDescent="0.2">
      <c r="A976">
        <v>975</v>
      </c>
      <c r="D976">
        <v>63</v>
      </c>
      <c r="I976">
        <f t="shared" si="15"/>
        <v>62</v>
      </c>
    </row>
    <row r="977" spans="1:9" x14ac:dyDescent="0.2">
      <c r="A977">
        <v>976</v>
      </c>
      <c r="D977">
        <v>63</v>
      </c>
      <c r="I977">
        <f t="shared" si="15"/>
        <v>62</v>
      </c>
    </row>
    <row r="978" spans="1:9" x14ac:dyDescent="0.2">
      <c r="A978">
        <v>977</v>
      </c>
      <c r="D978">
        <v>63</v>
      </c>
      <c r="I978">
        <f t="shared" si="15"/>
        <v>62</v>
      </c>
    </row>
    <row r="979" spans="1:9" x14ac:dyDescent="0.2">
      <c r="A979">
        <v>978</v>
      </c>
      <c r="D979">
        <v>63</v>
      </c>
      <c r="I979">
        <f t="shared" si="15"/>
        <v>62</v>
      </c>
    </row>
    <row r="980" spans="1:9" x14ac:dyDescent="0.2">
      <c r="A980">
        <v>979</v>
      </c>
      <c r="D980">
        <v>63</v>
      </c>
      <c r="I980">
        <f t="shared" si="15"/>
        <v>62</v>
      </c>
    </row>
    <row r="981" spans="1:9" x14ac:dyDescent="0.2">
      <c r="A981">
        <v>980</v>
      </c>
      <c r="D981">
        <v>63</v>
      </c>
      <c r="I981">
        <f t="shared" si="15"/>
        <v>62</v>
      </c>
    </row>
    <row r="982" spans="1:9" x14ac:dyDescent="0.2">
      <c r="A982">
        <v>981</v>
      </c>
      <c r="D982">
        <v>63</v>
      </c>
      <c r="I982">
        <f t="shared" si="15"/>
        <v>62</v>
      </c>
    </row>
    <row r="983" spans="1:9" x14ac:dyDescent="0.2">
      <c r="A983">
        <v>982</v>
      </c>
      <c r="D983">
        <v>63</v>
      </c>
      <c r="I983">
        <f t="shared" si="15"/>
        <v>62</v>
      </c>
    </row>
    <row r="984" spans="1:9" x14ac:dyDescent="0.2">
      <c r="A984">
        <v>983</v>
      </c>
      <c r="D984">
        <v>63</v>
      </c>
      <c r="I984">
        <f t="shared" si="15"/>
        <v>62</v>
      </c>
    </row>
    <row r="985" spans="1:9" x14ac:dyDescent="0.2">
      <c r="A985">
        <v>984</v>
      </c>
      <c r="D985">
        <v>63</v>
      </c>
      <c r="I985">
        <f t="shared" si="15"/>
        <v>62</v>
      </c>
    </row>
    <row r="986" spans="1:9" x14ac:dyDescent="0.2">
      <c r="A986">
        <v>985</v>
      </c>
      <c r="D986">
        <v>63</v>
      </c>
      <c r="I986">
        <f t="shared" si="15"/>
        <v>62</v>
      </c>
    </row>
    <row r="987" spans="1:9" x14ac:dyDescent="0.2">
      <c r="A987">
        <v>986</v>
      </c>
      <c r="D987">
        <v>63</v>
      </c>
      <c r="I987">
        <f t="shared" si="15"/>
        <v>62</v>
      </c>
    </row>
    <row r="988" spans="1:9" x14ac:dyDescent="0.2">
      <c r="A988">
        <v>987</v>
      </c>
      <c r="D988">
        <v>63</v>
      </c>
      <c r="I988">
        <f t="shared" si="15"/>
        <v>62</v>
      </c>
    </row>
    <row r="989" spans="1:9" x14ac:dyDescent="0.2">
      <c r="A989">
        <v>988</v>
      </c>
      <c r="D989">
        <v>63</v>
      </c>
      <c r="I989">
        <f t="shared" si="15"/>
        <v>62</v>
      </c>
    </row>
    <row r="990" spans="1:9" x14ac:dyDescent="0.2">
      <c r="A990">
        <v>989</v>
      </c>
      <c r="D990">
        <v>63</v>
      </c>
      <c r="I990">
        <f t="shared" si="15"/>
        <v>62</v>
      </c>
    </row>
    <row r="991" spans="1:9" x14ac:dyDescent="0.2">
      <c r="A991">
        <v>990</v>
      </c>
      <c r="D991">
        <v>63</v>
      </c>
      <c r="I991">
        <f t="shared" si="15"/>
        <v>62</v>
      </c>
    </row>
    <row r="992" spans="1:9" x14ac:dyDescent="0.2">
      <c r="A992">
        <v>991</v>
      </c>
      <c r="D992">
        <v>63</v>
      </c>
      <c r="I992">
        <f t="shared" si="15"/>
        <v>62</v>
      </c>
    </row>
    <row r="993" spans="1:9" x14ac:dyDescent="0.2">
      <c r="A993">
        <v>992</v>
      </c>
      <c r="D993">
        <v>63</v>
      </c>
      <c r="I993">
        <f t="shared" si="15"/>
        <v>62</v>
      </c>
    </row>
    <row r="994" spans="1:9" x14ac:dyDescent="0.2">
      <c r="A994">
        <v>993</v>
      </c>
      <c r="D994">
        <v>63</v>
      </c>
      <c r="I994">
        <f t="shared" si="15"/>
        <v>62</v>
      </c>
    </row>
    <row r="995" spans="1:9" x14ac:dyDescent="0.2">
      <c r="A995">
        <v>994</v>
      </c>
      <c r="D995">
        <v>63</v>
      </c>
      <c r="I995">
        <f t="shared" si="15"/>
        <v>62</v>
      </c>
    </row>
    <row r="996" spans="1:9" x14ac:dyDescent="0.2">
      <c r="A996">
        <v>995</v>
      </c>
      <c r="D996">
        <v>63</v>
      </c>
      <c r="I996">
        <f t="shared" si="15"/>
        <v>62</v>
      </c>
    </row>
    <row r="997" spans="1:9" x14ac:dyDescent="0.2">
      <c r="A997">
        <v>996</v>
      </c>
      <c r="D997">
        <v>63</v>
      </c>
      <c r="I997">
        <f t="shared" si="15"/>
        <v>62</v>
      </c>
    </row>
    <row r="998" spans="1:9" x14ac:dyDescent="0.2">
      <c r="A998">
        <v>997</v>
      </c>
      <c r="D998">
        <v>63</v>
      </c>
      <c r="I998">
        <f t="shared" si="15"/>
        <v>62</v>
      </c>
    </row>
    <row r="999" spans="1:9" x14ac:dyDescent="0.2">
      <c r="A999">
        <v>998</v>
      </c>
      <c r="D999">
        <v>63</v>
      </c>
      <c r="I999">
        <f t="shared" si="15"/>
        <v>62</v>
      </c>
    </row>
    <row r="1000" spans="1:9" x14ac:dyDescent="0.2">
      <c r="A1000">
        <v>999</v>
      </c>
      <c r="D1000">
        <v>63</v>
      </c>
      <c r="I1000">
        <f t="shared" si="15"/>
        <v>62</v>
      </c>
    </row>
    <row r="1001" spans="1:9" x14ac:dyDescent="0.2">
      <c r="A1001">
        <v>1000</v>
      </c>
      <c r="D1001">
        <v>63</v>
      </c>
      <c r="I1001">
        <f t="shared" si="15"/>
        <v>62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5"/>
  <sheetViews>
    <sheetView topLeftCell="A36" zoomScale="85" workbookViewId="0">
      <selection activeCell="L66" sqref="L66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580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2" t="s">
        <v>265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x14ac:dyDescent="0.2"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7"/>
    </row>
    <row r="6" spans="1:32" ht="18" x14ac:dyDescent="0.2">
      <c r="T6" s="58" t="s">
        <v>47</v>
      </c>
      <c r="U6" s="59" t="s">
        <v>258</v>
      </c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</row>
    <row r="7" spans="1:32" ht="18" x14ac:dyDescent="0.2">
      <c r="T7" s="60" t="s">
        <v>259</v>
      </c>
      <c r="U7" s="61" t="s">
        <v>260</v>
      </c>
      <c r="V7" s="62" t="s">
        <v>261</v>
      </c>
      <c r="W7" s="63" t="s">
        <v>219</v>
      </c>
      <c r="X7" s="56"/>
      <c r="Y7" s="56"/>
      <c r="Z7" s="56"/>
      <c r="AA7" s="56"/>
      <c r="AB7" s="56"/>
      <c r="AC7" s="56"/>
      <c r="AD7" s="56"/>
      <c r="AE7" s="56"/>
      <c r="AF7" s="57"/>
    </row>
    <row r="8" spans="1:32" ht="18" x14ac:dyDescent="0.2">
      <c r="E8" s="109" t="s">
        <v>222</v>
      </c>
      <c r="F8" s="109"/>
      <c r="G8" s="109"/>
      <c r="H8" s="1"/>
      <c r="I8" s="1"/>
      <c r="K8" s="109" t="s">
        <v>494</v>
      </c>
      <c r="L8" s="109"/>
      <c r="M8" s="109"/>
      <c r="O8" s="1"/>
      <c r="P8" s="109" t="s">
        <v>495</v>
      </c>
      <c r="Q8" s="109"/>
      <c r="R8" s="109"/>
      <c r="T8" s="58" t="s">
        <v>262</v>
      </c>
      <c r="U8" s="59">
        <v>1</v>
      </c>
      <c r="V8" s="59">
        <v>1</v>
      </c>
      <c r="W8" s="59">
        <v>1</v>
      </c>
      <c r="X8" s="59">
        <v>1</v>
      </c>
      <c r="Y8" s="56"/>
      <c r="Z8" s="56"/>
      <c r="AA8" s="56"/>
      <c r="AB8" s="56"/>
      <c r="AC8" s="56"/>
      <c r="AD8" s="56"/>
      <c r="AE8" s="56"/>
      <c r="AF8" s="57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671</v>
      </c>
      <c r="I9" s="1" t="s">
        <v>672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8">
        <v>2</v>
      </c>
      <c r="U9" s="59">
        <v>2</v>
      </c>
      <c r="V9" s="59">
        <v>2</v>
      </c>
      <c r="W9" s="59">
        <v>2</v>
      </c>
      <c r="X9" s="59">
        <v>2</v>
      </c>
      <c r="Y9" s="56"/>
      <c r="Z9" s="56"/>
      <c r="AA9" s="56"/>
      <c r="AB9" s="56"/>
      <c r="AC9" s="56"/>
      <c r="AD9" s="56"/>
      <c r="AE9" s="56"/>
      <c r="AF9" s="57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8">
        <v>3</v>
      </c>
      <c r="U10" s="59">
        <v>4</v>
      </c>
      <c r="V10" s="59">
        <v>4</v>
      </c>
      <c r="W10" s="59">
        <v>4</v>
      </c>
      <c r="X10" s="59">
        <v>4</v>
      </c>
      <c r="Y10" s="56"/>
      <c r="Z10" s="56"/>
      <c r="AA10" s="56"/>
      <c r="AB10" s="56"/>
      <c r="AC10" s="56"/>
      <c r="AD10" s="56"/>
      <c r="AE10" s="56"/>
      <c r="AF10" s="57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8">
        <v>4</v>
      </c>
      <c r="U11" s="59">
        <v>10</v>
      </c>
      <c r="V11" s="59">
        <v>10</v>
      </c>
      <c r="W11" s="59">
        <v>10</v>
      </c>
      <c r="X11" s="59">
        <v>10</v>
      </c>
      <c r="Y11" s="56"/>
      <c r="Z11" s="56"/>
      <c r="AA11" s="56"/>
      <c r="AB11" s="56"/>
      <c r="AC11" s="56"/>
      <c r="AD11" s="56"/>
      <c r="AE11" s="56"/>
      <c r="AF11" s="57"/>
    </row>
    <row r="12" spans="1:32" ht="18" x14ac:dyDescent="0.2">
      <c r="C12">
        <v>2</v>
      </c>
      <c r="E12" s="71">
        <v>5</v>
      </c>
      <c r="F12" s="71">
        <v>5</v>
      </c>
      <c r="G12" s="71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8">
        <v>5</v>
      </c>
      <c r="U12" s="59">
        <v>20</v>
      </c>
      <c r="V12" s="59">
        <v>20</v>
      </c>
      <c r="W12" s="59">
        <v>20</v>
      </c>
      <c r="X12" s="59">
        <v>20</v>
      </c>
      <c r="Y12" s="56"/>
      <c r="Z12" s="56"/>
      <c r="AA12" s="56"/>
      <c r="AB12" s="56"/>
      <c r="AC12" s="56"/>
      <c r="AD12" s="56"/>
      <c r="AE12" s="56"/>
      <c r="AF12" s="57"/>
    </row>
    <row r="13" spans="1:32" ht="18" x14ac:dyDescent="0.2">
      <c r="C13">
        <v>3</v>
      </c>
      <c r="E13" s="71">
        <v>10</v>
      </c>
      <c r="F13" s="71">
        <v>10</v>
      </c>
      <c r="G13" s="71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8">
        <v>6</v>
      </c>
      <c r="U13" s="59">
        <v>50</v>
      </c>
      <c r="V13" s="59">
        <v>50</v>
      </c>
      <c r="W13" s="59">
        <v>50</v>
      </c>
      <c r="X13" s="59" t="s">
        <v>18</v>
      </c>
      <c r="Y13" s="56"/>
      <c r="Z13" s="56"/>
      <c r="AA13" s="56"/>
      <c r="AB13" s="56"/>
      <c r="AC13" s="56"/>
      <c r="AD13" s="56"/>
      <c r="AE13" s="56"/>
      <c r="AF13" s="57"/>
    </row>
    <row r="14" spans="1:32" ht="18" x14ac:dyDescent="0.2">
      <c r="C14">
        <v>4</v>
      </c>
      <c r="E14" s="71">
        <v>20</v>
      </c>
      <c r="F14" s="71">
        <v>20</v>
      </c>
      <c r="G14" s="71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8">
        <v>7</v>
      </c>
      <c r="U14" s="59">
        <v>100</v>
      </c>
      <c r="V14" s="59">
        <v>100</v>
      </c>
      <c r="W14" s="59">
        <v>100</v>
      </c>
      <c r="X14" s="59" t="s">
        <v>263</v>
      </c>
      <c r="Y14" s="56"/>
      <c r="Z14" s="56"/>
      <c r="AA14" s="56"/>
      <c r="AB14" s="56"/>
      <c r="AC14" s="56"/>
      <c r="AD14" s="56"/>
      <c r="AE14" s="56"/>
      <c r="AF14" s="57"/>
    </row>
    <row r="15" spans="1:32" ht="18" x14ac:dyDescent="0.2">
      <c r="C15">
        <v>5</v>
      </c>
      <c r="E15" s="71">
        <v>30</v>
      </c>
      <c r="F15" s="71">
        <v>30</v>
      </c>
      <c r="G15" s="71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58">
        <v>8</v>
      </c>
      <c r="U15" s="59">
        <v>200</v>
      </c>
      <c r="V15" s="59">
        <v>200</v>
      </c>
      <c r="W15" s="59">
        <v>200</v>
      </c>
      <c r="X15" s="59" t="s">
        <v>263</v>
      </c>
      <c r="Y15" s="56"/>
      <c r="Z15" s="56"/>
      <c r="AA15" s="56"/>
      <c r="AB15" s="56"/>
      <c r="AC15" s="56"/>
      <c r="AD15" s="56"/>
      <c r="AE15" s="56"/>
      <c r="AF15" s="57"/>
    </row>
    <row r="16" spans="1:32" ht="18" x14ac:dyDescent="0.2">
      <c r="C16">
        <v>6</v>
      </c>
      <c r="E16" s="71">
        <v>50</v>
      </c>
      <c r="F16" s="71">
        <v>50</v>
      </c>
      <c r="G16" s="71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58">
        <v>9</v>
      </c>
      <c r="U16" s="59">
        <v>400</v>
      </c>
      <c r="V16" s="59">
        <v>400</v>
      </c>
      <c r="W16" s="59" t="s">
        <v>263</v>
      </c>
      <c r="X16" s="59" t="s">
        <v>263</v>
      </c>
      <c r="Y16" s="56"/>
      <c r="Z16" s="56"/>
      <c r="AA16" s="56"/>
      <c r="AB16" s="56"/>
      <c r="AC16" s="56"/>
      <c r="AD16" s="56"/>
      <c r="AE16" s="56"/>
      <c r="AF16" s="57"/>
    </row>
    <row r="17" spans="3:32" ht="18" x14ac:dyDescent="0.2">
      <c r="C17">
        <v>7</v>
      </c>
      <c r="E17" s="71">
        <v>80</v>
      </c>
      <c r="F17" s="71">
        <v>80</v>
      </c>
      <c r="G17" s="71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58">
        <v>10</v>
      </c>
      <c r="U17" s="59">
        <v>800</v>
      </c>
      <c r="V17" s="59">
        <v>800</v>
      </c>
      <c r="W17" s="59" t="s">
        <v>263</v>
      </c>
      <c r="X17" s="59" t="s">
        <v>263</v>
      </c>
      <c r="Y17" s="56"/>
      <c r="Z17" s="56"/>
      <c r="AA17" s="56"/>
      <c r="AB17" s="56"/>
      <c r="AC17" s="56"/>
      <c r="AD17" s="56"/>
      <c r="AE17" s="56"/>
      <c r="AF17" s="57"/>
    </row>
    <row r="18" spans="3:32" ht="18" x14ac:dyDescent="0.2">
      <c r="C18">
        <v>8</v>
      </c>
      <c r="E18" s="71">
        <v>120</v>
      </c>
      <c r="F18" s="71">
        <v>120</v>
      </c>
      <c r="G18" s="71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8">
        <v>11</v>
      </c>
      <c r="U18" s="59">
        <v>1000</v>
      </c>
      <c r="V18" s="59">
        <v>1000</v>
      </c>
      <c r="W18" s="59" t="s">
        <v>263</v>
      </c>
      <c r="X18" s="59" t="s">
        <v>263</v>
      </c>
      <c r="Y18" s="56"/>
      <c r="Z18" s="56"/>
      <c r="AA18" s="56"/>
      <c r="AB18" s="56"/>
      <c r="AC18" s="56"/>
      <c r="AD18" s="56"/>
      <c r="AE18" s="56"/>
      <c r="AF18" s="57"/>
    </row>
    <row r="19" spans="3:32" ht="18" x14ac:dyDescent="0.2">
      <c r="C19">
        <v>9</v>
      </c>
      <c r="E19" s="71">
        <v>170</v>
      </c>
      <c r="F19" s="71">
        <v>170</v>
      </c>
      <c r="G19" s="71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8">
        <v>12</v>
      </c>
      <c r="U19" s="59">
        <v>2000</v>
      </c>
      <c r="V19" s="59" t="s">
        <v>263</v>
      </c>
      <c r="W19" s="59" t="s">
        <v>263</v>
      </c>
      <c r="X19" s="59" t="s">
        <v>263</v>
      </c>
      <c r="Y19" s="56"/>
      <c r="Z19" s="56"/>
      <c r="AA19" s="56"/>
      <c r="AB19" s="56"/>
      <c r="AC19" s="56"/>
      <c r="AD19" s="56"/>
      <c r="AE19" s="56"/>
      <c r="AF19" s="57"/>
    </row>
    <row r="20" spans="3:32" ht="18" x14ac:dyDescent="0.2">
      <c r="C20">
        <v>10</v>
      </c>
      <c r="E20" s="71">
        <v>230</v>
      </c>
      <c r="F20" s="71">
        <v>230</v>
      </c>
      <c r="G20" s="71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8">
        <v>13</v>
      </c>
      <c r="U20" s="59">
        <v>5000</v>
      </c>
      <c r="V20" s="59" t="s">
        <v>263</v>
      </c>
      <c r="W20" s="59" t="s">
        <v>263</v>
      </c>
      <c r="X20" s="59" t="s">
        <v>263</v>
      </c>
      <c r="Y20" s="56"/>
      <c r="Z20" s="56"/>
      <c r="AA20" s="56"/>
      <c r="AB20" s="56"/>
      <c r="AC20" s="56"/>
      <c r="AD20" s="56"/>
      <c r="AE20" s="56"/>
      <c r="AF20" s="57"/>
    </row>
    <row r="21" spans="3:32" ht="18" x14ac:dyDescent="0.2">
      <c r="T21" s="58" t="s">
        <v>264</v>
      </c>
      <c r="U21" s="59">
        <v>9586</v>
      </c>
      <c r="V21" s="59">
        <v>2586</v>
      </c>
      <c r="W21" s="59">
        <v>386</v>
      </c>
      <c r="X21" s="59">
        <v>36</v>
      </c>
      <c r="Y21" s="56"/>
      <c r="Z21" s="56"/>
      <c r="AA21" s="56"/>
      <c r="AB21" s="56"/>
      <c r="AC21" s="56"/>
      <c r="AD21" s="56"/>
      <c r="AE21" s="56"/>
      <c r="AF21" s="57"/>
    </row>
    <row r="22" spans="3:32" x14ac:dyDescent="0.2">
      <c r="H22" s="56"/>
      <c r="I22" s="56"/>
      <c r="T22" s="55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7"/>
    </row>
    <row r="23" spans="3:32" x14ac:dyDescent="0.2">
      <c r="E23" t="s">
        <v>585</v>
      </c>
      <c r="H23" s="56"/>
      <c r="I23" s="56"/>
      <c r="T23" s="55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7"/>
    </row>
    <row r="24" spans="3:32" x14ac:dyDescent="0.2">
      <c r="E24" s="1" t="s">
        <v>217</v>
      </c>
      <c r="F24" s="1" t="s">
        <v>218</v>
      </c>
      <c r="G24" s="1" t="s">
        <v>220</v>
      </c>
      <c r="H24" s="56"/>
      <c r="I24" s="56"/>
      <c r="K24" s="1" t="s">
        <v>102</v>
      </c>
      <c r="L24" s="1" t="s">
        <v>103</v>
      </c>
      <c r="M24" s="1" t="s">
        <v>219</v>
      </c>
      <c r="T24" s="5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6"/>
      <c r="I25" s="56"/>
      <c r="K25" s="1">
        <v>0</v>
      </c>
      <c r="L25" s="1">
        <v>0</v>
      </c>
      <c r="M25" s="1">
        <v>0</v>
      </c>
      <c r="T25" s="58" t="s">
        <v>47</v>
      </c>
      <c r="U25" s="59" t="s">
        <v>266</v>
      </c>
      <c r="V25" s="56"/>
      <c r="W25" s="56"/>
      <c r="X25" s="56"/>
      <c r="Y25" s="56"/>
      <c r="Z25" s="56" t="s">
        <v>267</v>
      </c>
      <c r="AA25" s="56"/>
      <c r="AB25" s="59" t="s">
        <v>47</v>
      </c>
      <c r="AC25" s="59" t="s">
        <v>266</v>
      </c>
      <c r="AD25" s="56"/>
      <c r="AE25" s="56"/>
      <c r="AF25" s="57"/>
    </row>
    <row r="26" spans="3:32" ht="18" x14ac:dyDescent="0.2">
      <c r="E26" s="1">
        <f>E11*'Chest&amp;Cards&amp;Offer'!$N$3</f>
        <v>3600</v>
      </c>
      <c r="F26" s="1">
        <f>F11*'Chest&amp;Cards&amp;Offer'!$N$4</f>
        <v>12000</v>
      </c>
      <c r="G26" s="1">
        <f>G11*'Chest&amp;Cards&amp;Offer'!$N$5</f>
        <v>48000</v>
      </c>
      <c r="I26" s="56"/>
      <c r="K26" s="1">
        <v>15000</v>
      </c>
      <c r="L26" s="1">
        <v>30000</v>
      </c>
      <c r="M26" s="1">
        <v>60000</v>
      </c>
      <c r="T26" s="60" t="s">
        <v>259</v>
      </c>
      <c r="U26" s="61" t="s">
        <v>260</v>
      </c>
      <c r="V26" s="62" t="s">
        <v>261</v>
      </c>
      <c r="W26" s="63" t="s">
        <v>219</v>
      </c>
      <c r="X26" s="56"/>
      <c r="Y26" s="56"/>
      <c r="Z26" s="56"/>
      <c r="AA26" s="56"/>
      <c r="AB26" s="64" t="s">
        <v>259</v>
      </c>
      <c r="AC26" s="61" t="s">
        <v>260</v>
      </c>
      <c r="AD26" s="62" t="s">
        <v>261</v>
      </c>
      <c r="AE26" s="63" t="s">
        <v>219</v>
      </c>
      <c r="AF26" s="57"/>
    </row>
    <row r="27" spans="3:32" ht="18" x14ac:dyDescent="0.2">
      <c r="E27" s="1">
        <f>E12*'Chest&amp;Cards&amp;Offer'!$N$3</f>
        <v>18000</v>
      </c>
      <c r="F27" s="1">
        <f>F12*'Chest&amp;Cards&amp;Offer'!$N$4</f>
        <v>60000</v>
      </c>
      <c r="G27" s="1">
        <f>G12*'Chest&amp;Cards&amp;Offer'!$N$5</f>
        <v>144000</v>
      </c>
      <c r="I27" s="56"/>
      <c r="K27" s="1">
        <v>30000</v>
      </c>
      <c r="L27" s="1">
        <v>60000</v>
      </c>
      <c r="M27" s="1">
        <v>120000</v>
      </c>
      <c r="T27" s="58" t="s">
        <v>262</v>
      </c>
      <c r="U27" s="59" t="s">
        <v>263</v>
      </c>
      <c r="V27" s="59" t="s">
        <v>263</v>
      </c>
      <c r="W27" s="59" t="s">
        <v>263</v>
      </c>
      <c r="X27" s="59" t="s">
        <v>263</v>
      </c>
      <c r="Y27" s="56"/>
      <c r="Z27" s="56"/>
      <c r="AA27" s="56"/>
      <c r="AB27" s="59" t="s">
        <v>262</v>
      </c>
      <c r="AC27" s="59" t="s">
        <v>263</v>
      </c>
      <c r="AD27" s="59" t="s">
        <v>263</v>
      </c>
      <c r="AE27" s="59" t="s">
        <v>263</v>
      </c>
      <c r="AF27" s="65" t="s">
        <v>263</v>
      </c>
    </row>
    <row r="28" spans="3:32" ht="18" x14ac:dyDescent="0.2">
      <c r="E28" s="1">
        <f>E13*'Chest&amp;Cards&amp;Offer'!$N$3</f>
        <v>36000</v>
      </c>
      <c r="F28" s="1">
        <f>F13*'Chest&amp;Cards&amp;Offer'!$N$4</f>
        <v>120000</v>
      </c>
      <c r="G28" s="1">
        <f>G13*'Chest&amp;Cards&amp;Offer'!$N$5</f>
        <v>240000</v>
      </c>
      <c r="I28" s="56"/>
      <c r="K28" s="1">
        <v>60000</v>
      </c>
      <c r="L28" s="1">
        <v>120000</v>
      </c>
      <c r="M28" s="1">
        <v>150000</v>
      </c>
      <c r="T28" s="58">
        <v>2</v>
      </c>
      <c r="U28" s="59">
        <v>5</v>
      </c>
      <c r="V28" s="59">
        <v>50</v>
      </c>
      <c r="W28" s="59">
        <v>400</v>
      </c>
      <c r="X28" s="66">
        <v>5000</v>
      </c>
      <c r="Y28" s="56"/>
      <c r="Z28" s="56"/>
      <c r="AA28" s="56"/>
      <c r="AB28" s="59">
        <v>2</v>
      </c>
      <c r="AC28" s="59"/>
      <c r="AD28" s="59"/>
      <c r="AE28" s="59"/>
      <c r="AF28" s="67"/>
    </row>
    <row r="29" spans="3:32" ht="18" x14ac:dyDescent="0.2">
      <c r="E29" s="1">
        <f>E14*'Chest&amp;Cards&amp;Offer'!$N$3</f>
        <v>72000</v>
      </c>
      <c r="F29" s="1">
        <f>F14*'Chest&amp;Cards&amp;Offer'!$N$4</f>
        <v>240000</v>
      </c>
      <c r="G29" s="1">
        <f>G14*'Chest&amp;Cards&amp;Offer'!$N$5</f>
        <v>480000</v>
      </c>
      <c r="I29" s="56"/>
      <c r="K29" s="1">
        <v>120000</v>
      </c>
      <c r="L29" s="1">
        <v>150000</v>
      </c>
      <c r="M29" s="1">
        <v>200000</v>
      </c>
      <c r="T29" s="58">
        <v>3</v>
      </c>
      <c r="U29" s="59">
        <v>20</v>
      </c>
      <c r="V29" s="59">
        <v>150</v>
      </c>
      <c r="W29" s="66">
        <v>2000</v>
      </c>
      <c r="X29" s="66">
        <v>20000</v>
      </c>
      <c r="Y29" s="56"/>
      <c r="Z29" s="56"/>
      <c r="AA29" s="56"/>
      <c r="AB29" s="59">
        <v>3</v>
      </c>
      <c r="AC29" s="59"/>
      <c r="AD29" s="59"/>
      <c r="AE29" s="66"/>
      <c r="AF29" s="67"/>
    </row>
    <row r="30" spans="3:32" ht="18" x14ac:dyDescent="0.2">
      <c r="E30" s="1">
        <f>E15*'Chest&amp;Cards&amp;Offer'!$N$3</f>
        <v>108000</v>
      </c>
      <c r="F30" s="1">
        <f>F15*'Chest&amp;Cards&amp;Offer'!$N$4</f>
        <v>360000</v>
      </c>
      <c r="G30" s="1">
        <f>G15*'Chest&amp;Cards&amp;Offer'!$N$5</f>
        <v>720000</v>
      </c>
      <c r="I30" s="56"/>
      <c r="K30" s="1">
        <v>150000</v>
      </c>
      <c r="L30" s="1">
        <v>200000</v>
      </c>
      <c r="M30" s="1">
        <v>400000</v>
      </c>
      <c r="T30" s="58">
        <v>4</v>
      </c>
      <c r="U30" s="59">
        <v>50</v>
      </c>
      <c r="V30" s="59">
        <v>400</v>
      </c>
      <c r="W30" s="66">
        <v>4000</v>
      </c>
      <c r="X30" s="66">
        <v>50000</v>
      </c>
      <c r="Y30" s="56"/>
      <c r="Z30" s="56"/>
      <c r="AA30" s="56"/>
      <c r="AB30" s="59">
        <v>4</v>
      </c>
      <c r="AC30" s="59"/>
      <c r="AD30" s="59"/>
      <c r="AE30" s="66"/>
      <c r="AF30" s="67"/>
    </row>
    <row r="31" spans="3:32" ht="18" x14ac:dyDescent="0.2">
      <c r="E31" s="1">
        <f>E16*'Chest&amp;Cards&amp;Offer'!$N$3</f>
        <v>180000</v>
      </c>
      <c r="F31" s="1">
        <f>F16*'Chest&amp;Cards&amp;Offer'!$N$4</f>
        <v>600000</v>
      </c>
      <c r="G31" s="1">
        <f>G16*'Chest&amp;Cards&amp;Offer'!$N$5</f>
        <v>1200000</v>
      </c>
      <c r="I31" s="56"/>
      <c r="K31" s="1">
        <v>200000</v>
      </c>
      <c r="L31" s="1">
        <v>400000</v>
      </c>
      <c r="M31" s="1">
        <v>800000</v>
      </c>
      <c r="T31" s="58">
        <v>5</v>
      </c>
      <c r="U31" s="59">
        <v>150</v>
      </c>
      <c r="V31" s="66">
        <v>1000</v>
      </c>
      <c r="W31" s="66">
        <v>8000</v>
      </c>
      <c r="X31" s="66">
        <v>100000</v>
      </c>
      <c r="Y31" s="56"/>
      <c r="Z31" s="56"/>
      <c r="AA31" s="56"/>
      <c r="AB31" s="59">
        <v>5</v>
      </c>
      <c r="AC31" s="59"/>
      <c r="AD31" s="66"/>
      <c r="AE31" s="66"/>
      <c r="AF31" s="67"/>
    </row>
    <row r="32" spans="3:32" ht="18" x14ac:dyDescent="0.2">
      <c r="E32" s="1">
        <f>E17*'Chest&amp;Cards&amp;Offer'!$N$3</f>
        <v>288000</v>
      </c>
      <c r="F32" s="1">
        <f>F17*'Chest&amp;Cards&amp;Offer'!$N$4</f>
        <v>960000</v>
      </c>
      <c r="G32" s="1">
        <f>G17*'Chest&amp;Cards&amp;Offer'!$N$5</f>
        <v>1920000</v>
      </c>
      <c r="I32" s="56"/>
      <c r="J32" s="34"/>
      <c r="K32" s="1">
        <v>400000</v>
      </c>
      <c r="L32" s="1">
        <v>800000</v>
      </c>
      <c r="M32" s="1">
        <v>1000000</v>
      </c>
      <c r="T32" s="58">
        <v>6</v>
      </c>
      <c r="U32" s="59">
        <v>400</v>
      </c>
      <c r="V32" s="66">
        <v>2000</v>
      </c>
      <c r="W32" s="66">
        <v>20000</v>
      </c>
      <c r="X32" s="59" t="s">
        <v>18</v>
      </c>
      <c r="Y32" s="56"/>
      <c r="Z32" s="56"/>
      <c r="AA32" s="56"/>
      <c r="AB32" s="59">
        <v>6</v>
      </c>
      <c r="AC32" s="59"/>
      <c r="AD32" s="66"/>
      <c r="AE32" s="66"/>
      <c r="AF32" s="65"/>
    </row>
    <row r="33" spans="1:32" ht="18" x14ac:dyDescent="0.2">
      <c r="E33" s="1">
        <f>E18*'Chest&amp;Cards&amp;Offer'!$N$3</f>
        <v>432000</v>
      </c>
      <c r="F33" s="1">
        <f>F18*'Chest&amp;Cards&amp;Offer'!$N$4</f>
        <v>1440000</v>
      </c>
      <c r="G33" s="1">
        <f>G18*'Chest&amp;Cards&amp;Offer'!$N$5</f>
        <v>2880000</v>
      </c>
      <c r="I33" s="56"/>
      <c r="J33" s="34"/>
      <c r="K33" s="1">
        <v>800000</v>
      </c>
      <c r="L33" s="1">
        <v>1000000</v>
      </c>
      <c r="M33" s="1">
        <v>1200000</v>
      </c>
      <c r="T33" s="58">
        <v>7</v>
      </c>
      <c r="U33" s="66">
        <v>1000</v>
      </c>
      <c r="V33" s="66">
        <v>4000</v>
      </c>
      <c r="W33" s="66">
        <v>50000</v>
      </c>
      <c r="X33" s="59" t="s">
        <v>263</v>
      </c>
      <c r="Y33" s="56"/>
      <c r="Z33" s="56"/>
      <c r="AA33" s="56"/>
      <c r="AB33" s="59">
        <v>7</v>
      </c>
      <c r="AC33" s="66"/>
      <c r="AD33" s="66"/>
      <c r="AE33" s="66"/>
      <c r="AF33" s="65"/>
    </row>
    <row r="34" spans="1:32" ht="18" x14ac:dyDescent="0.2">
      <c r="E34" s="1">
        <f>E19*'Chest&amp;Cards&amp;Offer'!$N$3</f>
        <v>612000</v>
      </c>
      <c r="F34" s="1">
        <f>F19*'Chest&amp;Cards&amp;Offer'!$N$4</f>
        <v>2040000</v>
      </c>
      <c r="G34" s="1">
        <f>G19*'Chest&amp;Cards&amp;Offer'!$N$5</f>
        <v>4800000</v>
      </c>
      <c r="I34" s="56"/>
      <c r="J34" s="34"/>
      <c r="K34" s="1">
        <v>1000000</v>
      </c>
      <c r="L34" s="1">
        <v>1200000</v>
      </c>
      <c r="M34" s="1">
        <v>1500000</v>
      </c>
      <c r="T34" s="58">
        <v>8</v>
      </c>
      <c r="U34" s="66">
        <v>2000</v>
      </c>
      <c r="V34" s="66">
        <v>8000</v>
      </c>
      <c r="W34" s="66">
        <v>100000</v>
      </c>
      <c r="X34" s="59" t="s">
        <v>263</v>
      </c>
      <c r="Y34" s="56"/>
      <c r="Z34" s="56"/>
      <c r="AA34" s="56"/>
      <c r="AB34" s="59">
        <v>8</v>
      </c>
      <c r="AC34" s="66"/>
      <c r="AD34" s="66"/>
      <c r="AE34" s="66"/>
      <c r="AF34" s="65"/>
    </row>
    <row r="35" spans="1:32" ht="18" x14ac:dyDescent="0.2">
      <c r="E35" s="1">
        <f>E20*'Chest&amp;Cards&amp;Offer'!$N$3</f>
        <v>828000</v>
      </c>
      <c r="F35" s="1">
        <f>F20*'Chest&amp;Cards&amp;Offer'!$N$4</f>
        <v>2760000</v>
      </c>
      <c r="G35" s="1">
        <f>G20*'Chest&amp;Cards&amp;Offer'!$N$5</f>
        <v>6240000</v>
      </c>
      <c r="I35" s="56"/>
      <c r="J35" s="34"/>
      <c r="K35" s="1">
        <v>1200000</v>
      </c>
      <c r="L35" s="1">
        <v>1500000</v>
      </c>
      <c r="M35" s="1">
        <v>1800000</v>
      </c>
      <c r="T35" s="58">
        <v>9</v>
      </c>
      <c r="U35" s="66">
        <v>4000</v>
      </c>
      <c r="V35" s="66">
        <v>20000</v>
      </c>
      <c r="W35" s="59" t="s">
        <v>263</v>
      </c>
      <c r="X35" s="59" t="s">
        <v>263</v>
      </c>
      <c r="Y35" s="56"/>
      <c r="Z35" s="56"/>
      <c r="AA35" s="56"/>
      <c r="AB35" s="59">
        <v>9</v>
      </c>
      <c r="AC35" s="66"/>
      <c r="AD35" s="66"/>
      <c r="AE35" s="59"/>
      <c r="AF35" s="65"/>
    </row>
    <row r="36" spans="1:32" ht="18" x14ac:dyDescent="0.2">
      <c r="T36" s="58">
        <v>10</v>
      </c>
      <c r="U36" s="66">
        <v>8000</v>
      </c>
      <c r="V36" s="66">
        <v>50000</v>
      </c>
      <c r="W36" s="59" t="s">
        <v>263</v>
      </c>
      <c r="X36" s="59" t="s">
        <v>263</v>
      </c>
      <c r="Y36" s="56"/>
      <c r="Z36" s="56"/>
      <c r="AA36" s="56"/>
      <c r="AB36" s="59">
        <v>10</v>
      </c>
      <c r="AC36" s="66"/>
      <c r="AD36" s="66"/>
      <c r="AE36" s="59"/>
      <c r="AF36" s="65"/>
    </row>
    <row r="37" spans="1:32" ht="18" x14ac:dyDescent="0.2">
      <c r="T37" s="58">
        <v>11</v>
      </c>
      <c r="U37" s="66">
        <v>20000</v>
      </c>
      <c r="V37" s="66">
        <v>100000</v>
      </c>
      <c r="W37" s="59" t="s">
        <v>263</v>
      </c>
      <c r="X37" s="59" t="s">
        <v>263</v>
      </c>
      <c r="Y37" s="56"/>
      <c r="Z37" s="56"/>
      <c r="AA37" s="56"/>
      <c r="AB37" s="59">
        <v>11</v>
      </c>
      <c r="AC37" s="66"/>
      <c r="AD37" s="66"/>
      <c r="AE37" s="59"/>
      <c r="AF37" s="65"/>
    </row>
    <row r="38" spans="1:32" ht="18" x14ac:dyDescent="0.2">
      <c r="T38" s="58">
        <v>12</v>
      </c>
      <c r="U38" s="66">
        <v>50000</v>
      </c>
      <c r="V38" s="59" t="s">
        <v>263</v>
      </c>
      <c r="W38" s="59" t="s">
        <v>263</v>
      </c>
      <c r="X38" s="59" t="s">
        <v>263</v>
      </c>
      <c r="Y38" s="56"/>
      <c r="Z38" s="56"/>
      <c r="AA38" s="56"/>
      <c r="AB38" s="59">
        <v>12</v>
      </c>
      <c r="AC38" s="66"/>
      <c r="AD38" s="59"/>
      <c r="AE38" s="59"/>
      <c r="AF38" s="65"/>
    </row>
    <row r="39" spans="1:32" ht="18" x14ac:dyDescent="0.2">
      <c r="T39" s="58">
        <v>13</v>
      </c>
      <c r="U39" s="66">
        <v>100000</v>
      </c>
      <c r="V39" s="59" t="s">
        <v>263</v>
      </c>
      <c r="W39" s="59" t="s">
        <v>263</v>
      </c>
      <c r="X39" s="59" t="s">
        <v>263</v>
      </c>
      <c r="Y39" s="56"/>
      <c r="Z39" s="56"/>
      <c r="AA39" s="56"/>
      <c r="AB39" s="59">
        <v>13</v>
      </c>
      <c r="AC39" s="66"/>
      <c r="AD39" s="59"/>
      <c r="AE39" s="59"/>
      <c r="AF39" s="65"/>
    </row>
    <row r="40" spans="1:32" ht="18" x14ac:dyDescent="0.2">
      <c r="T40" s="58" t="s">
        <v>264</v>
      </c>
      <c r="U40" s="66">
        <v>185625</v>
      </c>
      <c r="V40" s="66">
        <v>185600</v>
      </c>
      <c r="W40" s="66">
        <v>184400</v>
      </c>
      <c r="X40" s="66">
        <v>175000</v>
      </c>
      <c r="Y40" s="56"/>
      <c r="Z40" s="56"/>
      <c r="AA40" s="56"/>
      <c r="AB40" s="59" t="s">
        <v>264</v>
      </c>
      <c r="AC40" s="66"/>
      <c r="AD40" s="66"/>
      <c r="AE40" s="66"/>
      <c r="AF40" s="67"/>
    </row>
    <row r="41" spans="1:32" x14ac:dyDescent="0.2">
      <c r="T41" s="55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</row>
    <row r="42" spans="1:32" x14ac:dyDescent="0.2">
      <c r="T42" s="55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</row>
    <row r="43" spans="1:32" x14ac:dyDescent="0.2">
      <c r="T43" s="68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70"/>
    </row>
    <row r="45" spans="1:32" x14ac:dyDescent="0.2">
      <c r="A45" s="28"/>
      <c r="B45" s="28"/>
      <c r="C45" s="28"/>
      <c r="D45" s="28"/>
      <c r="E45" s="28"/>
      <c r="F45" s="28" t="s">
        <v>581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09" t="s">
        <v>558</v>
      </c>
      <c r="F51" s="109"/>
      <c r="G51" s="109"/>
      <c r="I51" s="1"/>
      <c r="J51" s="109" t="s">
        <v>559</v>
      </c>
      <c r="K51" s="109"/>
      <c r="L51" s="109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1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1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1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1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1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1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1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1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1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  <row r="65" spans="12:12" x14ac:dyDescent="0.2">
      <c r="L65">
        <f>L63*2+K63*4+J63*2</f>
        <v>41528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P1065"/>
  <sheetViews>
    <sheetView topLeftCell="B1" workbookViewId="0">
      <pane ySplit="1" topLeftCell="A255" activePane="bottomLeft" state="frozen"/>
      <selection pane="bottomLeft" activeCell="H160" sqref="H160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  <col min="16" max="16" width="14.83203125" customWidth="1"/>
  </cols>
  <sheetData>
    <row r="1" spans="1:16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579</v>
      </c>
      <c r="H1" t="s">
        <v>469</v>
      </c>
      <c r="I1" t="s">
        <v>54</v>
      </c>
      <c r="J1" t="s">
        <v>433</v>
      </c>
      <c r="K1" t="s">
        <v>448</v>
      </c>
      <c r="L1" t="s">
        <v>449</v>
      </c>
      <c r="M1" t="s">
        <v>490</v>
      </c>
      <c r="N1" t="s">
        <v>432</v>
      </c>
      <c r="O1" t="s">
        <v>468</v>
      </c>
    </row>
    <row r="2" spans="1:16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6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477</v>
      </c>
      <c r="I3">
        <v>100</v>
      </c>
      <c r="L3">
        <f>SUM($I$2:I3)</f>
        <v>100</v>
      </c>
      <c r="M3">
        <f t="shared" ref="M3:M66" si="0">L3/100</f>
        <v>1</v>
      </c>
    </row>
    <row r="4" spans="1:16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  <c r="P4" t="s">
        <v>733</v>
      </c>
    </row>
    <row r="5" spans="1:16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6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  <c r="P6" s="39">
        <v>266</v>
      </c>
    </row>
    <row r="7" spans="1:16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739</v>
      </c>
      <c r="I7">
        <v>120</v>
      </c>
      <c r="L7">
        <f>SUM($I$2:I7)</f>
        <v>220</v>
      </c>
      <c r="M7">
        <f t="shared" si="0"/>
        <v>2.2000000000000002</v>
      </c>
      <c r="P7" t="s">
        <v>734</v>
      </c>
    </row>
    <row r="8" spans="1:16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6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6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6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6" x14ac:dyDescent="0.2">
      <c r="C12">
        <v>12</v>
      </c>
      <c r="D12">
        <f>IF(IFERROR(VLOOKUP(C12,'Dungeon&amp;Framework'!CG:CL,3,FALSE),"") = 0,"",IFERROR(VLOOKUP(C12,'Dungeon&amp;Framework'!CG:CL,3,FALSE),"") )</f>
        <v>4</v>
      </c>
      <c r="G12" t="str">
        <f>IF( IFERROR(VLOOKUP(C12,'Dungeon&amp;Framework'!CG:CN,8,FALSE),"") = 0, "",IFERROR(VLOOKUP(C12,'Dungeon&amp;Framework'!CG:CN,8,FALSE),""))</f>
        <v/>
      </c>
      <c r="H12" t="s">
        <v>687</v>
      </c>
      <c r="I12">
        <v>60</v>
      </c>
      <c r="L12">
        <f>SUM($I$2:I12)</f>
        <v>280</v>
      </c>
      <c r="M12">
        <f t="shared" si="0"/>
        <v>2.8</v>
      </c>
    </row>
    <row r="13" spans="1:16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94" t="s">
        <v>689</v>
      </c>
      <c r="I13">
        <v>900</v>
      </c>
      <c r="L13">
        <f>SUM($I$2:I13)</f>
        <v>1180</v>
      </c>
      <c r="M13">
        <f t="shared" si="0"/>
        <v>11.8</v>
      </c>
    </row>
    <row r="14" spans="1:16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1180</v>
      </c>
      <c r="M14">
        <f t="shared" si="0"/>
        <v>11.8</v>
      </c>
    </row>
    <row r="15" spans="1:16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1180</v>
      </c>
      <c r="M15">
        <f t="shared" si="0"/>
        <v>11.8</v>
      </c>
    </row>
    <row r="16" spans="1:16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1180</v>
      </c>
      <c r="M16">
        <f t="shared" si="0"/>
        <v>11.8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1180</v>
      </c>
      <c r="M17">
        <f t="shared" si="0"/>
        <v>11.8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1180</v>
      </c>
      <c r="M18">
        <f t="shared" si="0"/>
        <v>11.8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s="80" t="s">
        <v>481</v>
      </c>
      <c r="I19">
        <v>180</v>
      </c>
      <c r="L19">
        <f>SUM($I$2:I19)</f>
        <v>1360</v>
      </c>
      <c r="M19">
        <f t="shared" si="0"/>
        <v>13.6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1360</v>
      </c>
      <c r="M20">
        <f t="shared" si="0"/>
        <v>13.6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1360</v>
      </c>
      <c r="M21">
        <f t="shared" si="0"/>
        <v>13.6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1360</v>
      </c>
      <c r="M22">
        <f t="shared" si="0"/>
        <v>13.6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1360</v>
      </c>
      <c r="M23">
        <f t="shared" si="0"/>
        <v>13.6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1360</v>
      </c>
      <c r="M24">
        <f t="shared" si="0"/>
        <v>13.6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s="80" t="s">
        <v>688</v>
      </c>
      <c r="I25">
        <v>250</v>
      </c>
      <c r="L25">
        <f>SUM($I$2:I25)</f>
        <v>1610</v>
      </c>
      <c r="M25">
        <f t="shared" si="0"/>
        <v>16.100000000000001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1610</v>
      </c>
      <c r="M26">
        <f t="shared" si="0"/>
        <v>16.100000000000001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1610</v>
      </c>
      <c r="M27">
        <f t="shared" si="0"/>
        <v>16.100000000000001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1610</v>
      </c>
      <c r="M28">
        <f t="shared" si="0"/>
        <v>16.100000000000001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1610</v>
      </c>
      <c r="M29">
        <f t="shared" si="0"/>
        <v>16.100000000000001</v>
      </c>
    </row>
    <row r="30" spans="3:13" x14ac:dyDescent="0.2">
      <c r="C30">
        <v>30</v>
      </c>
      <c r="D30">
        <f>IF(IFERROR(VLOOKUP(C30,'Dungeon&amp;Framework'!CG:CL,3,FALSE),"") = 0,"",IFERROR(VLOOKUP(C30,'Dungeon&amp;Framework'!CG:CL,3,FALSE),"") )</f>
        <v>10</v>
      </c>
      <c r="G30" t="str">
        <f>IF( IFERROR(VLOOKUP(C30,'Dungeon&amp;Framework'!CG:CN,8,FALSE),"") = 0, "",IFERROR(VLOOKUP(C30,'Dungeon&amp;Framework'!CG:CN,8,FALSE),""))</f>
        <v/>
      </c>
      <c r="H30" t="s">
        <v>482</v>
      </c>
      <c r="I30">
        <v>120</v>
      </c>
      <c r="L30">
        <f>SUM($I$2:I30)</f>
        <v>1730</v>
      </c>
      <c r="M30">
        <f t="shared" si="0"/>
        <v>17.3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94" t="s">
        <v>480</v>
      </c>
      <c r="I31">
        <v>720</v>
      </c>
      <c r="L31">
        <f>SUM($I$2:I31)</f>
        <v>2450</v>
      </c>
      <c r="M31">
        <f t="shared" si="0"/>
        <v>24.5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2450</v>
      </c>
      <c r="M32">
        <f t="shared" si="0"/>
        <v>24.5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2450</v>
      </c>
      <c r="M33">
        <f t="shared" si="0"/>
        <v>24.5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2450</v>
      </c>
      <c r="M34">
        <f t="shared" si="0"/>
        <v>24.5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2450</v>
      </c>
      <c r="M35">
        <f t="shared" si="0"/>
        <v>24.5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2450</v>
      </c>
      <c r="M36">
        <f t="shared" si="0"/>
        <v>24.5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s="80" t="s">
        <v>481</v>
      </c>
      <c r="I37">
        <v>180</v>
      </c>
      <c r="L37">
        <f>SUM($I$2:I37)</f>
        <v>2630</v>
      </c>
      <c r="M37">
        <f t="shared" si="0"/>
        <v>26.3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2630</v>
      </c>
      <c r="M38">
        <f t="shared" si="0"/>
        <v>26.3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2630</v>
      </c>
      <c r="M39">
        <f t="shared" si="0"/>
        <v>26.3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2630</v>
      </c>
      <c r="M40">
        <f t="shared" si="0"/>
        <v>26.3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2630</v>
      </c>
      <c r="M41">
        <f t="shared" si="0"/>
        <v>26.3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2630</v>
      </c>
      <c r="M42">
        <f t="shared" si="0"/>
        <v>26.3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2630</v>
      </c>
      <c r="M43">
        <f t="shared" si="0"/>
        <v>26.3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2630</v>
      </c>
      <c r="M44">
        <f t="shared" si="0"/>
        <v>26.3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2630</v>
      </c>
      <c r="M45">
        <f t="shared" si="0"/>
        <v>26.3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2630</v>
      </c>
      <c r="M46">
        <f t="shared" si="0"/>
        <v>26.3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2630</v>
      </c>
      <c r="M47">
        <f t="shared" si="0"/>
        <v>26.3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80" t="s">
        <v>688</v>
      </c>
      <c r="I48">
        <v>250</v>
      </c>
      <c r="L48">
        <f>SUM($I$2:I48)</f>
        <v>2880</v>
      </c>
      <c r="M48">
        <f t="shared" si="0"/>
        <v>28.8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2880</v>
      </c>
      <c r="M49">
        <f t="shared" si="0"/>
        <v>28.8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2880</v>
      </c>
      <c r="M50">
        <f t="shared" si="0"/>
        <v>28.8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2880</v>
      </c>
      <c r="M51">
        <f t="shared" si="0"/>
        <v>28.8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2880</v>
      </c>
      <c r="M52">
        <f t="shared" si="0"/>
        <v>28.8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2880</v>
      </c>
      <c r="M53">
        <f t="shared" si="0"/>
        <v>28.8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2880</v>
      </c>
      <c r="M54">
        <f t="shared" si="0"/>
        <v>28.8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1953.3333333333333</v>
      </c>
      <c r="J55">
        <f>SUM(I2:I48)</f>
        <v>2880</v>
      </c>
      <c r="L55">
        <f>SUM($I$2:I55)</f>
        <v>2880</v>
      </c>
      <c r="M55">
        <f t="shared" si="0"/>
        <v>28.8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2880</v>
      </c>
      <c r="M56">
        <f t="shared" si="0"/>
        <v>28.8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2880</v>
      </c>
      <c r="M57">
        <f t="shared" si="0"/>
        <v>28.8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2880</v>
      </c>
      <c r="M58">
        <f t="shared" si="0"/>
        <v>28.8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2880</v>
      </c>
      <c r="M59">
        <f t="shared" si="0"/>
        <v>28.8</v>
      </c>
    </row>
    <row r="60" spans="3:13" x14ac:dyDescent="0.2">
      <c r="C60">
        <v>60</v>
      </c>
      <c r="D60">
        <f>IF(IFERROR(VLOOKUP(C60,'Dungeon&amp;Framework'!CG:CL,3,FALSE),"") = 0,"",IFERROR(VLOOKUP(C60,'Dungeon&amp;Framework'!CG:CL,3,FALSE),"") )</f>
        <v>2</v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>
        <v>120</v>
      </c>
      <c r="L60">
        <f>SUM($I$2:I60)</f>
        <v>3000</v>
      </c>
      <c r="M60">
        <f t="shared" si="0"/>
        <v>30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94" t="s">
        <v>689</v>
      </c>
      <c r="I61">
        <v>900</v>
      </c>
      <c r="L61">
        <f>SUM($I$2:I61)</f>
        <v>3900</v>
      </c>
      <c r="M61">
        <f t="shared" si="0"/>
        <v>39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3900</v>
      </c>
      <c r="M62">
        <f t="shared" si="0"/>
        <v>39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3900</v>
      </c>
      <c r="M63">
        <f t="shared" si="0"/>
        <v>39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3900</v>
      </c>
      <c r="M64">
        <f t="shared" si="0"/>
        <v>39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3900</v>
      </c>
      <c r="M65">
        <f t="shared" si="0"/>
        <v>39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481</v>
      </c>
      <c r="I66">
        <v>180</v>
      </c>
      <c r="L66">
        <f>SUM($I$2:I66)</f>
        <v>4080</v>
      </c>
      <c r="M66">
        <f t="shared" si="0"/>
        <v>40.799999999999997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4080</v>
      </c>
      <c r="M67">
        <f t="shared" ref="M67:M130" si="1">L67/100</f>
        <v>40.799999999999997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4080</v>
      </c>
      <c r="M68">
        <f t="shared" si="1"/>
        <v>40.799999999999997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4080</v>
      </c>
      <c r="M69">
        <f t="shared" si="1"/>
        <v>40.799999999999997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4080</v>
      </c>
      <c r="M70">
        <f t="shared" si="1"/>
        <v>40.799999999999997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4080</v>
      </c>
      <c r="M71">
        <f t="shared" si="1"/>
        <v>40.799999999999997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4080</v>
      </c>
      <c r="M72">
        <f t="shared" si="1"/>
        <v>40.799999999999997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4080</v>
      </c>
      <c r="M73">
        <f t="shared" si="1"/>
        <v>40.799999999999997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80" t="s">
        <v>688</v>
      </c>
      <c r="I74">
        <v>250</v>
      </c>
      <c r="L74">
        <f>SUM($I$2:I74)</f>
        <v>4330</v>
      </c>
      <c r="M74">
        <f t="shared" si="1"/>
        <v>43.3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4330</v>
      </c>
      <c r="M75">
        <f t="shared" si="1"/>
        <v>43.3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4330</v>
      </c>
      <c r="M76">
        <f t="shared" si="1"/>
        <v>43.3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4330</v>
      </c>
      <c r="M77">
        <f t="shared" si="1"/>
        <v>43.3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4330</v>
      </c>
      <c r="M78">
        <f t="shared" si="1"/>
        <v>43.3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4330</v>
      </c>
      <c r="M79">
        <f t="shared" si="1"/>
        <v>43.3</v>
      </c>
    </row>
    <row r="80" spans="3:13" x14ac:dyDescent="0.2">
      <c r="C80">
        <v>80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80" t="s">
        <v>482</v>
      </c>
      <c r="I80">
        <v>120</v>
      </c>
      <c r="L80">
        <f>SUM($I$2:I80)</f>
        <v>4450</v>
      </c>
      <c r="M80">
        <f t="shared" si="1"/>
        <v>44.5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94" t="s">
        <v>479</v>
      </c>
      <c r="I81">
        <v>500</v>
      </c>
      <c r="L81">
        <f>SUM($I$2:I81)</f>
        <v>4950</v>
      </c>
      <c r="M81">
        <f t="shared" si="1"/>
        <v>49.5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4950</v>
      </c>
      <c r="M82">
        <f t="shared" si="1"/>
        <v>49.5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4950</v>
      </c>
      <c r="M83">
        <f t="shared" si="1"/>
        <v>49.5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4950</v>
      </c>
      <c r="M84">
        <f t="shared" si="1"/>
        <v>49.5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4950</v>
      </c>
      <c r="M85">
        <f t="shared" si="1"/>
        <v>49.5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s="80" t="s">
        <v>477</v>
      </c>
      <c r="I86">
        <v>100</v>
      </c>
      <c r="L86">
        <f>SUM($I$2:I86)</f>
        <v>5050</v>
      </c>
      <c r="M86">
        <f t="shared" si="1"/>
        <v>50.5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5050</v>
      </c>
      <c r="M87">
        <f t="shared" si="1"/>
        <v>50.5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5050</v>
      </c>
      <c r="M88">
        <f t="shared" si="1"/>
        <v>50.5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5050</v>
      </c>
      <c r="M89">
        <f t="shared" si="1"/>
        <v>50.5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5050</v>
      </c>
      <c r="M90">
        <f t="shared" si="1"/>
        <v>50.5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s="80" t="s">
        <v>688</v>
      </c>
      <c r="I91">
        <v>250</v>
      </c>
      <c r="L91">
        <f>SUM($I$2:I91)</f>
        <v>5300</v>
      </c>
      <c r="M91">
        <f t="shared" si="1"/>
        <v>53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5300</v>
      </c>
      <c r="M92">
        <f t="shared" si="1"/>
        <v>53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5300</v>
      </c>
      <c r="M93">
        <f t="shared" si="1"/>
        <v>53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5300</v>
      </c>
      <c r="M94">
        <f t="shared" si="1"/>
        <v>53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5300</v>
      </c>
      <c r="M95">
        <f t="shared" si="1"/>
        <v>53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5300</v>
      </c>
      <c r="M96">
        <f t="shared" si="1"/>
        <v>53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5300</v>
      </c>
      <c r="M97">
        <f t="shared" si="1"/>
        <v>53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5300</v>
      </c>
      <c r="M98">
        <f t="shared" si="1"/>
        <v>53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5300</v>
      </c>
      <c r="M99">
        <f t="shared" si="1"/>
        <v>53</v>
      </c>
    </row>
    <row r="100" spans="3:13" x14ac:dyDescent="0.2">
      <c r="C100">
        <v>100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80" t="s">
        <v>482</v>
      </c>
      <c r="I100">
        <v>120</v>
      </c>
      <c r="L100">
        <f>SUM($I$2:I100)</f>
        <v>5420</v>
      </c>
      <c r="M100">
        <f t="shared" si="1"/>
        <v>54.2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93" t="s">
        <v>689</v>
      </c>
      <c r="I101">
        <v>1000</v>
      </c>
      <c r="L101">
        <f>SUM($I$2:I101)</f>
        <v>6420</v>
      </c>
      <c r="M101">
        <f t="shared" si="1"/>
        <v>64.2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6420</v>
      </c>
      <c r="M102">
        <f t="shared" si="1"/>
        <v>64.2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6420</v>
      </c>
      <c r="M103">
        <f t="shared" si="1"/>
        <v>64.2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6420</v>
      </c>
      <c r="M104">
        <f t="shared" si="1"/>
        <v>64.2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s="80" t="s">
        <v>481</v>
      </c>
      <c r="I105">
        <v>180</v>
      </c>
      <c r="L105">
        <f>SUM($I$2:I105)</f>
        <v>6600</v>
      </c>
      <c r="M105">
        <f t="shared" si="1"/>
        <v>66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6600</v>
      </c>
      <c r="M106">
        <f t="shared" si="1"/>
        <v>66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6600</v>
      </c>
      <c r="M107">
        <f t="shared" si="1"/>
        <v>66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6600</v>
      </c>
      <c r="M108">
        <f t="shared" si="1"/>
        <v>66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6600</v>
      </c>
      <c r="M109">
        <f t="shared" si="1"/>
        <v>66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80" t="s">
        <v>477</v>
      </c>
      <c r="I110">
        <v>100</v>
      </c>
      <c r="L110">
        <f>SUM($I$2:I110)</f>
        <v>6700</v>
      </c>
      <c r="M110">
        <f t="shared" si="1"/>
        <v>67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6700</v>
      </c>
      <c r="M111">
        <f t="shared" si="1"/>
        <v>67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6700</v>
      </c>
      <c r="M112">
        <f t="shared" si="1"/>
        <v>67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6700</v>
      </c>
      <c r="M113">
        <f t="shared" si="1"/>
        <v>67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6700</v>
      </c>
      <c r="M114">
        <f t="shared" si="1"/>
        <v>67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6700</v>
      </c>
      <c r="M115">
        <f t="shared" si="1"/>
        <v>67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6700</v>
      </c>
      <c r="M116">
        <f t="shared" si="1"/>
        <v>67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6700</v>
      </c>
      <c r="M117">
        <f t="shared" si="1"/>
        <v>67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6700</v>
      </c>
      <c r="M118">
        <f t="shared" si="1"/>
        <v>67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6700</v>
      </c>
      <c r="M119">
        <f t="shared" si="1"/>
        <v>67</v>
      </c>
    </row>
    <row r="120" spans="3:13" x14ac:dyDescent="0.2">
      <c r="C120">
        <v>120</v>
      </c>
      <c r="D120">
        <f>IF(IFERROR(VLOOKUP(C120,'Dungeon&amp;Framework'!CG:CL,3,FALSE),"") = 0,"",IFERROR(VLOOKUP(C120,'Dungeon&amp;Framework'!CG:CL,3,FALSE),"") )</f>
        <v>18</v>
      </c>
      <c r="G120">
        <f>IF( IFERROR(VLOOKUP(C120,'Dungeon&amp;Framework'!CG:CN,8,FALSE),"") = 0, "",IFERROR(VLOOKUP(C120,'Dungeon&amp;Framework'!CG:CN,8,FALSE),""))</f>
        <v>4936.6666666666661</v>
      </c>
      <c r="H120" s="80" t="s">
        <v>688</v>
      </c>
      <c r="I120">
        <v>250</v>
      </c>
      <c r="L120">
        <f>SUM($I$2:I120)</f>
        <v>6950</v>
      </c>
      <c r="M120">
        <f t="shared" si="1"/>
        <v>69.5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4936.6666666666661</v>
      </c>
      <c r="H121" s="94" t="s">
        <v>480</v>
      </c>
      <c r="I121">
        <v>720</v>
      </c>
      <c r="J121">
        <f>SUM(I59:I123)</f>
        <v>4790</v>
      </c>
      <c r="L121">
        <f>SUM($I$2:I121)</f>
        <v>7670</v>
      </c>
      <c r="M121">
        <f t="shared" si="1"/>
        <v>76.7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7670</v>
      </c>
      <c r="M122">
        <f t="shared" si="1"/>
        <v>76.7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7670</v>
      </c>
      <c r="M123">
        <f t="shared" si="1"/>
        <v>76.7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7670</v>
      </c>
      <c r="M124">
        <f t="shared" si="1"/>
        <v>76.7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7670</v>
      </c>
      <c r="M125">
        <f t="shared" si="1"/>
        <v>76.7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80" t="s">
        <v>482</v>
      </c>
      <c r="I126">
        <v>120</v>
      </c>
      <c r="L126">
        <f>SUM($I$2:I126)</f>
        <v>7790</v>
      </c>
      <c r="M126">
        <f t="shared" si="1"/>
        <v>77.900000000000006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7790</v>
      </c>
      <c r="M127">
        <f t="shared" si="1"/>
        <v>77.900000000000006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7790</v>
      </c>
      <c r="M128">
        <f t="shared" si="1"/>
        <v>77.900000000000006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7790</v>
      </c>
      <c r="M129">
        <f t="shared" si="1"/>
        <v>77.900000000000006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7790</v>
      </c>
      <c r="M130">
        <f t="shared" si="1"/>
        <v>77.900000000000006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80" t="s">
        <v>478</v>
      </c>
      <c r="I131">
        <v>120</v>
      </c>
      <c r="L131">
        <f>SUM($I$2:I131)</f>
        <v>7910</v>
      </c>
      <c r="M131">
        <f t="shared" ref="M131:M194" si="2">L131/100</f>
        <v>79.099999999999994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7910</v>
      </c>
      <c r="M132">
        <f t="shared" si="2"/>
        <v>79.099999999999994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7910</v>
      </c>
      <c r="M133">
        <f t="shared" si="2"/>
        <v>79.099999999999994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7910</v>
      </c>
      <c r="M134">
        <f t="shared" si="2"/>
        <v>79.099999999999994</v>
      </c>
    </row>
    <row r="135" spans="3:13" x14ac:dyDescent="0.2">
      <c r="C135">
        <v>135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s="80" t="s">
        <v>481</v>
      </c>
      <c r="I135">
        <v>180</v>
      </c>
      <c r="L135">
        <f>SUM($I$2:I135)</f>
        <v>8090</v>
      </c>
      <c r="M135">
        <f t="shared" si="2"/>
        <v>80.900000000000006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94" t="s">
        <v>476</v>
      </c>
      <c r="I136">
        <v>1500</v>
      </c>
      <c r="L136">
        <f>SUM($I$2:I136)</f>
        <v>9590</v>
      </c>
      <c r="M136">
        <f t="shared" si="2"/>
        <v>95.9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9590</v>
      </c>
      <c r="M137">
        <f t="shared" si="2"/>
        <v>95.9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9590</v>
      </c>
      <c r="M138">
        <f t="shared" si="2"/>
        <v>95.9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9590</v>
      </c>
      <c r="M139">
        <f t="shared" si="2"/>
        <v>95.9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80" t="s">
        <v>690</v>
      </c>
      <c r="I140">
        <v>240</v>
      </c>
      <c r="L140">
        <f>SUM($I$2:I140)</f>
        <v>9830</v>
      </c>
      <c r="M140">
        <f t="shared" si="2"/>
        <v>98.3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9830</v>
      </c>
      <c r="M141">
        <f t="shared" si="2"/>
        <v>98.3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9830</v>
      </c>
      <c r="M142">
        <f t="shared" si="2"/>
        <v>98.3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9830</v>
      </c>
      <c r="M143">
        <f t="shared" si="2"/>
        <v>98.3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80" t="s">
        <v>692</v>
      </c>
      <c r="I144">
        <v>150</v>
      </c>
      <c r="L144">
        <f>SUM($I$2:I144)</f>
        <v>9980</v>
      </c>
      <c r="M144">
        <f t="shared" si="2"/>
        <v>99.8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9980</v>
      </c>
      <c r="M145">
        <f t="shared" si="2"/>
        <v>99.8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9980</v>
      </c>
      <c r="M146">
        <f t="shared" si="2"/>
        <v>99.8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9980</v>
      </c>
      <c r="M147">
        <f t="shared" si="2"/>
        <v>99.8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9980</v>
      </c>
      <c r="M148">
        <f t="shared" si="2"/>
        <v>99.8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9980</v>
      </c>
      <c r="M149">
        <f t="shared" si="2"/>
        <v>99.8</v>
      </c>
    </row>
    <row r="150" spans="3:13" x14ac:dyDescent="0.2">
      <c r="C150">
        <v>150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80" t="s">
        <v>489</v>
      </c>
      <c r="I150">
        <v>720</v>
      </c>
      <c r="L150">
        <f>SUM($I$2:I150)</f>
        <v>10700</v>
      </c>
      <c r="M150">
        <f t="shared" si="2"/>
        <v>107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94" t="s">
        <v>479</v>
      </c>
      <c r="I151">
        <v>500</v>
      </c>
      <c r="L151">
        <f>SUM($I$2:I151)</f>
        <v>11200</v>
      </c>
      <c r="M151">
        <f t="shared" si="2"/>
        <v>112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11200</v>
      </c>
      <c r="M152">
        <f t="shared" si="2"/>
        <v>112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11200</v>
      </c>
      <c r="M153">
        <f t="shared" si="2"/>
        <v>112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11200</v>
      </c>
      <c r="M154">
        <f t="shared" si="2"/>
        <v>112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80" t="s">
        <v>691</v>
      </c>
      <c r="I155">
        <v>150</v>
      </c>
      <c r="L155">
        <f>SUM($I$2:I155)</f>
        <v>11350</v>
      </c>
      <c r="M155">
        <f t="shared" si="2"/>
        <v>113.5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11350</v>
      </c>
      <c r="M156">
        <f t="shared" si="2"/>
        <v>113.5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11350</v>
      </c>
      <c r="M157">
        <f t="shared" si="2"/>
        <v>113.5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11350</v>
      </c>
      <c r="M158">
        <f t="shared" si="2"/>
        <v>113.5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11350</v>
      </c>
      <c r="M159">
        <f t="shared" si="2"/>
        <v>113.5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80" t="s">
        <v>489</v>
      </c>
      <c r="I160">
        <v>750</v>
      </c>
      <c r="J160" s="7"/>
      <c r="L160">
        <f>SUM($I$2:I160)</f>
        <v>12100</v>
      </c>
      <c r="M160">
        <f t="shared" si="2"/>
        <v>121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12100</v>
      </c>
      <c r="M161">
        <f t="shared" si="2"/>
        <v>121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12100</v>
      </c>
      <c r="M162">
        <f t="shared" si="2"/>
        <v>121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12100</v>
      </c>
      <c r="M163">
        <f t="shared" si="2"/>
        <v>121</v>
      </c>
    </row>
    <row r="164" spans="3:13" x14ac:dyDescent="0.2">
      <c r="C164">
        <v>164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s="80" t="s">
        <v>690</v>
      </c>
      <c r="I164">
        <v>240</v>
      </c>
      <c r="J164" s="7"/>
      <c r="L164">
        <f>SUM($I$2:I164)</f>
        <v>12340</v>
      </c>
      <c r="M164">
        <f t="shared" si="2"/>
        <v>123.4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94" t="s">
        <v>476</v>
      </c>
      <c r="I165">
        <v>1500</v>
      </c>
      <c r="J165" s="7"/>
      <c r="L165">
        <f>SUM($I$2:I165)</f>
        <v>13840</v>
      </c>
      <c r="M165">
        <f t="shared" si="2"/>
        <v>138.4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13840</v>
      </c>
      <c r="M166">
        <f t="shared" si="2"/>
        <v>138.4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13840</v>
      </c>
      <c r="M167">
        <f t="shared" si="2"/>
        <v>138.4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13840</v>
      </c>
      <c r="M168">
        <f t="shared" si="2"/>
        <v>138.4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s="80" t="s">
        <v>555</v>
      </c>
      <c r="I169">
        <v>200</v>
      </c>
      <c r="J169" s="7"/>
      <c r="L169">
        <f>SUM($I$2:I169)</f>
        <v>14040</v>
      </c>
      <c r="M169">
        <f t="shared" si="2"/>
        <v>140.4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14040</v>
      </c>
      <c r="M170">
        <f t="shared" si="2"/>
        <v>140.4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14040</v>
      </c>
      <c r="M171">
        <f t="shared" si="2"/>
        <v>140.4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14040</v>
      </c>
      <c r="M172">
        <f t="shared" si="2"/>
        <v>140.4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14040</v>
      </c>
      <c r="M173">
        <f t="shared" si="2"/>
        <v>140.4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80" t="s">
        <v>551</v>
      </c>
      <c r="I174">
        <v>240</v>
      </c>
      <c r="J174" s="7"/>
      <c r="L174">
        <f>SUM($I$2:I174)</f>
        <v>14280</v>
      </c>
      <c r="M174">
        <f t="shared" si="2"/>
        <v>142.80000000000001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14280</v>
      </c>
      <c r="M175">
        <f t="shared" si="2"/>
        <v>142.80000000000001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14280</v>
      </c>
      <c r="M176">
        <f t="shared" si="2"/>
        <v>142.80000000000001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14280</v>
      </c>
      <c r="M177">
        <f t="shared" si="2"/>
        <v>142.80000000000001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14280</v>
      </c>
      <c r="M178">
        <f t="shared" si="2"/>
        <v>142.80000000000001</v>
      </c>
    </row>
    <row r="179" spans="3:13" x14ac:dyDescent="0.2">
      <c r="C179">
        <v>179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80" t="s">
        <v>489</v>
      </c>
      <c r="I179">
        <v>750</v>
      </c>
      <c r="J179" s="7"/>
      <c r="L179">
        <f>SUM($I$2:I179)</f>
        <v>15030</v>
      </c>
      <c r="M179">
        <f t="shared" si="2"/>
        <v>150.30000000000001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94" t="s">
        <v>486</v>
      </c>
      <c r="I180">
        <v>2500</v>
      </c>
      <c r="J180" s="7"/>
      <c r="L180">
        <f>SUM($I$2:I180)</f>
        <v>17530</v>
      </c>
      <c r="M180">
        <f t="shared" si="2"/>
        <v>175.3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17530</v>
      </c>
      <c r="M181">
        <f t="shared" si="2"/>
        <v>175.3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17530</v>
      </c>
      <c r="M182">
        <f t="shared" si="2"/>
        <v>175.3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17530</v>
      </c>
      <c r="M183">
        <f t="shared" si="2"/>
        <v>175.3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80" t="s">
        <v>483</v>
      </c>
      <c r="I184">
        <v>270</v>
      </c>
      <c r="J184" s="7"/>
      <c r="L184">
        <f>SUM($I$2:I184)</f>
        <v>17800</v>
      </c>
      <c r="M184">
        <f t="shared" si="2"/>
        <v>178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17800</v>
      </c>
      <c r="M185">
        <f t="shared" si="2"/>
        <v>178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17800</v>
      </c>
      <c r="M186">
        <f t="shared" si="2"/>
        <v>178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17800</v>
      </c>
      <c r="M187">
        <f t="shared" si="2"/>
        <v>178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80" t="s">
        <v>489</v>
      </c>
      <c r="I188">
        <v>750</v>
      </c>
      <c r="J188" s="7"/>
      <c r="L188">
        <f>SUM($I$2:I188)</f>
        <v>18550</v>
      </c>
      <c r="M188">
        <f t="shared" si="2"/>
        <v>185.5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18550</v>
      </c>
      <c r="M189">
        <f t="shared" si="2"/>
        <v>185.5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18550</v>
      </c>
      <c r="M190">
        <f t="shared" si="2"/>
        <v>185.5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18550</v>
      </c>
      <c r="M191">
        <f t="shared" si="2"/>
        <v>185.5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18550</v>
      </c>
      <c r="M192">
        <f t="shared" si="2"/>
        <v>185.5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18550</v>
      </c>
      <c r="M193">
        <f t="shared" si="2"/>
        <v>185.5</v>
      </c>
    </row>
    <row r="194" spans="3:13" x14ac:dyDescent="0.2">
      <c r="C194">
        <v>194</v>
      </c>
      <c r="D194">
        <f>IF(IFERROR(VLOOKUP(C194,'Dungeon&amp;Framework'!CG:CL,3,FALSE),"") = 0,"",IFERROR(VLOOKUP(C194,'Dungeon&amp;Framework'!CG:CL,3,FALSE),"") )</f>
        <v>16</v>
      </c>
      <c r="G194" t="str">
        <f>IF( IFERROR(VLOOKUP(C194,'Dungeon&amp;Framework'!CG:CN,8,FALSE),"") = 0, "",IFERROR(VLOOKUP(C194,'Dungeon&amp;Framework'!CG:CN,8,FALSE),""))</f>
        <v/>
      </c>
      <c r="H194" s="80" t="s">
        <v>693</v>
      </c>
      <c r="I194">
        <v>360</v>
      </c>
      <c r="L194">
        <f>SUM($I$2:I194)</f>
        <v>18910</v>
      </c>
      <c r="M194">
        <f t="shared" si="2"/>
        <v>189.1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94" t="s">
        <v>476</v>
      </c>
      <c r="I195">
        <v>1500</v>
      </c>
      <c r="L195">
        <f>SUM($I$2:I195)</f>
        <v>20410</v>
      </c>
      <c r="M195">
        <f t="shared" ref="M195:M258" si="3">L195/100</f>
        <v>204.1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20410</v>
      </c>
      <c r="M196">
        <f t="shared" si="3"/>
        <v>204.1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20410</v>
      </c>
      <c r="M197">
        <f t="shared" si="3"/>
        <v>204.1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20410</v>
      </c>
      <c r="M198">
        <f t="shared" si="3"/>
        <v>204.1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483</v>
      </c>
      <c r="I199">
        <v>270</v>
      </c>
      <c r="L199">
        <f>SUM($I$2:I199)</f>
        <v>20680</v>
      </c>
      <c r="M199">
        <f t="shared" si="3"/>
        <v>206.8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20680</v>
      </c>
      <c r="M200">
        <f t="shared" si="3"/>
        <v>206.8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20680</v>
      </c>
      <c r="M201">
        <f t="shared" si="3"/>
        <v>206.8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20680</v>
      </c>
      <c r="M202">
        <f t="shared" si="3"/>
        <v>206.8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20680</v>
      </c>
      <c r="M203">
        <f t="shared" si="3"/>
        <v>206.8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80" t="s">
        <v>489</v>
      </c>
      <c r="I204">
        <v>750</v>
      </c>
      <c r="L204">
        <f>SUM($I$2:I204)</f>
        <v>21430</v>
      </c>
      <c r="M204">
        <f t="shared" si="3"/>
        <v>214.3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20476.666666666668</v>
      </c>
      <c r="J205">
        <f>SUM(I122:I204)</f>
        <v>13760</v>
      </c>
      <c r="L205">
        <f>SUM($I$2:I205)</f>
        <v>21430</v>
      </c>
      <c r="M205">
        <f t="shared" si="3"/>
        <v>214.3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21430</v>
      </c>
      <c r="M206">
        <f t="shared" si="3"/>
        <v>214.3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21430</v>
      </c>
      <c r="M207">
        <f t="shared" si="3"/>
        <v>214.3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21430</v>
      </c>
      <c r="M208">
        <f t="shared" si="3"/>
        <v>214.3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21430</v>
      </c>
      <c r="M209">
        <f t="shared" si="3"/>
        <v>214.3</v>
      </c>
    </row>
    <row r="210" spans="3:13" x14ac:dyDescent="0.2">
      <c r="C210">
        <v>210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80" t="s">
        <v>693</v>
      </c>
      <c r="I210">
        <v>360</v>
      </c>
      <c r="L210">
        <f>SUM($I$2:I210)</f>
        <v>21790</v>
      </c>
      <c r="M210">
        <f t="shared" si="3"/>
        <v>217.9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94" t="s">
        <v>485</v>
      </c>
      <c r="I211">
        <v>2500</v>
      </c>
      <c r="L211">
        <f>SUM($I$2:I211)</f>
        <v>24290</v>
      </c>
      <c r="M211">
        <f t="shared" si="3"/>
        <v>242.9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24290</v>
      </c>
      <c r="M212">
        <f t="shared" si="3"/>
        <v>242.9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24290</v>
      </c>
      <c r="M213">
        <f t="shared" si="3"/>
        <v>242.9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24290</v>
      </c>
      <c r="M214">
        <f t="shared" si="3"/>
        <v>242.9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80" t="s">
        <v>567</v>
      </c>
      <c r="I215">
        <v>360</v>
      </c>
      <c r="L215">
        <f>SUM($I$2:I215)</f>
        <v>24650</v>
      </c>
      <c r="M215">
        <f t="shared" si="3"/>
        <v>246.5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24650</v>
      </c>
      <c r="M216">
        <f t="shared" si="3"/>
        <v>246.5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24650</v>
      </c>
      <c r="M217">
        <f t="shared" si="3"/>
        <v>246.5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24650</v>
      </c>
      <c r="M218">
        <f t="shared" si="3"/>
        <v>246.5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24650</v>
      </c>
      <c r="M219">
        <f t="shared" si="3"/>
        <v>246.5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489</v>
      </c>
      <c r="I220">
        <v>750</v>
      </c>
      <c r="L220">
        <f>SUM($I$2:I220)</f>
        <v>25400</v>
      </c>
      <c r="M220">
        <f t="shared" si="3"/>
        <v>254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25400</v>
      </c>
      <c r="M221">
        <f t="shared" si="3"/>
        <v>254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25400</v>
      </c>
      <c r="M222">
        <f t="shared" si="3"/>
        <v>254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25400</v>
      </c>
      <c r="M223">
        <f t="shared" si="3"/>
        <v>254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25400</v>
      </c>
      <c r="M224">
        <f t="shared" si="3"/>
        <v>254</v>
      </c>
    </row>
    <row r="225" spans="3:13" x14ac:dyDescent="0.2">
      <c r="C225">
        <v>225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80" t="s">
        <v>555</v>
      </c>
      <c r="I225">
        <v>200</v>
      </c>
      <c r="L225">
        <f>SUM($I$2:I225)</f>
        <v>25600</v>
      </c>
      <c r="M225">
        <f t="shared" si="3"/>
        <v>256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94" t="s">
        <v>476</v>
      </c>
      <c r="I226">
        <v>3000</v>
      </c>
      <c r="L226">
        <f>SUM($I$2:I226)</f>
        <v>28600</v>
      </c>
      <c r="M226">
        <f t="shared" si="3"/>
        <v>286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28600</v>
      </c>
      <c r="M227">
        <f t="shared" si="3"/>
        <v>286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28600</v>
      </c>
      <c r="M228">
        <f t="shared" si="3"/>
        <v>286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28600</v>
      </c>
      <c r="M229">
        <f t="shared" si="3"/>
        <v>286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28600</v>
      </c>
      <c r="M230">
        <f t="shared" si="3"/>
        <v>286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489</v>
      </c>
      <c r="I231">
        <v>750</v>
      </c>
      <c r="L231">
        <f>SUM($I$2:I231)</f>
        <v>29350</v>
      </c>
      <c r="M231">
        <f t="shared" si="3"/>
        <v>293.5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29350</v>
      </c>
      <c r="M232">
        <f t="shared" si="3"/>
        <v>293.5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29350</v>
      </c>
      <c r="M233">
        <f t="shared" si="3"/>
        <v>293.5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29350</v>
      </c>
      <c r="M234">
        <f t="shared" si="3"/>
        <v>293.5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29350</v>
      </c>
      <c r="M235">
        <f t="shared" si="3"/>
        <v>293.5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80" t="s">
        <v>483</v>
      </c>
      <c r="I236">
        <v>180</v>
      </c>
      <c r="L236">
        <f>SUM($I$2:I236)</f>
        <v>29530</v>
      </c>
      <c r="M236">
        <f t="shared" si="3"/>
        <v>295.3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29530</v>
      </c>
      <c r="M237">
        <f t="shared" si="3"/>
        <v>295.3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29530</v>
      </c>
      <c r="M238">
        <f t="shared" si="3"/>
        <v>295.3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29530</v>
      </c>
      <c r="M239">
        <f t="shared" si="3"/>
        <v>295.3</v>
      </c>
    </row>
    <row r="240" spans="3:13" x14ac:dyDescent="0.2">
      <c r="C240">
        <v>240</v>
      </c>
      <c r="D240">
        <f>IF(IFERROR(VLOOKUP(C240,'Dungeon&amp;Framework'!CG:CL,3,FALSE),"") = 0,"",IFERROR(VLOOKUP(C240,'Dungeon&amp;Framework'!CG:CL,3,FALSE),"") )</f>
        <v>6</v>
      </c>
      <c r="G240">
        <f>IF( IFERROR(VLOOKUP(C240,'Dungeon&amp;Framework'!CG:CN,8,FALSE),"") = 0, "",IFERROR(VLOOKUP(C240,'Dungeon&amp;Framework'!CG:CN,8,FALSE),""))</f>
        <v>14646.666666666666</v>
      </c>
      <c r="H240" s="80" t="s">
        <v>567</v>
      </c>
      <c r="I240">
        <v>360</v>
      </c>
      <c r="L240">
        <f>SUM($I$2:I240)</f>
        <v>29890</v>
      </c>
      <c r="M240">
        <f t="shared" si="3"/>
        <v>298.89999999999998</v>
      </c>
    </row>
    <row r="241" spans="3:13" s="7" customFormat="1" x14ac:dyDescent="0.2">
      <c r="C241" s="7">
        <v>240</v>
      </c>
      <c r="D241" s="7">
        <f>IF(IFERROR(VLOOKUP(C241,'Dungeon&amp;Framework'!CG:CL,3,FALSE),"") = 0,"",IFERROR(VLOOKUP(C241,'Dungeon&amp;Framework'!CG:CL,3,FALSE),"") )</f>
        <v>6</v>
      </c>
      <c r="F241" s="7">
        <v>1</v>
      </c>
      <c r="G241" s="7">
        <f>IF( IFERROR(VLOOKUP(C241,'Dungeon&amp;Framework'!CG:CN,8,FALSE),"") = 0, "",IFERROR(VLOOKUP(C241,'Dungeon&amp;Framework'!CG:CN,8,FALSE),""))</f>
        <v>14646.666666666666</v>
      </c>
      <c r="H241" s="94" t="s">
        <v>486</v>
      </c>
      <c r="I241" s="7">
        <v>3000</v>
      </c>
      <c r="J241" s="7">
        <f>SUM(I206:I240)</f>
        <v>8460</v>
      </c>
      <c r="L241" s="7">
        <f>SUM($I$2:I241)</f>
        <v>32890</v>
      </c>
      <c r="M241" s="7">
        <f t="shared" si="3"/>
        <v>328.9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32890</v>
      </c>
      <c r="M242">
        <f t="shared" si="3"/>
        <v>328.9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32890</v>
      </c>
      <c r="M243">
        <f t="shared" si="3"/>
        <v>328.9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32890</v>
      </c>
      <c r="M244">
        <f t="shared" si="3"/>
        <v>328.9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32890</v>
      </c>
      <c r="M245">
        <f t="shared" si="3"/>
        <v>328.9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32890</v>
      </c>
      <c r="M246">
        <f t="shared" si="3"/>
        <v>328.9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32890</v>
      </c>
      <c r="M247">
        <f t="shared" si="3"/>
        <v>328.9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80" t="s">
        <v>489</v>
      </c>
      <c r="I248">
        <v>750</v>
      </c>
      <c r="L248">
        <f>SUM($I$2:I248)</f>
        <v>33640</v>
      </c>
      <c r="M248">
        <f t="shared" si="3"/>
        <v>336.4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33640</v>
      </c>
      <c r="M249">
        <f t="shared" si="3"/>
        <v>336.4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33640</v>
      </c>
      <c r="M250">
        <f t="shared" si="3"/>
        <v>336.4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33640</v>
      </c>
      <c r="M251">
        <f t="shared" si="3"/>
        <v>336.4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33640</v>
      </c>
      <c r="M252">
        <f t="shared" si="3"/>
        <v>336.4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33640</v>
      </c>
      <c r="M253">
        <f t="shared" si="3"/>
        <v>336.4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33640</v>
      </c>
      <c r="M254">
        <f t="shared" si="3"/>
        <v>336.4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483</v>
      </c>
      <c r="I255">
        <v>270</v>
      </c>
      <c r="L255">
        <f>SUM($I$2:I255)</f>
        <v>33910</v>
      </c>
      <c r="M255">
        <f t="shared" si="3"/>
        <v>339.1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33910</v>
      </c>
      <c r="M256">
        <f t="shared" si="3"/>
        <v>339.1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33910</v>
      </c>
      <c r="M257">
        <f t="shared" si="3"/>
        <v>339.1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33910</v>
      </c>
      <c r="M258">
        <f t="shared" si="3"/>
        <v>339.1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33910</v>
      </c>
      <c r="M259">
        <f t="shared" ref="M259:M322" si="4">L259/100</f>
        <v>339.1</v>
      </c>
    </row>
    <row r="260" spans="3:13" x14ac:dyDescent="0.2">
      <c r="C260">
        <v>260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487</v>
      </c>
      <c r="I260">
        <v>250</v>
      </c>
      <c r="L260">
        <f>SUM($I$2:I260)</f>
        <v>34160</v>
      </c>
      <c r="M260">
        <f t="shared" si="4"/>
        <v>341.6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94" t="s">
        <v>476</v>
      </c>
      <c r="I261">
        <v>3000</v>
      </c>
      <c r="L261">
        <f>SUM($I$2:I261)</f>
        <v>37160</v>
      </c>
      <c r="M261">
        <f t="shared" si="4"/>
        <v>371.6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37160</v>
      </c>
      <c r="M262">
        <f t="shared" si="4"/>
        <v>371.6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37160</v>
      </c>
      <c r="M263">
        <f t="shared" si="4"/>
        <v>371.6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37160</v>
      </c>
      <c r="M264">
        <f t="shared" si="4"/>
        <v>371.6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37160</v>
      </c>
      <c r="M265">
        <f t="shared" si="4"/>
        <v>371.6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37160</v>
      </c>
      <c r="M266">
        <f t="shared" si="4"/>
        <v>371.6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37160</v>
      </c>
      <c r="M267">
        <f t="shared" si="4"/>
        <v>371.6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80" t="s">
        <v>693</v>
      </c>
      <c r="I268">
        <v>360</v>
      </c>
      <c r="L268">
        <f>SUM($I$2:I268)</f>
        <v>37520</v>
      </c>
      <c r="M268">
        <f t="shared" si="4"/>
        <v>375.2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37520</v>
      </c>
      <c r="M269">
        <f t="shared" si="4"/>
        <v>375.2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37520</v>
      </c>
      <c r="M270">
        <f t="shared" si="4"/>
        <v>375.2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37520</v>
      </c>
      <c r="M271">
        <f t="shared" si="4"/>
        <v>375.2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37520</v>
      </c>
      <c r="M272">
        <f t="shared" si="4"/>
        <v>375.2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37520</v>
      </c>
      <c r="M273">
        <f t="shared" si="4"/>
        <v>375.2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37520</v>
      </c>
      <c r="M274">
        <f t="shared" si="4"/>
        <v>375.2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489</v>
      </c>
      <c r="I275">
        <v>750</v>
      </c>
      <c r="L275">
        <f>SUM($I$2:I275)</f>
        <v>38270</v>
      </c>
      <c r="M275">
        <f t="shared" si="4"/>
        <v>382.7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38270</v>
      </c>
      <c r="M276">
        <f t="shared" si="4"/>
        <v>382.7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38270</v>
      </c>
      <c r="M277">
        <f t="shared" si="4"/>
        <v>382.7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38270</v>
      </c>
      <c r="M278">
        <f t="shared" si="4"/>
        <v>382.7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38270</v>
      </c>
      <c r="M279">
        <f t="shared" si="4"/>
        <v>382.7</v>
      </c>
    </row>
    <row r="280" spans="3:13" x14ac:dyDescent="0.2">
      <c r="C280">
        <v>280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483</v>
      </c>
      <c r="I280">
        <v>270</v>
      </c>
      <c r="L280">
        <f>SUM($I$2:I280)</f>
        <v>38540</v>
      </c>
      <c r="M280">
        <f t="shared" si="4"/>
        <v>385.4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94" t="s">
        <v>485</v>
      </c>
      <c r="I281">
        <v>2500</v>
      </c>
      <c r="L281">
        <f>SUM($I$2:I281)</f>
        <v>41040</v>
      </c>
      <c r="M281">
        <f t="shared" si="4"/>
        <v>410.4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41040</v>
      </c>
      <c r="M282">
        <f t="shared" si="4"/>
        <v>410.4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41040</v>
      </c>
      <c r="M283">
        <f t="shared" si="4"/>
        <v>410.4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41040</v>
      </c>
      <c r="M284">
        <f t="shared" si="4"/>
        <v>410.4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41040</v>
      </c>
      <c r="M285">
        <f t="shared" si="4"/>
        <v>410.4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41040</v>
      </c>
      <c r="M286">
        <f t="shared" si="4"/>
        <v>410.4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41040</v>
      </c>
      <c r="M287">
        <f t="shared" si="4"/>
        <v>410.4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80" t="s">
        <v>489</v>
      </c>
      <c r="I288">
        <v>750</v>
      </c>
      <c r="L288">
        <f>SUM($I$2:I288)</f>
        <v>41790</v>
      </c>
      <c r="M288">
        <f t="shared" si="4"/>
        <v>417.9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41790</v>
      </c>
      <c r="M289">
        <f t="shared" si="4"/>
        <v>417.9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41790</v>
      </c>
      <c r="M290">
        <f t="shared" si="4"/>
        <v>417.9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41790</v>
      </c>
      <c r="M291">
        <f t="shared" si="4"/>
        <v>417.9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41790</v>
      </c>
      <c r="M292">
        <f t="shared" si="4"/>
        <v>417.9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41790</v>
      </c>
      <c r="M293">
        <f t="shared" si="4"/>
        <v>417.9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41790</v>
      </c>
      <c r="M294">
        <f t="shared" si="4"/>
        <v>417.9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483</v>
      </c>
      <c r="I295">
        <v>270</v>
      </c>
      <c r="L295">
        <f>SUM($I$2:I295)</f>
        <v>42060</v>
      </c>
      <c r="M295">
        <f t="shared" si="4"/>
        <v>420.6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42060</v>
      </c>
      <c r="M296">
        <f t="shared" si="4"/>
        <v>420.6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42060</v>
      </c>
      <c r="M297">
        <f t="shared" si="4"/>
        <v>420.6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42060</v>
      </c>
      <c r="M298">
        <f t="shared" si="4"/>
        <v>420.6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42060</v>
      </c>
      <c r="M299">
        <f t="shared" si="4"/>
        <v>420.6</v>
      </c>
    </row>
    <row r="300" spans="3:13" x14ac:dyDescent="0.2">
      <c r="C300">
        <v>300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487</v>
      </c>
      <c r="I300">
        <v>250</v>
      </c>
      <c r="L300">
        <f>SUM($I$2:I300)</f>
        <v>42310</v>
      </c>
      <c r="M300">
        <f t="shared" si="4"/>
        <v>423.1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s="94" t="s">
        <v>476</v>
      </c>
      <c r="I301">
        <v>3000</v>
      </c>
      <c r="L301">
        <f>SUM($I$2:I301)</f>
        <v>45310</v>
      </c>
      <c r="M301">
        <f t="shared" si="4"/>
        <v>453.1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45310</v>
      </c>
      <c r="M302">
        <f t="shared" si="4"/>
        <v>453.1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45310</v>
      </c>
      <c r="M303">
        <f t="shared" si="4"/>
        <v>453.1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45310</v>
      </c>
      <c r="M304">
        <f t="shared" si="4"/>
        <v>453.1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45310</v>
      </c>
      <c r="M305">
        <f t="shared" si="4"/>
        <v>453.1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45310</v>
      </c>
      <c r="M306">
        <f t="shared" si="4"/>
        <v>453.1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45310</v>
      </c>
      <c r="M307">
        <f t="shared" si="4"/>
        <v>453.1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s="80" t="s">
        <v>693</v>
      </c>
      <c r="I308">
        <v>360</v>
      </c>
      <c r="L308">
        <f>SUM($I$2:I308)</f>
        <v>45670</v>
      </c>
      <c r="M308">
        <f t="shared" si="4"/>
        <v>456.7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45670</v>
      </c>
      <c r="M309">
        <f t="shared" si="4"/>
        <v>456.7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45670</v>
      </c>
      <c r="M310">
        <f t="shared" si="4"/>
        <v>456.7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45670</v>
      </c>
      <c r="M311">
        <f t="shared" si="4"/>
        <v>456.7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45670</v>
      </c>
      <c r="M312">
        <f t="shared" si="4"/>
        <v>456.7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45670</v>
      </c>
      <c r="M313">
        <f t="shared" si="4"/>
        <v>456.7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45670</v>
      </c>
      <c r="M314">
        <f t="shared" si="4"/>
        <v>456.7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489</v>
      </c>
      <c r="I315">
        <v>750</v>
      </c>
      <c r="L315">
        <f>SUM($I$2:I315)</f>
        <v>46420</v>
      </c>
      <c r="M315">
        <f t="shared" si="4"/>
        <v>464.2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46420</v>
      </c>
      <c r="M316">
        <f t="shared" si="4"/>
        <v>464.2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46420</v>
      </c>
      <c r="M317">
        <f t="shared" si="4"/>
        <v>464.2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46420</v>
      </c>
      <c r="M318">
        <f t="shared" si="4"/>
        <v>464.2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46420</v>
      </c>
      <c r="M319">
        <f t="shared" si="4"/>
        <v>464.2</v>
      </c>
    </row>
    <row r="320" spans="3:13" x14ac:dyDescent="0.2">
      <c r="C320">
        <v>320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483</v>
      </c>
      <c r="I320">
        <v>270</v>
      </c>
      <c r="L320">
        <f>SUM($I$2:I320)</f>
        <v>46690</v>
      </c>
      <c r="M320">
        <f t="shared" si="4"/>
        <v>466.9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94" t="s">
        <v>486</v>
      </c>
      <c r="I321">
        <v>3000</v>
      </c>
      <c r="L321">
        <f>SUM($I$2:I321)</f>
        <v>49690</v>
      </c>
      <c r="M321">
        <f t="shared" si="4"/>
        <v>496.9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49690</v>
      </c>
      <c r="M322">
        <f t="shared" si="4"/>
        <v>496.9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49690</v>
      </c>
      <c r="M323">
        <f t="shared" ref="M323:M386" si="5">L323/100</f>
        <v>496.9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49690</v>
      </c>
      <c r="M324">
        <f t="shared" si="5"/>
        <v>496.9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49690</v>
      </c>
      <c r="M325">
        <f t="shared" si="5"/>
        <v>496.9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49690</v>
      </c>
      <c r="M326">
        <f t="shared" si="5"/>
        <v>496.9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49690</v>
      </c>
      <c r="M327">
        <f t="shared" si="5"/>
        <v>496.9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80" t="s">
        <v>489</v>
      </c>
      <c r="I328">
        <v>750</v>
      </c>
      <c r="L328">
        <f>SUM($I$2:I328)</f>
        <v>50440</v>
      </c>
      <c r="M328">
        <f t="shared" si="5"/>
        <v>504.4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50440</v>
      </c>
      <c r="M329">
        <f t="shared" si="5"/>
        <v>504.4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50440</v>
      </c>
      <c r="M330">
        <f t="shared" si="5"/>
        <v>504.4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50440</v>
      </c>
      <c r="M331">
        <f t="shared" si="5"/>
        <v>504.4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50440</v>
      </c>
      <c r="M332">
        <f t="shared" si="5"/>
        <v>504.4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50440</v>
      </c>
      <c r="M333">
        <f t="shared" si="5"/>
        <v>504.4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50440</v>
      </c>
      <c r="M334">
        <f t="shared" si="5"/>
        <v>504.4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483</v>
      </c>
      <c r="I335">
        <v>270</v>
      </c>
      <c r="L335">
        <f>SUM($I$2:I335)</f>
        <v>50710</v>
      </c>
      <c r="M335">
        <f t="shared" si="5"/>
        <v>507.1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50710</v>
      </c>
      <c r="M336">
        <f t="shared" si="5"/>
        <v>507.1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50710</v>
      </c>
      <c r="M337">
        <f t="shared" si="5"/>
        <v>507.1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50710</v>
      </c>
      <c r="M338">
        <f t="shared" si="5"/>
        <v>507.1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50710</v>
      </c>
      <c r="M339">
        <f t="shared" si="5"/>
        <v>507.1</v>
      </c>
    </row>
    <row r="340" spans="3:13" x14ac:dyDescent="0.2">
      <c r="C340">
        <v>340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487</v>
      </c>
      <c r="I340">
        <v>250</v>
      </c>
      <c r="L340">
        <f>SUM($I$2:I340)</f>
        <v>50960</v>
      </c>
      <c r="M340">
        <f t="shared" si="5"/>
        <v>509.6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94" t="s">
        <v>476</v>
      </c>
      <c r="I341">
        <v>3000</v>
      </c>
      <c r="L341">
        <f>SUM($I$2:I341)</f>
        <v>53960</v>
      </c>
      <c r="M341">
        <f t="shared" si="5"/>
        <v>539.6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53960</v>
      </c>
      <c r="M342">
        <f t="shared" si="5"/>
        <v>539.6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53960</v>
      </c>
      <c r="M343">
        <f t="shared" si="5"/>
        <v>539.6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53960</v>
      </c>
      <c r="M344">
        <f t="shared" si="5"/>
        <v>539.6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53960</v>
      </c>
      <c r="M345">
        <f t="shared" si="5"/>
        <v>539.6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53960</v>
      </c>
      <c r="M346">
        <f t="shared" si="5"/>
        <v>539.6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53960</v>
      </c>
      <c r="M347">
        <f t="shared" si="5"/>
        <v>539.6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80" t="s">
        <v>693</v>
      </c>
      <c r="I348">
        <v>360</v>
      </c>
      <c r="L348">
        <f>SUM($I$2:I348)</f>
        <v>54320</v>
      </c>
      <c r="M348">
        <f t="shared" si="5"/>
        <v>543.20000000000005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54320</v>
      </c>
      <c r="M349">
        <f t="shared" si="5"/>
        <v>543.20000000000005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54320</v>
      </c>
      <c r="M350">
        <f t="shared" si="5"/>
        <v>543.20000000000005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54320</v>
      </c>
      <c r="M351">
        <f t="shared" si="5"/>
        <v>543.20000000000005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54320</v>
      </c>
      <c r="M352">
        <f t="shared" si="5"/>
        <v>543.20000000000005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54320</v>
      </c>
      <c r="M353">
        <f t="shared" si="5"/>
        <v>543.20000000000005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54320</v>
      </c>
      <c r="M354">
        <f t="shared" si="5"/>
        <v>543.20000000000005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489</v>
      </c>
      <c r="I355">
        <v>750</v>
      </c>
      <c r="L355">
        <f>SUM($I$2:I355)</f>
        <v>55070</v>
      </c>
      <c r="M355">
        <f t="shared" si="5"/>
        <v>550.70000000000005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55070</v>
      </c>
      <c r="M356">
        <f t="shared" si="5"/>
        <v>550.70000000000005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55070</v>
      </c>
      <c r="M357">
        <f t="shared" si="5"/>
        <v>550.70000000000005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55070</v>
      </c>
      <c r="M358">
        <f t="shared" si="5"/>
        <v>550.70000000000005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55070</v>
      </c>
      <c r="M359">
        <f t="shared" si="5"/>
        <v>550.70000000000005</v>
      </c>
    </row>
    <row r="360" spans="3:13" x14ac:dyDescent="0.2">
      <c r="C360">
        <v>360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483</v>
      </c>
      <c r="I360">
        <v>270</v>
      </c>
      <c r="L360">
        <f>SUM($I$2:I360)</f>
        <v>55340</v>
      </c>
      <c r="M360">
        <f t="shared" si="5"/>
        <v>553.4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94" t="s">
        <v>485</v>
      </c>
      <c r="I361">
        <v>2500</v>
      </c>
      <c r="L361">
        <f>SUM($I$2:I361)</f>
        <v>57840</v>
      </c>
      <c r="M361">
        <f t="shared" si="5"/>
        <v>578.4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57840</v>
      </c>
      <c r="M362">
        <f t="shared" si="5"/>
        <v>578.4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57840</v>
      </c>
      <c r="M363">
        <f t="shared" si="5"/>
        <v>578.4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57840</v>
      </c>
      <c r="M364">
        <f t="shared" si="5"/>
        <v>578.4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57840</v>
      </c>
      <c r="M365">
        <f t="shared" si="5"/>
        <v>578.4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57840</v>
      </c>
      <c r="M366">
        <f t="shared" si="5"/>
        <v>578.4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57840</v>
      </c>
      <c r="M367">
        <f t="shared" si="5"/>
        <v>578.4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80" t="s">
        <v>489</v>
      </c>
      <c r="I368">
        <v>750</v>
      </c>
      <c r="L368">
        <f>SUM($I$2:I368)</f>
        <v>58590</v>
      </c>
      <c r="M368">
        <f t="shared" si="5"/>
        <v>585.9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58590</v>
      </c>
      <c r="M369">
        <f t="shared" si="5"/>
        <v>585.9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58590</v>
      </c>
      <c r="M370">
        <f t="shared" si="5"/>
        <v>585.9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58590</v>
      </c>
      <c r="M371">
        <f t="shared" si="5"/>
        <v>585.9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58590</v>
      </c>
      <c r="M372">
        <f t="shared" si="5"/>
        <v>585.9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58590</v>
      </c>
      <c r="M373">
        <f t="shared" si="5"/>
        <v>585.9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58590</v>
      </c>
      <c r="M374">
        <f t="shared" si="5"/>
        <v>585.9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483</v>
      </c>
      <c r="I375">
        <v>270</v>
      </c>
      <c r="L375">
        <f>SUM($I$2:I375)</f>
        <v>58860</v>
      </c>
      <c r="M375">
        <f t="shared" si="5"/>
        <v>588.6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58860</v>
      </c>
      <c r="M376">
        <f t="shared" si="5"/>
        <v>588.6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58860</v>
      </c>
      <c r="M377">
        <f t="shared" si="5"/>
        <v>588.6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58860</v>
      </c>
      <c r="M378">
        <f t="shared" si="5"/>
        <v>588.6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58860</v>
      </c>
      <c r="M379">
        <f t="shared" si="5"/>
        <v>588.6</v>
      </c>
    </row>
    <row r="380" spans="3:13" x14ac:dyDescent="0.2">
      <c r="C380">
        <v>380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487</v>
      </c>
      <c r="I380">
        <v>250</v>
      </c>
      <c r="L380">
        <f>SUM($I$2:I380)</f>
        <v>59110</v>
      </c>
      <c r="M380">
        <f t="shared" si="5"/>
        <v>591.1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94" t="s">
        <v>476</v>
      </c>
      <c r="I381">
        <v>300</v>
      </c>
      <c r="L381">
        <f>SUM($I$2:I381)</f>
        <v>59410</v>
      </c>
      <c r="M381">
        <f t="shared" si="5"/>
        <v>594.1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59410</v>
      </c>
      <c r="M382">
        <f t="shared" si="5"/>
        <v>594.1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59410</v>
      </c>
      <c r="M383">
        <f t="shared" si="5"/>
        <v>594.1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59410</v>
      </c>
      <c r="M384">
        <f t="shared" si="5"/>
        <v>594.1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59410</v>
      </c>
      <c r="M385">
        <f t="shared" si="5"/>
        <v>594.1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59410</v>
      </c>
      <c r="M386">
        <f t="shared" si="5"/>
        <v>594.1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59410</v>
      </c>
      <c r="M387">
        <f t="shared" ref="M387:M417" si="6">L387/100</f>
        <v>594.1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80" t="s">
        <v>693</v>
      </c>
      <c r="I388">
        <v>360</v>
      </c>
      <c r="L388">
        <f>SUM($I$2:I388)</f>
        <v>59770</v>
      </c>
      <c r="M388">
        <f t="shared" si="6"/>
        <v>597.70000000000005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59770</v>
      </c>
      <c r="M389">
        <f t="shared" si="6"/>
        <v>597.70000000000005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59770</v>
      </c>
      <c r="M390">
        <f t="shared" si="6"/>
        <v>597.70000000000005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59770</v>
      </c>
      <c r="M391">
        <f t="shared" si="6"/>
        <v>597.70000000000005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59770</v>
      </c>
      <c r="M392">
        <f t="shared" si="6"/>
        <v>597.70000000000005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59770</v>
      </c>
      <c r="M393">
        <f t="shared" si="6"/>
        <v>597.70000000000005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59770</v>
      </c>
      <c r="M394">
        <f t="shared" si="6"/>
        <v>597.70000000000005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489</v>
      </c>
      <c r="I395">
        <v>750</v>
      </c>
      <c r="L395">
        <f>SUM($I$2:I395)</f>
        <v>60520</v>
      </c>
      <c r="M395">
        <f t="shared" si="6"/>
        <v>605.20000000000005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60520</v>
      </c>
      <c r="M396">
        <f t="shared" si="6"/>
        <v>605.20000000000005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60520</v>
      </c>
      <c r="M397">
        <f t="shared" si="6"/>
        <v>605.20000000000005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60520</v>
      </c>
      <c r="M398">
        <f t="shared" si="6"/>
        <v>605.20000000000005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60520</v>
      </c>
      <c r="M399">
        <f t="shared" si="6"/>
        <v>605.20000000000005</v>
      </c>
    </row>
    <row r="400" spans="3:13" x14ac:dyDescent="0.2">
      <c r="C400">
        <v>400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483</v>
      </c>
      <c r="I400">
        <v>270</v>
      </c>
      <c r="L400">
        <f>SUM($I$2:I400)</f>
        <v>60790</v>
      </c>
      <c r="M400">
        <f t="shared" si="6"/>
        <v>607.9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94" t="s">
        <v>486</v>
      </c>
      <c r="I401">
        <v>3000</v>
      </c>
      <c r="L401">
        <f>SUM($I$2:I401)</f>
        <v>63790</v>
      </c>
      <c r="M401">
        <f t="shared" si="6"/>
        <v>637.9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63790</v>
      </c>
      <c r="M402">
        <f t="shared" si="6"/>
        <v>637.9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63790</v>
      </c>
      <c r="M403">
        <f t="shared" si="6"/>
        <v>637.9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63790</v>
      </c>
      <c r="M404">
        <f t="shared" si="6"/>
        <v>637.9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80" t="s">
        <v>489</v>
      </c>
      <c r="I405">
        <v>750</v>
      </c>
      <c r="L405">
        <f>SUM($I$2:I405)</f>
        <v>64540</v>
      </c>
      <c r="M405">
        <f t="shared" si="6"/>
        <v>645.4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64540</v>
      </c>
      <c r="M406">
        <f t="shared" si="6"/>
        <v>645.4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64540</v>
      </c>
      <c r="M407">
        <f t="shared" si="6"/>
        <v>645.4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64540</v>
      </c>
      <c r="M408">
        <f t="shared" si="6"/>
        <v>645.4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64540</v>
      </c>
      <c r="M409">
        <f t="shared" si="6"/>
        <v>645.4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483</v>
      </c>
      <c r="I410">
        <v>270</v>
      </c>
      <c r="L410">
        <f>SUM($I$2:I410)</f>
        <v>64810</v>
      </c>
      <c r="M410">
        <f t="shared" si="6"/>
        <v>648.1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64810</v>
      </c>
      <c r="M411">
        <f t="shared" si="6"/>
        <v>648.1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64810</v>
      </c>
      <c r="M412">
        <f t="shared" si="6"/>
        <v>648.1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64810</v>
      </c>
      <c r="M413">
        <f t="shared" si="6"/>
        <v>648.1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64810</v>
      </c>
      <c r="M414">
        <f t="shared" si="6"/>
        <v>648.1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64810</v>
      </c>
      <c r="M415">
        <f t="shared" si="6"/>
        <v>648.1</v>
      </c>
    </row>
    <row r="416" spans="3:13" x14ac:dyDescent="0.2">
      <c r="C416">
        <v>416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487</v>
      </c>
      <c r="I416">
        <v>250</v>
      </c>
      <c r="L416">
        <f>SUM($I$2:I416)</f>
        <v>65060</v>
      </c>
      <c r="M416">
        <f t="shared" si="6"/>
        <v>650.6</v>
      </c>
    </row>
    <row r="417" spans="3:13" s="5" customFormat="1" x14ac:dyDescent="0.2">
      <c r="C417" s="5">
        <v>416</v>
      </c>
      <c r="D417" s="5" t="str">
        <f>IF(IFERROR(VLOOKUP(C417,'Dungeon&amp;Framework'!CG:CL,3,FALSE),"") = 0,"",IFERROR(VLOOKUP(C417,'Dungeon&amp;Framework'!CG:CL,3,FALSE),"") )</f>
        <v/>
      </c>
      <c r="F417" s="5">
        <v>1</v>
      </c>
      <c r="G417" s="5" t="str">
        <f>IF( IFERROR(VLOOKUP(C421,'Dungeon&amp;Framework'!CG:CN,8,FALSE),"") = 0, "",IFERROR(VLOOKUP(C421,'Dungeon&amp;Framework'!CG:CN,8,FALSE),""))</f>
        <v/>
      </c>
      <c r="H417" s="96" t="s">
        <v>476</v>
      </c>
      <c r="I417" s="5">
        <v>2500</v>
      </c>
      <c r="L417" s="5">
        <f>SUM($I$2:I417)</f>
        <v>67560</v>
      </c>
      <c r="M417" s="5">
        <f t="shared" si="6"/>
        <v>675.6</v>
      </c>
    </row>
    <row r="418" spans="3:13" hidden="1" x14ac:dyDescent="0.2">
      <c r="C418">
        <v>417</v>
      </c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C419">
        <v>418</v>
      </c>
      <c r="G419" t="str">
        <f>IF( IFERROR(VLOOKUP(C419,'Dungeon&amp;Framework'!CG:CN,8,FALSE),"") = 0, "",IFERROR(VLOOKUP(C419,'Dungeon&amp;Framework'!CG:CN,8,FALSE),""))</f>
        <v/>
      </c>
      <c r="L419" t="s">
        <v>504</v>
      </c>
    </row>
    <row r="420" spans="3:13" hidden="1" x14ac:dyDescent="0.2">
      <c r="C420">
        <v>419</v>
      </c>
      <c r="L420" t="s">
        <v>505</v>
      </c>
    </row>
    <row r="421" spans="3:13" hidden="1" x14ac:dyDescent="0.2">
      <c r="C421">
        <v>420</v>
      </c>
    </row>
    <row r="422" spans="3:13" hidden="1" x14ac:dyDescent="0.2">
      <c r="C422">
        <v>421</v>
      </c>
      <c r="G422" t="str">
        <f>IF( IFERROR(VLOOKUP(C422,'Dungeon&amp;Framework'!CG:CN,8,FALSE),"") = 0, "",IFERROR(VLOOKUP(C422,'Dungeon&amp;Framework'!CG:CN,8,FALSE),""))</f>
        <v/>
      </c>
      <c r="L422" t="s">
        <v>506</v>
      </c>
    </row>
    <row r="423" spans="3:13" hidden="1" x14ac:dyDescent="0.2">
      <c r="C423">
        <v>422</v>
      </c>
      <c r="G423" t="str">
        <f>IF( IFERROR(VLOOKUP(C423,'Dungeon&amp;Framework'!CG:CN,8,FALSE),"") = 0, "",IFERROR(VLOOKUP(C423,'Dungeon&amp;Framework'!CG:CN,8,FALSE),""))</f>
        <v/>
      </c>
      <c r="L423" t="s">
        <v>507</v>
      </c>
    </row>
    <row r="424" spans="3:13" hidden="1" x14ac:dyDescent="0.2">
      <c r="C424">
        <v>423</v>
      </c>
      <c r="G424" t="str">
        <f>IF( IFERROR(VLOOKUP(C424,'Dungeon&amp;Framework'!CG:CN,8,FALSE),"") = 0, "",IFERROR(VLOOKUP(C424,'Dungeon&amp;Framework'!CG:CN,8,FALSE),""))</f>
        <v/>
      </c>
      <c r="L424" t="s">
        <v>508</v>
      </c>
    </row>
    <row r="425" spans="3:13" hidden="1" x14ac:dyDescent="0.2">
      <c r="C425">
        <v>424</v>
      </c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C426">
        <v>425</v>
      </c>
      <c r="L426" t="s">
        <v>509</v>
      </c>
    </row>
    <row r="427" spans="3:13" hidden="1" x14ac:dyDescent="0.2">
      <c r="C427">
        <v>426</v>
      </c>
    </row>
    <row r="428" spans="3:13" hidden="1" x14ac:dyDescent="0.2">
      <c r="C428">
        <v>427</v>
      </c>
    </row>
    <row r="429" spans="3:13" hidden="1" x14ac:dyDescent="0.2">
      <c r="C429">
        <v>428</v>
      </c>
    </row>
    <row r="430" spans="3:13" x14ac:dyDescent="0.2">
      <c r="C430">
        <v>429</v>
      </c>
      <c r="H430" s="80" t="s">
        <v>693</v>
      </c>
    </row>
    <row r="431" spans="3:13" hidden="1" x14ac:dyDescent="0.2">
      <c r="C431">
        <v>430</v>
      </c>
    </row>
    <row r="432" spans="3:13" hidden="1" x14ac:dyDescent="0.2">
      <c r="C432">
        <v>431</v>
      </c>
    </row>
    <row r="433" spans="3:8" hidden="1" x14ac:dyDescent="0.2">
      <c r="C433">
        <v>432</v>
      </c>
    </row>
    <row r="434" spans="3:8" hidden="1" x14ac:dyDescent="0.2">
      <c r="C434">
        <v>433</v>
      </c>
    </row>
    <row r="435" spans="3:8" hidden="1" x14ac:dyDescent="0.2">
      <c r="C435">
        <v>434</v>
      </c>
    </row>
    <row r="436" spans="3:8" hidden="1" x14ac:dyDescent="0.2">
      <c r="C436">
        <v>435</v>
      </c>
    </row>
    <row r="437" spans="3:8" hidden="1" x14ac:dyDescent="0.2">
      <c r="C437">
        <v>436</v>
      </c>
    </row>
    <row r="438" spans="3:8" hidden="1" x14ac:dyDescent="0.2">
      <c r="C438">
        <v>437</v>
      </c>
    </row>
    <row r="439" spans="3:8" hidden="1" x14ac:dyDescent="0.2">
      <c r="C439">
        <v>438</v>
      </c>
    </row>
    <row r="440" spans="3:8" hidden="1" x14ac:dyDescent="0.2">
      <c r="C440">
        <v>439</v>
      </c>
    </row>
    <row r="441" spans="3:8" hidden="1" x14ac:dyDescent="0.2">
      <c r="C441">
        <v>440</v>
      </c>
    </row>
    <row r="442" spans="3:8" hidden="1" x14ac:dyDescent="0.2">
      <c r="C442">
        <v>441</v>
      </c>
    </row>
    <row r="443" spans="3:8" hidden="1" x14ac:dyDescent="0.2">
      <c r="C443">
        <v>442</v>
      </c>
    </row>
    <row r="444" spans="3:8" hidden="1" x14ac:dyDescent="0.2">
      <c r="C444">
        <v>443</v>
      </c>
    </row>
    <row r="445" spans="3:8" hidden="1" x14ac:dyDescent="0.2">
      <c r="C445">
        <v>444</v>
      </c>
    </row>
    <row r="446" spans="3:8" hidden="1" x14ac:dyDescent="0.2">
      <c r="C446">
        <v>445</v>
      </c>
    </row>
    <row r="447" spans="3:8" x14ac:dyDescent="0.2">
      <c r="C447">
        <v>446</v>
      </c>
      <c r="H447" t="s">
        <v>489</v>
      </c>
    </row>
    <row r="448" spans="3:8" hidden="1" x14ac:dyDescent="0.2">
      <c r="C448">
        <v>447</v>
      </c>
    </row>
    <row r="449" spans="3:3" hidden="1" x14ac:dyDescent="0.2">
      <c r="C449">
        <v>448</v>
      </c>
    </row>
    <row r="450" spans="3:3" hidden="1" x14ac:dyDescent="0.2">
      <c r="C450">
        <v>449</v>
      </c>
    </row>
    <row r="451" spans="3:3" hidden="1" x14ac:dyDescent="0.2">
      <c r="C451">
        <v>450</v>
      </c>
    </row>
    <row r="452" spans="3:3" hidden="1" x14ac:dyDescent="0.2">
      <c r="C452">
        <v>451</v>
      </c>
    </row>
    <row r="453" spans="3:3" hidden="1" x14ac:dyDescent="0.2">
      <c r="C453">
        <v>452</v>
      </c>
    </row>
    <row r="454" spans="3:3" hidden="1" x14ac:dyDescent="0.2">
      <c r="C454">
        <v>453</v>
      </c>
    </row>
    <row r="455" spans="3:3" hidden="1" x14ac:dyDescent="0.2">
      <c r="C455">
        <v>454</v>
      </c>
    </row>
    <row r="456" spans="3:3" hidden="1" x14ac:dyDescent="0.2">
      <c r="C456">
        <v>455</v>
      </c>
    </row>
    <row r="457" spans="3:3" hidden="1" x14ac:dyDescent="0.2">
      <c r="C457">
        <v>456</v>
      </c>
    </row>
    <row r="458" spans="3:3" hidden="1" x14ac:dyDescent="0.2">
      <c r="C458">
        <v>457</v>
      </c>
    </row>
    <row r="459" spans="3:3" hidden="1" x14ac:dyDescent="0.2">
      <c r="C459">
        <v>458</v>
      </c>
    </row>
    <row r="460" spans="3:3" hidden="1" x14ac:dyDescent="0.2">
      <c r="C460">
        <v>459</v>
      </c>
    </row>
    <row r="461" spans="3:3" hidden="1" x14ac:dyDescent="0.2">
      <c r="C461">
        <v>460</v>
      </c>
    </row>
    <row r="462" spans="3:3" hidden="1" x14ac:dyDescent="0.2">
      <c r="C462">
        <v>461</v>
      </c>
    </row>
    <row r="463" spans="3:3" hidden="1" x14ac:dyDescent="0.2">
      <c r="C463">
        <v>462</v>
      </c>
    </row>
    <row r="464" spans="3:3" hidden="1" x14ac:dyDescent="0.2">
      <c r="C464">
        <v>463</v>
      </c>
    </row>
    <row r="465" spans="3:8" hidden="1" x14ac:dyDescent="0.2">
      <c r="C465">
        <v>464</v>
      </c>
    </row>
    <row r="466" spans="3:8" hidden="1" x14ac:dyDescent="0.2">
      <c r="C466">
        <v>465</v>
      </c>
    </row>
    <row r="467" spans="3:8" x14ac:dyDescent="0.2">
      <c r="C467">
        <v>466</v>
      </c>
      <c r="H467" t="s">
        <v>483</v>
      </c>
    </row>
    <row r="468" spans="3:8" x14ac:dyDescent="0.2">
      <c r="C468">
        <v>467</v>
      </c>
      <c r="H468" s="94" t="s">
        <v>485</v>
      </c>
    </row>
    <row r="469" spans="3:8" hidden="1" x14ac:dyDescent="0.2">
      <c r="C469">
        <v>468</v>
      </c>
    </row>
    <row r="470" spans="3:8" hidden="1" x14ac:dyDescent="0.2">
      <c r="C470">
        <v>469</v>
      </c>
    </row>
    <row r="471" spans="3:8" hidden="1" x14ac:dyDescent="0.2">
      <c r="C471">
        <v>470</v>
      </c>
    </row>
    <row r="472" spans="3:8" hidden="1" x14ac:dyDescent="0.2">
      <c r="C472">
        <v>471</v>
      </c>
    </row>
    <row r="473" spans="3:8" hidden="1" x14ac:dyDescent="0.2">
      <c r="C473">
        <v>472</v>
      </c>
    </row>
    <row r="474" spans="3:8" hidden="1" x14ac:dyDescent="0.2">
      <c r="C474">
        <v>473</v>
      </c>
    </row>
    <row r="475" spans="3:8" hidden="1" x14ac:dyDescent="0.2">
      <c r="C475">
        <v>474</v>
      </c>
      <c r="H475" s="80"/>
    </row>
    <row r="476" spans="3:8" hidden="1" x14ac:dyDescent="0.2">
      <c r="C476">
        <v>475</v>
      </c>
    </row>
    <row r="477" spans="3:8" hidden="1" x14ac:dyDescent="0.2">
      <c r="C477">
        <v>476</v>
      </c>
    </row>
    <row r="478" spans="3:8" hidden="1" x14ac:dyDescent="0.2">
      <c r="C478">
        <v>477</v>
      </c>
    </row>
    <row r="479" spans="3:8" hidden="1" x14ac:dyDescent="0.2">
      <c r="C479">
        <v>478</v>
      </c>
    </row>
    <row r="480" spans="3:8" hidden="1" x14ac:dyDescent="0.2">
      <c r="C480">
        <v>479</v>
      </c>
    </row>
    <row r="481" spans="3:8" hidden="1" x14ac:dyDescent="0.2">
      <c r="C481">
        <v>480</v>
      </c>
    </row>
    <row r="482" spans="3:8" hidden="1" x14ac:dyDescent="0.2">
      <c r="C482">
        <v>481</v>
      </c>
    </row>
    <row r="483" spans="3:8" x14ac:dyDescent="0.2">
      <c r="C483">
        <v>482</v>
      </c>
      <c r="H483" s="80" t="s">
        <v>489</v>
      </c>
    </row>
    <row r="484" spans="3:8" hidden="1" x14ac:dyDescent="0.2">
      <c r="C484">
        <v>483</v>
      </c>
    </row>
    <row r="485" spans="3:8" hidden="1" x14ac:dyDescent="0.2">
      <c r="C485">
        <v>484</v>
      </c>
    </row>
    <row r="486" spans="3:8" hidden="1" x14ac:dyDescent="0.2">
      <c r="C486">
        <v>485</v>
      </c>
    </row>
    <row r="487" spans="3:8" hidden="1" x14ac:dyDescent="0.2">
      <c r="C487">
        <v>486</v>
      </c>
    </row>
    <row r="488" spans="3:8" hidden="1" x14ac:dyDescent="0.2">
      <c r="C488">
        <v>487</v>
      </c>
    </row>
    <row r="489" spans="3:8" hidden="1" x14ac:dyDescent="0.2">
      <c r="C489">
        <v>488</v>
      </c>
    </row>
    <row r="490" spans="3:8" hidden="1" x14ac:dyDescent="0.2">
      <c r="C490">
        <v>489</v>
      </c>
    </row>
    <row r="491" spans="3:8" hidden="1" x14ac:dyDescent="0.2">
      <c r="C491">
        <v>490</v>
      </c>
    </row>
    <row r="492" spans="3:8" hidden="1" x14ac:dyDescent="0.2">
      <c r="C492">
        <v>491</v>
      </c>
    </row>
    <row r="493" spans="3:8" hidden="1" x14ac:dyDescent="0.2">
      <c r="C493">
        <v>492</v>
      </c>
    </row>
    <row r="494" spans="3:8" hidden="1" x14ac:dyDescent="0.2">
      <c r="C494">
        <v>493</v>
      </c>
    </row>
    <row r="495" spans="3:8" hidden="1" x14ac:dyDescent="0.2">
      <c r="C495">
        <v>494</v>
      </c>
    </row>
    <row r="496" spans="3:8" hidden="1" x14ac:dyDescent="0.2">
      <c r="C496">
        <v>495</v>
      </c>
    </row>
    <row r="497" spans="3:8" hidden="1" x14ac:dyDescent="0.2">
      <c r="C497">
        <v>496</v>
      </c>
    </row>
    <row r="498" spans="3:8" hidden="1" x14ac:dyDescent="0.2">
      <c r="C498">
        <v>497</v>
      </c>
    </row>
    <row r="499" spans="3:8" hidden="1" x14ac:dyDescent="0.2">
      <c r="C499">
        <v>498</v>
      </c>
    </row>
    <row r="500" spans="3:8" hidden="1" x14ac:dyDescent="0.2">
      <c r="C500">
        <v>499</v>
      </c>
    </row>
    <row r="501" spans="3:8" x14ac:dyDescent="0.2">
      <c r="C501">
        <v>500</v>
      </c>
      <c r="H501" t="s">
        <v>483</v>
      </c>
    </row>
    <row r="502" spans="3:8" hidden="1" x14ac:dyDescent="0.2">
      <c r="C502">
        <v>501</v>
      </c>
    </row>
    <row r="503" spans="3:8" hidden="1" x14ac:dyDescent="0.2">
      <c r="C503">
        <v>502</v>
      </c>
    </row>
    <row r="504" spans="3:8" hidden="1" x14ac:dyDescent="0.2">
      <c r="C504">
        <v>503</v>
      </c>
    </row>
    <row r="505" spans="3:8" hidden="1" x14ac:dyDescent="0.2">
      <c r="C505">
        <v>504</v>
      </c>
    </row>
    <row r="506" spans="3:8" hidden="1" x14ac:dyDescent="0.2">
      <c r="C506">
        <v>505</v>
      </c>
    </row>
    <row r="507" spans="3:8" hidden="1" x14ac:dyDescent="0.2">
      <c r="C507">
        <v>506</v>
      </c>
    </row>
    <row r="508" spans="3:8" hidden="1" x14ac:dyDescent="0.2">
      <c r="C508">
        <v>507</v>
      </c>
    </row>
    <row r="509" spans="3:8" hidden="1" x14ac:dyDescent="0.2">
      <c r="C509">
        <v>508</v>
      </c>
    </row>
    <row r="510" spans="3:8" hidden="1" x14ac:dyDescent="0.2">
      <c r="C510">
        <v>509</v>
      </c>
    </row>
    <row r="511" spans="3:8" hidden="1" x14ac:dyDescent="0.2">
      <c r="C511">
        <v>510</v>
      </c>
    </row>
    <row r="512" spans="3:8" hidden="1" x14ac:dyDescent="0.2">
      <c r="C512">
        <v>511</v>
      </c>
    </row>
    <row r="513" spans="3:8" hidden="1" x14ac:dyDescent="0.2">
      <c r="C513">
        <v>512</v>
      </c>
    </row>
    <row r="514" spans="3:8" hidden="1" x14ac:dyDescent="0.2">
      <c r="C514">
        <v>513</v>
      </c>
    </row>
    <row r="515" spans="3:8" hidden="1" x14ac:dyDescent="0.2">
      <c r="C515">
        <v>514</v>
      </c>
    </row>
    <row r="516" spans="3:8" x14ac:dyDescent="0.2">
      <c r="C516">
        <v>515</v>
      </c>
      <c r="H516" t="s">
        <v>487</v>
      </c>
    </row>
    <row r="517" spans="3:8" x14ac:dyDescent="0.2">
      <c r="C517">
        <v>516</v>
      </c>
      <c r="H517" s="94" t="s">
        <v>476</v>
      </c>
    </row>
    <row r="518" spans="3:8" hidden="1" x14ac:dyDescent="0.2">
      <c r="C518">
        <v>517</v>
      </c>
    </row>
    <row r="519" spans="3:8" hidden="1" x14ac:dyDescent="0.2">
      <c r="C519">
        <v>518</v>
      </c>
    </row>
    <row r="520" spans="3:8" hidden="1" x14ac:dyDescent="0.2">
      <c r="C520">
        <v>519</v>
      </c>
    </row>
    <row r="521" spans="3:8" hidden="1" x14ac:dyDescent="0.2">
      <c r="C521">
        <v>520</v>
      </c>
    </row>
    <row r="522" spans="3:8" hidden="1" x14ac:dyDescent="0.2">
      <c r="C522">
        <v>521</v>
      </c>
    </row>
    <row r="523" spans="3:8" hidden="1" x14ac:dyDescent="0.2">
      <c r="C523">
        <v>522</v>
      </c>
    </row>
    <row r="524" spans="3:8" hidden="1" x14ac:dyDescent="0.2">
      <c r="C524">
        <v>523</v>
      </c>
    </row>
    <row r="525" spans="3:8" hidden="1" x14ac:dyDescent="0.2">
      <c r="C525">
        <v>524</v>
      </c>
    </row>
    <row r="526" spans="3:8" hidden="1" x14ac:dyDescent="0.2">
      <c r="C526">
        <v>525</v>
      </c>
    </row>
    <row r="527" spans="3:8" hidden="1" x14ac:dyDescent="0.2">
      <c r="C527">
        <v>526</v>
      </c>
    </row>
    <row r="528" spans="3:8" hidden="1" x14ac:dyDescent="0.2">
      <c r="C528">
        <v>527</v>
      </c>
    </row>
    <row r="529" spans="3:8" hidden="1" x14ac:dyDescent="0.2">
      <c r="C529">
        <v>528</v>
      </c>
    </row>
    <row r="530" spans="3:8" hidden="1" x14ac:dyDescent="0.2">
      <c r="C530">
        <v>529</v>
      </c>
    </row>
    <row r="531" spans="3:8" hidden="1" x14ac:dyDescent="0.2">
      <c r="C531">
        <v>530</v>
      </c>
    </row>
    <row r="532" spans="3:8" x14ac:dyDescent="0.2">
      <c r="C532">
        <v>531</v>
      </c>
      <c r="H532" s="80" t="s">
        <v>693</v>
      </c>
    </row>
    <row r="533" spans="3:8" hidden="1" x14ac:dyDescent="0.2">
      <c r="C533">
        <v>532</v>
      </c>
    </row>
    <row r="534" spans="3:8" hidden="1" x14ac:dyDescent="0.2">
      <c r="C534">
        <v>533</v>
      </c>
    </row>
    <row r="535" spans="3:8" hidden="1" x14ac:dyDescent="0.2">
      <c r="C535">
        <v>534</v>
      </c>
    </row>
    <row r="536" spans="3:8" hidden="1" x14ac:dyDescent="0.2">
      <c r="C536">
        <v>535</v>
      </c>
    </row>
    <row r="537" spans="3:8" hidden="1" x14ac:dyDescent="0.2">
      <c r="C537">
        <v>536</v>
      </c>
    </row>
    <row r="538" spans="3:8" hidden="1" x14ac:dyDescent="0.2">
      <c r="C538">
        <v>537</v>
      </c>
    </row>
    <row r="539" spans="3:8" hidden="1" x14ac:dyDescent="0.2">
      <c r="C539">
        <v>538</v>
      </c>
    </row>
    <row r="540" spans="3:8" hidden="1" x14ac:dyDescent="0.2">
      <c r="C540">
        <v>539</v>
      </c>
    </row>
    <row r="541" spans="3:8" hidden="1" x14ac:dyDescent="0.2">
      <c r="C541">
        <v>540</v>
      </c>
    </row>
    <row r="542" spans="3:8" hidden="1" x14ac:dyDescent="0.2">
      <c r="C542">
        <v>541</v>
      </c>
    </row>
    <row r="543" spans="3:8" hidden="1" x14ac:dyDescent="0.2">
      <c r="C543">
        <v>542</v>
      </c>
    </row>
    <row r="544" spans="3:8" hidden="1" x14ac:dyDescent="0.2">
      <c r="C544">
        <v>543</v>
      </c>
    </row>
    <row r="545" spans="3:8" hidden="1" x14ac:dyDescent="0.2">
      <c r="C545">
        <v>544</v>
      </c>
    </row>
    <row r="546" spans="3:8" hidden="1" x14ac:dyDescent="0.2">
      <c r="C546">
        <v>545</v>
      </c>
    </row>
    <row r="547" spans="3:8" hidden="1" x14ac:dyDescent="0.2">
      <c r="C547">
        <v>546</v>
      </c>
    </row>
    <row r="548" spans="3:8" hidden="1" x14ac:dyDescent="0.2">
      <c r="C548">
        <v>547</v>
      </c>
    </row>
    <row r="549" spans="3:8" x14ac:dyDescent="0.2">
      <c r="C549">
        <v>548</v>
      </c>
      <c r="H549" t="s">
        <v>489</v>
      </c>
    </row>
    <row r="550" spans="3:8" hidden="1" x14ac:dyDescent="0.2">
      <c r="C550">
        <v>549</v>
      </c>
    </row>
    <row r="551" spans="3:8" hidden="1" x14ac:dyDescent="0.2">
      <c r="C551">
        <v>550</v>
      </c>
    </row>
    <row r="552" spans="3:8" hidden="1" x14ac:dyDescent="0.2">
      <c r="C552">
        <v>551</v>
      </c>
    </row>
    <row r="553" spans="3:8" hidden="1" x14ac:dyDescent="0.2">
      <c r="C553">
        <v>552</v>
      </c>
    </row>
    <row r="554" spans="3:8" hidden="1" x14ac:dyDescent="0.2">
      <c r="C554">
        <v>553</v>
      </c>
    </row>
    <row r="555" spans="3:8" hidden="1" x14ac:dyDescent="0.2">
      <c r="C555">
        <v>554</v>
      </c>
    </row>
    <row r="556" spans="3:8" hidden="1" x14ac:dyDescent="0.2">
      <c r="C556">
        <v>555</v>
      </c>
    </row>
    <row r="557" spans="3:8" hidden="1" x14ac:dyDescent="0.2">
      <c r="C557">
        <v>556</v>
      </c>
    </row>
    <row r="558" spans="3:8" hidden="1" x14ac:dyDescent="0.2">
      <c r="C558">
        <v>557</v>
      </c>
    </row>
    <row r="559" spans="3:8" hidden="1" x14ac:dyDescent="0.2">
      <c r="C559">
        <v>558</v>
      </c>
    </row>
    <row r="560" spans="3:8" hidden="1" x14ac:dyDescent="0.2">
      <c r="C560">
        <v>559</v>
      </c>
    </row>
    <row r="561" spans="3:8" hidden="1" x14ac:dyDescent="0.2">
      <c r="C561">
        <v>560</v>
      </c>
    </row>
    <row r="562" spans="3:8" hidden="1" x14ac:dyDescent="0.2">
      <c r="C562">
        <v>561</v>
      </c>
    </row>
    <row r="563" spans="3:8" hidden="1" x14ac:dyDescent="0.2">
      <c r="C563">
        <v>562</v>
      </c>
    </row>
    <row r="564" spans="3:8" hidden="1" x14ac:dyDescent="0.2">
      <c r="C564">
        <v>563</v>
      </c>
    </row>
    <row r="565" spans="3:8" hidden="1" x14ac:dyDescent="0.2">
      <c r="C565">
        <v>564</v>
      </c>
    </row>
    <row r="566" spans="3:8" x14ac:dyDescent="0.2">
      <c r="C566">
        <v>565</v>
      </c>
      <c r="H566" t="s">
        <v>483</v>
      </c>
    </row>
    <row r="567" spans="3:8" x14ac:dyDescent="0.2">
      <c r="C567">
        <v>566</v>
      </c>
      <c r="H567" s="94" t="s">
        <v>486</v>
      </c>
    </row>
    <row r="568" spans="3:8" hidden="1" x14ac:dyDescent="0.2">
      <c r="C568">
        <v>567</v>
      </c>
    </row>
    <row r="569" spans="3:8" hidden="1" x14ac:dyDescent="0.2">
      <c r="C569">
        <v>568</v>
      </c>
    </row>
    <row r="570" spans="3:8" hidden="1" x14ac:dyDescent="0.2">
      <c r="C570">
        <v>569</v>
      </c>
    </row>
    <row r="571" spans="3:8" hidden="1" x14ac:dyDescent="0.2">
      <c r="C571">
        <v>570</v>
      </c>
    </row>
    <row r="572" spans="3:8" hidden="1" x14ac:dyDescent="0.2">
      <c r="C572">
        <v>571</v>
      </c>
    </row>
    <row r="573" spans="3:8" hidden="1" x14ac:dyDescent="0.2">
      <c r="C573">
        <v>572</v>
      </c>
    </row>
    <row r="574" spans="3:8" hidden="1" x14ac:dyDescent="0.2">
      <c r="C574">
        <v>573</v>
      </c>
    </row>
    <row r="575" spans="3:8" hidden="1" x14ac:dyDescent="0.2">
      <c r="C575">
        <v>574</v>
      </c>
    </row>
    <row r="576" spans="3:8" hidden="1" x14ac:dyDescent="0.2">
      <c r="C576">
        <v>575</v>
      </c>
    </row>
    <row r="577" spans="3:8" hidden="1" x14ac:dyDescent="0.2">
      <c r="C577">
        <v>576</v>
      </c>
    </row>
    <row r="578" spans="3:8" hidden="1" x14ac:dyDescent="0.2">
      <c r="C578">
        <v>577</v>
      </c>
    </row>
    <row r="579" spans="3:8" hidden="1" x14ac:dyDescent="0.2">
      <c r="C579">
        <v>578</v>
      </c>
    </row>
    <row r="580" spans="3:8" hidden="1" x14ac:dyDescent="0.2">
      <c r="C580">
        <v>579</v>
      </c>
    </row>
    <row r="581" spans="3:8" hidden="1" x14ac:dyDescent="0.2">
      <c r="C581">
        <v>580</v>
      </c>
    </row>
    <row r="582" spans="3:8" x14ac:dyDescent="0.2">
      <c r="C582">
        <v>581</v>
      </c>
      <c r="H582" s="80" t="s">
        <v>489</v>
      </c>
    </row>
    <row r="583" spans="3:8" hidden="1" x14ac:dyDescent="0.2">
      <c r="C583">
        <v>582</v>
      </c>
    </row>
    <row r="584" spans="3:8" hidden="1" x14ac:dyDescent="0.2">
      <c r="C584">
        <v>583</v>
      </c>
    </row>
    <row r="585" spans="3:8" hidden="1" x14ac:dyDescent="0.2">
      <c r="C585">
        <v>584</v>
      </c>
    </row>
    <row r="586" spans="3:8" hidden="1" x14ac:dyDescent="0.2">
      <c r="C586">
        <v>585</v>
      </c>
    </row>
    <row r="587" spans="3:8" hidden="1" x14ac:dyDescent="0.2">
      <c r="C587">
        <v>586</v>
      </c>
    </row>
    <row r="588" spans="3:8" hidden="1" x14ac:dyDescent="0.2">
      <c r="C588">
        <v>587</v>
      </c>
    </row>
    <row r="589" spans="3:8" hidden="1" x14ac:dyDescent="0.2">
      <c r="C589">
        <v>588</v>
      </c>
    </row>
    <row r="590" spans="3:8" hidden="1" x14ac:dyDescent="0.2">
      <c r="C590">
        <v>589</v>
      </c>
    </row>
    <row r="591" spans="3:8" hidden="1" x14ac:dyDescent="0.2">
      <c r="C591">
        <v>590</v>
      </c>
    </row>
    <row r="592" spans="3:8" hidden="1" x14ac:dyDescent="0.2">
      <c r="C592">
        <v>591</v>
      </c>
    </row>
    <row r="593" spans="3:8" hidden="1" x14ac:dyDescent="0.2">
      <c r="C593">
        <v>592</v>
      </c>
    </row>
    <row r="594" spans="3:8" hidden="1" x14ac:dyDescent="0.2">
      <c r="C594">
        <v>593</v>
      </c>
    </row>
    <row r="595" spans="3:8" hidden="1" x14ac:dyDescent="0.2">
      <c r="C595">
        <v>594</v>
      </c>
    </row>
    <row r="596" spans="3:8" hidden="1" x14ac:dyDescent="0.2">
      <c r="C596">
        <v>595</v>
      </c>
    </row>
    <row r="597" spans="3:8" hidden="1" x14ac:dyDescent="0.2">
      <c r="C597">
        <v>596</v>
      </c>
    </row>
    <row r="598" spans="3:8" hidden="1" x14ac:dyDescent="0.2">
      <c r="C598">
        <v>597</v>
      </c>
    </row>
    <row r="599" spans="3:8" x14ac:dyDescent="0.2">
      <c r="C599">
        <v>598</v>
      </c>
      <c r="H599" t="s">
        <v>483</v>
      </c>
    </row>
    <row r="600" spans="3:8" hidden="1" x14ac:dyDescent="0.2">
      <c r="C600">
        <v>599</v>
      </c>
    </row>
    <row r="601" spans="3:8" hidden="1" x14ac:dyDescent="0.2">
      <c r="C601">
        <v>600</v>
      </c>
    </row>
    <row r="602" spans="3:8" hidden="1" x14ac:dyDescent="0.2">
      <c r="C602">
        <v>601</v>
      </c>
    </row>
    <row r="603" spans="3:8" hidden="1" x14ac:dyDescent="0.2">
      <c r="C603">
        <v>602</v>
      </c>
    </row>
    <row r="604" spans="3:8" hidden="1" x14ac:dyDescent="0.2">
      <c r="C604">
        <v>603</v>
      </c>
    </row>
    <row r="605" spans="3:8" hidden="1" x14ac:dyDescent="0.2">
      <c r="C605">
        <v>604</v>
      </c>
    </row>
    <row r="606" spans="3:8" hidden="1" x14ac:dyDescent="0.2">
      <c r="C606">
        <v>605</v>
      </c>
    </row>
    <row r="607" spans="3:8" hidden="1" x14ac:dyDescent="0.2">
      <c r="C607">
        <v>606</v>
      </c>
    </row>
    <row r="608" spans="3:8" hidden="1" x14ac:dyDescent="0.2">
      <c r="C608">
        <v>607</v>
      </c>
    </row>
    <row r="609" spans="3:8" hidden="1" x14ac:dyDescent="0.2">
      <c r="C609">
        <v>608</v>
      </c>
    </row>
    <row r="610" spans="3:8" hidden="1" x14ac:dyDescent="0.2">
      <c r="C610">
        <v>609</v>
      </c>
    </row>
    <row r="611" spans="3:8" hidden="1" x14ac:dyDescent="0.2">
      <c r="C611">
        <v>610</v>
      </c>
    </row>
    <row r="612" spans="3:8" hidden="1" x14ac:dyDescent="0.2">
      <c r="C612">
        <v>611</v>
      </c>
    </row>
    <row r="613" spans="3:8" hidden="1" x14ac:dyDescent="0.2">
      <c r="C613">
        <v>612</v>
      </c>
    </row>
    <row r="614" spans="3:8" hidden="1" x14ac:dyDescent="0.2">
      <c r="C614">
        <v>613</v>
      </c>
    </row>
    <row r="615" spans="3:8" hidden="1" x14ac:dyDescent="0.2">
      <c r="C615">
        <v>614</v>
      </c>
    </row>
    <row r="616" spans="3:8" hidden="1" x14ac:dyDescent="0.2">
      <c r="C616">
        <v>615</v>
      </c>
    </row>
    <row r="617" spans="3:8" x14ac:dyDescent="0.2">
      <c r="C617">
        <v>616</v>
      </c>
      <c r="H617" t="s">
        <v>487</v>
      </c>
    </row>
    <row r="618" spans="3:8" x14ac:dyDescent="0.2">
      <c r="C618">
        <v>617</v>
      </c>
      <c r="H618" s="94" t="s">
        <v>476</v>
      </c>
    </row>
    <row r="619" spans="3:8" hidden="1" x14ac:dyDescent="0.2">
      <c r="C619">
        <v>618</v>
      </c>
    </row>
    <row r="620" spans="3:8" hidden="1" x14ac:dyDescent="0.2">
      <c r="C620">
        <v>619</v>
      </c>
    </row>
    <row r="621" spans="3:8" hidden="1" x14ac:dyDescent="0.2">
      <c r="C621">
        <v>620</v>
      </c>
    </row>
    <row r="622" spans="3:8" hidden="1" x14ac:dyDescent="0.2">
      <c r="C622">
        <v>621</v>
      </c>
    </row>
    <row r="623" spans="3:8" hidden="1" x14ac:dyDescent="0.2">
      <c r="C623">
        <v>622</v>
      </c>
    </row>
    <row r="624" spans="3:8" hidden="1" x14ac:dyDescent="0.2">
      <c r="C624">
        <v>623</v>
      </c>
    </row>
    <row r="625" spans="3:8" hidden="1" x14ac:dyDescent="0.2">
      <c r="C625">
        <v>624</v>
      </c>
    </row>
    <row r="626" spans="3:8" hidden="1" x14ac:dyDescent="0.2">
      <c r="C626">
        <v>625</v>
      </c>
    </row>
    <row r="627" spans="3:8" hidden="1" x14ac:dyDescent="0.2">
      <c r="C627">
        <v>626</v>
      </c>
    </row>
    <row r="628" spans="3:8" hidden="1" x14ac:dyDescent="0.2">
      <c r="C628">
        <v>627</v>
      </c>
    </row>
    <row r="629" spans="3:8" hidden="1" x14ac:dyDescent="0.2">
      <c r="C629">
        <v>628</v>
      </c>
    </row>
    <row r="630" spans="3:8" hidden="1" x14ac:dyDescent="0.2">
      <c r="C630">
        <v>629</v>
      </c>
    </row>
    <row r="631" spans="3:8" hidden="1" x14ac:dyDescent="0.2">
      <c r="C631">
        <v>630</v>
      </c>
    </row>
    <row r="632" spans="3:8" hidden="1" x14ac:dyDescent="0.2">
      <c r="C632">
        <v>631</v>
      </c>
    </row>
    <row r="633" spans="3:8" x14ac:dyDescent="0.2">
      <c r="C633">
        <v>632</v>
      </c>
      <c r="H633" s="80" t="s">
        <v>693</v>
      </c>
    </row>
    <row r="634" spans="3:8" hidden="1" x14ac:dyDescent="0.2">
      <c r="C634">
        <v>633</v>
      </c>
    </row>
    <row r="635" spans="3:8" hidden="1" x14ac:dyDescent="0.2">
      <c r="C635">
        <v>634</v>
      </c>
    </row>
    <row r="636" spans="3:8" hidden="1" x14ac:dyDescent="0.2">
      <c r="C636">
        <v>635</v>
      </c>
    </row>
    <row r="637" spans="3:8" hidden="1" x14ac:dyDescent="0.2">
      <c r="C637">
        <v>636</v>
      </c>
    </row>
    <row r="638" spans="3:8" hidden="1" x14ac:dyDescent="0.2">
      <c r="C638">
        <v>637</v>
      </c>
    </row>
    <row r="639" spans="3:8" hidden="1" x14ac:dyDescent="0.2">
      <c r="C639">
        <v>638</v>
      </c>
    </row>
    <row r="640" spans="3:8" hidden="1" x14ac:dyDescent="0.2">
      <c r="C640">
        <v>639</v>
      </c>
    </row>
    <row r="641" spans="3:8" hidden="1" x14ac:dyDescent="0.2">
      <c r="C641">
        <v>640</v>
      </c>
    </row>
    <row r="642" spans="3:8" hidden="1" x14ac:dyDescent="0.2">
      <c r="C642">
        <v>641</v>
      </c>
    </row>
    <row r="643" spans="3:8" hidden="1" x14ac:dyDescent="0.2">
      <c r="C643">
        <v>642</v>
      </c>
    </row>
    <row r="644" spans="3:8" hidden="1" x14ac:dyDescent="0.2">
      <c r="C644">
        <v>643</v>
      </c>
    </row>
    <row r="645" spans="3:8" hidden="1" x14ac:dyDescent="0.2">
      <c r="C645">
        <v>644</v>
      </c>
    </row>
    <row r="646" spans="3:8" hidden="1" x14ac:dyDescent="0.2">
      <c r="C646">
        <v>645</v>
      </c>
    </row>
    <row r="647" spans="3:8" hidden="1" x14ac:dyDescent="0.2">
      <c r="C647">
        <v>646</v>
      </c>
    </row>
    <row r="648" spans="3:8" x14ac:dyDescent="0.2">
      <c r="C648">
        <v>647</v>
      </c>
      <c r="H648" t="s">
        <v>489</v>
      </c>
    </row>
    <row r="649" spans="3:8" hidden="1" x14ac:dyDescent="0.2">
      <c r="C649">
        <v>648</v>
      </c>
    </row>
    <row r="650" spans="3:8" hidden="1" x14ac:dyDescent="0.2">
      <c r="C650">
        <v>649</v>
      </c>
    </row>
    <row r="651" spans="3:8" hidden="1" x14ac:dyDescent="0.2">
      <c r="C651">
        <v>650</v>
      </c>
    </row>
    <row r="652" spans="3:8" hidden="1" x14ac:dyDescent="0.2">
      <c r="C652">
        <v>651</v>
      </c>
    </row>
    <row r="653" spans="3:8" hidden="1" x14ac:dyDescent="0.2">
      <c r="C653">
        <v>652</v>
      </c>
    </row>
    <row r="654" spans="3:8" hidden="1" x14ac:dyDescent="0.2">
      <c r="C654">
        <v>653</v>
      </c>
    </row>
    <row r="655" spans="3:8" hidden="1" x14ac:dyDescent="0.2">
      <c r="C655">
        <v>654</v>
      </c>
    </row>
    <row r="656" spans="3:8" hidden="1" x14ac:dyDescent="0.2">
      <c r="C656">
        <v>655</v>
      </c>
    </row>
    <row r="657" spans="3:8" hidden="1" x14ac:dyDescent="0.2">
      <c r="C657">
        <v>656</v>
      </c>
    </row>
    <row r="658" spans="3:8" hidden="1" x14ac:dyDescent="0.2">
      <c r="C658">
        <v>657</v>
      </c>
    </row>
    <row r="659" spans="3:8" hidden="1" x14ac:dyDescent="0.2">
      <c r="C659">
        <v>658</v>
      </c>
    </row>
    <row r="660" spans="3:8" hidden="1" x14ac:dyDescent="0.2">
      <c r="C660">
        <v>659</v>
      </c>
    </row>
    <row r="661" spans="3:8" hidden="1" x14ac:dyDescent="0.2">
      <c r="C661">
        <v>660</v>
      </c>
    </row>
    <row r="662" spans="3:8" hidden="1" x14ac:dyDescent="0.2">
      <c r="C662">
        <v>661</v>
      </c>
    </row>
    <row r="663" spans="3:8" hidden="1" x14ac:dyDescent="0.2">
      <c r="C663">
        <v>662</v>
      </c>
    </row>
    <row r="664" spans="3:8" hidden="1" x14ac:dyDescent="0.2">
      <c r="C664">
        <v>663</v>
      </c>
    </row>
    <row r="665" spans="3:8" hidden="1" x14ac:dyDescent="0.2">
      <c r="C665">
        <v>664</v>
      </c>
    </row>
    <row r="666" spans="3:8" x14ac:dyDescent="0.2">
      <c r="C666">
        <v>665</v>
      </c>
      <c r="H666" t="s">
        <v>483</v>
      </c>
    </row>
    <row r="667" spans="3:8" x14ac:dyDescent="0.2">
      <c r="C667">
        <v>666</v>
      </c>
      <c r="H667" s="94" t="s">
        <v>485</v>
      </c>
    </row>
    <row r="668" spans="3:8" hidden="1" x14ac:dyDescent="0.2">
      <c r="C668">
        <v>667</v>
      </c>
    </row>
    <row r="669" spans="3:8" hidden="1" x14ac:dyDescent="0.2">
      <c r="C669">
        <v>668</v>
      </c>
    </row>
    <row r="670" spans="3:8" hidden="1" x14ac:dyDescent="0.2">
      <c r="C670">
        <v>669</v>
      </c>
    </row>
    <row r="671" spans="3:8" hidden="1" x14ac:dyDescent="0.2">
      <c r="C671">
        <v>670</v>
      </c>
    </row>
    <row r="672" spans="3:8" hidden="1" x14ac:dyDescent="0.2">
      <c r="C672">
        <v>671</v>
      </c>
    </row>
    <row r="673" spans="3:8" hidden="1" x14ac:dyDescent="0.2">
      <c r="C673">
        <v>672</v>
      </c>
    </row>
    <row r="674" spans="3:8" hidden="1" x14ac:dyDescent="0.2">
      <c r="C674">
        <v>673</v>
      </c>
      <c r="H674" s="80"/>
    </row>
    <row r="675" spans="3:8" hidden="1" x14ac:dyDescent="0.2">
      <c r="C675">
        <v>674</v>
      </c>
    </row>
    <row r="676" spans="3:8" hidden="1" x14ac:dyDescent="0.2">
      <c r="C676">
        <v>675</v>
      </c>
    </row>
    <row r="677" spans="3:8" hidden="1" x14ac:dyDescent="0.2">
      <c r="C677">
        <v>676</v>
      </c>
    </row>
    <row r="678" spans="3:8" hidden="1" x14ac:dyDescent="0.2">
      <c r="C678">
        <v>677</v>
      </c>
    </row>
    <row r="679" spans="3:8" hidden="1" x14ac:dyDescent="0.2">
      <c r="C679">
        <v>678</v>
      </c>
    </row>
    <row r="680" spans="3:8" hidden="1" x14ac:dyDescent="0.2">
      <c r="C680">
        <v>679</v>
      </c>
    </row>
    <row r="681" spans="3:8" hidden="1" x14ac:dyDescent="0.2">
      <c r="C681">
        <v>680</v>
      </c>
    </row>
    <row r="682" spans="3:8" x14ac:dyDescent="0.2">
      <c r="C682">
        <v>681</v>
      </c>
      <c r="H682" s="80" t="s">
        <v>489</v>
      </c>
    </row>
    <row r="683" spans="3:8" hidden="1" x14ac:dyDescent="0.2">
      <c r="C683">
        <v>682</v>
      </c>
    </row>
    <row r="684" spans="3:8" hidden="1" x14ac:dyDescent="0.2">
      <c r="C684">
        <v>683</v>
      </c>
    </row>
    <row r="685" spans="3:8" hidden="1" x14ac:dyDescent="0.2">
      <c r="C685">
        <v>684</v>
      </c>
    </row>
    <row r="686" spans="3:8" hidden="1" x14ac:dyDescent="0.2">
      <c r="C686">
        <v>685</v>
      </c>
    </row>
    <row r="687" spans="3:8" hidden="1" x14ac:dyDescent="0.2">
      <c r="C687">
        <v>686</v>
      </c>
    </row>
    <row r="688" spans="3:8" hidden="1" x14ac:dyDescent="0.2">
      <c r="C688">
        <v>687</v>
      </c>
    </row>
    <row r="689" spans="3:8" hidden="1" x14ac:dyDescent="0.2">
      <c r="C689">
        <v>688</v>
      </c>
    </row>
    <row r="690" spans="3:8" hidden="1" x14ac:dyDescent="0.2">
      <c r="C690">
        <v>689</v>
      </c>
    </row>
    <row r="691" spans="3:8" hidden="1" x14ac:dyDescent="0.2">
      <c r="C691">
        <v>690</v>
      </c>
    </row>
    <row r="692" spans="3:8" hidden="1" x14ac:dyDescent="0.2">
      <c r="C692">
        <v>691</v>
      </c>
    </row>
    <row r="693" spans="3:8" hidden="1" x14ac:dyDescent="0.2">
      <c r="C693">
        <v>692</v>
      </c>
    </row>
    <row r="694" spans="3:8" hidden="1" x14ac:dyDescent="0.2">
      <c r="C694">
        <v>693</v>
      </c>
    </row>
    <row r="695" spans="3:8" hidden="1" x14ac:dyDescent="0.2">
      <c r="C695">
        <v>694</v>
      </c>
    </row>
    <row r="696" spans="3:8" hidden="1" x14ac:dyDescent="0.2">
      <c r="C696">
        <v>695</v>
      </c>
    </row>
    <row r="697" spans="3:8" hidden="1" x14ac:dyDescent="0.2">
      <c r="C697">
        <v>696</v>
      </c>
    </row>
    <row r="698" spans="3:8" hidden="1" x14ac:dyDescent="0.2">
      <c r="C698">
        <v>697</v>
      </c>
    </row>
    <row r="699" spans="3:8" hidden="1" x14ac:dyDescent="0.2">
      <c r="C699">
        <v>698</v>
      </c>
    </row>
    <row r="700" spans="3:8" x14ac:dyDescent="0.2">
      <c r="C700">
        <v>699</v>
      </c>
      <c r="H700" t="s">
        <v>483</v>
      </c>
    </row>
    <row r="701" spans="3:8" hidden="1" x14ac:dyDescent="0.2">
      <c r="C701">
        <v>700</v>
      </c>
    </row>
    <row r="702" spans="3:8" hidden="1" x14ac:dyDescent="0.2">
      <c r="C702">
        <v>701</v>
      </c>
    </row>
    <row r="703" spans="3:8" hidden="1" x14ac:dyDescent="0.2">
      <c r="C703">
        <v>702</v>
      </c>
    </row>
    <row r="704" spans="3:8" hidden="1" x14ac:dyDescent="0.2">
      <c r="C704">
        <v>703</v>
      </c>
    </row>
    <row r="705" spans="3:8" hidden="1" x14ac:dyDescent="0.2">
      <c r="C705">
        <v>704</v>
      </c>
    </row>
    <row r="706" spans="3:8" hidden="1" x14ac:dyDescent="0.2">
      <c r="C706">
        <v>705</v>
      </c>
    </row>
    <row r="707" spans="3:8" hidden="1" x14ac:dyDescent="0.2">
      <c r="C707">
        <v>706</v>
      </c>
    </row>
    <row r="708" spans="3:8" hidden="1" x14ac:dyDescent="0.2">
      <c r="C708">
        <v>707</v>
      </c>
    </row>
    <row r="709" spans="3:8" hidden="1" x14ac:dyDescent="0.2">
      <c r="C709">
        <v>708</v>
      </c>
    </row>
    <row r="710" spans="3:8" hidden="1" x14ac:dyDescent="0.2">
      <c r="C710">
        <v>709</v>
      </c>
    </row>
    <row r="711" spans="3:8" hidden="1" x14ac:dyDescent="0.2">
      <c r="C711">
        <v>710</v>
      </c>
    </row>
    <row r="712" spans="3:8" hidden="1" x14ac:dyDescent="0.2">
      <c r="C712">
        <v>711</v>
      </c>
    </row>
    <row r="713" spans="3:8" hidden="1" x14ac:dyDescent="0.2">
      <c r="C713">
        <v>712</v>
      </c>
    </row>
    <row r="714" spans="3:8" hidden="1" x14ac:dyDescent="0.2">
      <c r="C714">
        <v>713</v>
      </c>
    </row>
    <row r="715" spans="3:8" x14ac:dyDescent="0.2">
      <c r="C715">
        <v>714</v>
      </c>
      <c r="H715" t="s">
        <v>487</v>
      </c>
    </row>
    <row r="716" spans="3:8" x14ac:dyDescent="0.2">
      <c r="C716">
        <v>715</v>
      </c>
      <c r="H716" s="94" t="s">
        <v>476</v>
      </c>
    </row>
    <row r="717" spans="3:8" hidden="1" x14ac:dyDescent="0.2">
      <c r="C717">
        <v>716</v>
      </c>
    </row>
    <row r="718" spans="3:8" hidden="1" x14ac:dyDescent="0.2">
      <c r="C718">
        <v>717</v>
      </c>
    </row>
    <row r="719" spans="3:8" hidden="1" x14ac:dyDescent="0.2">
      <c r="C719">
        <v>718</v>
      </c>
    </row>
    <row r="720" spans="3:8" hidden="1" x14ac:dyDescent="0.2">
      <c r="C720">
        <v>719</v>
      </c>
    </row>
    <row r="721" spans="3:8" hidden="1" x14ac:dyDescent="0.2">
      <c r="C721">
        <v>720</v>
      </c>
    </row>
    <row r="722" spans="3:8" hidden="1" x14ac:dyDescent="0.2">
      <c r="C722">
        <v>721</v>
      </c>
    </row>
    <row r="723" spans="3:8" hidden="1" x14ac:dyDescent="0.2">
      <c r="C723">
        <v>722</v>
      </c>
    </row>
    <row r="724" spans="3:8" hidden="1" x14ac:dyDescent="0.2">
      <c r="C724">
        <v>723</v>
      </c>
    </row>
    <row r="725" spans="3:8" hidden="1" x14ac:dyDescent="0.2">
      <c r="C725">
        <v>724</v>
      </c>
    </row>
    <row r="726" spans="3:8" hidden="1" x14ac:dyDescent="0.2">
      <c r="C726">
        <v>725</v>
      </c>
    </row>
    <row r="727" spans="3:8" hidden="1" x14ac:dyDescent="0.2">
      <c r="C727">
        <v>726</v>
      </c>
    </row>
    <row r="728" spans="3:8" hidden="1" x14ac:dyDescent="0.2">
      <c r="C728">
        <v>727</v>
      </c>
    </row>
    <row r="729" spans="3:8" hidden="1" x14ac:dyDescent="0.2">
      <c r="C729">
        <v>728</v>
      </c>
    </row>
    <row r="730" spans="3:8" hidden="1" x14ac:dyDescent="0.2">
      <c r="C730">
        <v>729</v>
      </c>
    </row>
    <row r="731" spans="3:8" x14ac:dyDescent="0.2">
      <c r="C731">
        <v>730</v>
      </c>
      <c r="H731" s="80" t="s">
        <v>693</v>
      </c>
    </row>
    <row r="732" spans="3:8" hidden="1" x14ac:dyDescent="0.2">
      <c r="C732">
        <v>731</v>
      </c>
    </row>
    <row r="733" spans="3:8" hidden="1" x14ac:dyDescent="0.2">
      <c r="C733">
        <v>732</v>
      </c>
    </row>
    <row r="734" spans="3:8" hidden="1" x14ac:dyDescent="0.2">
      <c r="C734">
        <v>733</v>
      </c>
    </row>
    <row r="735" spans="3:8" hidden="1" x14ac:dyDescent="0.2">
      <c r="C735">
        <v>734</v>
      </c>
    </row>
    <row r="736" spans="3:8" hidden="1" x14ac:dyDescent="0.2">
      <c r="C736">
        <v>735</v>
      </c>
    </row>
    <row r="737" spans="3:8" hidden="1" x14ac:dyDescent="0.2">
      <c r="C737">
        <v>736</v>
      </c>
    </row>
    <row r="738" spans="3:8" hidden="1" x14ac:dyDescent="0.2">
      <c r="C738">
        <v>737</v>
      </c>
    </row>
    <row r="739" spans="3:8" hidden="1" x14ac:dyDescent="0.2">
      <c r="C739">
        <v>738</v>
      </c>
    </row>
    <row r="740" spans="3:8" hidden="1" x14ac:dyDescent="0.2">
      <c r="C740">
        <v>739</v>
      </c>
    </row>
    <row r="741" spans="3:8" hidden="1" x14ac:dyDescent="0.2">
      <c r="C741">
        <v>740</v>
      </c>
    </row>
    <row r="742" spans="3:8" hidden="1" x14ac:dyDescent="0.2">
      <c r="C742">
        <v>741</v>
      </c>
    </row>
    <row r="743" spans="3:8" hidden="1" x14ac:dyDescent="0.2">
      <c r="C743">
        <v>742</v>
      </c>
    </row>
    <row r="744" spans="3:8" hidden="1" x14ac:dyDescent="0.2">
      <c r="C744">
        <v>743</v>
      </c>
    </row>
    <row r="745" spans="3:8" hidden="1" x14ac:dyDescent="0.2">
      <c r="C745">
        <v>744</v>
      </c>
    </row>
    <row r="746" spans="3:8" hidden="1" x14ac:dyDescent="0.2">
      <c r="C746">
        <v>745</v>
      </c>
    </row>
    <row r="747" spans="3:8" hidden="1" x14ac:dyDescent="0.2">
      <c r="C747">
        <v>746</v>
      </c>
    </row>
    <row r="748" spans="3:8" x14ac:dyDescent="0.2">
      <c r="C748">
        <v>747</v>
      </c>
      <c r="H748" t="s">
        <v>489</v>
      </c>
    </row>
    <row r="749" spans="3:8" hidden="1" x14ac:dyDescent="0.2">
      <c r="C749">
        <v>748</v>
      </c>
    </row>
    <row r="750" spans="3:8" hidden="1" x14ac:dyDescent="0.2">
      <c r="C750">
        <v>749</v>
      </c>
    </row>
    <row r="751" spans="3:8" hidden="1" x14ac:dyDescent="0.2">
      <c r="C751">
        <v>750</v>
      </c>
    </row>
    <row r="752" spans="3:8" hidden="1" x14ac:dyDescent="0.2">
      <c r="C752">
        <v>751</v>
      </c>
    </row>
    <row r="753" spans="3:8" hidden="1" x14ac:dyDescent="0.2">
      <c r="C753">
        <v>752</v>
      </c>
    </row>
    <row r="754" spans="3:8" hidden="1" x14ac:dyDescent="0.2">
      <c r="C754">
        <v>753</v>
      </c>
    </row>
    <row r="755" spans="3:8" hidden="1" x14ac:dyDescent="0.2">
      <c r="C755">
        <v>754</v>
      </c>
    </row>
    <row r="756" spans="3:8" hidden="1" x14ac:dyDescent="0.2">
      <c r="C756">
        <v>755</v>
      </c>
    </row>
    <row r="757" spans="3:8" hidden="1" x14ac:dyDescent="0.2">
      <c r="C757">
        <v>756</v>
      </c>
    </row>
    <row r="758" spans="3:8" hidden="1" x14ac:dyDescent="0.2">
      <c r="C758">
        <v>757</v>
      </c>
    </row>
    <row r="759" spans="3:8" hidden="1" x14ac:dyDescent="0.2">
      <c r="C759">
        <v>758</v>
      </c>
    </row>
    <row r="760" spans="3:8" hidden="1" x14ac:dyDescent="0.2">
      <c r="C760">
        <v>759</v>
      </c>
    </row>
    <row r="761" spans="3:8" hidden="1" x14ac:dyDescent="0.2">
      <c r="C761">
        <v>760</v>
      </c>
    </row>
    <row r="762" spans="3:8" hidden="1" x14ac:dyDescent="0.2">
      <c r="C762">
        <v>761</v>
      </c>
    </row>
    <row r="763" spans="3:8" hidden="1" x14ac:dyDescent="0.2">
      <c r="C763">
        <v>762</v>
      </c>
    </row>
    <row r="764" spans="3:8" hidden="1" x14ac:dyDescent="0.2">
      <c r="C764">
        <v>763</v>
      </c>
    </row>
    <row r="765" spans="3:8" x14ac:dyDescent="0.2">
      <c r="C765">
        <v>764</v>
      </c>
      <c r="H765" t="s">
        <v>483</v>
      </c>
    </row>
    <row r="766" spans="3:8" x14ac:dyDescent="0.2">
      <c r="C766">
        <v>765</v>
      </c>
      <c r="H766" s="94" t="s">
        <v>486</v>
      </c>
    </row>
    <row r="767" spans="3:8" hidden="1" x14ac:dyDescent="0.2">
      <c r="C767">
        <v>766</v>
      </c>
    </row>
    <row r="768" spans="3:8" hidden="1" x14ac:dyDescent="0.2">
      <c r="C768">
        <v>767</v>
      </c>
    </row>
    <row r="769" spans="3:8" hidden="1" x14ac:dyDescent="0.2">
      <c r="C769">
        <v>768</v>
      </c>
    </row>
    <row r="770" spans="3:8" hidden="1" x14ac:dyDescent="0.2">
      <c r="C770">
        <v>769</v>
      </c>
    </row>
    <row r="771" spans="3:8" hidden="1" x14ac:dyDescent="0.2">
      <c r="C771">
        <v>770</v>
      </c>
    </row>
    <row r="772" spans="3:8" hidden="1" x14ac:dyDescent="0.2">
      <c r="C772">
        <v>771</v>
      </c>
    </row>
    <row r="773" spans="3:8" hidden="1" x14ac:dyDescent="0.2">
      <c r="C773">
        <v>772</v>
      </c>
    </row>
    <row r="774" spans="3:8" hidden="1" x14ac:dyDescent="0.2">
      <c r="C774">
        <v>773</v>
      </c>
    </row>
    <row r="775" spans="3:8" hidden="1" x14ac:dyDescent="0.2">
      <c r="C775">
        <v>774</v>
      </c>
    </row>
    <row r="776" spans="3:8" hidden="1" x14ac:dyDescent="0.2">
      <c r="C776">
        <v>775</v>
      </c>
    </row>
    <row r="777" spans="3:8" hidden="1" x14ac:dyDescent="0.2">
      <c r="C777">
        <v>776</v>
      </c>
    </row>
    <row r="778" spans="3:8" hidden="1" x14ac:dyDescent="0.2">
      <c r="C778">
        <v>777</v>
      </c>
    </row>
    <row r="779" spans="3:8" hidden="1" x14ac:dyDescent="0.2">
      <c r="C779">
        <v>778</v>
      </c>
    </row>
    <row r="780" spans="3:8" hidden="1" x14ac:dyDescent="0.2">
      <c r="C780">
        <v>779</v>
      </c>
    </row>
    <row r="781" spans="3:8" x14ac:dyDescent="0.2">
      <c r="C781">
        <v>780</v>
      </c>
      <c r="H781" s="80" t="s">
        <v>489</v>
      </c>
    </row>
    <row r="782" spans="3:8" hidden="1" x14ac:dyDescent="0.2">
      <c r="C782">
        <v>781</v>
      </c>
    </row>
    <row r="783" spans="3:8" hidden="1" x14ac:dyDescent="0.2">
      <c r="C783">
        <v>782</v>
      </c>
    </row>
    <row r="784" spans="3:8" hidden="1" x14ac:dyDescent="0.2">
      <c r="C784">
        <v>783</v>
      </c>
    </row>
    <row r="785" spans="3:8" hidden="1" x14ac:dyDescent="0.2">
      <c r="C785">
        <v>784</v>
      </c>
    </row>
    <row r="786" spans="3:8" hidden="1" x14ac:dyDescent="0.2">
      <c r="C786">
        <v>785</v>
      </c>
    </row>
    <row r="787" spans="3:8" hidden="1" x14ac:dyDescent="0.2">
      <c r="C787">
        <v>786</v>
      </c>
    </row>
    <row r="788" spans="3:8" hidden="1" x14ac:dyDescent="0.2">
      <c r="C788">
        <v>787</v>
      </c>
    </row>
    <row r="789" spans="3:8" hidden="1" x14ac:dyDescent="0.2">
      <c r="C789">
        <v>788</v>
      </c>
    </row>
    <row r="790" spans="3:8" hidden="1" x14ac:dyDescent="0.2">
      <c r="C790">
        <v>789</v>
      </c>
    </row>
    <row r="791" spans="3:8" hidden="1" x14ac:dyDescent="0.2">
      <c r="C791">
        <v>790</v>
      </c>
    </row>
    <row r="792" spans="3:8" hidden="1" x14ac:dyDescent="0.2">
      <c r="C792">
        <v>791</v>
      </c>
    </row>
    <row r="793" spans="3:8" hidden="1" x14ac:dyDescent="0.2">
      <c r="C793">
        <v>792</v>
      </c>
    </row>
    <row r="794" spans="3:8" hidden="1" x14ac:dyDescent="0.2">
      <c r="C794">
        <v>793</v>
      </c>
    </row>
    <row r="795" spans="3:8" hidden="1" x14ac:dyDescent="0.2">
      <c r="C795">
        <v>794</v>
      </c>
    </row>
    <row r="796" spans="3:8" hidden="1" x14ac:dyDescent="0.2">
      <c r="C796">
        <v>795</v>
      </c>
    </row>
    <row r="797" spans="3:8" hidden="1" x14ac:dyDescent="0.2">
      <c r="C797">
        <v>796</v>
      </c>
    </row>
    <row r="798" spans="3:8" x14ac:dyDescent="0.2">
      <c r="C798">
        <v>797</v>
      </c>
      <c r="H798" t="s">
        <v>483</v>
      </c>
    </row>
    <row r="799" spans="3:8" hidden="1" x14ac:dyDescent="0.2">
      <c r="C799">
        <v>798</v>
      </c>
    </row>
    <row r="800" spans="3:8" hidden="1" x14ac:dyDescent="0.2">
      <c r="C800">
        <v>799</v>
      </c>
    </row>
    <row r="801" spans="3:8" hidden="1" x14ac:dyDescent="0.2">
      <c r="C801">
        <v>800</v>
      </c>
    </row>
    <row r="802" spans="3:8" hidden="1" x14ac:dyDescent="0.2">
      <c r="C802">
        <v>801</v>
      </c>
    </row>
    <row r="803" spans="3:8" hidden="1" x14ac:dyDescent="0.2">
      <c r="C803">
        <v>802</v>
      </c>
    </row>
    <row r="804" spans="3:8" hidden="1" x14ac:dyDescent="0.2">
      <c r="C804">
        <v>803</v>
      </c>
    </row>
    <row r="805" spans="3:8" hidden="1" x14ac:dyDescent="0.2">
      <c r="C805">
        <v>804</v>
      </c>
    </row>
    <row r="806" spans="3:8" hidden="1" x14ac:dyDescent="0.2">
      <c r="C806">
        <v>805</v>
      </c>
    </row>
    <row r="807" spans="3:8" hidden="1" x14ac:dyDescent="0.2">
      <c r="C807">
        <v>806</v>
      </c>
    </row>
    <row r="808" spans="3:8" hidden="1" x14ac:dyDescent="0.2">
      <c r="C808">
        <v>807</v>
      </c>
    </row>
    <row r="809" spans="3:8" hidden="1" x14ac:dyDescent="0.2">
      <c r="C809">
        <v>808</v>
      </c>
    </row>
    <row r="810" spans="3:8" hidden="1" x14ac:dyDescent="0.2">
      <c r="C810">
        <v>809</v>
      </c>
    </row>
    <row r="811" spans="3:8" hidden="1" x14ac:dyDescent="0.2">
      <c r="C811">
        <v>810</v>
      </c>
    </row>
    <row r="812" spans="3:8" hidden="1" x14ac:dyDescent="0.2">
      <c r="C812">
        <v>811</v>
      </c>
    </row>
    <row r="813" spans="3:8" hidden="1" x14ac:dyDescent="0.2">
      <c r="C813">
        <v>812</v>
      </c>
    </row>
    <row r="814" spans="3:8" hidden="1" x14ac:dyDescent="0.2">
      <c r="C814">
        <v>813</v>
      </c>
    </row>
    <row r="815" spans="3:8" hidden="1" x14ac:dyDescent="0.2">
      <c r="C815">
        <v>814</v>
      </c>
    </row>
    <row r="816" spans="3:8" x14ac:dyDescent="0.2">
      <c r="C816">
        <v>815</v>
      </c>
      <c r="H816" t="s">
        <v>487</v>
      </c>
    </row>
    <row r="817" spans="3:8" x14ac:dyDescent="0.2">
      <c r="C817">
        <v>816</v>
      </c>
      <c r="H817" s="94" t="s">
        <v>476</v>
      </c>
    </row>
    <row r="818" spans="3:8" hidden="1" x14ac:dyDescent="0.2">
      <c r="C818">
        <v>817</v>
      </c>
    </row>
    <row r="819" spans="3:8" hidden="1" x14ac:dyDescent="0.2">
      <c r="C819">
        <v>818</v>
      </c>
    </row>
    <row r="820" spans="3:8" hidden="1" x14ac:dyDescent="0.2">
      <c r="C820">
        <v>819</v>
      </c>
    </row>
    <row r="821" spans="3:8" hidden="1" x14ac:dyDescent="0.2">
      <c r="C821">
        <v>820</v>
      </c>
    </row>
    <row r="822" spans="3:8" hidden="1" x14ac:dyDescent="0.2">
      <c r="C822">
        <v>821</v>
      </c>
    </row>
    <row r="823" spans="3:8" hidden="1" x14ac:dyDescent="0.2">
      <c r="C823">
        <v>822</v>
      </c>
    </row>
    <row r="824" spans="3:8" hidden="1" x14ac:dyDescent="0.2">
      <c r="C824">
        <v>823</v>
      </c>
    </row>
    <row r="825" spans="3:8" hidden="1" x14ac:dyDescent="0.2">
      <c r="C825">
        <v>824</v>
      </c>
    </row>
    <row r="826" spans="3:8" hidden="1" x14ac:dyDescent="0.2">
      <c r="C826">
        <v>825</v>
      </c>
    </row>
    <row r="827" spans="3:8" hidden="1" x14ac:dyDescent="0.2">
      <c r="C827">
        <v>826</v>
      </c>
    </row>
    <row r="828" spans="3:8" hidden="1" x14ac:dyDescent="0.2">
      <c r="C828">
        <v>827</v>
      </c>
    </row>
    <row r="829" spans="3:8" hidden="1" x14ac:dyDescent="0.2">
      <c r="C829">
        <v>828</v>
      </c>
    </row>
    <row r="830" spans="3:8" hidden="1" x14ac:dyDescent="0.2">
      <c r="C830">
        <v>829</v>
      </c>
    </row>
    <row r="831" spans="3:8" hidden="1" x14ac:dyDescent="0.2">
      <c r="C831">
        <v>830</v>
      </c>
    </row>
    <row r="832" spans="3:8" x14ac:dyDescent="0.2">
      <c r="C832">
        <v>831</v>
      </c>
      <c r="H832" s="80" t="s">
        <v>693</v>
      </c>
    </row>
    <row r="833" spans="3:8" hidden="1" x14ac:dyDescent="0.2">
      <c r="C833">
        <v>832</v>
      </c>
    </row>
    <row r="834" spans="3:8" hidden="1" x14ac:dyDescent="0.2">
      <c r="C834">
        <v>833</v>
      </c>
    </row>
    <row r="835" spans="3:8" hidden="1" x14ac:dyDescent="0.2">
      <c r="C835">
        <v>834</v>
      </c>
    </row>
    <row r="836" spans="3:8" hidden="1" x14ac:dyDescent="0.2">
      <c r="C836">
        <v>835</v>
      </c>
    </row>
    <row r="837" spans="3:8" hidden="1" x14ac:dyDescent="0.2">
      <c r="C837">
        <v>836</v>
      </c>
    </row>
    <row r="838" spans="3:8" hidden="1" x14ac:dyDescent="0.2">
      <c r="C838">
        <v>837</v>
      </c>
    </row>
    <row r="839" spans="3:8" hidden="1" x14ac:dyDescent="0.2">
      <c r="C839">
        <v>838</v>
      </c>
    </row>
    <row r="840" spans="3:8" hidden="1" x14ac:dyDescent="0.2">
      <c r="C840">
        <v>839</v>
      </c>
    </row>
    <row r="841" spans="3:8" hidden="1" x14ac:dyDescent="0.2">
      <c r="C841">
        <v>840</v>
      </c>
    </row>
    <row r="842" spans="3:8" hidden="1" x14ac:dyDescent="0.2">
      <c r="C842">
        <v>841</v>
      </c>
    </row>
    <row r="843" spans="3:8" hidden="1" x14ac:dyDescent="0.2">
      <c r="C843">
        <v>842</v>
      </c>
    </row>
    <row r="844" spans="3:8" hidden="1" x14ac:dyDescent="0.2">
      <c r="C844">
        <v>843</v>
      </c>
    </row>
    <row r="845" spans="3:8" hidden="1" x14ac:dyDescent="0.2">
      <c r="C845">
        <v>844</v>
      </c>
    </row>
    <row r="846" spans="3:8" hidden="1" x14ac:dyDescent="0.2">
      <c r="C846">
        <v>845</v>
      </c>
    </row>
    <row r="847" spans="3:8" x14ac:dyDescent="0.2">
      <c r="C847">
        <v>846</v>
      </c>
      <c r="H847" t="s">
        <v>489</v>
      </c>
    </row>
    <row r="848" spans="3:8" hidden="1" x14ac:dyDescent="0.2">
      <c r="C848">
        <v>847</v>
      </c>
    </row>
    <row r="849" spans="3:3" hidden="1" x14ac:dyDescent="0.2">
      <c r="C849">
        <v>848</v>
      </c>
    </row>
    <row r="850" spans="3:3" hidden="1" x14ac:dyDescent="0.2">
      <c r="C850">
        <v>849</v>
      </c>
    </row>
    <row r="851" spans="3:3" hidden="1" x14ac:dyDescent="0.2">
      <c r="C851">
        <v>850</v>
      </c>
    </row>
    <row r="852" spans="3:3" hidden="1" x14ac:dyDescent="0.2">
      <c r="C852">
        <v>851</v>
      </c>
    </row>
    <row r="853" spans="3:3" hidden="1" x14ac:dyDescent="0.2">
      <c r="C853">
        <v>852</v>
      </c>
    </row>
    <row r="854" spans="3:3" hidden="1" x14ac:dyDescent="0.2">
      <c r="C854">
        <v>853</v>
      </c>
    </row>
    <row r="855" spans="3:3" hidden="1" x14ac:dyDescent="0.2">
      <c r="C855">
        <v>854</v>
      </c>
    </row>
    <row r="856" spans="3:3" hidden="1" x14ac:dyDescent="0.2">
      <c r="C856">
        <v>855</v>
      </c>
    </row>
    <row r="857" spans="3:3" hidden="1" x14ac:dyDescent="0.2">
      <c r="C857">
        <v>856</v>
      </c>
    </row>
    <row r="858" spans="3:3" hidden="1" x14ac:dyDescent="0.2">
      <c r="C858">
        <v>857</v>
      </c>
    </row>
    <row r="859" spans="3:3" hidden="1" x14ac:dyDescent="0.2">
      <c r="C859">
        <v>858</v>
      </c>
    </row>
    <row r="860" spans="3:3" hidden="1" x14ac:dyDescent="0.2">
      <c r="C860">
        <v>859</v>
      </c>
    </row>
    <row r="861" spans="3:3" hidden="1" x14ac:dyDescent="0.2">
      <c r="C861">
        <v>860</v>
      </c>
    </row>
    <row r="862" spans="3:3" hidden="1" x14ac:dyDescent="0.2">
      <c r="C862">
        <v>861</v>
      </c>
    </row>
    <row r="863" spans="3:3" hidden="1" x14ac:dyDescent="0.2">
      <c r="C863">
        <v>862</v>
      </c>
    </row>
    <row r="864" spans="3:3" hidden="1" x14ac:dyDescent="0.2">
      <c r="C864">
        <v>863</v>
      </c>
    </row>
    <row r="865" spans="3:8" x14ac:dyDescent="0.2">
      <c r="C865">
        <v>864</v>
      </c>
      <c r="H865" t="s">
        <v>483</v>
      </c>
    </row>
    <row r="866" spans="3:8" x14ac:dyDescent="0.2">
      <c r="C866">
        <v>865</v>
      </c>
      <c r="H866" s="94" t="s">
        <v>485</v>
      </c>
    </row>
    <row r="867" spans="3:8" hidden="1" x14ac:dyDescent="0.2">
      <c r="C867">
        <v>866</v>
      </c>
    </row>
    <row r="868" spans="3:8" hidden="1" x14ac:dyDescent="0.2">
      <c r="C868">
        <v>867</v>
      </c>
    </row>
    <row r="869" spans="3:8" hidden="1" x14ac:dyDescent="0.2">
      <c r="C869">
        <v>868</v>
      </c>
    </row>
    <row r="870" spans="3:8" hidden="1" x14ac:dyDescent="0.2">
      <c r="C870">
        <v>869</v>
      </c>
    </row>
    <row r="871" spans="3:8" hidden="1" x14ac:dyDescent="0.2">
      <c r="C871">
        <v>870</v>
      </c>
    </row>
    <row r="872" spans="3:8" hidden="1" x14ac:dyDescent="0.2">
      <c r="C872">
        <v>871</v>
      </c>
    </row>
    <row r="873" spans="3:8" hidden="1" x14ac:dyDescent="0.2">
      <c r="C873">
        <v>872</v>
      </c>
      <c r="H873" s="80"/>
    </row>
    <row r="874" spans="3:8" hidden="1" x14ac:dyDescent="0.2">
      <c r="C874">
        <v>873</v>
      </c>
    </row>
    <row r="875" spans="3:8" hidden="1" x14ac:dyDescent="0.2">
      <c r="C875">
        <v>874</v>
      </c>
    </row>
    <row r="876" spans="3:8" hidden="1" x14ac:dyDescent="0.2">
      <c r="C876">
        <v>875</v>
      </c>
    </row>
    <row r="877" spans="3:8" hidden="1" x14ac:dyDescent="0.2">
      <c r="C877">
        <v>876</v>
      </c>
    </row>
    <row r="878" spans="3:8" hidden="1" x14ac:dyDescent="0.2">
      <c r="C878">
        <v>877</v>
      </c>
    </row>
    <row r="879" spans="3:8" hidden="1" x14ac:dyDescent="0.2">
      <c r="C879">
        <v>878</v>
      </c>
    </row>
    <row r="880" spans="3:8" hidden="1" x14ac:dyDescent="0.2">
      <c r="C880">
        <v>879</v>
      </c>
    </row>
    <row r="881" spans="3:8" x14ac:dyDescent="0.2">
      <c r="C881">
        <v>880</v>
      </c>
      <c r="H881" s="80" t="s">
        <v>489</v>
      </c>
    </row>
    <row r="882" spans="3:8" hidden="1" x14ac:dyDescent="0.2">
      <c r="C882">
        <v>881</v>
      </c>
    </row>
    <row r="883" spans="3:8" hidden="1" x14ac:dyDescent="0.2">
      <c r="C883">
        <v>882</v>
      </c>
    </row>
    <row r="884" spans="3:8" hidden="1" x14ac:dyDescent="0.2">
      <c r="C884">
        <v>883</v>
      </c>
    </row>
    <row r="885" spans="3:8" hidden="1" x14ac:dyDescent="0.2">
      <c r="C885">
        <v>884</v>
      </c>
    </row>
    <row r="886" spans="3:8" hidden="1" x14ac:dyDescent="0.2">
      <c r="C886">
        <v>885</v>
      </c>
    </row>
    <row r="887" spans="3:8" hidden="1" x14ac:dyDescent="0.2">
      <c r="C887">
        <v>886</v>
      </c>
    </row>
    <row r="888" spans="3:8" hidden="1" x14ac:dyDescent="0.2">
      <c r="C888">
        <v>887</v>
      </c>
    </row>
    <row r="889" spans="3:8" hidden="1" x14ac:dyDescent="0.2">
      <c r="C889">
        <v>888</v>
      </c>
    </row>
    <row r="890" spans="3:8" hidden="1" x14ac:dyDescent="0.2">
      <c r="C890">
        <v>889</v>
      </c>
    </row>
    <row r="891" spans="3:8" hidden="1" x14ac:dyDescent="0.2">
      <c r="C891">
        <v>890</v>
      </c>
    </row>
    <row r="892" spans="3:8" hidden="1" x14ac:dyDescent="0.2">
      <c r="C892">
        <v>891</v>
      </c>
    </row>
    <row r="893" spans="3:8" hidden="1" x14ac:dyDescent="0.2">
      <c r="C893">
        <v>892</v>
      </c>
    </row>
    <row r="894" spans="3:8" hidden="1" x14ac:dyDescent="0.2">
      <c r="C894">
        <v>893</v>
      </c>
    </row>
    <row r="895" spans="3:8" hidden="1" x14ac:dyDescent="0.2">
      <c r="C895">
        <v>894</v>
      </c>
    </row>
    <row r="896" spans="3:8" hidden="1" x14ac:dyDescent="0.2">
      <c r="C896">
        <v>895</v>
      </c>
    </row>
    <row r="897" spans="3:8" hidden="1" x14ac:dyDescent="0.2">
      <c r="C897">
        <v>896</v>
      </c>
    </row>
    <row r="898" spans="3:8" hidden="1" x14ac:dyDescent="0.2">
      <c r="C898">
        <v>897</v>
      </c>
    </row>
    <row r="899" spans="3:8" x14ac:dyDescent="0.2">
      <c r="C899">
        <v>898</v>
      </c>
      <c r="H899" t="s">
        <v>483</v>
      </c>
    </row>
    <row r="900" spans="3:8" hidden="1" x14ac:dyDescent="0.2">
      <c r="C900">
        <v>899</v>
      </c>
    </row>
    <row r="901" spans="3:8" hidden="1" x14ac:dyDescent="0.2">
      <c r="C901">
        <v>900</v>
      </c>
    </row>
    <row r="902" spans="3:8" hidden="1" x14ac:dyDescent="0.2">
      <c r="C902">
        <v>901</v>
      </c>
    </row>
    <row r="903" spans="3:8" hidden="1" x14ac:dyDescent="0.2">
      <c r="C903">
        <v>902</v>
      </c>
    </row>
    <row r="904" spans="3:8" hidden="1" x14ac:dyDescent="0.2">
      <c r="C904">
        <v>903</v>
      </c>
    </row>
    <row r="905" spans="3:8" hidden="1" x14ac:dyDescent="0.2">
      <c r="C905">
        <v>904</v>
      </c>
    </row>
    <row r="906" spans="3:8" hidden="1" x14ac:dyDescent="0.2">
      <c r="C906">
        <v>905</v>
      </c>
    </row>
    <row r="907" spans="3:8" hidden="1" x14ac:dyDescent="0.2">
      <c r="C907">
        <v>906</v>
      </c>
    </row>
    <row r="908" spans="3:8" hidden="1" x14ac:dyDescent="0.2">
      <c r="C908">
        <v>907</v>
      </c>
    </row>
    <row r="909" spans="3:8" hidden="1" x14ac:dyDescent="0.2">
      <c r="C909">
        <v>908</v>
      </c>
    </row>
    <row r="910" spans="3:8" hidden="1" x14ac:dyDescent="0.2">
      <c r="C910">
        <v>909</v>
      </c>
    </row>
    <row r="911" spans="3:8" hidden="1" x14ac:dyDescent="0.2">
      <c r="C911">
        <v>910</v>
      </c>
    </row>
    <row r="912" spans="3:8" hidden="1" x14ac:dyDescent="0.2">
      <c r="C912">
        <v>911</v>
      </c>
    </row>
    <row r="913" spans="3:8" hidden="1" x14ac:dyDescent="0.2">
      <c r="C913">
        <v>912</v>
      </c>
    </row>
    <row r="914" spans="3:8" x14ac:dyDescent="0.2">
      <c r="C914">
        <v>913</v>
      </c>
      <c r="H914" t="s">
        <v>487</v>
      </c>
    </row>
    <row r="915" spans="3:8" x14ac:dyDescent="0.2">
      <c r="C915">
        <v>914</v>
      </c>
      <c r="H915" s="94" t="s">
        <v>484</v>
      </c>
    </row>
    <row r="916" spans="3:8" hidden="1" x14ac:dyDescent="0.2">
      <c r="C916">
        <v>915</v>
      </c>
    </row>
    <row r="917" spans="3:8" hidden="1" x14ac:dyDescent="0.2">
      <c r="C917">
        <v>916</v>
      </c>
    </row>
    <row r="918" spans="3:8" hidden="1" x14ac:dyDescent="0.2">
      <c r="C918">
        <v>917</v>
      </c>
    </row>
    <row r="919" spans="3:8" hidden="1" x14ac:dyDescent="0.2">
      <c r="C919">
        <v>918</v>
      </c>
    </row>
    <row r="920" spans="3:8" hidden="1" x14ac:dyDescent="0.2">
      <c r="C920">
        <v>919</v>
      </c>
    </row>
    <row r="921" spans="3:8" hidden="1" x14ac:dyDescent="0.2">
      <c r="C921">
        <v>920</v>
      </c>
    </row>
    <row r="922" spans="3:8" hidden="1" x14ac:dyDescent="0.2">
      <c r="C922">
        <v>921</v>
      </c>
    </row>
    <row r="923" spans="3:8" hidden="1" x14ac:dyDescent="0.2">
      <c r="C923">
        <v>922</v>
      </c>
    </row>
    <row r="924" spans="3:8" hidden="1" x14ac:dyDescent="0.2">
      <c r="C924">
        <v>923</v>
      </c>
    </row>
    <row r="925" spans="3:8" hidden="1" x14ac:dyDescent="0.2">
      <c r="C925">
        <v>924</v>
      </c>
    </row>
    <row r="926" spans="3:8" hidden="1" x14ac:dyDescent="0.2">
      <c r="C926">
        <v>925</v>
      </c>
    </row>
    <row r="927" spans="3:8" hidden="1" x14ac:dyDescent="0.2">
      <c r="C927">
        <v>926</v>
      </c>
    </row>
    <row r="928" spans="3:8" hidden="1" x14ac:dyDescent="0.2">
      <c r="C928">
        <v>927</v>
      </c>
    </row>
    <row r="929" spans="3:8" hidden="1" x14ac:dyDescent="0.2">
      <c r="C929">
        <v>928</v>
      </c>
    </row>
    <row r="930" spans="3:8" x14ac:dyDescent="0.2">
      <c r="C930">
        <v>929</v>
      </c>
      <c r="H930" s="80" t="s">
        <v>693</v>
      </c>
    </row>
    <row r="931" spans="3:8" hidden="1" x14ac:dyDescent="0.2">
      <c r="C931">
        <v>930</v>
      </c>
    </row>
    <row r="932" spans="3:8" hidden="1" x14ac:dyDescent="0.2">
      <c r="C932">
        <v>931</v>
      </c>
    </row>
    <row r="933" spans="3:8" hidden="1" x14ac:dyDescent="0.2">
      <c r="C933">
        <v>932</v>
      </c>
    </row>
    <row r="934" spans="3:8" hidden="1" x14ac:dyDescent="0.2">
      <c r="C934">
        <v>933</v>
      </c>
    </row>
    <row r="935" spans="3:8" hidden="1" x14ac:dyDescent="0.2">
      <c r="C935">
        <v>934</v>
      </c>
    </row>
    <row r="936" spans="3:8" hidden="1" x14ac:dyDescent="0.2">
      <c r="C936">
        <v>935</v>
      </c>
    </row>
    <row r="937" spans="3:8" hidden="1" x14ac:dyDescent="0.2">
      <c r="C937">
        <v>936</v>
      </c>
    </row>
    <row r="938" spans="3:8" hidden="1" x14ac:dyDescent="0.2">
      <c r="C938">
        <v>937</v>
      </c>
    </row>
    <row r="939" spans="3:8" hidden="1" x14ac:dyDescent="0.2">
      <c r="C939">
        <v>938</v>
      </c>
    </row>
    <row r="940" spans="3:8" hidden="1" x14ac:dyDescent="0.2">
      <c r="C940">
        <v>939</v>
      </c>
    </row>
    <row r="941" spans="3:8" hidden="1" x14ac:dyDescent="0.2">
      <c r="C941">
        <v>940</v>
      </c>
    </row>
    <row r="942" spans="3:8" hidden="1" x14ac:dyDescent="0.2">
      <c r="C942">
        <v>941</v>
      </c>
    </row>
    <row r="943" spans="3:8" hidden="1" x14ac:dyDescent="0.2">
      <c r="C943">
        <v>942</v>
      </c>
    </row>
    <row r="944" spans="3:8" hidden="1" x14ac:dyDescent="0.2">
      <c r="C944">
        <v>943</v>
      </c>
    </row>
    <row r="945" spans="3:8" hidden="1" x14ac:dyDescent="0.2">
      <c r="C945">
        <v>944</v>
      </c>
    </row>
    <row r="946" spans="3:8" hidden="1" x14ac:dyDescent="0.2">
      <c r="C946">
        <v>945</v>
      </c>
    </row>
    <row r="947" spans="3:8" x14ac:dyDescent="0.2">
      <c r="C947">
        <v>946</v>
      </c>
      <c r="H947" t="s">
        <v>489</v>
      </c>
    </row>
    <row r="948" spans="3:8" hidden="1" x14ac:dyDescent="0.2">
      <c r="C948">
        <v>947</v>
      </c>
    </row>
    <row r="949" spans="3:8" hidden="1" x14ac:dyDescent="0.2">
      <c r="C949">
        <v>948</v>
      </c>
    </row>
    <row r="950" spans="3:8" hidden="1" x14ac:dyDescent="0.2">
      <c r="C950">
        <v>949</v>
      </c>
    </row>
    <row r="951" spans="3:8" hidden="1" x14ac:dyDescent="0.2">
      <c r="C951">
        <v>950</v>
      </c>
    </row>
    <row r="952" spans="3:8" hidden="1" x14ac:dyDescent="0.2">
      <c r="C952">
        <v>951</v>
      </c>
    </row>
    <row r="953" spans="3:8" hidden="1" x14ac:dyDescent="0.2">
      <c r="C953">
        <v>952</v>
      </c>
    </row>
    <row r="954" spans="3:8" hidden="1" x14ac:dyDescent="0.2">
      <c r="C954">
        <v>953</v>
      </c>
    </row>
    <row r="955" spans="3:8" hidden="1" x14ac:dyDescent="0.2">
      <c r="C955">
        <v>954</v>
      </c>
    </row>
    <row r="956" spans="3:8" x14ac:dyDescent="0.2">
      <c r="C956">
        <v>955</v>
      </c>
      <c r="H956" t="s">
        <v>483</v>
      </c>
    </row>
    <row r="957" spans="3:8" x14ac:dyDescent="0.2">
      <c r="C957">
        <v>956</v>
      </c>
      <c r="H957" s="94" t="s">
        <v>486</v>
      </c>
    </row>
    <row r="958" spans="3:8" hidden="1" x14ac:dyDescent="0.2">
      <c r="C958">
        <v>957</v>
      </c>
    </row>
    <row r="959" spans="3:8" hidden="1" x14ac:dyDescent="0.2">
      <c r="C959">
        <v>958</v>
      </c>
    </row>
    <row r="960" spans="3:8" hidden="1" x14ac:dyDescent="0.2">
      <c r="C960">
        <v>959</v>
      </c>
    </row>
    <row r="961" spans="3:8" hidden="1" x14ac:dyDescent="0.2">
      <c r="C961">
        <v>960</v>
      </c>
    </row>
    <row r="962" spans="3:8" hidden="1" x14ac:dyDescent="0.2">
      <c r="C962">
        <v>961</v>
      </c>
    </row>
    <row r="963" spans="3:8" hidden="1" x14ac:dyDescent="0.2">
      <c r="C963">
        <v>962</v>
      </c>
    </row>
    <row r="964" spans="3:8" hidden="1" x14ac:dyDescent="0.2">
      <c r="C964">
        <v>963</v>
      </c>
    </row>
    <row r="965" spans="3:8" x14ac:dyDescent="0.2">
      <c r="C965">
        <v>964</v>
      </c>
      <c r="H965" s="80" t="s">
        <v>489</v>
      </c>
    </row>
    <row r="966" spans="3:8" hidden="1" x14ac:dyDescent="0.2">
      <c r="C966">
        <v>965</v>
      </c>
    </row>
    <row r="967" spans="3:8" hidden="1" x14ac:dyDescent="0.2">
      <c r="C967">
        <v>966</v>
      </c>
    </row>
    <row r="968" spans="3:8" hidden="1" x14ac:dyDescent="0.2">
      <c r="C968">
        <v>967</v>
      </c>
    </row>
    <row r="969" spans="3:8" hidden="1" x14ac:dyDescent="0.2">
      <c r="C969">
        <v>968</v>
      </c>
    </row>
    <row r="970" spans="3:8" hidden="1" x14ac:dyDescent="0.2">
      <c r="C970">
        <v>969</v>
      </c>
    </row>
    <row r="971" spans="3:8" hidden="1" x14ac:dyDescent="0.2">
      <c r="C971">
        <v>970</v>
      </c>
    </row>
    <row r="972" spans="3:8" hidden="1" x14ac:dyDescent="0.2">
      <c r="C972">
        <v>971</v>
      </c>
    </row>
    <row r="973" spans="3:8" hidden="1" x14ac:dyDescent="0.2">
      <c r="C973">
        <v>972</v>
      </c>
    </row>
    <row r="974" spans="3:8" x14ac:dyDescent="0.2">
      <c r="C974">
        <v>973</v>
      </c>
      <c r="H974" t="s">
        <v>548</v>
      </c>
    </row>
    <row r="975" spans="3:8" hidden="1" x14ac:dyDescent="0.2">
      <c r="C975">
        <v>974</v>
      </c>
    </row>
    <row r="976" spans="3:8" hidden="1" x14ac:dyDescent="0.2">
      <c r="C976">
        <v>975</v>
      </c>
    </row>
    <row r="977" spans="3:8" hidden="1" x14ac:dyDescent="0.2">
      <c r="C977">
        <v>976</v>
      </c>
    </row>
    <row r="978" spans="3:8" hidden="1" x14ac:dyDescent="0.2">
      <c r="C978">
        <v>977</v>
      </c>
    </row>
    <row r="979" spans="3:8" hidden="1" x14ac:dyDescent="0.2">
      <c r="C979">
        <v>978</v>
      </c>
    </row>
    <row r="980" spans="3:8" hidden="1" x14ac:dyDescent="0.2">
      <c r="C980">
        <v>979</v>
      </c>
    </row>
    <row r="981" spans="3:8" hidden="1" x14ac:dyDescent="0.2">
      <c r="C981">
        <v>980</v>
      </c>
    </row>
    <row r="982" spans="3:8" hidden="1" x14ac:dyDescent="0.2">
      <c r="C982">
        <v>981</v>
      </c>
    </row>
    <row r="983" spans="3:8" hidden="1" x14ac:dyDescent="0.2">
      <c r="C983">
        <v>982</v>
      </c>
    </row>
    <row r="984" spans="3:8" hidden="1" x14ac:dyDescent="0.2">
      <c r="C984">
        <v>983</v>
      </c>
    </row>
    <row r="985" spans="3:8" hidden="1" x14ac:dyDescent="0.2">
      <c r="C985">
        <v>984</v>
      </c>
    </row>
    <row r="986" spans="3:8" hidden="1" x14ac:dyDescent="0.2">
      <c r="C986">
        <v>985</v>
      </c>
    </row>
    <row r="987" spans="3:8" hidden="1" x14ac:dyDescent="0.2">
      <c r="C987">
        <v>986</v>
      </c>
    </row>
    <row r="988" spans="3:8" hidden="1" x14ac:dyDescent="0.2">
      <c r="C988">
        <v>987</v>
      </c>
    </row>
    <row r="989" spans="3:8" hidden="1" x14ac:dyDescent="0.2">
      <c r="C989">
        <v>988</v>
      </c>
    </row>
    <row r="990" spans="3:8" x14ac:dyDescent="0.2">
      <c r="C990">
        <v>989</v>
      </c>
      <c r="H990" t="s">
        <v>487</v>
      </c>
    </row>
    <row r="991" spans="3:8" x14ac:dyDescent="0.2">
      <c r="C991">
        <v>990</v>
      </c>
      <c r="H991" s="94" t="s">
        <v>484</v>
      </c>
    </row>
    <row r="992" spans="3:8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spans="8:8" hidden="1" x14ac:dyDescent="0.2"/>
    <row r="1026" spans="8:8" hidden="1" x14ac:dyDescent="0.2"/>
    <row r="1027" spans="8:8" hidden="1" x14ac:dyDescent="0.2"/>
    <row r="1028" spans="8:8" hidden="1" x14ac:dyDescent="0.2"/>
    <row r="1029" spans="8:8" hidden="1" x14ac:dyDescent="0.2"/>
    <row r="1030" spans="8:8" hidden="1" x14ac:dyDescent="0.2"/>
    <row r="1031" spans="8:8" hidden="1" x14ac:dyDescent="0.2">
      <c r="H1031" s="80"/>
    </row>
    <row r="1032" spans="8:8" hidden="1" x14ac:dyDescent="0.2"/>
    <row r="1033" spans="8:8" hidden="1" x14ac:dyDescent="0.2"/>
    <row r="1034" spans="8:8" hidden="1" x14ac:dyDescent="0.2"/>
    <row r="1035" spans="8:8" hidden="1" x14ac:dyDescent="0.2"/>
    <row r="1036" spans="8:8" hidden="1" x14ac:dyDescent="0.2"/>
    <row r="1037" spans="8:8" hidden="1" x14ac:dyDescent="0.2"/>
    <row r="1038" spans="8:8" hidden="1" x14ac:dyDescent="0.2"/>
    <row r="1039" spans="8:8" hidden="1" x14ac:dyDescent="0.2"/>
    <row r="1040" spans="8:8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spans="8:8" hidden="1" x14ac:dyDescent="0.2"/>
    <row r="1058" spans="8:8" hidden="1" x14ac:dyDescent="0.2"/>
    <row r="1059" spans="8:8" hidden="1" x14ac:dyDescent="0.2"/>
    <row r="1060" spans="8:8" hidden="1" x14ac:dyDescent="0.2"/>
    <row r="1061" spans="8:8" hidden="1" x14ac:dyDescent="0.2"/>
    <row r="1062" spans="8:8" hidden="1" x14ac:dyDescent="0.2"/>
    <row r="1063" spans="8:8" hidden="1" x14ac:dyDescent="0.2"/>
    <row r="1064" spans="8:8" hidden="1" x14ac:dyDescent="0.2"/>
    <row r="1065" spans="8:8" hidden="1" x14ac:dyDescent="0.2">
      <c r="H1065" s="94"/>
    </row>
  </sheetData>
  <autoFilter ref="H1:H1065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S79"/>
  <sheetViews>
    <sheetView workbookViewId="0">
      <selection activeCell="H10" sqref="H10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578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G3" t="s">
        <v>746</v>
      </c>
      <c r="K3" t="s">
        <v>350</v>
      </c>
      <c r="L3" t="s">
        <v>102</v>
      </c>
      <c r="M3">
        <v>30</v>
      </c>
      <c r="N3">
        <f>M3*60*2</f>
        <v>3600</v>
      </c>
      <c r="O3">
        <f>N3/$R$3</f>
        <v>15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60000</v>
      </c>
      <c r="D5" s="1">
        <f>$D$6*$N$3+N4*D7</f>
        <v>114000</v>
      </c>
      <c r="E5" s="1">
        <f t="shared" ref="E5" si="2">E11*$R$8</f>
        <v>348000</v>
      </c>
      <c r="F5" s="1">
        <f>F11*$R$8</f>
        <v>600000</v>
      </c>
      <c r="L5" t="s">
        <v>347</v>
      </c>
      <c r="M5">
        <v>400</v>
      </c>
      <c r="N5">
        <f>M5*60*2</f>
        <v>48000</v>
      </c>
      <c r="O5">
        <f t="shared" si="1"/>
        <v>200</v>
      </c>
    </row>
    <row r="6" spans="1:18" x14ac:dyDescent="0.2">
      <c r="A6" s="99" t="s">
        <v>348</v>
      </c>
      <c r="B6" s="1" t="s">
        <v>102</v>
      </c>
      <c r="C6" s="1">
        <v>10</v>
      </c>
      <c r="D6" s="1">
        <v>15</v>
      </c>
      <c r="E6" s="1">
        <v>20</v>
      </c>
      <c r="F6" s="1"/>
    </row>
    <row r="7" spans="1:18" x14ac:dyDescent="0.2">
      <c r="A7" s="99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H7" s="98"/>
      <c r="M7" t="s">
        <v>743</v>
      </c>
      <c r="R7" s="28" t="s">
        <v>577</v>
      </c>
    </row>
    <row r="8" spans="1:18" x14ac:dyDescent="0.2">
      <c r="A8" s="99"/>
      <c r="B8" s="1" t="s">
        <v>347</v>
      </c>
      <c r="C8" s="1">
        <v>0</v>
      </c>
      <c r="D8" s="1">
        <v>0</v>
      </c>
      <c r="E8" s="1">
        <v>2</v>
      </c>
      <c r="F8" s="1">
        <v>5</v>
      </c>
      <c r="R8" s="28">
        <f>ROUND('Dungeon&amp;Framework'!DZ71,0)</f>
        <v>240</v>
      </c>
    </row>
    <row r="9" spans="1:18" x14ac:dyDescent="0.2">
      <c r="D9" s="34"/>
      <c r="E9" s="34"/>
    </row>
    <row r="10" spans="1:18" x14ac:dyDescent="0.2">
      <c r="B10" s="1" t="s">
        <v>349</v>
      </c>
      <c r="C10" s="1">
        <f>C6*$N$3+C7*$N$4+C8*$N$5</f>
        <v>60000</v>
      </c>
      <c r="D10" s="1">
        <f>D5</f>
        <v>114000</v>
      </c>
      <c r="E10" s="1">
        <f>E6*$N$3+E7*$N$4+E8*$N$5</f>
        <v>348000</v>
      </c>
      <c r="F10" s="1">
        <f t="shared" ref="F10" si="3">F6*$N$3+F7*$N$4+F8*$N$5</f>
        <v>600000</v>
      </c>
    </row>
    <row r="11" spans="1:18" x14ac:dyDescent="0.2">
      <c r="B11" s="1" t="s">
        <v>427</v>
      </c>
      <c r="C11" s="78">
        <f>C10/$R$3</f>
        <v>250</v>
      </c>
      <c r="D11" s="78">
        <f t="shared" ref="D11:F11" si="4">D10/$R$3</f>
        <v>475</v>
      </c>
      <c r="E11" s="78">
        <f t="shared" si="4"/>
        <v>1450</v>
      </c>
      <c r="F11" s="78">
        <f t="shared" si="4"/>
        <v>2500</v>
      </c>
    </row>
    <row r="12" spans="1:18" x14ac:dyDescent="0.2">
      <c r="D12">
        <v>84000</v>
      </c>
      <c r="E12">
        <v>288000</v>
      </c>
      <c r="F12">
        <v>600000</v>
      </c>
    </row>
    <row r="13" spans="1:18" x14ac:dyDescent="0.2">
      <c r="D13">
        <f>D12/R3</f>
        <v>350</v>
      </c>
      <c r="E13">
        <f>E12/R3</f>
        <v>1200</v>
      </c>
      <c r="F13">
        <f>F12/R3</f>
        <v>2500</v>
      </c>
    </row>
    <row r="14" spans="1:18" x14ac:dyDescent="0.2">
      <c r="C14" s="109" t="s">
        <v>428</v>
      </c>
      <c r="D14" s="109"/>
      <c r="E14" s="109"/>
      <c r="F14" s="109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7" spans="1:10" x14ac:dyDescent="0.2">
      <c r="C17" s="27"/>
      <c r="D17" s="27" t="s">
        <v>747</v>
      </c>
      <c r="E17" s="27"/>
      <c r="F17" s="27"/>
    </row>
    <row r="18" spans="1:10" x14ac:dyDescent="0.2">
      <c r="B18" t="s">
        <v>612</v>
      </c>
      <c r="C18">
        <v>12</v>
      </c>
      <c r="D18">
        <v>20</v>
      </c>
      <c r="E18">
        <v>40</v>
      </c>
    </row>
    <row r="19" spans="1:10" x14ac:dyDescent="0.2">
      <c r="B19" t="s">
        <v>103</v>
      </c>
      <c r="C19">
        <v>2</v>
      </c>
      <c r="D19">
        <v>5</v>
      </c>
      <c r="E19">
        <v>16</v>
      </c>
      <c r="F19">
        <v>35</v>
      </c>
      <c r="G19" t="s">
        <v>659</v>
      </c>
    </row>
    <row r="20" spans="1:10" x14ac:dyDescent="0.2">
      <c r="B20" t="s">
        <v>347</v>
      </c>
      <c r="C20">
        <v>0</v>
      </c>
      <c r="D20">
        <v>0</v>
      </c>
      <c r="E20">
        <v>2</v>
      </c>
      <c r="F20">
        <v>5</v>
      </c>
    </row>
    <row r="22" spans="1:10" x14ac:dyDescent="0.2">
      <c r="B22" t="s">
        <v>611</v>
      </c>
      <c r="C22">
        <f>SUM(C18:C20)</f>
        <v>14</v>
      </c>
      <c r="D22">
        <f t="shared" ref="D22:F22" si="5">SUM(D18:D20)</f>
        <v>25</v>
      </c>
      <c r="E22">
        <f t="shared" si="5"/>
        <v>58</v>
      </c>
      <c r="F22">
        <f t="shared" si="5"/>
        <v>40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673</v>
      </c>
      <c r="B25" s="92"/>
      <c r="C25" s="92"/>
      <c r="D25" s="92"/>
      <c r="E25" s="92"/>
      <c r="F25" s="7"/>
      <c r="G25" s="7"/>
    </row>
    <row r="26" spans="1:10" x14ac:dyDescent="0.2">
      <c r="A26" s="7" t="s">
        <v>674</v>
      </c>
      <c r="B26" s="92">
        <v>10</v>
      </c>
      <c r="C26" s="92"/>
      <c r="D26" s="92"/>
      <c r="E26" s="92"/>
      <c r="F26" s="7"/>
      <c r="G26" s="7"/>
    </row>
    <row r="27" spans="1:10" x14ac:dyDescent="0.2">
      <c r="C27" s="7"/>
      <c r="D27" s="7"/>
      <c r="E27" s="7"/>
      <c r="F27" s="7" t="s">
        <v>677</v>
      </c>
      <c r="G27" s="7"/>
      <c r="H27" t="s">
        <v>678</v>
      </c>
    </row>
    <row r="28" spans="1:10" x14ac:dyDescent="0.2">
      <c r="A28" t="s">
        <v>676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140</v>
      </c>
      <c r="G28" s="7"/>
      <c r="H28">
        <f>SUM(F36:F40)*B28/'Chest&amp;Cards&amp;Offer'!F10*'Chest&amp;Cards&amp;Offer'!F8</f>
        <v>190</v>
      </c>
    </row>
    <row r="29" spans="1:10" x14ac:dyDescent="0.2">
      <c r="A29" s="7" t="s">
        <v>675</v>
      </c>
      <c r="B29" s="7">
        <v>2</v>
      </c>
      <c r="C29" s="7"/>
      <c r="D29" s="7">
        <f>SUM(A52:A56)*2</f>
        <v>419.9</v>
      </c>
      <c r="E29" s="7"/>
      <c r="F29" s="7">
        <f>SUM(C52:C56)*2</f>
        <v>70</v>
      </c>
      <c r="G29" s="7"/>
      <c r="H29">
        <f>SUM(H52:H56)*B29/F11*F8</f>
        <v>74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474</v>
      </c>
    </row>
    <row r="32" spans="1:10" ht="17" customHeight="1" x14ac:dyDescent="0.2"/>
    <row r="33" spans="1:18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t="s">
        <v>665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16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21</v>
      </c>
      <c r="O36" s="1">
        <f t="shared" ref="O36:O40" si="8">N36/A36</f>
        <v>4.2084168336673349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30.5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40.5</v>
      </c>
      <c r="O37" s="1">
        <f t="shared" si="8"/>
        <v>4.0540540540540544</v>
      </c>
    </row>
    <row r="38" spans="1:18" x14ac:dyDescent="0.2">
      <c r="A38" s="1">
        <v>14.99</v>
      </c>
      <c r="B38" s="1"/>
      <c r="C38" s="1">
        <v>2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34</v>
      </c>
      <c r="K38" s="1">
        <f t="shared" si="9"/>
        <v>0</v>
      </c>
      <c r="L38" s="1">
        <f t="shared" si="7"/>
        <v>15</v>
      </c>
      <c r="M38" s="1"/>
      <c r="N38" s="1">
        <f t="shared" si="10"/>
        <v>49</v>
      </c>
      <c r="O38" s="1">
        <f t="shared" si="8"/>
        <v>3.2688458972648431</v>
      </c>
    </row>
    <row r="39" spans="1:18" x14ac:dyDescent="0.2">
      <c r="A39" s="91">
        <v>24.99</v>
      </c>
      <c r="B39" s="91"/>
      <c r="C39" s="91">
        <v>4</v>
      </c>
      <c r="D39" s="91">
        <v>40</v>
      </c>
      <c r="E39" s="91"/>
      <c r="F39" s="1">
        <f>ROUND(A39,0)*'Chest&amp;Cards&amp;Offer'!$P$3</f>
        <v>600000</v>
      </c>
      <c r="G39" s="91"/>
      <c r="H39" s="91"/>
      <c r="I39" s="91">
        <v>25</v>
      </c>
      <c r="J39" s="91">
        <f t="shared" ref="J39:J40" si="11">(C39*$N$5+D39*$N$4+E39*$N$3+F39)/$P$3</f>
        <v>53</v>
      </c>
      <c r="K39" s="91">
        <f t="shared" si="9"/>
        <v>0</v>
      </c>
      <c r="L39" s="91">
        <f t="shared" si="7"/>
        <v>25</v>
      </c>
      <c r="M39" s="91"/>
      <c r="N39" s="91">
        <f t="shared" si="10"/>
        <v>78</v>
      </c>
      <c r="O39" s="91">
        <f t="shared" si="8"/>
        <v>3.1212484993997602</v>
      </c>
    </row>
    <row r="40" spans="1:18" x14ac:dyDescent="0.2">
      <c r="A40" s="1">
        <v>39.99</v>
      </c>
      <c r="B40" s="1"/>
      <c r="C40" s="1">
        <v>8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86</v>
      </c>
      <c r="K40" s="1">
        <f t="shared" si="9"/>
        <v>0</v>
      </c>
      <c r="L40" s="1">
        <f t="shared" si="7"/>
        <v>40</v>
      </c>
      <c r="M40" s="1"/>
      <c r="N40" s="1">
        <f t="shared" si="10"/>
        <v>126</v>
      </c>
      <c r="O40" s="1">
        <f t="shared" si="8"/>
        <v>3.150787696924231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6" spans="1:18" x14ac:dyDescent="0.2">
      <c r="A46" s="16" t="s">
        <v>664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19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t="s">
        <v>665</v>
      </c>
      <c r="R49">
        <v>260</v>
      </c>
      <c r="S49" t="s">
        <v>728</v>
      </c>
    </row>
    <row r="50" spans="1:19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9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19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36</v>
      </c>
      <c r="O52" s="1">
        <f t="shared" ref="O52:O56" si="14">N52/A52</f>
        <v>3.6036036036036037</v>
      </c>
    </row>
    <row r="53" spans="1:19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39.5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74.5</v>
      </c>
      <c r="O53" s="1">
        <f t="shared" si="14"/>
        <v>3.7268634317158584</v>
      </c>
    </row>
    <row r="54" spans="1:19" x14ac:dyDescent="0.2">
      <c r="A54" s="1">
        <v>29.99</v>
      </c>
      <c r="B54" s="1"/>
      <c r="C54" s="1">
        <v>5</v>
      </c>
      <c r="D54" s="1">
        <v>60</v>
      </c>
      <c r="E54" s="1"/>
      <c r="F54" s="1"/>
      <c r="G54" s="1"/>
      <c r="H54" s="1">
        <v>2300</v>
      </c>
      <c r="I54" s="1">
        <v>30</v>
      </c>
      <c r="J54" s="1">
        <f t="shared" si="12"/>
        <v>40</v>
      </c>
      <c r="K54" s="1">
        <f t="shared" si="15"/>
        <v>23</v>
      </c>
      <c r="L54" s="1">
        <f t="shared" si="13"/>
        <v>30</v>
      </c>
      <c r="M54" s="1"/>
      <c r="N54" s="1">
        <f t="shared" si="16"/>
        <v>93</v>
      </c>
      <c r="O54" s="1">
        <f t="shared" si="14"/>
        <v>3.1010336778926311</v>
      </c>
    </row>
    <row r="55" spans="1:19" x14ac:dyDescent="0.2">
      <c r="A55" s="91">
        <v>49.99</v>
      </c>
      <c r="B55" s="91"/>
      <c r="C55" s="91">
        <v>10</v>
      </c>
      <c r="D55" s="91">
        <v>90</v>
      </c>
      <c r="E55" s="91"/>
      <c r="F55" s="1"/>
      <c r="G55" s="91"/>
      <c r="H55" s="1">
        <v>4000</v>
      </c>
      <c r="I55" s="91">
        <v>45</v>
      </c>
      <c r="J55" s="91">
        <f t="shared" si="12"/>
        <v>65</v>
      </c>
      <c r="K55" s="91">
        <f t="shared" si="15"/>
        <v>40</v>
      </c>
      <c r="L55" s="91">
        <f t="shared" si="13"/>
        <v>45</v>
      </c>
      <c r="M55" s="91"/>
      <c r="N55" s="91">
        <f t="shared" si="16"/>
        <v>150</v>
      </c>
      <c r="O55" s="91">
        <f t="shared" si="14"/>
        <v>3.0006001200240049</v>
      </c>
    </row>
    <row r="56" spans="1:19" x14ac:dyDescent="0.2">
      <c r="A56" s="1">
        <v>99.99</v>
      </c>
      <c r="B56" s="1"/>
      <c r="C56" s="1">
        <v>20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19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665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1">
        <v>19.989999999999998</v>
      </c>
      <c r="C73" s="91">
        <v>50</v>
      </c>
      <c r="D73" s="91">
        <v>20</v>
      </c>
      <c r="E73" s="91"/>
      <c r="F73" s="91">
        <f t="shared" si="17"/>
        <v>65</v>
      </c>
      <c r="G73" s="91">
        <f t="shared" si="18"/>
        <v>3.2516258129064535</v>
      </c>
      <c r="H73" s="7"/>
      <c r="I73" s="7"/>
      <c r="J73" s="7"/>
    </row>
    <row r="74" spans="1:18" x14ac:dyDescent="0.2">
      <c r="B74" s="91">
        <v>29.99</v>
      </c>
      <c r="C74" s="91">
        <v>80</v>
      </c>
      <c r="D74" s="91">
        <v>30</v>
      </c>
      <c r="E74" s="91"/>
      <c r="F74" s="91">
        <f t="shared" si="17"/>
        <v>102</v>
      </c>
      <c r="G74" s="91">
        <f t="shared" si="18"/>
        <v>3.4011337112370792</v>
      </c>
      <c r="H74" s="7"/>
      <c r="I74" s="7"/>
      <c r="J74" s="7"/>
    </row>
    <row r="79" spans="1:18" x14ac:dyDescent="0.2">
      <c r="A79" s="16" t="s">
        <v>503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workbookViewId="0">
      <selection activeCell="AC32" sqref="AC32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534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535</v>
      </c>
      <c r="W2">
        <f>'Dungeon&amp;Framework'!EF40</f>
        <v>69.876410256410253</v>
      </c>
    </row>
    <row r="3" spans="1:32" x14ac:dyDescent="0.2">
      <c r="O3" t="s">
        <v>194</v>
      </c>
      <c r="U3" t="s">
        <v>536</v>
      </c>
      <c r="W3">
        <f>'Dungeon&amp;Framework'!EF58</f>
        <v>193.90158974358974</v>
      </c>
    </row>
    <row r="4" spans="1:32" x14ac:dyDescent="0.2">
      <c r="C4" t="s">
        <v>195</v>
      </c>
      <c r="U4" t="s">
        <v>537</v>
      </c>
      <c r="W4">
        <f>'Dungeon&amp;Framework'!EF64</f>
        <v>262.92433628318588</v>
      </c>
    </row>
    <row r="5" spans="1:32" x14ac:dyDescent="0.2">
      <c r="A5" s="113" t="s">
        <v>37</v>
      </c>
      <c r="B5" s="114"/>
      <c r="C5" s="114"/>
      <c r="D5" s="114"/>
      <c r="E5" s="114"/>
      <c r="F5" s="114"/>
      <c r="G5" s="114"/>
      <c r="H5" s="115"/>
      <c r="J5" s="116" t="s">
        <v>38</v>
      </c>
      <c r="K5" s="117"/>
      <c r="L5" s="117"/>
      <c r="M5" s="117"/>
      <c r="N5" s="117"/>
      <c r="O5" s="117"/>
      <c r="P5" s="117"/>
      <c r="Q5" s="118"/>
      <c r="S5" s="110" t="s">
        <v>39</v>
      </c>
      <c r="T5" s="111"/>
      <c r="U5" s="111"/>
      <c r="V5" s="111"/>
      <c r="W5" s="111"/>
      <c r="X5" s="111"/>
      <c r="Y5" s="111"/>
      <c r="Z5" s="112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327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328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95" t="s">
        <v>736</v>
      </c>
      <c r="D8" s="24">
        <v>-1</v>
      </c>
      <c r="E8" s="24">
        <v>2</v>
      </c>
      <c r="F8" s="23" t="s">
        <v>539</v>
      </c>
      <c r="G8" s="23"/>
      <c r="H8" s="23">
        <v>6</v>
      </c>
      <c r="I8" t="s">
        <v>538</v>
      </c>
      <c r="J8" s="20">
        <v>-1</v>
      </c>
      <c r="K8" s="20">
        <v>1</v>
      </c>
      <c r="L8" s="95" t="s">
        <v>736</v>
      </c>
      <c r="M8" s="20">
        <v>-1</v>
      </c>
      <c r="N8" s="20">
        <v>2</v>
      </c>
      <c r="O8" s="19" t="s">
        <v>539</v>
      </c>
      <c r="P8" s="20">
        <v>-1</v>
      </c>
      <c r="Q8" s="20">
        <v>4</v>
      </c>
      <c r="R8" t="s">
        <v>546</v>
      </c>
      <c r="S8" s="22">
        <v>-1</v>
      </c>
      <c r="T8" s="22">
        <v>1</v>
      </c>
      <c r="U8" s="21" t="s">
        <v>539</v>
      </c>
      <c r="V8" s="22">
        <v>-1</v>
      </c>
      <c r="W8" s="22">
        <v>2</v>
      </c>
      <c r="X8" s="95" t="s">
        <v>736</v>
      </c>
      <c r="Y8" s="22">
        <v>-1</v>
      </c>
      <c r="Z8" s="22">
        <v>4</v>
      </c>
      <c r="AA8" t="s">
        <v>545</v>
      </c>
      <c r="AB8" s="7" t="s">
        <v>329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95" t="s">
        <v>736</v>
      </c>
      <c r="G9" s="23"/>
      <c r="H9" s="23">
        <v>7</v>
      </c>
      <c r="I9" s="95" t="s">
        <v>736</v>
      </c>
      <c r="J9" s="20"/>
      <c r="K9" s="20"/>
      <c r="L9" s="19"/>
      <c r="M9" s="20"/>
      <c r="N9" s="20">
        <v>3</v>
      </c>
      <c r="O9" s="95" t="s">
        <v>736</v>
      </c>
      <c r="P9" s="19"/>
      <c r="Q9" s="19">
        <v>5</v>
      </c>
      <c r="R9" s="95" t="s">
        <v>736</v>
      </c>
      <c r="S9" s="22"/>
      <c r="T9" s="22"/>
      <c r="U9" s="21"/>
      <c r="V9" s="22"/>
      <c r="W9" s="22">
        <v>3</v>
      </c>
      <c r="X9" s="21" t="s">
        <v>542</v>
      </c>
      <c r="Y9" s="21"/>
      <c r="Z9" s="21">
        <v>5</v>
      </c>
      <c r="AA9" s="95" t="s">
        <v>736</v>
      </c>
    </row>
    <row r="10" spans="1:32" x14ac:dyDescent="0.2">
      <c r="A10" s="24"/>
      <c r="B10" s="24"/>
      <c r="C10" s="23"/>
      <c r="D10" s="24"/>
      <c r="E10" s="24">
        <v>4</v>
      </c>
      <c r="F10" s="23" t="s">
        <v>539</v>
      </c>
      <c r="G10" s="23"/>
      <c r="H10" s="23">
        <v>8</v>
      </c>
      <c r="I10" t="s">
        <v>539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540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545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542</v>
      </c>
      <c r="G11" s="23"/>
      <c r="H11" s="23">
        <v>9</v>
      </c>
      <c r="I11" s="95" t="s">
        <v>736</v>
      </c>
      <c r="J11" s="20"/>
      <c r="K11" s="20"/>
      <c r="L11" s="19"/>
      <c r="M11" s="20"/>
      <c r="N11" s="20"/>
      <c r="O11" s="19"/>
      <c r="P11" s="19"/>
      <c r="Q11" s="19">
        <v>7</v>
      </c>
      <c r="R11" s="95" t="s">
        <v>736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540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542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s="95" t="s">
        <v>736</v>
      </c>
      <c r="J13" s="20"/>
      <c r="K13" s="19"/>
      <c r="L13" s="19"/>
      <c r="M13" s="19"/>
      <c r="N13" s="19"/>
      <c r="O13" s="19"/>
      <c r="P13" s="19"/>
      <c r="Q13" s="19">
        <v>9</v>
      </c>
      <c r="R13" s="95" t="s">
        <v>736</v>
      </c>
      <c r="S13" s="22"/>
      <c r="T13" s="21"/>
      <c r="U13" s="21"/>
      <c r="V13" s="21"/>
      <c r="W13" s="21"/>
      <c r="X13" s="21"/>
      <c r="Y13" s="21"/>
      <c r="Z13" s="21"/>
      <c r="AC13" t="s">
        <v>367</v>
      </c>
      <c r="AD13" t="s">
        <v>366</v>
      </c>
      <c r="AE13" t="s">
        <v>368</v>
      </c>
      <c r="AF13" t="s">
        <v>369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539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546</v>
      </c>
      <c r="S14" s="22"/>
      <c r="T14" s="21"/>
      <c r="U14" s="21"/>
      <c r="V14" s="21"/>
      <c r="W14" s="21"/>
      <c r="X14" s="21"/>
      <c r="Y14" s="21"/>
      <c r="Z14" s="21"/>
      <c r="AB14" t="s">
        <v>370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s="95" t="s">
        <v>736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371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538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372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410</v>
      </c>
      <c r="AD19" t="s">
        <v>411</v>
      </c>
      <c r="AE19" t="s">
        <v>412</v>
      </c>
      <c r="AF19" t="s">
        <v>413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370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371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372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95" t="s">
        <v>737</v>
      </c>
      <c r="D25" s="24">
        <v>-1</v>
      </c>
      <c r="E25" s="24">
        <v>3</v>
      </c>
      <c r="F25" s="23" t="s">
        <v>540</v>
      </c>
      <c r="G25" s="23"/>
      <c r="H25" s="23">
        <v>8</v>
      </c>
      <c r="I25" t="s">
        <v>544</v>
      </c>
      <c r="J25" s="20">
        <v>-1</v>
      </c>
      <c r="K25" s="20">
        <v>1</v>
      </c>
      <c r="L25" s="95" t="s">
        <v>737</v>
      </c>
      <c r="M25" s="20">
        <v>-1</v>
      </c>
      <c r="N25" s="20">
        <v>2</v>
      </c>
      <c r="O25" s="19" t="s">
        <v>540</v>
      </c>
      <c r="P25" s="20">
        <v>-1</v>
      </c>
      <c r="Q25" s="19">
        <v>6</v>
      </c>
      <c r="R25" t="s">
        <v>547</v>
      </c>
      <c r="S25" s="22">
        <v>-1</v>
      </c>
      <c r="T25" s="22">
        <v>1</v>
      </c>
      <c r="U25" s="95" t="s">
        <v>737</v>
      </c>
      <c r="V25" s="22">
        <v>-1</v>
      </c>
      <c r="W25" s="22">
        <v>2</v>
      </c>
      <c r="X25" s="21" t="s">
        <v>540</v>
      </c>
      <c r="Y25" s="22">
        <v>-1</v>
      </c>
      <c r="Z25" s="21">
        <v>5</v>
      </c>
      <c r="AA25" t="s">
        <v>538</v>
      </c>
    </row>
    <row r="26" spans="1:32" x14ac:dyDescent="0.2">
      <c r="A26" s="23"/>
      <c r="B26" s="24">
        <v>2</v>
      </c>
      <c r="C26" s="23" t="s">
        <v>539</v>
      </c>
      <c r="D26" s="24"/>
      <c r="E26" s="24">
        <v>4</v>
      </c>
      <c r="F26" s="95" t="s">
        <v>737</v>
      </c>
      <c r="G26" s="23"/>
      <c r="H26" s="23">
        <v>9</v>
      </c>
      <c r="I26" t="s">
        <v>539</v>
      </c>
      <c r="J26" s="20"/>
      <c r="K26" s="20"/>
      <c r="L26" s="19"/>
      <c r="M26" s="20"/>
      <c r="N26" s="20">
        <v>3</v>
      </c>
      <c r="O26" s="95" t="s">
        <v>737</v>
      </c>
      <c r="P26" s="19"/>
      <c r="Q26" s="19">
        <v>7</v>
      </c>
      <c r="R26" s="95" t="s">
        <v>737</v>
      </c>
      <c r="S26" s="22"/>
      <c r="T26" s="22"/>
      <c r="U26" s="21"/>
      <c r="V26" s="22"/>
      <c r="W26" s="22">
        <v>3</v>
      </c>
      <c r="X26" s="95" t="s">
        <v>737</v>
      </c>
      <c r="Y26" s="21"/>
      <c r="Z26" s="21">
        <v>6</v>
      </c>
      <c r="AA26" s="95" t="s">
        <v>737</v>
      </c>
    </row>
    <row r="27" spans="1:32" x14ac:dyDescent="0.2">
      <c r="A27" s="24"/>
      <c r="B27" s="24"/>
      <c r="C27" s="23"/>
      <c r="D27" s="24"/>
      <c r="E27" s="24">
        <v>5</v>
      </c>
      <c r="F27" s="23" t="s">
        <v>539</v>
      </c>
      <c r="G27" s="23"/>
      <c r="H27" s="23">
        <v>10</v>
      </c>
      <c r="I27" s="95" t="s">
        <v>737</v>
      </c>
      <c r="J27" s="20"/>
      <c r="K27" s="20"/>
      <c r="L27" s="19"/>
      <c r="M27" s="20"/>
      <c r="N27" s="20">
        <v>4</v>
      </c>
      <c r="O27" s="19" t="s">
        <v>539</v>
      </c>
      <c r="P27" s="19"/>
      <c r="Q27" s="19">
        <v>8</v>
      </c>
      <c r="R27" t="s">
        <v>540</v>
      </c>
      <c r="S27" s="22"/>
      <c r="T27" s="22"/>
      <c r="U27" s="21"/>
      <c r="V27" s="22"/>
      <c r="W27" s="22">
        <v>4</v>
      </c>
      <c r="X27" s="21" t="s">
        <v>543</v>
      </c>
      <c r="Y27" s="21"/>
      <c r="Z27" s="21">
        <v>7</v>
      </c>
      <c r="AA27" t="s">
        <v>539</v>
      </c>
      <c r="AB27" t="s">
        <v>451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95" t="s">
        <v>737</v>
      </c>
      <c r="G28" s="23"/>
      <c r="H28" s="23">
        <v>11</v>
      </c>
      <c r="I28" t="s">
        <v>539</v>
      </c>
      <c r="J28" s="20"/>
      <c r="K28" s="20"/>
      <c r="L28" s="19"/>
      <c r="M28" s="20"/>
      <c r="N28" s="20">
        <v>5</v>
      </c>
      <c r="O28" s="19" t="s">
        <v>543</v>
      </c>
      <c r="P28" s="19"/>
      <c r="Q28" s="19">
        <v>9</v>
      </c>
      <c r="R28" s="95" t="s">
        <v>737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538</v>
      </c>
      <c r="AB28" t="s">
        <v>452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543</v>
      </c>
      <c r="G29" s="23"/>
      <c r="H29" s="23">
        <v>12</v>
      </c>
      <c r="I29" s="95" t="s">
        <v>737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542</v>
      </c>
      <c r="S29" s="21"/>
      <c r="T29" s="21"/>
      <c r="U29" s="21"/>
      <c r="V29" s="22"/>
      <c r="W29" s="22"/>
      <c r="X29" s="21"/>
      <c r="Y29" s="21"/>
      <c r="Z29" s="21"/>
      <c r="AB29" t="s">
        <v>453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539</v>
      </c>
      <c r="J30" s="20"/>
      <c r="K30" s="20"/>
      <c r="L30" s="19"/>
      <c r="M30" s="20"/>
      <c r="N30" s="20"/>
      <c r="O30" s="19"/>
      <c r="P30" s="19"/>
      <c r="Q30" s="19">
        <v>11</v>
      </c>
      <c r="R30" s="95" t="s">
        <v>737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s="95" t="s">
        <v>737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547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539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454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544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541</v>
      </c>
      <c r="D45" s="24">
        <v>-1</v>
      </c>
      <c r="E45" s="24">
        <v>4</v>
      </c>
      <c r="F45" s="23" t="s">
        <v>541</v>
      </c>
      <c r="G45" s="23"/>
      <c r="H45" s="23">
        <v>10</v>
      </c>
      <c r="I45" t="s">
        <v>548</v>
      </c>
      <c r="J45" s="20">
        <v>-1</v>
      </c>
      <c r="K45" s="20">
        <v>1</v>
      </c>
      <c r="L45" s="19" t="s">
        <v>541</v>
      </c>
      <c r="M45" s="20">
        <v>-1</v>
      </c>
      <c r="N45" s="20">
        <v>3</v>
      </c>
      <c r="O45" s="19" t="s">
        <v>541</v>
      </c>
      <c r="P45" s="20">
        <v>-1</v>
      </c>
      <c r="Q45" s="20">
        <v>8</v>
      </c>
      <c r="R45" t="s">
        <v>549</v>
      </c>
      <c r="S45" s="22">
        <v>-1</v>
      </c>
      <c r="T45" s="22">
        <v>1</v>
      </c>
      <c r="U45" s="21" t="s">
        <v>541</v>
      </c>
      <c r="V45" s="22">
        <v>-1</v>
      </c>
      <c r="W45" s="22">
        <v>2</v>
      </c>
      <c r="X45" s="21" t="s">
        <v>541</v>
      </c>
      <c r="Y45" s="22">
        <v>-1</v>
      </c>
      <c r="Z45" s="21">
        <v>6</v>
      </c>
      <c r="AA45" t="s">
        <v>550</v>
      </c>
    </row>
    <row r="46" spans="1:27" x14ac:dyDescent="0.2">
      <c r="A46" s="23"/>
      <c r="B46" s="24">
        <v>2</v>
      </c>
      <c r="C46" s="95" t="s">
        <v>735</v>
      </c>
      <c r="D46" s="24"/>
      <c r="E46" s="24">
        <v>5</v>
      </c>
      <c r="F46" s="95" t="s">
        <v>735</v>
      </c>
      <c r="G46" s="23"/>
      <c r="H46" s="23">
        <v>11</v>
      </c>
      <c r="I46" t="s">
        <v>541</v>
      </c>
      <c r="J46" s="20"/>
      <c r="K46" s="20">
        <v>2</v>
      </c>
      <c r="L46" s="95" t="s">
        <v>735</v>
      </c>
      <c r="M46" s="20"/>
      <c r="N46" s="20">
        <v>4</v>
      </c>
      <c r="O46" s="95" t="s">
        <v>735</v>
      </c>
      <c r="P46" s="19"/>
      <c r="Q46" s="19">
        <v>9</v>
      </c>
      <c r="R46" t="s">
        <v>541</v>
      </c>
      <c r="S46" s="22"/>
      <c r="T46" s="22"/>
      <c r="U46" s="21"/>
      <c r="V46" s="22"/>
      <c r="W46" s="22">
        <v>3</v>
      </c>
      <c r="X46" s="95" t="s">
        <v>735</v>
      </c>
      <c r="Y46" s="21"/>
      <c r="Z46" s="21">
        <v>7</v>
      </c>
      <c r="AA46" t="s">
        <v>541</v>
      </c>
    </row>
    <row r="47" spans="1:27" x14ac:dyDescent="0.2">
      <c r="A47" s="24"/>
      <c r="B47" s="24">
        <v>3</v>
      </c>
      <c r="C47" s="23" t="s">
        <v>543</v>
      </c>
      <c r="D47" s="24"/>
      <c r="E47" s="24">
        <v>6</v>
      </c>
      <c r="F47" s="23" t="s">
        <v>477</v>
      </c>
      <c r="G47" s="23"/>
      <c r="H47" s="23">
        <v>12</v>
      </c>
      <c r="I47" s="95" t="s">
        <v>735</v>
      </c>
      <c r="J47" s="20"/>
      <c r="K47" s="20"/>
      <c r="L47" s="19"/>
      <c r="M47" s="20"/>
      <c r="N47" s="20">
        <v>5</v>
      </c>
      <c r="O47" s="19" t="s">
        <v>477</v>
      </c>
      <c r="P47" s="19"/>
      <c r="Q47" s="19">
        <v>10</v>
      </c>
      <c r="R47" s="95" t="s">
        <v>735</v>
      </c>
      <c r="S47" s="22"/>
      <c r="T47" s="22"/>
      <c r="U47" s="21"/>
      <c r="V47" s="22"/>
      <c r="W47" s="22">
        <v>4</v>
      </c>
      <c r="X47" s="21" t="s">
        <v>477</v>
      </c>
      <c r="Y47" s="21"/>
      <c r="Z47" s="21">
        <v>8</v>
      </c>
      <c r="AA47" s="95" t="s">
        <v>735</v>
      </c>
    </row>
    <row r="48" spans="1:27" x14ac:dyDescent="0.2">
      <c r="A48" s="24"/>
      <c r="B48" s="24"/>
      <c r="C48" s="23"/>
      <c r="D48" s="24"/>
      <c r="E48" s="24">
        <v>7</v>
      </c>
      <c r="F48" s="95" t="s">
        <v>735</v>
      </c>
      <c r="G48" s="23"/>
      <c r="H48" s="23">
        <v>13</v>
      </c>
      <c r="I48" t="s">
        <v>477</v>
      </c>
      <c r="J48" s="20"/>
      <c r="K48" s="20"/>
      <c r="L48" s="19"/>
      <c r="M48" s="20"/>
      <c r="N48" s="20">
        <v>6</v>
      </c>
      <c r="O48" s="95" t="s">
        <v>735</v>
      </c>
      <c r="P48" s="19"/>
      <c r="Q48" s="19">
        <v>11</v>
      </c>
      <c r="R48" t="s">
        <v>543</v>
      </c>
      <c r="S48" s="22"/>
      <c r="T48" s="22"/>
      <c r="U48" s="21"/>
      <c r="V48" s="22"/>
      <c r="W48" s="22">
        <v>5</v>
      </c>
      <c r="X48" s="95" t="s">
        <v>735</v>
      </c>
      <c r="Y48" s="21"/>
      <c r="Z48" s="21">
        <v>9</v>
      </c>
      <c r="AA48" t="s">
        <v>543</v>
      </c>
    </row>
    <row r="49" spans="1:27" x14ac:dyDescent="0.2">
      <c r="A49" s="24"/>
      <c r="B49" s="24"/>
      <c r="C49" s="23"/>
      <c r="D49" s="24"/>
      <c r="E49" s="24">
        <v>8</v>
      </c>
      <c r="F49" s="23" t="s">
        <v>477</v>
      </c>
      <c r="G49" s="23"/>
      <c r="H49" s="23">
        <v>14</v>
      </c>
      <c r="I49" s="95" t="s">
        <v>735</v>
      </c>
      <c r="J49" s="19"/>
      <c r="K49" s="20"/>
      <c r="L49" s="19"/>
      <c r="M49" s="20"/>
      <c r="N49" s="20">
        <v>7</v>
      </c>
      <c r="O49" s="19" t="s">
        <v>477</v>
      </c>
      <c r="P49" s="19"/>
      <c r="Q49" s="19">
        <v>12</v>
      </c>
      <c r="R49" s="95" t="s">
        <v>735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550</v>
      </c>
    </row>
    <row r="50" spans="1:27" x14ac:dyDescent="0.2">
      <c r="A50" s="24"/>
      <c r="B50" s="24"/>
      <c r="C50" s="23"/>
      <c r="D50" s="24"/>
      <c r="E50" s="24">
        <v>9</v>
      </c>
      <c r="F50" s="23" t="s">
        <v>543</v>
      </c>
      <c r="G50" s="23"/>
      <c r="H50" s="23">
        <v>15</v>
      </c>
      <c r="I50" t="s">
        <v>477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477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543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549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s="95" t="s">
        <v>735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548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555</v>
      </c>
      <c r="D65" s="24">
        <v>-1</v>
      </c>
      <c r="E65" s="24">
        <v>5</v>
      </c>
      <c r="F65" s="95" t="s">
        <v>557</v>
      </c>
      <c r="G65" s="23"/>
      <c r="H65" s="23">
        <v>12</v>
      </c>
      <c r="I65" t="s">
        <v>552</v>
      </c>
      <c r="J65" s="20">
        <v>-1</v>
      </c>
      <c r="K65" s="20">
        <v>1</v>
      </c>
      <c r="L65" s="19" t="s">
        <v>555</v>
      </c>
      <c r="M65" s="20">
        <v>-1</v>
      </c>
      <c r="N65" s="20">
        <v>4</v>
      </c>
      <c r="O65" s="95" t="s">
        <v>557</v>
      </c>
      <c r="P65" s="20">
        <v>-1</v>
      </c>
      <c r="Q65" s="19">
        <v>10</v>
      </c>
      <c r="R65" t="s">
        <v>553</v>
      </c>
      <c r="S65" s="22">
        <v>-1</v>
      </c>
      <c r="T65" s="22">
        <v>1</v>
      </c>
      <c r="U65" s="21" t="s">
        <v>555</v>
      </c>
      <c r="V65" s="22">
        <v>-1</v>
      </c>
      <c r="W65" s="22">
        <v>2</v>
      </c>
      <c r="X65" s="95" t="s">
        <v>557</v>
      </c>
      <c r="Y65" s="22">
        <v>-1</v>
      </c>
      <c r="Z65" s="22">
        <v>7</v>
      </c>
      <c r="AA65" t="s">
        <v>554</v>
      </c>
    </row>
    <row r="66" spans="1:27" x14ac:dyDescent="0.2">
      <c r="A66" s="23"/>
      <c r="B66" s="24">
        <v>2</v>
      </c>
      <c r="C66" s="95" t="s">
        <v>738</v>
      </c>
      <c r="D66" s="24"/>
      <c r="E66" s="24">
        <v>6</v>
      </c>
      <c r="F66" s="95" t="s">
        <v>738</v>
      </c>
      <c r="G66" s="23"/>
      <c r="H66" s="23">
        <v>13</v>
      </c>
      <c r="I66" t="s">
        <v>555</v>
      </c>
      <c r="J66" s="20"/>
      <c r="K66" s="20">
        <v>2</v>
      </c>
      <c r="L66" s="95" t="s">
        <v>738</v>
      </c>
      <c r="M66" s="20"/>
      <c r="N66" s="20">
        <v>5</v>
      </c>
      <c r="O66" s="95" t="s">
        <v>738</v>
      </c>
      <c r="P66" s="19"/>
      <c r="Q66" s="19">
        <v>11</v>
      </c>
      <c r="R66" t="s">
        <v>555</v>
      </c>
      <c r="S66" s="22"/>
      <c r="T66" s="22"/>
      <c r="U66" s="21"/>
      <c r="V66" s="22"/>
      <c r="W66" s="22">
        <v>3</v>
      </c>
      <c r="X66" s="95" t="s">
        <v>738</v>
      </c>
      <c r="Y66" s="21"/>
      <c r="Z66" s="21">
        <v>8</v>
      </c>
      <c r="AA66" t="s">
        <v>555</v>
      </c>
    </row>
    <row r="67" spans="1:27" x14ac:dyDescent="0.2">
      <c r="A67" s="24"/>
      <c r="B67" s="24">
        <v>3</v>
      </c>
      <c r="C67" s="23" t="s">
        <v>556</v>
      </c>
      <c r="D67" s="24"/>
      <c r="E67" s="24">
        <v>7</v>
      </c>
      <c r="F67" s="2" t="s">
        <v>555</v>
      </c>
      <c r="G67" s="23"/>
      <c r="H67" s="23">
        <v>14</v>
      </c>
      <c r="I67" s="95" t="s">
        <v>738</v>
      </c>
      <c r="J67" s="20"/>
      <c r="K67" s="20">
        <v>3</v>
      </c>
      <c r="L67" s="19" t="s">
        <v>557</v>
      </c>
      <c r="M67" s="20"/>
      <c r="N67" s="20">
        <v>6</v>
      </c>
      <c r="O67" s="2" t="s">
        <v>555</v>
      </c>
      <c r="P67" s="19"/>
      <c r="Q67" s="19">
        <v>12</v>
      </c>
      <c r="R67" s="95" t="s">
        <v>738</v>
      </c>
      <c r="S67" s="22"/>
      <c r="T67" s="22"/>
      <c r="U67" s="21"/>
      <c r="V67" s="22"/>
      <c r="W67" s="22">
        <v>4</v>
      </c>
      <c r="X67" s="2" t="s">
        <v>555</v>
      </c>
      <c r="Y67" s="21"/>
      <c r="Z67" s="21">
        <v>9</v>
      </c>
      <c r="AA67" s="95" t="s">
        <v>738</v>
      </c>
    </row>
    <row r="68" spans="1:27" x14ac:dyDescent="0.2">
      <c r="A68" s="24"/>
      <c r="B68" s="24">
        <v>4</v>
      </c>
      <c r="C68" s="23" t="s">
        <v>557</v>
      </c>
      <c r="D68" s="24"/>
      <c r="E68" s="24">
        <v>8</v>
      </c>
      <c r="F68" s="23" t="s">
        <v>557</v>
      </c>
      <c r="G68" s="23"/>
      <c r="H68" s="23">
        <v>15</v>
      </c>
      <c r="I68" s="2" t="s">
        <v>555</v>
      </c>
      <c r="J68" s="20"/>
      <c r="K68" s="20"/>
      <c r="L68" s="19"/>
      <c r="M68" s="20"/>
      <c r="N68" s="20">
        <v>7</v>
      </c>
      <c r="O68" s="19" t="s">
        <v>557</v>
      </c>
      <c r="P68" s="19"/>
      <c r="Q68" s="19">
        <v>13</v>
      </c>
      <c r="R68" s="2" t="s">
        <v>555</v>
      </c>
      <c r="S68" s="22"/>
      <c r="T68" s="22"/>
      <c r="U68" s="21"/>
      <c r="V68" s="22"/>
      <c r="W68" s="22">
        <v>5</v>
      </c>
      <c r="X68" s="21" t="s">
        <v>557</v>
      </c>
      <c r="Y68" s="21"/>
      <c r="Z68" s="21">
        <v>10</v>
      </c>
      <c r="AA68" s="2" t="s">
        <v>555</v>
      </c>
    </row>
    <row r="69" spans="1:27" x14ac:dyDescent="0.2">
      <c r="A69" s="24"/>
      <c r="B69" s="24"/>
      <c r="C69" s="23"/>
      <c r="D69" s="24"/>
      <c r="E69" s="24">
        <v>9</v>
      </c>
      <c r="F69" s="95" t="s">
        <v>738</v>
      </c>
      <c r="G69" s="23"/>
      <c r="H69" s="23">
        <v>16</v>
      </c>
      <c r="I69" t="s">
        <v>557</v>
      </c>
      <c r="J69" s="19"/>
      <c r="K69" s="20"/>
      <c r="L69" s="19"/>
      <c r="M69" s="20"/>
      <c r="N69" s="20">
        <v>8</v>
      </c>
      <c r="O69" s="95" t="s">
        <v>738</v>
      </c>
      <c r="P69" s="19"/>
      <c r="Q69" s="19">
        <v>14</v>
      </c>
      <c r="R69" t="s">
        <v>557</v>
      </c>
      <c r="S69" s="21"/>
      <c r="T69" s="22"/>
      <c r="U69" s="21"/>
      <c r="V69" s="22"/>
      <c r="W69" s="22">
        <v>6</v>
      </c>
      <c r="X69" s="95" t="s">
        <v>738</v>
      </c>
      <c r="Y69" s="21"/>
      <c r="Z69" s="21">
        <v>11</v>
      </c>
      <c r="AA69" t="s">
        <v>557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557</v>
      </c>
      <c r="G70" s="23"/>
      <c r="H70" s="23">
        <v>17</v>
      </c>
      <c r="I70" s="95" t="s">
        <v>738</v>
      </c>
      <c r="J70" s="20"/>
      <c r="K70" s="20"/>
      <c r="L70" s="19"/>
      <c r="M70" s="20"/>
      <c r="N70" s="19">
        <v>9</v>
      </c>
      <c r="O70" s="19" t="s">
        <v>557</v>
      </c>
      <c r="P70" s="19"/>
      <c r="Q70" s="19">
        <v>15</v>
      </c>
      <c r="R70" s="95" t="s">
        <v>738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554</v>
      </c>
    </row>
    <row r="71" spans="1:27" x14ac:dyDescent="0.2">
      <c r="A71" s="24"/>
      <c r="B71" s="24"/>
      <c r="C71" s="23"/>
      <c r="D71" s="24"/>
      <c r="E71" s="24">
        <v>11</v>
      </c>
      <c r="F71" s="95" t="s">
        <v>738</v>
      </c>
      <c r="G71" s="23"/>
      <c r="H71" s="23">
        <v>18</v>
      </c>
      <c r="I71" t="s">
        <v>555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553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557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552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2022-04-14T15:25:44Z</dcterms:modified>
</cp:coreProperties>
</file>