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5CD275E-4412-0F4F-9E44-B8690BF09EEF}" xr6:coauthVersionLast="47" xr6:coauthVersionMax="47" xr10:uidLastSave="{00000000-0000-0000-0000-000000000000}"/>
  <bookViews>
    <workbookView xWindow="0" yWindow="760" windowWidth="30240" windowHeight="17580" firstSheet="3" activeTab="12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玩法&amp;产出黑点图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59" i="4" l="1"/>
  <c r="DQ41" i="4"/>
  <c r="DQ23" i="4"/>
  <c r="DQ5" i="4"/>
  <c r="I280" i="13"/>
  <c r="I283" i="13" s="1"/>
  <c r="I286" i="13" s="1"/>
  <c r="I289" i="13" s="1"/>
  <c r="I292" i="13" s="1"/>
  <c r="I295" i="13" s="1"/>
  <c r="I298" i="13" s="1"/>
  <c r="I301" i="13" s="1"/>
  <c r="I304" i="13" s="1"/>
  <c r="I307" i="13" s="1"/>
  <c r="I310" i="13" s="1"/>
  <c r="I313" i="13" s="1"/>
  <c r="I316" i="13" s="1"/>
  <c r="I319" i="13" s="1"/>
  <c r="I322" i="13" s="1"/>
  <c r="I325" i="13" s="1"/>
  <c r="I328" i="13" s="1"/>
  <c r="I331" i="13" s="1"/>
  <c r="I334" i="13" s="1"/>
  <c r="I337" i="13" s="1"/>
  <c r="I340" i="13" s="1"/>
  <c r="I343" i="13" s="1"/>
  <c r="I346" i="13" s="1"/>
  <c r="I281" i="13"/>
  <c r="I282" i="13"/>
  <c r="I284" i="13"/>
  <c r="I287" i="13" s="1"/>
  <c r="I290" i="13" s="1"/>
  <c r="I293" i="13" s="1"/>
  <c r="I296" i="13" s="1"/>
  <c r="I299" i="13" s="1"/>
  <c r="I302" i="13" s="1"/>
  <c r="I305" i="13" s="1"/>
  <c r="I308" i="13" s="1"/>
  <c r="I311" i="13" s="1"/>
  <c r="I314" i="13" s="1"/>
  <c r="I317" i="13" s="1"/>
  <c r="I320" i="13" s="1"/>
  <c r="I323" i="13" s="1"/>
  <c r="I326" i="13" s="1"/>
  <c r="I329" i="13" s="1"/>
  <c r="I332" i="13" s="1"/>
  <c r="I335" i="13" s="1"/>
  <c r="I338" i="13" s="1"/>
  <c r="I341" i="13" s="1"/>
  <c r="I344" i="13" s="1"/>
  <c r="I347" i="13" s="1"/>
  <c r="I285" i="13"/>
  <c r="I288" i="13"/>
  <c r="I291" i="13" s="1"/>
  <c r="I294" i="13" s="1"/>
  <c r="I297" i="13" s="1"/>
  <c r="I300" i="13" s="1"/>
  <c r="I303" i="13" s="1"/>
  <c r="I306" i="13" s="1"/>
  <c r="I309" i="13" s="1"/>
  <c r="I312" i="13" s="1"/>
  <c r="I315" i="13" s="1"/>
  <c r="I318" i="13" s="1"/>
  <c r="I321" i="13" s="1"/>
  <c r="I324" i="13" s="1"/>
  <c r="I327" i="13" s="1"/>
  <c r="I330" i="13" s="1"/>
  <c r="I333" i="13" s="1"/>
  <c r="I336" i="13" s="1"/>
  <c r="I339" i="13" s="1"/>
  <c r="I342" i="13" s="1"/>
  <c r="I345" i="13" s="1"/>
  <c r="I257" i="13"/>
  <c r="I258" i="13"/>
  <c r="I259" i="13"/>
  <c r="I260" i="13"/>
  <c r="I263" i="13" s="1"/>
  <c r="I266" i="13" s="1"/>
  <c r="I269" i="13" s="1"/>
  <c r="I272" i="13" s="1"/>
  <c r="I275" i="13" s="1"/>
  <c r="I278" i="13" s="1"/>
  <c r="I261" i="13"/>
  <c r="I262" i="13"/>
  <c r="I265" i="13" s="1"/>
  <c r="I268" i="13" s="1"/>
  <c r="I271" i="13" s="1"/>
  <c r="I274" i="13" s="1"/>
  <c r="I277" i="13" s="1"/>
  <c r="I264" i="13"/>
  <c r="I267" i="13" s="1"/>
  <c r="I270" i="13" s="1"/>
  <c r="I273" i="13" s="1"/>
  <c r="I276" i="13" s="1"/>
  <c r="I279" i="13" s="1"/>
  <c r="I256" i="13"/>
  <c r="I255" i="13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5" i="4"/>
  <c r="R12" i="11"/>
  <c r="R13" i="11"/>
  <c r="R14" i="11"/>
  <c r="R15" i="11"/>
  <c r="R16" i="11"/>
  <c r="R17" i="11"/>
  <c r="R18" i="11"/>
  <c r="R19" i="11"/>
  <c r="R20" i="11"/>
  <c r="Q12" i="11"/>
  <c r="Q13" i="11"/>
  <c r="Q14" i="11"/>
  <c r="Q15" i="11"/>
  <c r="Q16" i="11"/>
  <c r="Q17" i="11"/>
  <c r="Q18" i="11"/>
  <c r="Q19" i="11"/>
  <c r="Q20" i="11"/>
  <c r="P12" i="11"/>
  <c r="P13" i="11"/>
  <c r="P14" i="11"/>
  <c r="P15" i="11"/>
  <c r="P16" i="11"/>
  <c r="P17" i="11"/>
  <c r="P18" i="11"/>
  <c r="P19" i="11"/>
  <c r="P20" i="11"/>
  <c r="AG29" i="5"/>
  <c r="AG28" i="5"/>
  <c r="AG27" i="5"/>
  <c r="EX6" i="4"/>
  <c r="EX7" i="4"/>
  <c r="EX8" i="4"/>
  <c r="EX9" i="4"/>
  <c r="EX10" i="4"/>
  <c r="EX11" i="4"/>
  <c r="EX12" i="4"/>
  <c r="EX13" i="4"/>
  <c r="EX14" i="4"/>
  <c r="EX15" i="4"/>
  <c r="EX16" i="4"/>
  <c r="EX17" i="4"/>
  <c r="EX18" i="4"/>
  <c r="EX19" i="4"/>
  <c r="EX20" i="4"/>
  <c r="EX21" i="4"/>
  <c r="EX22" i="4"/>
  <c r="EX23" i="4"/>
  <c r="EX24" i="4"/>
  <c r="EX25" i="4"/>
  <c r="EX26" i="4"/>
  <c r="EX27" i="4"/>
  <c r="EX28" i="4"/>
  <c r="EX29" i="4"/>
  <c r="EX30" i="4"/>
  <c r="EX31" i="4"/>
  <c r="EX32" i="4"/>
  <c r="EX33" i="4"/>
  <c r="EX34" i="4"/>
  <c r="EX35" i="4"/>
  <c r="EX36" i="4"/>
  <c r="EX37" i="4"/>
  <c r="EX38" i="4"/>
  <c r="EX39" i="4"/>
  <c r="EX40" i="4"/>
  <c r="EX41" i="4"/>
  <c r="EX42" i="4"/>
  <c r="EX43" i="4"/>
  <c r="EX44" i="4"/>
  <c r="EX45" i="4"/>
  <c r="EX46" i="4"/>
  <c r="EX47" i="4"/>
  <c r="EX48" i="4"/>
  <c r="EX49" i="4"/>
  <c r="EX50" i="4"/>
  <c r="EX51" i="4"/>
  <c r="EX52" i="4"/>
  <c r="EX53" i="4"/>
  <c r="EX54" i="4"/>
  <c r="EX55" i="4"/>
  <c r="EX56" i="4"/>
  <c r="EX57" i="4"/>
  <c r="EX58" i="4"/>
  <c r="EX59" i="4"/>
  <c r="EX60" i="4"/>
  <c r="EX61" i="4"/>
  <c r="EX62" i="4"/>
  <c r="EX63" i="4"/>
  <c r="EX64" i="4"/>
  <c r="EX5" i="4"/>
  <c r="FA6" i="4"/>
  <c r="FA7" i="4"/>
  <c r="FA8" i="4"/>
  <c r="FA9" i="4"/>
  <c r="FA10" i="4"/>
  <c r="FA11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5" i="4"/>
  <c r="FB23" i="4"/>
  <c r="FB24" i="4"/>
  <c r="FB25" i="4"/>
  <c r="FB26" i="4"/>
  <c r="FB27" i="4"/>
  <c r="FB28" i="4"/>
  <c r="FB29" i="4"/>
  <c r="FB30" i="4"/>
  <c r="FB31" i="4"/>
  <c r="FB32" i="4"/>
  <c r="FB33" i="4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6" i="4"/>
  <c r="FB7" i="4"/>
  <c r="FB8" i="4"/>
  <c r="FB9" i="4"/>
  <c r="FB10" i="4"/>
  <c r="FB11" i="4"/>
  <c r="FB12" i="4"/>
  <c r="FB13" i="4"/>
  <c r="FB14" i="4"/>
  <c r="FB15" i="4"/>
  <c r="FB16" i="4"/>
  <c r="FB17" i="4"/>
  <c r="FB18" i="4"/>
  <c r="FB19" i="4"/>
  <c r="FB20" i="4"/>
  <c r="FB21" i="4"/>
  <c r="FB22" i="4"/>
  <c r="FB5" i="4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3" i="15"/>
  <c r="L65" i="11"/>
  <c r="E13" i="14"/>
  <c r="F13" i="14"/>
  <c r="D13" i="14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P3" i="14"/>
  <c r="F37" i="14" s="1"/>
  <c r="N4" i="14"/>
  <c r="F30" i="11" s="1"/>
  <c r="N3" i="14"/>
  <c r="E34" i="11" s="1"/>
  <c r="EJ54" i="4"/>
  <c r="EK54" i="4"/>
  <c r="EL54" i="4"/>
  <c r="EM54" i="4"/>
  <c r="EN54" i="4"/>
  <c r="EO54" i="4"/>
  <c r="EP54" i="4"/>
  <c r="EQ54" i="4"/>
  <c r="EJ55" i="4"/>
  <c r="EK55" i="4"/>
  <c r="EL55" i="4"/>
  <c r="EM55" i="4"/>
  <c r="EN55" i="4"/>
  <c r="EO55" i="4"/>
  <c r="EP55" i="4"/>
  <c r="EQ55" i="4"/>
  <c r="EJ56" i="4"/>
  <c r="EK56" i="4"/>
  <c r="EL56" i="4"/>
  <c r="EM56" i="4"/>
  <c r="EN56" i="4"/>
  <c r="EO56" i="4"/>
  <c r="EP56" i="4"/>
  <c r="EQ56" i="4"/>
  <c r="EJ57" i="4"/>
  <c r="EK57" i="4"/>
  <c r="EL57" i="4"/>
  <c r="EM57" i="4"/>
  <c r="EN57" i="4"/>
  <c r="EO57" i="4"/>
  <c r="EP57" i="4"/>
  <c r="EQ57" i="4"/>
  <c r="EJ58" i="4"/>
  <c r="EK58" i="4"/>
  <c r="EL58" i="4"/>
  <c r="EM58" i="4"/>
  <c r="EN58" i="4"/>
  <c r="EO58" i="4"/>
  <c r="EP58" i="4"/>
  <c r="EQ58" i="4"/>
  <c r="EJ59" i="4"/>
  <c r="EK59" i="4"/>
  <c r="EL59" i="4"/>
  <c r="EM59" i="4"/>
  <c r="EN59" i="4"/>
  <c r="EO59" i="4"/>
  <c r="EP59" i="4"/>
  <c r="EQ59" i="4"/>
  <c r="EJ60" i="4"/>
  <c r="EK60" i="4"/>
  <c r="EL60" i="4"/>
  <c r="EM60" i="4"/>
  <c r="EN60" i="4"/>
  <c r="EO60" i="4"/>
  <c r="EP60" i="4"/>
  <c r="EQ60" i="4"/>
  <c r="EJ61" i="4"/>
  <c r="EK61" i="4"/>
  <c r="EL61" i="4"/>
  <c r="EM61" i="4"/>
  <c r="EN61" i="4"/>
  <c r="EO61" i="4"/>
  <c r="EP61" i="4"/>
  <c r="EQ61" i="4"/>
  <c r="EJ62" i="4"/>
  <c r="EK62" i="4"/>
  <c r="EL62" i="4"/>
  <c r="EM62" i="4"/>
  <c r="EN62" i="4"/>
  <c r="EO62" i="4"/>
  <c r="EP62" i="4"/>
  <c r="EQ62" i="4"/>
  <c r="EJ63" i="4"/>
  <c r="EK63" i="4"/>
  <c r="EL63" i="4"/>
  <c r="EM63" i="4"/>
  <c r="EN63" i="4"/>
  <c r="EO63" i="4"/>
  <c r="EP63" i="4"/>
  <c r="EQ63" i="4"/>
  <c r="EJ64" i="4"/>
  <c r="EK64" i="4"/>
  <c r="EL64" i="4"/>
  <c r="EM64" i="4"/>
  <c r="EN64" i="4"/>
  <c r="EO64" i="4"/>
  <c r="EP64" i="4"/>
  <c r="EQ64" i="4"/>
  <c r="EJ31" i="4"/>
  <c r="EK31" i="4"/>
  <c r="EL31" i="4"/>
  <c r="EM31" i="4"/>
  <c r="EN31" i="4"/>
  <c r="EO31" i="4"/>
  <c r="EP31" i="4"/>
  <c r="EQ31" i="4"/>
  <c r="EJ32" i="4"/>
  <c r="EK32" i="4"/>
  <c r="EL32" i="4"/>
  <c r="EM32" i="4"/>
  <c r="EN32" i="4"/>
  <c r="EO32" i="4"/>
  <c r="EP32" i="4"/>
  <c r="EQ32" i="4"/>
  <c r="EJ33" i="4"/>
  <c r="EK33" i="4"/>
  <c r="EL33" i="4"/>
  <c r="EM33" i="4"/>
  <c r="EN33" i="4"/>
  <c r="EO33" i="4"/>
  <c r="EP33" i="4"/>
  <c r="EQ33" i="4"/>
  <c r="EJ34" i="4"/>
  <c r="EK34" i="4"/>
  <c r="EL34" i="4"/>
  <c r="EM34" i="4"/>
  <c r="EN34" i="4"/>
  <c r="EO34" i="4"/>
  <c r="EP34" i="4"/>
  <c r="EQ34" i="4"/>
  <c r="EJ35" i="4"/>
  <c r="EK35" i="4"/>
  <c r="EL35" i="4"/>
  <c r="EM35" i="4"/>
  <c r="EN35" i="4"/>
  <c r="EO35" i="4"/>
  <c r="EP35" i="4"/>
  <c r="EQ35" i="4"/>
  <c r="EJ36" i="4"/>
  <c r="EK36" i="4"/>
  <c r="EL36" i="4"/>
  <c r="EM36" i="4"/>
  <c r="EN36" i="4"/>
  <c r="EO36" i="4"/>
  <c r="EP36" i="4"/>
  <c r="EQ36" i="4"/>
  <c r="EJ37" i="4"/>
  <c r="EK37" i="4"/>
  <c r="EL37" i="4"/>
  <c r="EM37" i="4"/>
  <c r="EN37" i="4"/>
  <c r="EO37" i="4"/>
  <c r="EP37" i="4"/>
  <c r="EQ37" i="4"/>
  <c r="EJ38" i="4"/>
  <c r="EK38" i="4"/>
  <c r="EL38" i="4"/>
  <c r="EM38" i="4"/>
  <c r="EN38" i="4"/>
  <c r="EO38" i="4"/>
  <c r="EP38" i="4"/>
  <c r="EQ38" i="4"/>
  <c r="EJ39" i="4"/>
  <c r="EK39" i="4"/>
  <c r="EL39" i="4"/>
  <c r="EM39" i="4"/>
  <c r="EN39" i="4"/>
  <c r="EO39" i="4"/>
  <c r="EP39" i="4"/>
  <c r="EQ39" i="4"/>
  <c r="EJ40" i="4"/>
  <c r="EK40" i="4"/>
  <c r="EL40" i="4"/>
  <c r="EM40" i="4"/>
  <c r="EN40" i="4"/>
  <c r="EO40" i="4"/>
  <c r="EP40" i="4"/>
  <c r="EQ40" i="4"/>
  <c r="EJ41" i="4"/>
  <c r="EK41" i="4"/>
  <c r="EL41" i="4"/>
  <c r="EM41" i="4"/>
  <c r="EN41" i="4"/>
  <c r="EO41" i="4"/>
  <c r="EP41" i="4"/>
  <c r="EQ41" i="4"/>
  <c r="EJ42" i="4"/>
  <c r="EK42" i="4"/>
  <c r="EL42" i="4"/>
  <c r="EM42" i="4"/>
  <c r="EN42" i="4"/>
  <c r="EO42" i="4"/>
  <c r="EP42" i="4"/>
  <c r="EQ42" i="4"/>
  <c r="EJ43" i="4"/>
  <c r="EK43" i="4"/>
  <c r="EL43" i="4"/>
  <c r="EM43" i="4"/>
  <c r="EN43" i="4"/>
  <c r="EO43" i="4"/>
  <c r="EP43" i="4"/>
  <c r="EQ43" i="4"/>
  <c r="EJ44" i="4"/>
  <c r="EK44" i="4"/>
  <c r="EL44" i="4"/>
  <c r="EM44" i="4"/>
  <c r="EN44" i="4"/>
  <c r="EO44" i="4"/>
  <c r="EP44" i="4"/>
  <c r="EQ44" i="4"/>
  <c r="EJ45" i="4"/>
  <c r="EK45" i="4"/>
  <c r="EL45" i="4"/>
  <c r="EM45" i="4"/>
  <c r="EN45" i="4"/>
  <c r="EO45" i="4"/>
  <c r="EP45" i="4"/>
  <c r="EQ45" i="4"/>
  <c r="EJ46" i="4"/>
  <c r="EK46" i="4"/>
  <c r="EL46" i="4"/>
  <c r="EM46" i="4"/>
  <c r="EN46" i="4"/>
  <c r="EO46" i="4"/>
  <c r="EP46" i="4"/>
  <c r="EQ46" i="4"/>
  <c r="EJ47" i="4"/>
  <c r="EK47" i="4"/>
  <c r="EL47" i="4"/>
  <c r="EM47" i="4"/>
  <c r="EN47" i="4"/>
  <c r="EO47" i="4"/>
  <c r="EP47" i="4"/>
  <c r="EQ47" i="4"/>
  <c r="EJ48" i="4"/>
  <c r="EK48" i="4"/>
  <c r="EL48" i="4"/>
  <c r="EM48" i="4"/>
  <c r="EN48" i="4"/>
  <c r="EO48" i="4"/>
  <c r="EP48" i="4"/>
  <c r="EQ48" i="4"/>
  <c r="EJ49" i="4"/>
  <c r="EK49" i="4"/>
  <c r="EL49" i="4"/>
  <c r="EM49" i="4"/>
  <c r="EN49" i="4"/>
  <c r="EO49" i="4"/>
  <c r="EP49" i="4"/>
  <c r="EQ49" i="4"/>
  <c r="EJ50" i="4"/>
  <c r="EK50" i="4"/>
  <c r="EL50" i="4"/>
  <c r="EM50" i="4"/>
  <c r="EN50" i="4"/>
  <c r="EO50" i="4"/>
  <c r="EP50" i="4"/>
  <c r="EQ50" i="4"/>
  <c r="EJ51" i="4"/>
  <c r="EK51" i="4"/>
  <c r="EL51" i="4"/>
  <c r="EM51" i="4"/>
  <c r="EN51" i="4"/>
  <c r="EO51" i="4"/>
  <c r="EP51" i="4"/>
  <c r="EQ51" i="4"/>
  <c r="EJ52" i="4"/>
  <c r="EK52" i="4"/>
  <c r="EL52" i="4"/>
  <c r="EM52" i="4"/>
  <c r="EN52" i="4"/>
  <c r="EO52" i="4"/>
  <c r="EP52" i="4"/>
  <c r="EQ52" i="4"/>
  <c r="EJ53" i="4"/>
  <c r="EK53" i="4"/>
  <c r="EL53" i="4"/>
  <c r="EM53" i="4"/>
  <c r="EN53" i="4"/>
  <c r="EO53" i="4"/>
  <c r="EP53" i="4"/>
  <c r="EQ53" i="4"/>
  <c r="EJ6" i="4"/>
  <c r="EK6" i="4"/>
  <c r="EL6" i="4"/>
  <c r="EM6" i="4"/>
  <c r="EN6" i="4"/>
  <c r="EO6" i="4"/>
  <c r="EP6" i="4"/>
  <c r="EQ6" i="4"/>
  <c r="EJ7" i="4"/>
  <c r="EK7" i="4"/>
  <c r="EL7" i="4"/>
  <c r="EM7" i="4"/>
  <c r="EN7" i="4"/>
  <c r="EO7" i="4"/>
  <c r="EP7" i="4"/>
  <c r="EQ7" i="4"/>
  <c r="EJ8" i="4"/>
  <c r="EK8" i="4"/>
  <c r="EL8" i="4"/>
  <c r="EM8" i="4"/>
  <c r="EN8" i="4"/>
  <c r="EO8" i="4"/>
  <c r="EP8" i="4"/>
  <c r="EQ8" i="4"/>
  <c r="EJ9" i="4"/>
  <c r="EK9" i="4"/>
  <c r="EL9" i="4"/>
  <c r="EM9" i="4"/>
  <c r="EN9" i="4"/>
  <c r="EO9" i="4"/>
  <c r="EP9" i="4"/>
  <c r="EQ9" i="4"/>
  <c r="EJ10" i="4"/>
  <c r="EK10" i="4"/>
  <c r="EL10" i="4"/>
  <c r="EM10" i="4"/>
  <c r="EN10" i="4"/>
  <c r="EO10" i="4"/>
  <c r="EP10" i="4"/>
  <c r="EQ10" i="4"/>
  <c r="EJ11" i="4"/>
  <c r="EK11" i="4"/>
  <c r="EL11" i="4"/>
  <c r="EM11" i="4"/>
  <c r="EN11" i="4"/>
  <c r="EO11" i="4"/>
  <c r="EP11" i="4"/>
  <c r="EQ11" i="4"/>
  <c r="EJ12" i="4"/>
  <c r="EK12" i="4"/>
  <c r="EL12" i="4"/>
  <c r="EM12" i="4"/>
  <c r="EN12" i="4"/>
  <c r="EO12" i="4"/>
  <c r="EP12" i="4"/>
  <c r="EQ12" i="4"/>
  <c r="EJ13" i="4"/>
  <c r="EK13" i="4"/>
  <c r="EL13" i="4"/>
  <c r="EM13" i="4"/>
  <c r="EN13" i="4"/>
  <c r="EO13" i="4"/>
  <c r="EP13" i="4"/>
  <c r="EQ13" i="4"/>
  <c r="EJ14" i="4"/>
  <c r="EK14" i="4"/>
  <c r="EL14" i="4"/>
  <c r="EM14" i="4"/>
  <c r="EN14" i="4"/>
  <c r="EO14" i="4"/>
  <c r="EP14" i="4"/>
  <c r="EQ14" i="4"/>
  <c r="EJ15" i="4"/>
  <c r="EK15" i="4"/>
  <c r="EL15" i="4"/>
  <c r="EM15" i="4"/>
  <c r="EN15" i="4"/>
  <c r="EO15" i="4"/>
  <c r="EP15" i="4"/>
  <c r="EQ15" i="4"/>
  <c r="EJ16" i="4"/>
  <c r="EK16" i="4"/>
  <c r="EL16" i="4"/>
  <c r="EM16" i="4"/>
  <c r="EN16" i="4"/>
  <c r="EO16" i="4"/>
  <c r="EP16" i="4"/>
  <c r="EQ16" i="4"/>
  <c r="EJ17" i="4"/>
  <c r="EK17" i="4"/>
  <c r="EL17" i="4"/>
  <c r="EM17" i="4"/>
  <c r="EN17" i="4"/>
  <c r="EO17" i="4"/>
  <c r="EP17" i="4"/>
  <c r="EQ17" i="4"/>
  <c r="EJ18" i="4"/>
  <c r="EK18" i="4"/>
  <c r="EL18" i="4"/>
  <c r="EM18" i="4"/>
  <c r="EN18" i="4"/>
  <c r="EO18" i="4"/>
  <c r="EP18" i="4"/>
  <c r="EQ18" i="4"/>
  <c r="EJ19" i="4"/>
  <c r="EK19" i="4"/>
  <c r="EL19" i="4"/>
  <c r="EM19" i="4"/>
  <c r="EN19" i="4"/>
  <c r="EO19" i="4"/>
  <c r="EP19" i="4"/>
  <c r="EQ19" i="4"/>
  <c r="EJ20" i="4"/>
  <c r="EK20" i="4"/>
  <c r="EL20" i="4"/>
  <c r="EM20" i="4"/>
  <c r="EN20" i="4"/>
  <c r="EO20" i="4"/>
  <c r="EP20" i="4"/>
  <c r="EQ20" i="4"/>
  <c r="EJ21" i="4"/>
  <c r="EK21" i="4"/>
  <c r="EL21" i="4"/>
  <c r="EM21" i="4"/>
  <c r="EN21" i="4"/>
  <c r="EO21" i="4"/>
  <c r="EP21" i="4"/>
  <c r="EQ21" i="4"/>
  <c r="EJ22" i="4"/>
  <c r="EK22" i="4"/>
  <c r="EL22" i="4"/>
  <c r="EM22" i="4"/>
  <c r="EN22" i="4"/>
  <c r="EO22" i="4"/>
  <c r="EP22" i="4"/>
  <c r="EQ22" i="4"/>
  <c r="EJ23" i="4"/>
  <c r="EK23" i="4"/>
  <c r="EL23" i="4"/>
  <c r="EM23" i="4"/>
  <c r="EN23" i="4"/>
  <c r="EO23" i="4"/>
  <c r="EP23" i="4"/>
  <c r="EQ23" i="4"/>
  <c r="EJ24" i="4"/>
  <c r="EK24" i="4"/>
  <c r="EL24" i="4"/>
  <c r="EM24" i="4"/>
  <c r="EN24" i="4"/>
  <c r="EO24" i="4"/>
  <c r="EP24" i="4"/>
  <c r="EQ24" i="4"/>
  <c r="EJ25" i="4"/>
  <c r="EK25" i="4"/>
  <c r="EL25" i="4"/>
  <c r="EM25" i="4"/>
  <c r="EN25" i="4"/>
  <c r="EO25" i="4"/>
  <c r="EP25" i="4"/>
  <c r="EQ25" i="4"/>
  <c r="EJ26" i="4"/>
  <c r="EK26" i="4"/>
  <c r="EL26" i="4"/>
  <c r="EM26" i="4"/>
  <c r="EN26" i="4"/>
  <c r="EO26" i="4"/>
  <c r="EP26" i="4"/>
  <c r="EQ26" i="4"/>
  <c r="EJ27" i="4"/>
  <c r="EK27" i="4"/>
  <c r="EL27" i="4"/>
  <c r="EM27" i="4"/>
  <c r="EN27" i="4"/>
  <c r="EO27" i="4"/>
  <c r="EP27" i="4"/>
  <c r="EQ27" i="4"/>
  <c r="EJ28" i="4"/>
  <c r="EK28" i="4"/>
  <c r="EL28" i="4"/>
  <c r="EM28" i="4"/>
  <c r="EN28" i="4"/>
  <c r="EO28" i="4"/>
  <c r="EP28" i="4"/>
  <c r="EQ28" i="4"/>
  <c r="EJ29" i="4"/>
  <c r="EK29" i="4"/>
  <c r="EL29" i="4"/>
  <c r="EM29" i="4"/>
  <c r="EN29" i="4"/>
  <c r="EO29" i="4"/>
  <c r="EP29" i="4"/>
  <c r="EQ29" i="4"/>
  <c r="EJ30" i="4"/>
  <c r="EK30" i="4"/>
  <c r="EL30" i="4"/>
  <c r="EM30" i="4"/>
  <c r="EN30" i="4"/>
  <c r="EO30" i="4"/>
  <c r="EP30" i="4"/>
  <c r="EQ30" i="4"/>
  <c r="EQ5" i="4"/>
  <c r="EP5" i="4"/>
  <c r="EO5" i="4"/>
  <c r="EM5" i="4"/>
  <c r="EN5" i="4"/>
  <c r="EL5" i="4"/>
  <c r="EK5" i="4"/>
  <c r="EJ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E6" i="4"/>
  <c r="EE7" i="4"/>
  <c r="EE8" i="4"/>
  <c r="EE9" i="4"/>
  <c r="EE10" i="4"/>
  <c r="EE11" i="4"/>
  <c r="EE12" i="4"/>
  <c r="EE13" i="4"/>
  <c r="EE14" i="4"/>
  <c r="EE15" i="4"/>
  <c r="EE16" i="4"/>
  <c r="EE17" i="4"/>
  <c r="EE18" i="4"/>
  <c r="EE19" i="4"/>
  <c r="EE20" i="4"/>
  <c r="EE21" i="4"/>
  <c r="EE22" i="4"/>
  <c r="EE23" i="4"/>
  <c r="EE24" i="4"/>
  <c r="EE25" i="4"/>
  <c r="EE26" i="4"/>
  <c r="EE27" i="4"/>
  <c r="EE28" i="4"/>
  <c r="EE29" i="4"/>
  <c r="EE30" i="4"/>
  <c r="EE31" i="4"/>
  <c r="EE32" i="4"/>
  <c r="EE33" i="4"/>
  <c r="EE34" i="4"/>
  <c r="EE35" i="4"/>
  <c r="EE36" i="4"/>
  <c r="EE37" i="4"/>
  <c r="EE38" i="4"/>
  <c r="EE39" i="4"/>
  <c r="EE40" i="4"/>
  <c r="EE41" i="4"/>
  <c r="EE42" i="4"/>
  <c r="EE43" i="4"/>
  <c r="EE44" i="4"/>
  <c r="EE45" i="4"/>
  <c r="EE46" i="4"/>
  <c r="EE47" i="4"/>
  <c r="EE48" i="4"/>
  <c r="EE49" i="4"/>
  <c r="EE50" i="4"/>
  <c r="EE51" i="4"/>
  <c r="EE52" i="4"/>
  <c r="EE53" i="4"/>
  <c r="EE54" i="4"/>
  <c r="EE55" i="4"/>
  <c r="EE56" i="4"/>
  <c r="EE57" i="4"/>
  <c r="EE58" i="4"/>
  <c r="EE59" i="4"/>
  <c r="EE60" i="4"/>
  <c r="EE61" i="4"/>
  <c r="EE62" i="4"/>
  <c r="EE63" i="4"/>
  <c r="EE64" i="4"/>
  <c r="EE5" i="4"/>
  <c r="BU5" i="4"/>
  <c r="BV5" i="4" s="1"/>
  <c r="F73" i="14"/>
  <c r="G73" i="14" s="1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O3" i="15"/>
  <c r="P3" i="15" s="1"/>
  <c r="O4" i="15"/>
  <c r="P4" i="15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O204" i="15"/>
  <c r="P204" i="15" s="1"/>
  <c r="O205" i="15"/>
  <c r="P205" i="15" s="1"/>
  <c r="O206" i="15"/>
  <c r="P206" i="15" s="1"/>
  <c r="O207" i="15"/>
  <c r="P207" i="15" s="1"/>
  <c r="O208" i="15"/>
  <c r="P208" i="15" s="1"/>
  <c r="O209" i="15"/>
  <c r="P209" i="15" s="1"/>
  <c r="O210" i="15"/>
  <c r="P210" i="15" s="1"/>
  <c r="O211" i="15"/>
  <c r="P211" i="15" s="1"/>
  <c r="O212" i="15"/>
  <c r="P212" i="15" s="1"/>
  <c r="O213" i="15"/>
  <c r="P213" i="15" s="1"/>
  <c r="O214" i="15"/>
  <c r="P214" i="15" s="1"/>
  <c r="O215" i="15"/>
  <c r="P215" i="15" s="1"/>
  <c r="O216" i="15"/>
  <c r="P216" i="15" s="1"/>
  <c r="O217" i="15"/>
  <c r="P217" i="15" s="1"/>
  <c r="O218" i="15"/>
  <c r="P218" i="15" s="1"/>
  <c r="O219" i="15"/>
  <c r="P219" i="15" s="1"/>
  <c r="O220" i="15"/>
  <c r="P220" i="15" s="1"/>
  <c r="O221" i="15"/>
  <c r="P221" i="15" s="1"/>
  <c r="O222" i="15"/>
  <c r="P222" i="15" s="1"/>
  <c r="O223" i="15"/>
  <c r="P223" i="15" s="1"/>
  <c r="O224" i="15"/>
  <c r="P224" i="15" s="1"/>
  <c r="O225" i="15"/>
  <c r="P225" i="15" s="1"/>
  <c r="O226" i="15"/>
  <c r="P226" i="15" s="1"/>
  <c r="O227" i="15"/>
  <c r="P227" i="15" s="1"/>
  <c r="O228" i="15"/>
  <c r="P228" i="15" s="1"/>
  <c r="O229" i="15"/>
  <c r="P229" i="15" s="1"/>
  <c r="O230" i="15"/>
  <c r="P230" i="15" s="1"/>
  <c r="O231" i="15"/>
  <c r="P231" i="15" s="1"/>
  <c r="O232" i="15"/>
  <c r="P232" i="15" s="1"/>
  <c r="O233" i="15"/>
  <c r="P233" i="15" s="1"/>
  <c r="O234" i="15"/>
  <c r="P234" i="15" s="1"/>
  <c r="O235" i="15"/>
  <c r="P235" i="15" s="1"/>
  <c r="O236" i="15"/>
  <c r="P236" i="15" s="1"/>
  <c r="O237" i="15"/>
  <c r="P237" i="15" s="1"/>
  <c r="O238" i="15"/>
  <c r="P238" i="15" s="1"/>
  <c r="O239" i="15"/>
  <c r="P239" i="15" s="1"/>
  <c r="O240" i="15"/>
  <c r="P240" i="15" s="1"/>
  <c r="O241" i="15"/>
  <c r="P241" i="15" s="1"/>
  <c r="O242" i="15"/>
  <c r="P242" i="15" s="1"/>
  <c r="O243" i="15"/>
  <c r="P243" i="15" s="1"/>
  <c r="O244" i="15"/>
  <c r="P244" i="15" s="1"/>
  <c r="O245" i="15"/>
  <c r="P245" i="15" s="1"/>
  <c r="O246" i="15"/>
  <c r="P246" i="15" s="1"/>
  <c r="O247" i="15"/>
  <c r="P247" i="15" s="1"/>
  <c r="O248" i="15"/>
  <c r="P248" i="15" s="1"/>
  <c r="O249" i="15"/>
  <c r="P249" i="15" s="1"/>
  <c r="O250" i="15"/>
  <c r="P250" i="15" s="1"/>
  <c r="O251" i="15"/>
  <c r="P251" i="15" s="1"/>
  <c r="O252" i="15"/>
  <c r="P252" i="15" s="1"/>
  <c r="O253" i="15"/>
  <c r="P253" i="15" s="1"/>
  <c r="O254" i="15"/>
  <c r="P254" i="15" s="1"/>
  <c r="O255" i="15"/>
  <c r="P255" i="15" s="1"/>
  <c r="O256" i="15"/>
  <c r="P256" i="15" s="1"/>
  <c r="O257" i="15"/>
  <c r="P257" i="15" s="1"/>
  <c r="O258" i="15"/>
  <c r="P258" i="15" s="1"/>
  <c r="O259" i="15"/>
  <c r="P259" i="15" s="1"/>
  <c r="O260" i="15"/>
  <c r="P260" i="15" s="1"/>
  <c r="O261" i="15"/>
  <c r="P261" i="15" s="1"/>
  <c r="O262" i="15"/>
  <c r="P262" i="15" s="1"/>
  <c r="O263" i="15"/>
  <c r="P263" i="15" s="1"/>
  <c r="O264" i="15"/>
  <c r="P264" i="15" s="1"/>
  <c r="O265" i="15"/>
  <c r="P265" i="15" s="1"/>
  <c r="O266" i="15"/>
  <c r="P266" i="15" s="1"/>
  <c r="O267" i="15"/>
  <c r="P267" i="15" s="1"/>
  <c r="O268" i="15"/>
  <c r="P268" i="15" s="1"/>
  <c r="O269" i="15"/>
  <c r="P269" i="15" s="1"/>
  <c r="O270" i="15"/>
  <c r="P270" i="15" s="1"/>
  <c r="O271" i="15"/>
  <c r="P271" i="15" s="1"/>
  <c r="O272" i="15"/>
  <c r="P272" i="15" s="1"/>
  <c r="O273" i="15"/>
  <c r="P273" i="15" s="1"/>
  <c r="O274" i="15"/>
  <c r="P274" i="15" s="1"/>
  <c r="O275" i="15"/>
  <c r="P275" i="15" s="1"/>
  <c r="O276" i="15"/>
  <c r="P276" i="15" s="1"/>
  <c r="O277" i="15"/>
  <c r="P277" i="15" s="1"/>
  <c r="O278" i="15"/>
  <c r="P278" i="15" s="1"/>
  <c r="O279" i="15"/>
  <c r="P279" i="15" s="1"/>
  <c r="O280" i="15"/>
  <c r="P280" i="15" s="1"/>
  <c r="O281" i="15"/>
  <c r="P281" i="15" s="1"/>
  <c r="O282" i="15"/>
  <c r="P282" i="15" s="1"/>
  <c r="O283" i="15"/>
  <c r="P283" i="15" s="1"/>
  <c r="O284" i="15"/>
  <c r="P284" i="15" s="1"/>
  <c r="O285" i="15"/>
  <c r="P285" i="15" s="1"/>
  <c r="O286" i="15"/>
  <c r="P286" i="15" s="1"/>
  <c r="O287" i="15"/>
  <c r="P287" i="15" s="1"/>
  <c r="O288" i="15"/>
  <c r="P288" i="15" s="1"/>
  <c r="O289" i="15"/>
  <c r="P289" i="15" s="1"/>
  <c r="O290" i="15"/>
  <c r="P290" i="15" s="1"/>
  <c r="O291" i="15"/>
  <c r="P291" i="15" s="1"/>
  <c r="O292" i="15"/>
  <c r="P292" i="15" s="1"/>
  <c r="O293" i="15"/>
  <c r="P293" i="15" s="1"/>
  <c r="O294" i="15"/>
  <c r="P294" i="15" s="1"/>
  <c r="O295" i="15"/>
  <c r="P295" i="15" s="1"/>
  <c r="O296" i="15"/>
  <c r="P296" i="15" s="1"/>
  <c r="O297" i="15"/>
  <c r="P297" i="15" s="1"/>
  <c r="O298" i="15"/>
  <c r="P298" i="15" s="1"/>
  <c r="O299" i="15"/>
  <c r="P299" i="15" s="1"/>
  <c r="O300" i="15"/>
  <c r="P300" i="15" s="1"/>
  <c r="O301" i="15"/>
  <c r="P301" i="15" s="1"/>
  <c r="O302" i="15"/>
  <c r="P302" i="15" s="1"/>
  <c r="O303" i="15"/>
  <c r="P303" i="15" s="1"/>
  <c r="O304" i="15"/>
  <c r="P304" i="15" s="1"/>
  <c r="O305" i="15"/>
  <c r="P305" i="15" s="1"/>
  <c r="O306" i="15"/>
  <c r="P306" i="15" s="1"/>
  <c r="O307" i="15"/>
  <c r="P307" i="15" s="1"/>
  <c r="O308" i="15"/>
  <c r="P308" i="15" s="1"/>
  <c r="O309" i="15"/>
  <c r="P309" i="15" s="1"/>
  <c r="O310" i="15"/>
  <c r="P310" i="15" s="1"/>
  <c r="O311" i="15"/>
  <c r="P311" i="15" s="1"/>
  <c r="O312" i="15"/>
  <c r="P312" i="15" s="1"/>
  <c r="O313" i="15"/>
  <c r="P313" i="15" s="1"/>
  <c r="O314" i="15"/>
  <c r="P314" i="15" s="1"/>
  <c r="O315" i="15"/>
  <c r="P315" i="15" s="1"/>
  <c r="O316" i="15"/>
  <c r="P316" i="15" s="1"/>
  <c r="O317" i="15"/>
  <c r="P317" i="15" s="1"/>
  <c r="O318" i="15"/>
  <c r="P318" i="15" s="1"/>
  <c r="O319" i="15"/>
  <c r="P319" i="15" s="1"/>
  <c r="O320" i="15"/>
  <c r="P320" i="15" s="1"/>
  <c r="O321" i="15"/>
  <c r="P321" i="15" s="1"/>
  <c r="O322" i="15"/>
  <c r="P322" i="15" s="1"/>
  <c r="O323" i="15"/>
  <c r="P323" i="15" s="1"/>
  <c r="O324" i="15"/>
  <c r="P324" i="15" s="1"/>
  <c r="O325" i="15"/>
  <c r="P325" i="15" s="1"/>
  <c r="O326" i="15"/>
  <c r="P326" i="15" s="1"/>
  <c r="O327" i="15"/>
  <c r="P327" i="15" s="1"/>
  <c r="O328" i="15"/>
  <c r="P328" i="15" s="1"/>
  <c r="O329" i="15"/>
  <c r="P329" i="15" s="1"/>
  <c r="O330" i="15"/>
  <c r="P330" i="15" s="1"/>
  <c r="O331" i="15"/>
  <c r="P331" i="15" s="1"/>
  <c r="O332" i="15"/>
  <c r="P332" i="15" s="1"/>
  <c r="O333" i="15"/>
  <c r="P333" i="15" s="1"/>
  <c r="O334" i="15"/>
  <c r="P334" i="15" s="1"/>
  <c r="O335" i="15"/>
  <c r="P335" i="15" s="1"/>
  <c r="O336" i="15"/>
  <c r="P336" i="15" s="1"/>
  <c r="O337" i="15"/>
  <c r="P337" i="15" s="1"/>
  <c r="O338" i="15"/>
  <c r="P338" i="15" s="1"/>
  <c r="O339" i="15"/>
  <c r="P339" i="15" s="1"/>
  <c r="O340" i="15"/>
  <c r="P340" i="15" s="1"/>
  <c r="O341" i="15"/>
  <c r="P341" i="15" s="1"/>
  <c r="O342" i="15"/>
  <c r="P342" i="15" s="1"/>
  <c r="O343" i="15"/>
  <c r="P343" i="15" s="1"/>
  <c r="O344" i="15"/>
  <c r="P344" i="15" s="1"/>
  <c r="O345" i="15"/>
  <c r="P345" i="15" s="1"/>
  <c r="O346" i="15"/>
  <c r="P346" i="15" s="1"/>
  <c r="O347" i="15"/>
  <c r="P347" i="15" s="1"/>
  <c r="O348" i="15"/>
  <c r="P348" i="15" s="1"/>
  <c r="O349" i="15"/>
  <c r="P349" i="15" s="1"/>
  <c r="O350" i="15"/>
  <c r="P350" i="15" s="1"/>
  <c r="O351" i="15"/>
  <c r="P351" i="15" s="1"/>
  <c r="O352" i="15"/>
  <c r="P352" i="15" s="1"/>
  <c r="O353" i="15"/>
  <c r="P353" i="15" s="1"/>
  <c r="O354" i="15"/>
  <c r="P354" i="15" s="1"/>
  <c r="O355" i="15"/>
  <c r="P355" i="15" s="1"/>
  <c r="O356" i="15"/>
  <c r="P356" i="15" s="1"/>
  <c r="O357" i="15"/>
  <c r="P357" i="15" s="1"/>
  <c r="O358" i="15"/>
  <c r="P358" i="15" s="1"/>
  <c r="O359" i="15"/>
  <c r="P359" i="15" s="1"/>
  <c r="O360" i="15"/>
  <c r="P360" i="15" s="1"/>
  <c r="O361" i="15"/>
  <c r="P361" i="15" s="1"/>
  <c r="O362" i="15"/>
  <c r="P362" i="15" s="1"/>
  <c r="O363" i="15"/>
  <c r="P363" i="15" s="1"/>
  <c r="O364" i="15"/>
  <c r="P364" i="15" s="1"/>
  <c r="O365" i="15"/>
  <c r="P365" i="15" s="1"/>
  <c r="O366" i="15"/>
  <c r="P366" i="15" s="1"/>
  <c r="O367" i="15"/>
  <c r="P367" i="15" s="1"/>
  <c r="O368" i="15"/>
  <c r="P368" i="15" s="1"/>
  <c r="O369" i="15"/>
  <c r="P369" i="15" s="1"/>
  <c r="O370" i="15"/>
  <c r="P370" i="15" s="1"/>
  <c r="O371" i="15"/>
  <c r="P371" i="15" s="1"/>
  <c r="O372" i="15"/>
  <c r="P372" i="15" s="1"/>
  <c r="O373" i="15"/>
  <c r="P373" i="15" s="1"/>
  <c r="O374" i="15"/>
  <c r="P374" i="15" s="1"/>
  <c r="O375" i="15"/>
  <c r="P375" i="15" s="1"/>
  <c r="O376" i="15"/>
  <c r="P376" i="15" s="1"/>
  <c r="O377" i="15"/>
  <c r="P377" i="15" s="1"/>
  <c r="O378" i="15"/>
  <c r="P378" i="15" s="1"/>
  <c r="O379" i="15"/>
  <c r="P379" i="15" s="1"/>
  <c r="O380" i="15"/>
  <c r="P380" i="15" s="1"/>
  <c r="O381" i="15"/>
  <c r="P381" i="15" s="1"/>
  <c r="O382" i="15"/>
  <c r="P382" i="15" s="1"/>
  <c r="O383" i="15"/>
  <c r="P383" i="15" s="1"/>
  <c r="O384" i="15"/>
  <c r="P384" i="15" s="1"/>
  <c r="O385" i="15"/>
  <c r="P385" i="15" s="1"/>
  <c r="O386" i="15"/>
  <c r="P386" i="15" s="1"/>
  <c r="O387" i="15"/>
  <c r="P387" i="15" s="1"/>
  <c r="O388" i="15"/>
  <c r="P388" i="15" s="1"/>
  <c r="O389" i="15"/>
  <c r="P389" i="15" s="1"/>
  <c r="O390" i="15"/>
  <c r="P390" i="15" s="1"/>
  <c r="O391" i="15"/>
  <c r="P391" i="15" s="1"/>
  <c r="O392" i="15"/>
  <c r="P392" i="15" s="1"/>
  <c r="O393" i="15"/>
  <c r="P393" i="15" s="1"/>
  <c r="O394" i="15"/>
  <c r="P394" i="15" s="1"/>
  <c r="O395" i="15"/>
  <c r="P395" i="15" s="1"/>
  <c r="O396" i="15"/>
  <c r="P396" i="15" s="1"/>
  <c r="O397" i="15"/>
  <c r="P397" i="15" s="1"/>
  <c r="O398" i="15"/>
  <c r="P398" i="15" s="1"/>
  <c r="O399" i="15"/>
  <c r="P399" i="15" s="1"/>
  <c r="O400" i="15"/>
  <c r="P400" i="15" s="1"/>
  <c r="O401" i="15"/>
  <c r="P401" i="15" s="1"/>
  <c r="O402" i="15"/>
  <c r="P402" i="15" s="1"/>
  <c r="O403" i="15"/>
  <c r="P403" i="15" s="1"/>
  <c r="O404" i="15"/>
  <c r="P404" i="15" s="1"/>
  <c r="O405" i="15"/>
  <c r="P405" i="15" s="1"/>
  <c r="O406" i="15"/>
  <c r="P406" i="15" s="1"/>
  <c r="O407" i="15"/>
  <c r="P407" i="15" s="1"/>
  <c r="O408" i="15"/>
  <c r="P408" i="15" s="1"/>
  <c r="O409" i="15"/>
  <c r="P409" i="15" s="1"/>
  <c r="O410" i="15"/>
  <c r="P410" i="15" s="1"/>
  <c r="O411" i="15"/>
  <c r="P411" i="15" s="1"/>
  <c r="O412" i="15"/>
  <c r="P412" i="15" s="1"/>
  <c r="O413" i="15"/>
  <c r="P413" i="15" s="1"/>
  <c r="O414" i="15"/>
  <c r="P414" i="15" s="1"/>
  <c r="O415" i="15"/>
  <c r="P415" i="15" s="1"/>
  <c r="O416" i="15"/>
  <c r="P416" i="15" s="1"/>
  <c r="O417" i="15"/>
  <c r="P417" i="15" s="1"/>
  <c r="O2" i="15"/>
  <c r="P2" i="15" s="1"/>
  <c r="M241" i="15"/>
  <c r="M205" i="15"/>
  <c r="M121" i="15"/>
  <c r="M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R2" i="1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AJ22" i="5"/>
  <c r="AJ21" i="5"/>
  <c r="BI61" i="4" s="1"/>
  <c r="AJ20" i="5"/>
  <c r="BI60" i="4" s="1"/>
  <c r="AI22" i="5"/>
  <c r="AI21" i="5"/>
  <c r="BI46" i="4" s="1"/>
  <c r="AI20" i="5"/>
  <c r="BI42" i="4" s="1"/>
  <c r="AH22" i="5"/>
  <c r="AH21" i="5"/>
  <c r="BI30" i="4" s="1"/>
  <c r="AH20" i="5"/>
  <c r="BI23" i="4" s="1"/>
  <c r="AG22" i="5"/>
  <c r="AG21" i="5"/>
  <c r="BI14" i="4" s="1"/>
  <c r="AG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H6" i="5"/>
  <c r="AJ16" i="5"/>
  <c r="AI16" i="5"/>
  <c r="AH16" i="5"/>
  <c r="AG16" i="5"/>
  <c r="AJ15" i="5"/>
  <c r="BH61" i="4" s="1"/>
  <c r="AI15" i="5"/>
  <c r="BH47" i="4" s="1"/>
  <c r="AH15" i="5"/>
  <c r="BH31" i="4" s="1"/>
  <c r="AG15" i="5"/>
  <c r="BH9" i="4" s="1"/>
  <c r="AJ14" i="5"/>
  <c r="BH59" i="4" s="1"/>
  <c r="AI14" i="5"/>
  <c r="BH41" i="4" s="1"/>
  <c r="AG14" i="5"/>
  <c r="BH5" i="4" s="1"/>
  <c r="AH14" i="5"/>
  <c r="BH23" i="4" s="1"/>
  <c r="R3" i="14"/>
  <c r="AH8" i="5"/>
  <c r="AH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C52" i="4" l="1"/>
  <c r="FC12" i="4"/>
  <c r="FC55" i="4"/>
  <c r="BI55" i="4"/>
  <c r="BI44" i="4"/>
  <c r="BH40" i="4"/>
  <c r="BH18" i="4"/>
  <c r="BH11" i="4"/>
  <c r="BH64" i="4"/>
  <c r="BI21" i="4"/>
  <c r="BH10" i="4"/>
  <c r="BI12" i="4"/>
  <c r="BH45" i="4"/>
  <c r="BH39" i="4"/>
  <c r="BI53" i="4"/>
  <c r="BI17" i="4"/>
  <c r="BH56" i="4"/>
  <c r="BI7" i="4"/>
  <c r="BI63" i="4"/>
  <c r="BI11" i="4"/>
  <c r="BH55" i="4"/>
  <c r="BI57" i="4"/>
  <c r="AG32" i="5"/>
  <c r="BI52" i="4"/>
  <c r="BH12" i="4"/>
  <c r="BH28" i="4"/>
  <c r="BI22" i="4"/>
  <c r="BI58" i="4"/>
  <c r="BI45" i="4"/>
  <c r="BH21" i="4"/>
  <c r="BH22" i="4"/>
  <c r="BH46" i="4"/>
  <c r="BI13" i="4"/>
  <c r="BI54" i="4"/>
  <c r="BH16" i="4"/>
  <c r="BH38" i="4"/>
  <c r="BH60" i="4"/>
  <c r="BI50" i="4"/>
  <c r="BH15" i="4"/>
  <c r="BH34" i="4"/>
  <c r="BI39" i="4"/>
  <c r="BI49" i="4"/>
  <c r="BH17" i="4"/>
  <c r="BH14" i="4"/>
  <c r="BH30" i="4"/>
  <c r="BI29" i="4"/>
  <c r="BI48" i="4"/>
  <c r="BH13" i="4"/>
  <c r="BH29" i="4"/>
  <c r="BI5" i="4"/>
  <c r="BJ5" i="4" s="1"/>
  <c r="BI41" i="4"/>
  <c r="BI47" i="4"/>
  <c r="FC5" i="4"/>
  <c r="FC27" i="4"/>
  <c r="FC17" i="4"/>
  <c r="FC7" i="4"/>
  <c r="FC43" i="4"/>
  <c r="FC61" i="4"/>
  <c r="FC36" i="4"/>
  <c r="FC26" i="4"/>
  <c r="FC16" i="4"/>
  <c r="FC6" i="4"/>
  <c r="FC42" i="4"/>
  <c r="FC60" i="4"/>
  <c r="FC35" i="4"/>
  <c r="FC25" i="4"/>
  <c r="FC15" i="4"/>
  <c r="FC51" i="4"/>
  <c r="FC41" i="4"/>
  <c r="FC59" i="4"/>
  <c r="FC34" i="4"/>
  <c r="FC24" i="4"/>
  <c r="FC14" i="4"/>
  <c r="FC50" i="4"/>
  <c r="FC40" i="4"/>
  <c r="FC58" i="4"/>
  <c r="FC33" i="4"/>
  <c r="FC23" i="4"/>
  <c r="FC13" i="4"/>
  <c r="FC49" i="4"/>
  <c r="FC39" i="4"/>
  <c r="FC57" i="4"/>
  <c r="FC32" i="4"/>
  <c r="FC22" i="4"/>
  <c r="FC48" i="4"/>
  <c r="FC38" i="4"/>
  <c r="FC56" i="4"/>
  <c r="FC31" i="4"/>
  <c r="FC21" i="4"/>
  <c r="FC11" i="4"/>
  <c r="FC47" i="4"/>
  <c r="FC37" i="4"/>
  <c r="FC30" i="4"/>
  <c r="FC20" i="4"/>
  <c r="FC10" i="4"/>
  <c r="FC46" i="4"/>
  <c r="FC64" i="4"/>
  <c r="FC54" i="4"/>
  <c r="FC29" i="4"/>
  <c r="FC19" i="4"/>
  <c r="FC9" i="4"/>
  <c r="FC45" i="4"/>
  <c r="FC63" i="4"/>
  <c r="FC53" i="4"/>
  <c r="FC28" i="4"/>
  <c r="FC18" i="4"/>
  <c r="FC8" i="4"/>
  <c r="FC44" i="4"/>
  <c r="FC62" i="4"/>
  <c r="EY53" i="4"/>
  <c r="EY22" i="4"/>
  <c r="EY13" i="4"/>
  <c r="EY12" i="4"/>
  <c r="EY32" i="4"/>
  <c r="EY45" i="4"/>
  <c r="EY11" i="4"/>
  <c r="EY9" i="4"/>
  <c r="EY7" i="4"/>
  <c r="EY6" i="4"/>
  <c r="EY63" i="4"/>
  <c r="EY44" i="4"/>
  <c r="EY5" i="4"/>
  <c r="EY33" i="4"/>
  <c r="EY23" i="4"/>
  <c r="EY64" i="4"/>
  <c r="EY54" i="4"/>
  <c r="EY43" i="4"/>
  <c r="EY31" i="4"/>
  <c r="EY21" i="4"/>
  <c r="EY62" i="4"/>
  <c r="EY52" i="4"/>
  <c r="EY40" i="4"/>
  <c r="EY30" i="4"/>
  <c r="EY20" i="4"/>
  <c r="EY10" i="4"/>
  <c r="EY61" i="4"/>
  <c r="EY50" i="4"/>
  <c r="EY39" i="4"/>
  <c r="EY29" i="4"/>
  <c r="EY19" i="4"/>
  <c r="EY60" i="4"/>
  <c r="EY49" i="4"/>
  <c r="EY38" i="4"/>
  <c r="EY28" i="4"/>
  <c r="EY18" i="4"/>
  <c r="EY8" i="4"/>
  <c r="EY59" i="4"/>
  <c r="EY48" i="4"/>
  <c r="EY37" i="4"/>
  <c r="EY27" i="4"/>
  <c r="EY17" i="4"/>
  <c r="EY58" i="4"/>
  <c r="EY47" i="4"/>
  <c r="EY36" i="4"/>
  <c r="EY26" i="4"/>
  <c r="EY16" i="4"/>
  <c r="EY57" i="4"/>
  <c r="EY46" i="4"/>
  <c r="EY35" i="4"/>
  <c r="EY25" i="4"/>
  <c r="EY15" i="4"/>
  <c r="EY42" i="4"/>
  <c r="EY56" i="4"/>
  <c r="EY34" i="4"/>
  <c r="EY24" i="4"/>
  <c r="EY14" i="4"/>
  <c r="EY41" i="4"/>
  <c r="EY55" i="4"/>
  <c r="EY51" i="4"/>
  <c r="F40" i="14"/>
  <c r="F39" i="14"/>
  <c r="F38" i="14"/>
  <c r="O5" i="14"/>
  <c r="G33" i="11"/>
  <c r="G32" i="11"/>
  <c r="G30" i="11"/>
  <c r="D5" i="14"/>
  <c r="D10" i="14" s="1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CU18" i="4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U9" i="4"/>
  <c r="ES63" i="4"/>
  <c r="CX19" i="4"/>
  <c r="CR27" i="4"/>
  <c r="CS31" i="4"/>
  <c r="CX36" i="4"/>
  <c r="CQ23" i="4"/>
  <c r="CS41" i="4"/>
  <c r="CW31" i="4"/>
  <c r="CQ16" i="4"/>
  <c r="CV51" i="4"/>
  <c r="CV33" i="4"/>
  <c r="CR17" i="4"/>
  <c r="CS46" i="4"/>
  <c r="CW48" i="4"/>
  <c r="P11" i="11"/>
  <c r="CR6" i="4" s="1"/>
  <c r="CS56" i="4"/>
  <c r="CW49" i="4"/>
  <c r="CR36" i="4"/>
  <c r="CS61" i="4"/>
  <c r="CW16" i="4"/>
  <c r="CR56" i="4"/>
  <c r="Q11" i="11"/>
  <c r="CT11" i="4" s="1"/>
  <c r="CW62" i="4"/>
  <c r="CR46" i="4"/>
  <c r="CS11" i="4"/>
  <c r="ES58" i="4"/>
  <c r="ES40" i="4"/>
  <c r="B10" i="17" s="1"/>
  <c r="ES27" i="4"/>
  <c r="B7" i="17" s="1"/>
  <c r="ES22" i="4"/>
  <c r="ES17" i="4"/>
  <c r="ES12" i="4"/>
  <c r="ES7" i="4"/>
  <c r="ES50" i="4"/>
  <c r="ES45" i="4"/>
  <c r="ES35" i="4"/>
  <c r="EU64" i="4"/>
  <c r="B18" i="17" s="1"/>
  <c r="ES59" i="4"/>
  <c r="ES54" i="4"/>
  <c r="ES44" i="4"/>
  <c r="ES34" i="4"/>
  <c r="ES26" i="4"/>
  <c r="ES21" i="4"/>
  <c r="ES16" i="4"/>
  <c r="ES11" i="4"/>
  <c r="ES6" i="4"/>
  <c r="ES49" i="4"/>
  <c r="ES39" i="4"/>
  <c r="ES5" i="4"/>
  <c r="ES64" i="4"/>
  <c r="B15" i="17" s="1"/>
  <c r="ES28" i="4"/>
  <c r="ES23" i="4"/>
  <c r="ES18" i="4"/>
  <c r="ES13" i="4"/>
  <c r="ES8" i="4"/>
  <c r="ES51" i="4"/>
  <c r="ES46" i="4"/>
  <c r="B11" i="17" s="1"/>
  <c r="ES41" i="4"/>
  <c r="ES36" i="4"/>
  <c r="B9" i="17" s="1"/>
  <c r="ES31" i="4"/>
  <c r="ES60" i="4"/>
  <c r="ES55" i="4"/>
  <c r="EU14" i="4"/>
  <c r="EU12" i="4"/>
  <c r="ES52" i="4"/>
  <c r="ES42" i="4"/>
  <c r="ES32" i="4"/>
  <c r="ES62" i="4"/>
  <c r="EU54" i="4"/>
  <c r="ES29" i="4"/>
  <c r="ES24" i="4"/>
  <c r="ES19" i="4"/>
  <c r="ES14" i="4"/>
  <c r="B5" i="17" s="1"/>
  <c r="ES9" i="4"/>
  <c r="ES47" i="4"/>
  <c r="ES37" i="4"/>
  <c r="ES61" i="4"/>
  <c r="B14" i="17" s="1"/>
  <c r="ES56" i="4"/>
  <c r="ES30" i="4"/>
  <c r="B8" i="17" s="1"/>
  <c r="ES25" i="4"/>
  <c r="ES20" i="4"/>
  <c r="B6" i="17" s="1"/>
  <c r="ES15" i="4"/>
  <c r="ES10" i="4"/>
  <c r="B4" i="17" s="1"/>
  <c r="ES53" i="4"/>
  <c r="B12" i="17" s="1"/>
  <c r="ES48" i="4"/>
  <c r="ES43" i="4"/>
  <c r="ES38" i="4"/>
  <c r="ES33" i="4"/>
  <c r="ES57" i="4"/>
  <c r="EU5" i="4"/>
  <c r="EU44" i="4"/>
  <c r="EU34" i="4"/>
  <c r="EU24" i="4"/>
  <c r="EU63" i="4"/>
  <c r="EU53" i="4"/>
  <c r="EU43" i="4"/>
  <c r="EU33" i="4"/>
  <c r="EU23" i="4"/>
  <c r="EU13" i="4"/>
  <c r="EU62" i="4"/>
  <c r="B17" i="17" s="1"/>
  <c r="EU52" i="4"/>
  <c r="EU42" i="4"/>
  <c r="EU32" i="4"/>
  <c r="EU22" i="4"/>
  <c r="EU61" i="4"/>
  <c r="EU51" i="4"/>
  <c r="EU41" i="4"/>
  <c r="EU31" i="4"/>
  <c r="EU21" i="4"/>
  <c r="EU11" i="4"/>
  <c r="EU60" i="4"/>
  <c r="EU50" i="4"/>
  <c r="EU40" i="4"/>
  <c r="EU30" i="4"/>
  <c r="EU20" i="4"/>
  <c r="EU10" i="4"/>
  <c r="EU59" i="4"/>
  <c r="EU49" i="4"/>
  <c r="EU39" i="4"/>
  <c r="EU29" i="4"/>
  <c r="EU19" i="4"/>
  <c r="EU58" i="4"/>
  <c r="EU48" i="4"/>
  <c r="EU38" i="4"/>
  <c r="EU28" i="4"/>
  <c r="EU18" i="4"/>
  <c r="EU8" i="4"/>
  <c r="EU57" i="4"/>
  <c r="EU47" i="4"/>
  <c r="EU37" i="4"/>
  <c r="EU27" i="4"/>
  <c r="EU17" i="4"/>
  <c r="EU7" i="4"/>
  <c r="EU56" i="4"/>
  <c r="EU46" i="4"/>
  <c r="EU36" i="4"/>
  <c r="EU26" i="4"/>
  <c r="EU16" i="4"/>
  <c r="EU6" i="4"/>
  <c r="EU55" i="4"/>
  <c r="EU45" i="4"/>
  <c r="EU35" i="4"/>
  <c r="EU25" i="4"/>
  <c r="EU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N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AH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B16" i="17" l="1"/>
  <c r="B13" i="17"/>
  <c r="BJ7" i="4"/>
  <c r="DM7" i="4" s="1"/>
  <c r="BJ6" i="4"/>
  <c r="BS6" i="4" s="1"/>
  <c r="BW6" i="4" s="1"/>
  <c r="DA6" i="4" s="1"/>
  <c r="AT58" i="4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M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CR53" i="4"/>
  <c r="CS59" i="4"/>
  <c r="CS57" i="4"/>
  <c r="CT42" i="4"/>
  <c r="CQ50" i="4"/>
  <c r="CR52" i="4"/>
  <c r="CR44" i="4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DN18" i="4"/>
  <c r="DN13" i="4"/>
  <c r="BJ10" i="4"/>
  <c r="DM10" i="4" s="1"/>
  <c r="DT10" i="4" s="1"/>
  <c r="BJ24" i="4"/>
  <c r="DM24" i="4" s="1"/>
  <c r="DT24" i="4" s="1"/>
  <c r="DN33" i="4"/>
  <c r="BJ26" i="4"/>
  <c r="DM26" i="4" s="1"/>
  <c r="DT26" i="4" s="1"/>
  <c r="DN8" i="4"/>
  <c r="BJ16" i="4"/>
  <c r="DM16" i="4" s="1"/>
  <c r="DT16" i="4" s="1"/>
  <c r="DN37" i="4"/>
  <c r="BJ56" i="4"/>
  <c r="DM56" i="4" s="1"/>
  <c r="DT56" i="4" s="1"/>
  <c r="DN24" i="4"/>
  <c r="BJ21" i="4"/>
  <c r="DM21" i="4" s="1"/>
  <c r="DT21" i="4" s="1"/>
  <c r="BJ19" i="4"/>
  <c r="DM19" i="4" s="1"/>
  <c r="DT19" i="4" s="1"/>
  <c r="BJ43" i="4"/>
  <c r="DM43" i="4" s="1"/>
  <c r="DN6" i="4"/>
  <c r="DN44" i="4"/>
  <c r="DN60" i="4"/>
  <c r="BJ20" i="4"/>
  <c r="DM20" i="4" s="1"/>
  <c r="DT20" i="4" s="1"/>
  <c r="BJ46" i="4"/>
  <c r="DM46" i="4" s="1"/>
  <c r="DT46" i="4" s="1"/>
  <c r="BJ35" i="4"/>
  <c r="DM35" i="4" s="1"/>
  <c r="DT35" i="4" s="1"/>
  <c r="BJ27" i="4"/>
  <c r="DM27" i="4" s="1"/>
  <c r="BJ61" i="4"/>
  <c r="DM61" i="4" s="1"/>
  <c r="DT61" i="4" s="1"/>
  <c r="DN42" i="4"/>
  <c r="BJ25" i="4"/>
  <c r="DM25" i="4" s="1"/>
  <c r="DN19" i="4"/>
  <c r="BJ51" i="4"/>
  <c r="DM51" i="4" s="1"/>
  <c r="DT51" i="4" s="1"/>
  <c r="BJ14" i="4"/>
  <c r="DM14" i="4" s="1"/>
  <c r="DT14" i="4" s="1"/>
  <c r="BJ54" i="4"/>
  <c r="DM54" i="4" s="1"/>
  <c r="DT54" i="4" s="1"/>
  <c r="BJ17" i="4"/>
  <c r="DM17" i="4" s="1"/>
  <c r="DT17" i="4" s="1"/>
  <c r="DN11" i="4"/>
  <c r="BJ28" i="4"/>
  <c r="DM28" i="4" s="1"/>
  <c r="BJ38" i="4"/>
  <c r="DM38" i="4" s="1"/>
  <c r="DT38" i="4" s="1"/>
  <c r="BJ50" i="4"/>
  <c r="DM50" i="4" s="1"/>
  <c r="DT50" i="4" s="1"/>
  <c r="BJ30" i="4"/>
  <c r="DM30" i="4" s="1"/>
  <c r="DT30" i="4" s="1"/>
  <c r="DN34" i="4"/>
  <c r="BJ22" i="4"/>
  <c r="CG22" i="4" s="1"/>
  <c r="FD22" i="4" s="1"/>
  <c r="FE22" i="4" s="1"/>
  <c r="DN15" i="4"/>
  <c r="BJ9" i="4"/>
  <c r="DM9" i="4" s="1"/>
  <c r="DT9" i="4" s="1"/>
  <c r="BJ33" i="4"/>
  <c r="DM33" i="4" s="1"/>
  <c r="DT33" i="4" s="1"/>
  <c r="DN52" i="4"/>
  <c r="BJ48" i="4"/>
  <c r="DM48" i="4" s="1"/>
  <c r="DT48" i="4" s="1"/>
  <c r="BJ53" i="4"/>
  <c r="DM53" i="4" s="1"/>
  <c r="DT53" i="4" s="1"/>
  <c r="BJ45" i="4"/>
  <c r="DM45" i="4" s="1"/>
  <c r="DT45" i="4" s="1"/>
  <c r="DN16" i="4"/>
  <c r="DN57" i="4"/>
  <c r="DN39" i="4"/>
  <c r="DN21" i="4"/>
  <c r="DN62" i="4"/>
  <c r="DN54" i="4"/>
  <c r="BJ58" i="4"/>
  <c r="DM58" i="4" s="1"/>
  <c r="BJ40" i="4"/>
  <c r="DM40" i="4" s="1"/>
  <c r="BJ63" i="4"/>
  <c r="DM63" i="4" s="1"/>
  <c r="DT63" i="4" s="1"/>
  <c r="BJ55" i="4"/>
  <c r="DM55" i="4" s="1"/>
  <c r="DT55" i="4" s="1"/>
  <c r="DN26" i="4"/>
  <c r="DN49" i="4"/>
  <c r="DN31" i="4"/>
  <c r="DN23" i="4"/>
  <c r="DN64" i="4"/>
  <c r="DN29" i="4"/>
  <c r="DN36" i="4"/>
  <c r="DN47" i="4"/>
  <c r="BJ37" i="4"/>
  <c r="DM37" i="4" s="1"/>
  <c r="DT37" i="4" s="1"/>
  <c r="DN59" i="4"/>
  <c r="BJ60" i="4"/>
  <c r="DM60" i="4" s="1"/>
  <c r="DT60" i="4" s="1"/>
  <c r="BJ42" i="4"/>
  <c r="DM42" i="4" s="1"/>
  <c r="DT42" i="4" s="1"/>
  <c r="BJ34" i="4"/>
  <c r="DM34" i="4" s="1"/>
  <c r="DT34" i="4" s="1"/>
  <c r="DN46" i="4"/>
  <c r="DN28" i="4"/>
  <c r="DN10" i="4"/>
  <c r="DN51" i="4"/>
  <c r="DN43" i="4"/>
  <c r="DN25" i="4"/>
  <c r="BJ47" i="4"/>
  <c r="DM47" i="4" s="1"/>
  <c r="DT47" i="4" s="1"/>
  <c r="BJ29" i="4"/>
  <c r="DM29" i="4" s="1"/>
  <c r="DT29" i="4" s="1"/>
  <c r="BJ11" i="4"/>
  <c r="DM11" i="4" s="1"/>
  <c r="DT11" i="4" s="1"/>
  <c r="BJ52" i="4"/>
  <c r="DM52" i="4" s="1"/>
  <c r="DT52" i="4" s="1"/>
  <c r="BJ44" i="4"/>
  <c r="DM44" i="4" s="1"/>
  <c r="DT44" i="4" s="1"/>
  <c r="DN56" i="4"/>
  <c r="DN38" i="4"/>
  <c r="DN20" i="4"/>
  <c r="DN61" i="4"/>
  <c r="DN53" i="4"/>
  <c r="DN35" i="4"/>
  <c r="DN41" i="4"/>
  <c r="DN63" i="4"/>
  <c r="BJ32" i="4"/>
  <c r="DM32" i="4" s="1"/>
  <c r="DT32" i="4" s="1"/>
  <c r="BJ57" i="4"/>
  <c r="DM57" i="4" s="1"/>
  <c r="DT57" i="4" s="1"/>
  <c r="BJ39" i="4"/>
  <c r="DM39" i="4" s="1"/>
  <c r="DT39" i="4" s="1"/>
  <c r="BJ62" i="4"/>
  <c r="DM62" i="4" s="1"/>
  <c r="DT62" i="4" s="1"/>
  <c r="DN7" i="4"/>
  <c r="DO7" i="4" s="1"/>
  <c r="EG7" i="4" s="1"/>
  <c r="DN48" i="4"/>
  <c r="DN30" i="4"/>
  <c r="DN12" i="4"/>
  <c r="DN45" i="4"/>
  <c r="BJ8" i="4"/>
  <c r="DM8" i="4" s="1"/>
  <c r="BJ49" i="4"/>
  <c r="DM49" i="4" s="1"/>
  <c r="DT49" i="4" s="1"/>
  <c r="BJ31" i="4"/>
  <c r="DM31" i="4" s="1"/>
  <c r="DT31" i="4" s="1"/>
  <c r="BJ13" i="4"/>
  <c r="DM13" i="4" s="1"/>
  <c r="BJ64" i="4"/>
  <c r="DM64" i="4" s="1"/>
  <c r="DN17" i="4"/>
  <c r="DN58" i="4"/>
  <c r="DN40" i="4"/>
  <c r="DN22" i="4"/>
  <c r="DN14" i="4"/>
  <c r="DN55" i="4"/>
  <c r="BJ36" i="4"/>
  <c r="DM36" i="4" s="1"/>
  <c r="DT36" i="4" s="1"/>
  <c r="BJ18" i="4"/>
  <c r="DM18" i="4" s="1"/>
  <c r="BJ59" i="4"/>
  <c r="DM59" i="4" s="1"/>
  <c r="DT59" i="4" s="1"/>
  <c r="BJ41" i="4"/>
  <c r="DM41" i="4" s="1"/>
  <c r="DT41" i="4" s="1"/>
  <c r="BJ23" i="4"/>
  <c r="DM23" i="4" s="1"/>
  <c r="DT23" i="4" s="1"/>
  <c r="BJ15" i="4"/>
  <c r="DM15" i="4" s="1"/>
  <c r="DT15" i="4" s="1"/>
  <c r="DN27" i="4"/>
  <c r="DN9" i="4"/>
  <c r="DN50" i="4"/>
  <c r="DN32" i="4"/>
  <c r="DT7" i="4"/>
  <c r="DT12" i="4"/>
  <c r="CG5" i="4"/>
  <c r="DM5" i="4"/>
  <c r="AS58" i="4"/>
  <c r="BS7" i="4"/>
  <c r="BW7" i="4" s="1"/>
  <c r="DA7" i="4" s="1"/>
  <c r="CG7" i="4"/>
  <c r="FD7" i="4" s="1"/>
  <c r="FE7" i="4" s="1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DA5" i="4" s="1"/>
  <c r="AS20" i="4"/>
  <c r="AS52" i="4"/>
  <c r="AS21" i="4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M6" i="4" l="1"/>
  <c r="CG6" i="4"/>
  <c r="FD6" i="4" s="1"/>
  <c r="FE6" i="4" s="1"/>
  <c r="FD5" i="4"/>
  <c r="FE5" i="4" s="1"/>
  <c r="F5" i="14"/>
  <c r="H29" i="14"/>
  <c r="F31" i="14" s="1"/>
  <c r="CZ6" i="4"/>
  <c r="CY36" i="4"/>
  <c r="DZ5" i="4"/>
  <c r="CY26" i="4"/>
  <c r="CY16" i="4"/>
  <c r="CY28" i="4"/>
  <c r="CY25" i="4"/>
  <c r="CY10" i="4"/>
  <c r="BS12" i="4"/>
  <c r="BW12" i="4" s="1"/>
  <c r="DA12" i="4" s="1"/>
  <c r="CG12" i="4"/>
  <c r="FD12" i="4" s="1"/>
  <c r="FE12" i="4" s="1"/>
  <c r="DO12" i="4"/>
  <c r="EG12" i="4" s="1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FD10" i="4" s="1"/>
  <c r="FE10" i="4" s="1"/>
  <c r="BS10" i="4"/>
  <c r="BW10" i="4" s="1"/>
  <c r="DA10" i="4" s="1"/>
  <c r="CG26" i="4"/>
  <c r="FD26" i="4" s="1"/>
  <c r="FE26" i="4" s="1"/>
  <c r="BS26" i="4"/>
  <c r="BW26" i="4" s="1"/>
  <c r="DA26" i="4" s="1"/>
  <c r="BS24" i="4"/>
  <c r="BW24" i="4" s="1"/>
  <c r="DA24" i="4" s="1"/>
  <c r="DO13" i="4"/>
  <c r="EG13" i="4" s="1"/>
  <c r="DO18" i="4"/>
  <c r="EG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FD24" i="4" s="1"/>
  <c r="FE24" i="4" s="1"/>
  <c r="CG25" i="4"/>
  <c r="FD25" i="4" s="1"/>
  <c r="FE25" i="4" s="1"/>
  <c r="DO64" i="4"/>
  <c r="EG64" i="4" s="1"/>
  <c r="DO10" i="4"/>
  <c r="EG10" i="4" s="1"/>
  <c r="DO28" i="4"/>
  <c r="EG28" i="4" s="1"/>
  <c r="DO24" i="4"/>
  <c r="EG24" i="4" s="1"/>
  <c r="CG9" i="4"/>
  <c r="FD9" i="4" s="1"/>
  <c r="FE9" i="4" s="1"/>
  <c r="CG20" i="4"/>
  <c r="FD20" i="4" s="1"/>
  <c r="FE20" i="4" s="1"/>
  <c r="DT28" i="4"/>
  <c r="DO26" i="4"/>
  <c r="EG26" i="4" s="1"/>
  <c r="BS56" i="4"/>
  <c r="BW56" i="4" s="1"/>
  <c r="DA56" i="4" s="1"/>
  <c r="CG56" i="4"/>
  <c r="FD56" i="4" s="1"/>
  <c r="FE56" i="4" s="1"/>
  <c r="CG58" i="4"/>
  <c r="FD58" i="4" s="1"/>
  <c r="FE58" i="4" s="1"/>
  <c r="BS17" i="4"/>
  <c r="BW17" i="4" s="1"/>
  <c r="DA17" i="4" s="1"/>
  <c r="CG35" i="4"/>
  <c r="DO20" i="4"/>
  <c r="EG20" i="4" s="1"/>
  <c r="BS9" i="4"/>
  <c r="BW9" i="4" s="1"/>
  <c r="DA9" i="4" s="1"/>
  <c r="CG17" i="4"/>
  <c r="FD17" i="4" s="1"/>
  <c r="FE17" i="4" s="1"/>
  <c r="DO11" i="4"/>
  <c r="EG11" i="4" s="1"/>
  <c r="CG27" i="4"/>
  <c r="FD27" i="4" s="1"/>
  <c r="FE27" i="4" s="1"/>
  <c r="BS27" i="4"/>
  <c r="BW27" i="4" s="1"/>
  <c r="DA27" i="4" s="1"/>
  <c r="BS15" i="4"/>
  <c r="BW15" i="4" s="1"/>
  <c r="DA15" i="4" s="1"/>
  <c r="CF58" i="4"/>
  <c r="CG33" i="4"/>
  <c r="FD33" i="4" s="1"/>
  <c r="BS54" i="4"/>
  <c r="BW54" i="4" s="1"/>
  <c r="DA54" i="4" s="1"/>
  <c r="BS28" i="4"/>
  <c r="BW28" i="4" s="1"/>
  <c r="DA28" i="4" s="1"/>
  <c r="CG15" i="4"/>
  <c r="FD15" i="4" s="1"/>
  <c r="FE15" i="4" s="1"/>
  <c r="BS40" i="4"/>
  <c r="BW40" i="4" s="1"/>
  <c r="DA40" i="4" s="1"/>
  <c r="BS58" i="4"/>
  <c r="BW58" i="4" s="1"/>
  <c r="DA58" i="4" s="1"/>
  <c r="BS33" i="4"/>
  <c r="BW33" i="4" s="1"/>
  <c r="DA33" i="4" s="1"/>
  <c r="CG16" i="4"/>
  <c r="FD16" i="4" s="1"/>
  <c r="FE16" i="4" s="1"/>
  <c r="DO33" i="4"/>
  <c r="EG33" i="4" s="1"/>
  <c r="DO17" i="4"/>
  <c r="EG17" i="4" s="1"/>
  <c r="DO27" i="4"/>
  <c r="EG27" i="4" s="1"/>
  <c r="CG28" i="4"/>
  <c r="BS35" i="4"/>
  <c r="BW35" i="4" s="1"/>
  <c r="DA35" i="4" s="1"/>
  <c r="CG23" i="4"/>
  <c r="FD23" i="4" s="1"/>
  <c r="FE23" i="4" s="1"/>
  <c r="BS20" i="4"/>
  <c r="BW20" i="4" s="1"/>
  <c r="DA20" i="4" s="1"/>
  <c r="CG54" i="4"/>
  <c r="FD54" i="4" s="1"/>
  <c r="FE54" i="4" s="1"/>
  <c r="CG61" i="4"/>
  <c r="FD61" i="4" s="1"/>
  <c r="FE61" i="4" s="1"/>
  <c r="CG46" i="4"/>
  <c r="FD46" i="4" s="1"/>
  <c r="FE46" i="4" s="1"/>
  <c r="CG48" i="4"/>
  <c r="FD48" i="4" s="1"/>
  <c r="FE48" i="4" s="1"/>
  <c r="BS16" i="4"/>
  <c r="BW16" i="4" s="1"/>
  <c r="DA16" i="4" s="1"/>
  <c r="CG40" i="4"/>
  <c r="FD40" i="4" s="1"/>
  <c r="FE40" i="4" s="1"/>
  <c r="DT27" i="4"/>
  <c r="DO16" i="4"/>
  <c r="EG16" i="4" s="1"/>
  <c r="DO43" i="4"/>
  <c r="EG43" i="4" s="1"/>
  <c r="CF40" i="4"/>
  <c r="BS23" i="4"/>
  <c r="BW23" i="4" s="1"/>
  <c r="DA23" i="4" s="1"/>
  <c r="BS61" i="4"/>
  <c r="BW61" i="4" s="1"/>
  <c r="DA61" i="4" s="1"/>
  <c r="BS46" i="4"/>
  <c r="BW46" i="4" s="1"/>
  <c r="DA46" i="4" s="1"/>
  <c r="BS48" i="4"/>
  <c r="BW48" i="4" s="1"/>
  <c r="DA48" i="4" s="1"/>
  <c r="BS44" i="4"/>
  <c r="BW44" i="4" s="1"/>
  <c r="DA44" i="4" s="1"/>
  <c r="DO48" i="4"/>
  <c r="EG48" i="4" s="1"/>
  <c r="DO9" i="4"/>
  <c r="EG9" i="4" s="1"/>
  <c r="DO35" i="4"/>
  <c r="EG35" i="4" s="1"/>
  <c r="CG47" i="4"/>
  <c r="FD47" i="4" s="1"/>
  <c r="FE47" i="4" s="1"/>
  <c r="DO50" i="4"/>
  <c r="EG50" i="4" s="1"/>
  <c r="DO45" i="4"/>
  <c r="EG45" i="4" s="1"/>
  <c r="DO25" i="4"/>
  <c r="EG25" i="4" s="1"/>
  <c r="CG53" i="4"/>
  <c r="FD53" i="4" s="1"/>
  <c r="FE53" i="4" s="1"/>
  <c r="CG63" i="4"/>
  <c r="FD63" i="4" s="1"/>
  <c r="FE63" i="4" s="1"/>
  <c r="BS53" i="4"/>
  <c r="BW53" i="4" s="1"/>
  <c r="DA53" i="4" s="1"/>
  <c r="DO55" i="4"/>
  <c r="EG55" i="4" s="1"/>
  <c r="DT43" i="4"/>
  <c r="DO63" i="4"/>
  <c r="EG63" i="4" s="1"/>
  <c r="BS21" i="4"/>
  <c r="BW21" i="4" s="1"/>
  <c r="DA21" i="4" s="1"/>
  <c r="BS45" i="4"/>
  <c r="BW45" i="4" s="1"/>
  <c r="DA45" i="4" s="1"/>
  <c r="BS19" i="4"/>
  <c r="BW19" i="4" s="1"/>
  <c r="DA19" i="4" s="1"/>
  <c r="DO53" i="4"/>
  <c r="EG53" i="4" s="1"/>
  <c r="DO46" i="4"/>
  <c r="EG46" i="4" s="1"/>
  <c r="DO23" i="4"/>
  <c r="EG23" i="4" s="1"/>
  <c r="BS63" i="4"/>
  <c r="BW63" i="4" s="1"/>
  <c r="DA63" i="4" s="1"/>
  <c r="DO39" i="4"/>
  <c r="EG39" i="4" s="1"/>
  <c r="CG37" i="4"/>
  <c r="FD37" i="4" s="1"/>
  <c r="FE37" i="4" s="1"/>
  <c r="CG38" i="4"/>
  <c r="FD38" i="4" s="1"/>
  <c r="FE38" i="4" s="1"/>
  <c r="BS37" i="4"/>
  <c r="BW37" i="4" s="1"/>
  <c r="DA37" i="4" s="1"/>
  <c r="BS38" i="4"/>
  <c r="BW38" i="4" s="1"/>
  <c r="DA38" i="4" s="1"/>
  <c r="DO21" i="4"/>
  <c r="EG21" i="4" s="1"/>
  <c r="DO15" i="4"/>
  <c r="EG15" i="4" s="1"/>
  <c r="BS25" i="4"/>
  <c r="BW25" i="4" s="1"/>
  <c r="DA25" i="4" s="1"/>
  <c r="BS22" i="4"/>
  <c r="BW22" i="4" s="1"/>
  <c r="DA22" i="4" s="1"/>
  <c r="CG11" i="4"/>
  <c r="FD11" i="4" s="1"/>
  <c r="FE11" i="4" s="1"/>
  <c r="CG50" i="4"/>
  <c r="FD50" i="4" s="1"/>
  <c r="FE50" i="4" s="1"/>
  <c r="CG43" i="4"/>
  <c r="FD43" i="4" s="1"/>
  <c r="FE43" i="4" s="1"/>
  <c r="CG51" i="4"/>
  <c r="FD51" i="4" s="1"/>
  <c r="FE51" i="4" s="1"/>
  <c r="CG21" i="4"/>
  <c r="FD21" i="4" s="1"/>
  <c r="FE21" i="4" s="1"/>
  <c r="CG52" i="4"/>
  <c r="FD52" i="4" s="1"/>
  <c r="FE52" i="4" s="1"/>
  <c r="BS8" i="4"/>
  <c r="BW8" i="4" s="1"/>
  <c r="BS50" i="4"/>
  <c r="BW50" i="4" s="1"/>
  <c r="DA50" i="4" s="1"/>
  <c r="BS43" i="4"/>
  <c r="BW43" i="4" s="1"/>
  <c r="DA43" i="4" s="1"/>
  <c r="DO47" i="4"/>
  <c r="EG47" i="4" s="1"/>
  <c r="DO37" i="4"/>
  <c r="EG37" i="4" s="1"/>
  <c r="CF22" i="4"/>
  <c r="CG30" i="4"/>
  <c r="BS60" i="4"/>
  <c r="BW60" i="4" s="1"/>
  <c r="DA60" i="4" s="1"/>
  <c r="BS51" i="4"/>
  <c r="BW51" i="4" s="1"/>
  <c r="DA51" i="4" s="1"/>
  <c r="CG19" i="4"/>
  <c r="FD19" i="4" s="1"/>
  <c r="FE19" i="4" s="1"/>
  <c r="DO56" i="4"/>
  <c r="EG56" i="4" s="1"/>
  <c r="CG44" i="4"/>
  <c r="FD44" i="4" s="1"/>
  <c r="FE44" i="4" s="1"/>
  <c r="DT25" i="4"/>
  <c r="BS11" i="4"/>
  <c r="BW11" i="4" s="1"/>
  <c r="DA11" i="4" s="1"/>
  <c r="CG14" i="4"/>
  <c r="FD14" i="4" s="1"/>
  <c r="FE14" i="4" s="1"/>
  <c r="DO42" i="4"/>
  <c r="EG42" i="4" s="1"/>
  <c r="BS14" i="4"/>
  <c r="BW14" i="4" s="1"/>
  <c r="DA14" i="4" s="1"/>
  <c r="CG8" i="4"/>
  <c r="FD8" i="4" s="1"/>
  <c r="FE8" i="4" s="1"/>
  <c r="CG34" i="4"/>
  <c r="FD34" i="4" s="1"/>
  <c r="CG55" i="4"/>
  <c r="FD55" i="4" s="1"/>
  <c r="FE55" i="4" s="1"/>
  <c r="BS47" i="4"/>
  <c r="BW47" i="4" s="1"/>
  <c r="DA47" i="4" s="1"/>
  <c r="DM22" i="4"/>
  <c r="DO14" i="4"/>
  <c r="EG14" i="4" s="1"/>
  <c r="DO60" i="4"/>
  <c r="EG60" i="4" s="1"/>
  <c r="DO61" i="4"/>
  <c r="EG61" i="4" s="1"/>
  <c r="BS49" i="4"/>
  <c r="BW49" i="4" s="1"/>
  <c r="DA49" i="4" s="1"/>
  <c r="DO44" i="4"/>
  <c r="EG44" i="4" s="1"/>
  <c r="DO57" i="4"/>
  <c r="EG57" i="4" s="1"/>
  <c r="CG42" i="4"/>
  <c r="FD42" i="4" s="1"/>
  <c r="FE42" i="4" s="1"/>
  <c r="CG32" i="4"/>
  <c r="FD32" i="4" s="1"/>
  <c r="BS55" i="4"/>
  <c r="BW55" i="4" s="1"/>
  <c r="DA55" i="4" s="1"/>
  <c r="DO19" i="4"/>
  <c r="EG19" i="4" s="1"/>
  <c r="DO30" i="4"/>
  <c r="EG30" i="4" s="1"/>
  <c r="DO51" i="4"/>
  <c r="EG51" i="4" s="1"/>
  <c r="DT18" i="4"/>
  <c r="BS30" i="4"/>
  <c r="BW30" i="4" s="1"/>
  <c r="DA30" i="4" s="1"/>
  <c r="BS29" i="4"/>
  <c r="BW29" i="4" s="1"/>
  <c r="DA29" i="4" s="1"/>
  <c r="BS42" i="4"/>
  <c r="BW42" i="4" s="1"/>
  <c r="DA42" i="4" s="1"/>
  <c r="DO38" i="4"/>
  <c r="EG38" i="4" s="1"/>
  <c r="DO54" i="4"/>
  <c r="EG54" i="4" s="1"/>
  <c r="DT64" i="4"/>
  <c r="BS34" i="4"/>
  <c r="BW34" i="4" s="1"/>
  <c r="DA34" i="4" s="1"/>
  <c r="BS32" i="4"/>
  <c r="BW32" i="4" s="1"/>
  <c r="DA32" i="4" s="1"/>
  <c r="DT13" i="4"/>
  <c r="CG64" i="4"/>
  <c r="FD64" i="4" s="1"/>
  <c r="FE64" i="4" s="1"/>
  <c r="CG13" i="4"/>
  <c r="FD13" i="4" s="1"/>
  <c r="FE13" i="4" s="1"/>
  <c r="BS59" i="4"/>
  <c r="BW59" i="4" s="1"/>
  <c r="DA59" i="4" s="1"/>
  <c r="BS41" i="4"/>
  <c r="BW41" i="4" s="1"/>
  <c r="DA41" i="4" s="1"/>
  <c r="BS52" i="4"/>
  <c r="BW52" i="4" s="1"/>
  <c r="DA52" i="4" s="1"/>
  <c r="CG39" i="4"/>
  <c r="FD39" i="4" s="1"/>
  <c r="FE39" i="4" s="1"/>
  <c r="DO36" i="4"/>
  <c r="EG36" i="4" s="1"/>
  <c r="DO41" i="4"/>
  <c r="EG41" i="4" s="1"/>
  <c r="DO31" i="4"/>
  <c r="EG31" i="4" s="1"/>
  <c r="CG62" i="4"/>
  <c r="FD62" i="4" s="1"/>
  <c r="FE62" i="4" s="1"/>
  <c r="BS62" i="4"/>
  <c r="BW62" i="4" s="1"/>
  <c r="DA62" i="4" s="1"/>
  <c r="CG59" i="4"/>
  <c r="FD59" i="4" s="1"/>
  <c r="FE59" i="4" s="1"/>
  <c r="BS13" i="4"/>
  <c r="BW13" i="4" s="1"/>
  <c r="DA13" i="4" s="1"/>
  <c r="CG18" i="4"/>
  <c r="FD18" i="4" s="1"/>
  <c r="FE18" i="4" s="1"/>
  <c r="BS31" i="4"/>
  <c r="BW31" i="4" s="1"/>
  <c r="DA31" i="4" s="1"/>
  <c r="BS18" i="4"/>
  <c r="BW18" i="4" s="1"/>
  <c r="DA18" i="4" s="1"/>
  <c r="BS39" i="4"/>
  <c r="BW39" i="4" s="1"/>
  <c r="DA39" i="4" s="1"/>
  <c r="DO62" i="4"/>
  <c r="EG62" i="4" s="1"/>
  <c r="CG41" i="4"/>
  <c r="FD41" i="4" s="1"/>
  <c r="FE41" i="4" s="1"/>
  <c r="CG31" i="4"/>
  <c r="DO32" i="4"/>
  <c r="EG32" i="4" s="1"/>
  <c r="DO29" i="4"/>
  <c r="EG29" i="4" s="1"/>
  <c r="CG60" i="4"/>
  <c r="FD60" i="4" s="1"/>
  <c r="FE60" i="4" s="1"/>
  <c r="CG49" i="4"/>
  <c r="FD49" i="4" s="1"/>
  <c r="FE49" i="4" s="1"/>
  <c r="CG45" i="4"/>
  <c r="FD45" i="4" s="1"/>
  <c r="FE45" i="4" s="1"/>
  <c r="CG36" i="4"/>
  <c r="CG57" i="4"/>
  <c r="FD57" i="4" s="1"/>
  <c r="FE57" i="4" s="1"/>
  <c r="CG29" i="4"/>
  <c r="DO52" i="4"/>
  <c r="EG52" i="4" s="1"/>
  <c r="DO59" i="4"/>
  <c r="EG59" i="4" s="1"/>
  <c r="DO49" i="4"/>
  <c r="EG49" i="4" s="1"/>
  <c r="BS36" i="4"/>
  <c r="BW36" i="4" s="1"/>
  <c r="DA36" i="4" s="1"/>
  <c r="BS57" i="4"/>
  <c r="BW57" i="4" s="1"/>
  <c r="DA57" i="4" s="1"/>
  <c r="DO34" i="4"/>
  <c r="EG34" i="4" s="1"/>
  <c r="BS64" i="4"/>
  <c r="BW64" i="4" s="1"/>
  <c r="DA64" i="4" s="1"/>
  <c r="DT6" i="4"/>
  <c r="DO6" i="4"/>
  <c r="EG6" i="4" s="1"/>
  <c r="DT58" i="4"/>
  <c r="DO58" i="4"/>
  <c r="EG58" i="4" s="1"/>
  <c r="DT40" i="4"/>
  <c r="DO40" i="4"/>
  <c r="EG40" i="4" s="1"/>
  <c r="DT8" i="4"/>
  <c r="DO8" i="4"/>
  <c r="EG8" i="4" s="1"/>
  <c r="DT5" i="4"/>
  <c r="DO5" i="4"/>
  <c r="EG5" i="4" s="1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DB5" i="4" s="1"/>
  <c r="DH5" i="4" s="1"/>
  <c r="DI5" i="4" s="1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DZ6" i="4" l="1"/>
  <c r="BX8" i="4"/>
  <c r="P8" i="18" s="1"/>
  <c r="DA8" i="4"/>
  <c r="FD30" i="4"/>
  <c r="FE30" i="4" s="1"/>
  <c r="FD28" i="4"/>
  <c r="FE28" i="4" s="1"/>
  <c r="FD29" i="4"/>
  <c r="FE29" i="4" s="1"/>
  <c r="FD31" i="4"/>
  <c r="FE31" i="4" s="1"/>
  <c r="FD36" i="4"/>
  <c r="FE36" i="4" s="1"/>
  <c r="FE32" i="4"/>
  <c r="FE34" i="4"/>
  <c r="FD35" i="4"/>
  <c r="FE35" i="4" s="1"/>
  <c r="FE33" i="4"/>
  <c r="D10" i="15"/>
  <c r="G10" i="15"/>
  <c r="D7" i="15"/>
  <c r="G7" i="15"/>
  <c r="G4" i="15"/>
  <c r="D4" i="15"/>
  <c r="CZ37" i="4"/>
  <c r="CZ12" i="4"/>
  <c r="CZ20" i="4"/>
  <c r="CZ18" i="4"/>
  <c r="CZ22" i="4"/>
  <c r="CZ45" i="4"/>
  <c r="CZ17" i="4"/>
  <c r="DE5" i="4"/>
  <c r="CZ16" i="4"/>
  <c r="CZ32" i="4"/>
  <c r="CZ31" i="4"/>
  <c r="DK5" i="4"/>
  <c r="DL5" i="4" s="1"/>
  <c r="DR5" i="4" s="1"/>
  <c r="CZ58" i="4"/>
  <c r="CZ10" i="4"/>
  <c r="CZ30" i="4"/>
  <c r="CZ28" i="4"/>
  <c r="CZ40" i="4"/>
  <c r="CZ35" i="4"/>
  <c r="CZ46" i="4"/>
  <c r="CZ13" i="4"/>
  <c r="CZ14" i="4"/>
  <c r="CZ25" i="4"/>
  <c r="DE59" i="4"/>
  <c r="CZ59" i="4"/>
  <c r="DE50" i="4"/>
  <c r="CZ50" i="4"/>
  <c r="CZ33" i="4"/>
  <c r="CZ44" i="4"/>
  <c r="DE55" i="4"/>
  <c r="CZ55" i="4"/>
  <c r="DE53" i="4"/>
  <c r="CZ53" i="4"/>
  <c r="CZ38" i="4"/>
  <c r="DE56" i="4"/>
  <c r="CZ56" i="4"/>
  <c r="DE49" i="4"/>
  <c r="CZ49" i="4"/>
  <c r="CZ15" i="4"/>
  <c r="CZ21" i="4"/>
  <c r="CZ26" i="4"/>
  <c r="DE54" i="4"/>
  <c r="CZ54" i="4"/>
  <c r="CZ39" i="4"/>
  <c r="CZ19" i="4"/>
  <c r="CZ11" i="4"/>
  <c r="CZ36" i="4"/>
  <c r="CZ47" i="4"/>
  <c r="CZ48" i="4"/>
  <c r="DE51" i="4"/>
  <c r="CZ51" i="4"/>
  <c r="CZ8" i="4"/>
  <c r="DE57" i="4"/>
  <c r="CZ57" i="4"/>
  <c r="CZ9" i="4"/>
  <c r="CZ34" i="4"/>
  <c r="CZ41" i="4"/>
  <c r="DE52" i="4"/>
  <c r="CZ52" i="4"/>
  <c r="CZ27" i="4"/>
  <c r="CZ29" i="4"/>
  <c r="CZ23" i="4"/>
  <c r="K3" i="13"/>
  <c r="G16" i="15"/>
  <c r="DZ7" i="4"/>
  <c r="DJ5" i="4"/>
  <c r="DE58" i="4"/>
  <c r="CY62" i="4"/>
  <c r="CY61" i="4"/>
  <c r="CY60" i="4"/>
  <c r="CY63" i="4"/>
  <c r="CY64" i="4"/>
  <c r="CY42" i="4"/>
  <c r="CZ42" i="4" s="1"/>
  <c r="G22" i="15"/>
  <c r="G242" i="15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D71" i="15"/>
  <c r="D209" i="15"/>
  <c r="K771" i="13"/>
  <c r="D108" i="15"/>
  <c r="D91" i="15"/>
  <c r="D373" i="15"/>
  <c r="K531" i="13"/>
  <c r="D370" i="15"/>
  <c r="G405" i="15"/>
  <c r="K479" i="13"/>
  <c r="K782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82" i="13"/>
  <c r="D280" i="15"/>
  <c r="D9" i="15"/>
  <c r="D297" i="15"/>
  <c r="D293" i="15"/>
  <c r="D194" i="15"/>
  <c r="D153" i="15"/>
  <c r="G189" i="15"/>
  <c r="K718" i="13"/>
  <c r="D271" i="15"/>
  <c r="D56" i="15"/>
  <c r="D338" i="15"/>
  <c r="G140" i="15"/>
  <c r="DO22" i="4"/>
  <c r="EG22" i="4" s="1"/>
  <c r="K792" i="13"/>
  <c r="D74" i="15"/>
  <c r="D156" i="15"/>
  <c r="G313" i="15"/>
  <c r="K793" i="13"/>
  <c r="D355" i="15"/>
  <c r="G362" i="15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491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D182" i="15"/>
  <c r="D223" i="15"/>
  <c r="D315" i="15"/>
  <c r="G404" i="15"/>
  <c r="D61" i="15"/>
  <c r="D323" i="15"/>
  <c r="D25" i="15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430" i="13"/>
  <c r="K548" i="13"/>
  <c r="K569" i="13"/>
  <c r="K380" i="13"/>
  <c r="K449" i="13"/>
  <c r="K382" i="13"/>
  <c r="K435" i="13"/>
  <c r="K584" i="13"/>
  <c r="K403" i="13"/>
  <c r="DT22" i="4"/>
  <c r="DV58" i="4" s="1"/>
  <c r="K301" i="13" s="1"/>
  <c r="K757" i="13"/>
  <c r="K410" i="13"/>
  <c r="K661" i="13"/>
  <c r="K796" i="13"/>
  <c r="K439" i="13"/>
  <c r="K699" i="13"/>
  <c r="K780" i="13"/>
  <c r="K429" i="13"/>
  <c r="K609" i="13"/>
  <c r="K692" i="13"/>
  <c r="K192" i="13"/>
  <c r="K458" i="13"/>
  <c r="K647" i="13"/>
  <c r="K576" i="13"/>
  <c r="K775" i="13"/>
  <c r="K374" i="13"/>
  <c r="K739" i="13"/>
  <c r="K361" i="13"/>
  <c r="K641" i="13"/>
  <c r="K783" i="13"/>
  <c r="K401" i="13"/>
  <c r="K599" i="13"/>
  <c r="K698" i="13"/>
  <c r="K766" i="13"/>
  <c r="K140" i="13"/>
  <c r="K589" i="13"/>
  <c r="K682" i="13"/>
  <c r="K182" i="13"/>
  <c r="K448" i="13"/>
  <c r="K637" i="13"/>
  <c r="K556" i="13"/>
  <c r="K765" i="13"/>
  <c r="K364" i="13"/>
  <c r="K706" i="13"/>
  <c r="K261" i="13"/>
  <c r="K558" i="13"/>
  <c r="K769" i="13"/>
  <c r="K578" i="13"/>
  <c r="K678" i="13"/>
  <c r="K748" i="13"/>
  <c r="K90" i="13"/>
  <c r="K728" i="13"/>
  <c r="K592" i="13"/>
  <c r="K32" i="13"/>
  <c r="K358" i="13"/>
  <c r="K537" i="13"/>
  <c r="K456" i="13"/>
  <c r="K665" i="13"/>
  <c r="K15" i="13"/>
  <c r="K666" i="13"/>
  <c r="K530" i="13"/>
  <c r="K751" i="13"/>
  <c r="K528" i="13"/>
  <c r="K638" i="13"/>
  <c r="K716" i="13"/>
  <c r="K778" i="13"/>
  <c r="K670" i="13"/>
  <c r="K582" i="13"/>
  <c r="K12" i="13"/>
  <c r="K527" i="13"/>
  <c r="K446" i="13"/>
  <c r="K655" i="13"/>
  <c r="K144" i="13"/>
  <c r="K646" i="13"/>
  <c r="K471" i="13"/>
  <c r="K680" i="13"/>
  <c r="K500" i="13"/>
  <c r="K618" i="13"/>
  <c r="K696" i="13"/>
  <c r="K761" i="13"/>
  <c r="K650" i="13"/>
  <c r="K708" i="13"/>
  <c r="K492" i="13"/>
  <c r="K427" i="13"/>
  <c r="K346" i="13"/>
  <c r="K555" i="13"/>
  <c r="K704" i="13"/>
  <c r="K14" i="13"/>
  <c r="K606" i="13"/>
  <c r="K440" i="13"/>
  <c r="K660" i="13"/>
  <c r="K469" i="13"/>
  <c r="K598" i="13"/>
  <c r="K676" i="13"/>
  <c r="K747" i="13"/>
  <c r="K518" i="13"/>
  <c r="K688" i="13"/>
  <c r="K482" i="13"/>
  <c r="K417" i="13"/>
  <c r="K545" i="13"/>
  <c r="K694" i="13"/>
  <c r="K653" i="13"/>
  <c r="K581" i="13"/>
  <c r="K756" i="13"/>
  <c r="K409" i="13"/>
  <c r="K620" i="13"/>
  <c r="K781" i="13"/>
  <c r="K461" i="13"/>
  <c r="K570" i="13"/>
  <c r="K631" i="13"/>
  <c r="K420" i="13"/>
  <c r="K480" i="13"/>
  <c r="K392" i="13"/>
  <c r="K445" i="13"/>
  <c r="K594" i="13"/>
  <c r="K533" i="13"/>
  <c r="G361" i="15"/>
  <c r="G383" i="15"/>
  <c r="G259" i="15"/>
  <c r="G5" i="15"/>
  <c r="G413" i="15"/>
  <c r="G236" i="15"/>
  <c r="K591" i="13"/>
  <c r="K690" i="13"/>
  <c r="K451" i="13"/>
  <c r="K800" i="13"/>
  <c r="K629" i="13"/>
  <c r="K321" i="13"/>
  <c r="K726" i="13"/>
  <c r="K510" i="13"/>
  <c r="K702" i="13"/>
  <c r="K602" i="13"/>
  <c r="K502" i="13"/>
  <c r="K402" i="13"/>
  <c r="K302" i="13"/>
  <c r="K468" i="13"/>
  <c r="K368" i="13"/>
  <c r="K268" i="13"/>
  <c r="K68" i="13"/>
  <c r="K657" i="13"/>
  <c r="K547" i="13"/>
  <c r="K437" i="13"/>
  <c r="K586" i="13"/>
  <c r="K476" i="13"/>
  <c r="K356" i="13"/>
  <c r="K675" i="13"/>
  <c r="K565" i="13"/>
  <c r="K455" i="13"/>
  <c r="K345" i="13"/>
  <c r="K35" i="13"/>
  <c r="K714" i="13"/>
  <c r="K604" i="13"/>
  <c r="K494" i="13"/>
  <c r="K384" i="13"/>
  <c r="K673" i="13"/>
  <c r="K543" i="13"/>
  <c r="K413" i="13"/>
  <c r="K63" i="13"/>
  <c r="K254" i="13"/>
  <c r="K134" i="13"/>
  <c r="K753" i="13"/>
  <c r="K643" i="13"/>
  <c r="K523" i="13"/>
  <c r="K373" i="13"/>
  <c r="K679" i="13"/>
  <c r="K431" i="13"/>
  <c r="K767" i="13"/>
  <c r="K571" i="13"/>
  <c r="K656" i="13"/>
  <c r="K390" i="13"/>
  <c r="K729" i="13"/>
  <c r="K519" i="13"/>
  <c r="K2" i="13"/>
  <c r="K630" i="13"/>
  <c r="K330" i="13"/>
  <c r="K759" i="13"/>
  <c r="K561" i="13"/>
  <c r="K668" i="13"/>
  <c r="K411" i="13"/>
  <c r="K772" i="13"/>
  <c r="K672" i="13"/>
  <c r="K572" i="13"/>
  <c r="K472" i="13"/>
  <c r="K372" i="13"/>
  <c r="K132" i="13"/>
  <c r="K309" i="13"/>
  <c r="K59" i="13"/>
  <c r="K438" i="13"/>
  <c r="K338" i="13"/>
  <c r="K138" i="13"/>
  <c r="K18" i="13"/>
  <c r="K627" i="13"/>
  <c r="K517" i="13"/>
  <c r="K407" i="13"/>
  <c r="K297" i="13"/>
  <c r="K546" i="13"/>
  <c r="K436" i="13"/>
  <c r="K326" i="13"/>
  <c r="K755" i="13"/>
  <c r="K645" i="13"/>
  <c r="K535" i="13"/>
  <c r="K415" i="13"/>
  <c r="K794" i="13"/>
  <c r="K684" i="13"/>
  <c r="K574" i="13"/>
  <c r="K464" i="13"/>
  <c r="K354" i="13"/>
  <c r="K743" i="13"/>
  <c r="K633" i="13"/>
  <c r="K513" i="13"/>
  <c r="K35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737" i="13"/>
  <c r="K529" i="13"/>
  <c r="K659" i="13"/>
  <c r="K400" i="13"/>
  <c r="K749" i="13"/>
  <c r="K549" i="13"/>
  <c r="K636" i="13"/>
  <c r="K340" i="13"/>
  <c r="K711" i="13"/>
  <c r="K490" i="13"/>
  <c r="K789" i="13"/>
  <c r="K610" i="13"/>
  <c r="K280" i="13"/>
  <c r="K741" i="13"/>
  <c r="K539" i="13"/>
  <c r="K648" i="13"/>
  <c r="K370" i="13"/>
  <c r="K762" i="13"/>
  <c r="K662" i="13"/>
  <c r="K562" i="13"/>
  <c r="K462" i="13"/>
  <c r="K362" i="13"/>
  <c r="K122" i="13"/>
  <c r="K399" i="13"/>
  <c r="K39" i="13"/>
  <c r="K428" i="13"/>
  <c r="K328" i="13"/>
  <c r="K128" i="13"/>
  <c r="K8" i="13"/>
  <c r="K617" i="13"/>
  <c r="K507" i="13"/>
  <c r="K397" i="13"/>
  <c r="K536" i="13"/>
  <c r="K426" i="13"/>
  <c r="K316" i="13"/>
  <c r="K745" i="13"/>
  <c r="K635" i="13"/>
  <c r="K515" i="13"/>
  <c r="K405" i="13"/>
  <c r="K784" i="13"/>
  <c r="K674" i="13"/>
  <c r="K564" i="13"/>
  <c r="K454" i="13"/>
  <c r="K344" i="13"/>
  <c r="K104" i="13"/>
  <c r="K733" i="13"/>
  <c r="K623" i="13"/>
  <c r="K503" i="13"/>
  <c r="G192" i="15"/>
  <c r="G369" i="15"/>
  <c r="G54" i="15"/>
  <c r="K785" i="13"/>
  <c r="K601" i="13"/>
  <c r="K719" i="13"/>
  <c r="K501" i="13"/>
  <c r="K639" i="13"/>
  <c r="K350" i="13"/>
  <c r="K731" i="13"/>
  <c r="K521" i="13"/>
  <c r="K791" i="13"/>
  <c r="K616" i="13"/>
  <c r="K290" i="13"/>
  <c r="K691" i="13"/>
  <c r="K459" i="13"/>
  <c r="K777" i="13"/>
  <c r="K590" i="13"/>
  <c r="K727" i="13"/>
  <c r="K511" i="13"/>
  <c r="K799" i="13"/>
  <c r="K628" i="13"/>
  <c r="K752" i="13"/>
  <c r="K652" i="13"/>
  <c r="K552" i="13"/>
  <c r="K452" i="13"/>
  <c r="K352" i="13"/>
  <c r="K112" i="13"/>
  <c r="K389" i="13"/>
  <c r="K418" i="13"/>
  <c r="K318" i="13"/>
  <c r="K118" i="13"/>
  <c r="K707" i="13"/>
  <c r="K607" i="13"/>
  <c r="K497" i="13"/>
  <c r="K377" i="13"/>
  <c r="K526" i="13"/>
  <c r="K416" i="13"/>
  <c r="K735" i="13"/>
  <c r="K615" i="13"/>
  <c r="K505" i="13"/>
  <c r="K395" i="13"/>
  <c r="K774" i="13"/>
  <c r="K664" i="13"/>
  <c r="K554" i="13"/>
  <c r="K444" i="13"/>
  <c r="K723" i="13"/>
  <c r="K613" i="13"/>
  <c r="K473" i="13"/>
  <c r="K333" i="13"/>
  <c r="G364" i="15"/>
  <c r="G57" i="15"/>
  <c r="G298" i="15"/>
  <c r="G77" i="15"/>
  <c r="G72" i="15"/>
  <c r="G110" i="15"/>
  <c r="K686" i="13"/>
  <c r="K441" i="13"/>
  <c r="K770" i="13"/>
  <c r="K580" i="13"/>
  <c r="K700" i="13"/>
  <c r="K470" i="13"/>
  <c r="K795" i="13"/>
  <c r="K619" i="13"/>
  <c r="K717" i="13"/>
  <c r="K499" i="13"/>
  <c r="K779" i="13"/>
  <c r="K596" i="13"/>
  <c r="K671" i="13"/>
  <c r="K421" i="13"/>
  <c r="K760" i="13"/>
  <c r="K568" i="13"/>
  <c r="K709" i="13"/>
  <c r="K481" i="13"/>
  <c r="K787" i="13"/>
  <c r="K608" i="13"/>
  <c r="K742" i="13"/>
  <c r="K642" i="13"/>
  <c r="K542" i="13"/>
  <c r="K442" i="13"/>
  <c r="K342" i="13"/>
  <c r="K92" i="13"/>
  <c r="K379" i="13"/>
  <c r="K408" i="13"/>
  <c r="K697" i="13"/>
  <c r="K597" i="13"/>
  <c r="K477" i="13"/>
  <c r="K367" i="13"/>
  <c r="K57" i="13"/>
  <c r="K516" i="13"/>
  <c r="K406" i="13"/>
  <c r="K715" i="13"/>
  <c r="K605" i="13"/>
  <c r="K495" i="13"/>
  <c r="K385" i="13"/>
  <c r="K275" i="13"/>
  <c r="K764" i="13"/>
  <c r="K654" i="13"/>
  <c r="K544" i="13"/>
  <c r="K424" i="13"/>
  <c r="K314" i="13"/>
  <c r="K713" i="13"/>
  <c r="K603" i="13"/>
  <c r="K453" i="13"/>
  <c r="K651" i="13"/>
  <c r="K381" i="13"/>
  <c r="K746" i="13"/>
  <c r="K540" i="13"/>
  <c r="K130" i="13"/>
  <c r="K689" i="13"/>
  <c r="K450" i="13"/>
  <c r="K773" i="13"/>
  <c r="K588" i="13"/>
  <c r="K732" i="13"/>
  <c r="K632" i="13"/>
  <c r="K532" i="13"/>
  <c r="K432" i="13"/>
  <c r="K332" i="13"/>
  <c r="K369" i="13"/>
  <c r="K498" i="13"/>
  <c r="K398" i="13"/>
  <c r="K98" i="13"/>
  <c r="K687" i="13"/>
  <c r="K577" i="13"/>
  <c r="K467" i="13"/>
  <c r="K357" i="13"/>
  <c r="K506" i="13"/>
  <c r="K396" i="13"/>
  <c r="K705" i="13"/>
  <c r="K595" i="13"/>
  <c r="K485" i="13"/>
  <c r="K375" i="13"/>
  <c r="K754" i="13"/>
  <c r="K644" i="13"/>
  <c r="K524" i="13"/>
  <c r="K414" i="13"/>
  <c r="K304" i="13"/>
  <c r="K74" i="13"/>
  <c r="K703" i="13"/>
  <c r="K593" i="13"/>
  <c r="K443" i="13"/>
  <c r="K313" i="13"/>
  <c r="K80" i="13"/>
  <c r="K669" i="13"/>
  <c r="K419" i="13"/>
  <c r="K758" i="13"/>
  <c r="K560" i="13"/>
  <c r="K120" i="13"/>
  <c r="K722" i="13"/>
  <c r="K622" i="13"/>
  <c r="K522" i="13"/>
  <c r="K422" i="13"/>
  <c r="K359" i="13"/>
  <c r="K488" i="13"/>
  <c r="K388" i="13"/>
  <c r="K188" i="13"/>
  <c r="K88" i="13"/>
  <c r="K677" i="13"/>
  <c r="K567" i="13"/>
  <c r="K457" i="13"/>
  <c r="K496" i="13"/>
  <c r="K386" i="13"/>
  <c r="K695" i="13"/>
  <c r="K585" i="13"/>
  <c r="K475" i="13"/>
  <c r="K365" i="13"/>
  <c r="K744" i="13"/>
  <c r="K624" i="13"/>
  <c r="K514" i="13"/>
  <c r="K404" i="13"/>
  <c r="K294" i="13"/>
  <c r="K693" i="13"/>
  <c r="K573" i="13"/>
  <c r="K43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710" i="13"/>
  <c r="K489" i="13"/>
  <c r="K649" i="13"/>
  <c r="K371" i="13"/>
  <c r="K740" i="13"/>
  <c r="K538" i="13"/>
  <c r="K712" i="13"/>
  <c r="K612" i="13"/>
  <c r="K512" i="13"/>
  <c r="K412" i="13"/>
  <c r="K349" i="13"/>
  <c r="K478" i="13"/>
  <c r="K378" i="13"/>
  <c r="K278" i="13"/>
  <c r="K78" i="13"/>
  <c r="K667" i="13"/>
  <c r="K557" i="13"/>
  <c r="K447" i="13"/>
  <c r="K337" i="13"/>
  <c r="K486" i="13"/>
  <c r="K376" i="13"/>
  <c r="K685" i="13"/>
  <c r="K575" i="13"/>
  <c r="K465" i="13"/>
  <c r="K65" i="13"/>
  <c r="K724" i="13"/>
  <c r="K614" i="13"/>
  <c r="K504" i="13"/>
  <c r="K394" i="13"/>
  <c r="K683" i="13"/>
  <c r="K553" i="13"/>
  <c r="K423" i="13"/>
  <c r="K493" i="13"/>
  <c r="K393" i="13"/>
  <c r="K583" i="13"/>
  <c r="K483" i="13"/>
  <c r="K383" i="13"/>
  <c r="K587" i="13"/>
  <c r="K487" i="13"/>
  <c r="K387" i="13"/>
  <c r="K287" i="13"/>
  <c r="K566" i="13"/>
  <c r="K466" i="13"/>
  <c r="K366" i="13"/>
  <c r="K725" i="13"/>
  <c r="K625" i="13"/>
  <c r="K525" i="13"/>
  <c r="K425" i="13"/>
  <c r="K325" i="13"/>
  <c r="K734" i="13"/>
  <c r="K634" i="13"/>
  <c r="K534" i="13"/>
  <c r="K434" i="13"/>
  <c r="K763" i="13"/>
  <c r="K663" i="13"/>
  <c r="K563" i="13"/>
  <c r="K463" i="13"/>
  <c r="K363" i="13"/>
  <c r="DX5" i="4"/>
  <c r="DU5" i="4"/>
  <c r="DV6" i="4"/>
  <c r="O6" i="18" s="1"/>
  <c r="V6" i="18" s="1"/>
  <c r="DV5" i="4"/>
  <c r="K5" i="13" s="1"/>
  <c r="DV8" i="4"/>
  <c r="O8" i="18" s="1"/>
  <c r="V8" i="18" s="1"/>
  <c r="DV15" i="4"/>
  <c r="O15" i="18" s="1"/>
  <c r="V15" i="18" s="1"/>
  <c r="DV12" i="4"/>
  <c r="O12" i="18" s="1"/>
  <c r="V12" i="18" s="1"/>
  <c r="DV19" i="4"/>
  <c r="O19" i="18" s="1"/>
  <c r="V19" i="18" s="1"/>
  <c r="DV17" i="4"/>
  <c r="O17" i="18" s="1"/>
  <c r="V17" i="18" s="1"/>
  <c r="DV21" i="4"/>
  <c r="O21" i="18" s="1"/>
  <c r="V21" i="18" s="1"/>
  <c r="DV13" i="4"/>
  <c r="O13" i="18" s="1"/>
  <c r="V13" i="18" s="1"/>
  <c r="DV7" i="4"/>
  <c r="O7" i="18" s="1"/>
  <c r="V7" i="18" s="1"/>
  <c r="DV20" i="4"/>
  <c r="O20" i="18" s="1"/>
  <c r="V20" i="18" s="1"/>
  <c r="DV9" i="4"/>
  <c r="O9" i="18" s="1"/>
  <c r="V9" i="18" s="1"/>
  <c r="DV18" i="4"/>
  <c r="O18" i="18" s="1"/>
  <c r="V18" i="18" s="1"/>
  <c r="DV16" i="4"/>
  <c r="O16" i="18" s="1"/>
  <c r="V16" i="18" s="1"/>
  <c r="DV14" i="4"/>
  <c r="O14" i="18" s="1"/>
  <c r="V14" i="18" s="1"/>
  <c r="DV11" i="4"/>
  <c r="O11" i="18" s="1"/>
  <c r="V11" i="18" s="1"/>
  <c r="DV10" i="4"/>
  <c r="O10" i="18" s="1"/>
  <c r="V10" i="18" s="1"/>
  <c r="BZ5" i="4"/>
  <c r="AY52" i="4"/>
  <c r="DB52" i="4" s="1"/>
  <c r="AY54" i="4"/>
  <c r="DB54" i="4" s="1"/>
  <c r="AY21" i="4"/>
  <c r="DB21" i="4" s="1"/>
  <c r="AY10" i="4"/>
  <c r="DB10" i="4" s="1"/>
  <c r="AY11" i="4"/>
  <c r="DB11" i="4" s="1"/>
  <c r="AY20" i="4"/>
  <c r="DB20" i="4" s="1"/>
  <c r="AY56" i="4"/>
  <c r="DB56" i="4" s="1"/>
  <c r="AY64" i="4"/>
  <c r="DB64" i="4" s="1"/>
  <c r="AY14" i="4"/>
  <c r="DB14" i="4" s="1"/>
  <c r="AY42" i="4"/>
  <c r="DB42" i="4" s="1"/>
  <c r="AY34" i="4"/>
  <c r="DB34" i="4" s="1"/>
  <c r="AY8" i="4"/>
  <c r="DB8" i="4" s="1"/>
  <c r="AY6" i="4"/>
  <c r="DB6" i="4" s="1"/>
  <c r="DH6" i="4" s="1"/>
  <c r="DI6" i="4" s="1"/>
  <c r="AY47" i="4"/>
  <c r="DB47" i="4" s="1"/>
  <c r="AY32" i="4"/>
  <c r="DB32" i="4" s="1"/>
  <c r="AY57" i="4"/>
  <c r="DB57" i="4" s="1"/>
  <c r="AY27" i="4"/>
  <c r="DB27" i="4" s="1"/>
  <c r="AY51" i="4"/>
  <c r="DB51" i="4" s="1"/>
  <c r="AY16" i="4"/>
  <c r="DB16" i="4" s="1"/>
  <c r="AY45" i="4"/>
  <c r="DB45" i="4" s="1"/>
  <c r="AY62" i="4"/>
  <c r="DB62" i="4" s="1"/>
  <c r="AY25" i="4"/>
  <c r="DB25" i="4" s="1"/>
  <c r="AY19" i="4"/>
  <c r="DB19" i="4" s="1"/>
  <c r="AY50" i="4"/>
  <c r="DB50" i="4" s="1"/>
  <c r="AY26" i="4"/>
  <c r="DB26" i="4" s="1"/>
  <c r="AY22" i="4"/>
  <c r="DB22" i="4" s="1"/>
  <c r="AY33" i="4"/>
  <c r="DB33" i="4" s="1"/>
  <c r="AY9" i="4"/>
  <c r="DB9" i="4" s="1"/>
  <c r="AY17" i="4"/>
  <c r="DB17" i="4" s="1"/>
  <c r="AY61" i="4"/>
  <c r="DB61" i="4" s="1"/>
  <c r="AY49" i="4"/>
  <c r="DB49" i="4" s="1"/>
  <c r="AY46" i="4"/>
  <c r="DB46" i="4" s="1"/>
  <c r="AY28" i="4"/>
  <c r="DB28" i="4" s="1"/>
  <c r="AY44" i="4"/>
  <c r="DB44" i="4" s="1"/>
  <c r="AY7" i="4"/>
  <c r="DB7" i="4" s="1"/>
  <c r="AY12" i="4"/>
  <c r="DB12" i="4" s="1"/>
  <c r="AY15" i="4"/>
  <c r="DB15" i="4" s="1"/>
  <c r="AY63" i="4"/>
  <c r="DB63" i="4" s="1"/>
  <c r="AY48" i="4"/>
  <c r="DB48" i="4" s="1"/>
  <c r="AY53" i="4"/>
  <c r="DB53" i="4" s="1"/>
  <c r="AY13" i="4"/>
  <c r="DB13" i="4" s="1"/>
  <c r="AY43" i="4"/>
  <c r="DB43" i="4" s="1"/>
  <c r="AY60" i="4"/>
  <c r="DB60" i="4" s="1"/>
  <c r="AY55" i="4"/>
  <c r="DB55" i="4" s="1"/>
  <c r="AY40" i="4"/>
  <c r="DB40" i="4" s="1"/>
  <c r="AY39" i="4"/>
  <c r="DB39" i="4" s="1"/>
  <c r="AY38" i="4"/>
  <c r="DB38" i="4" s="1"/>
  <c r="AY37" i="4"/>
  <c r="DB37" i="4" s="1"/>
  <c r="AY36" i="4"/>
  <c r="DB36" i="4" s="1"/>
  <c r="AY31" i="4"/>
  <c r="DB31" i="4" s="1"/>
  <c r="AY30" i="4"/>
  <c r="DB30" i="4" s="1"/>
  <c r="AY29" i="4"/>
  <c r="DB29" i="4" s="1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DB41" i="4" s="1"/>
  <c r="BG58" i="4"/>
  <c r="AY59" i="4"/>
  <c r="DB59" i="4" s="1"/>
  <c r="BG64" i="4"/>
  <c r="BG22" i="4"/>
  <c r="AY58" i="4"/>
  <c r="DB58" i="4" s="1"/>
  <c r="AY23" i="4"/>
  <c r="DB23" i="4" s="1"/>
  <c r="AY35" i="4"/>
  <c r="DB35" i="4" s="1"/>
  <c r="AX24" i="4"/>
  <c r="AY18" i="4"/>
  <c r="DB18" i="4" s="1"/>
  <c r="H13" i="4"/>
  <c r="H20" i="4"/>
  <c r="H43" i="4"/>
  <c r="H44" i="4"/>
  <c r="H7" i="4"/>
  <c r="H8" i="4"/>
  <c r="H36" i="4"/>
  <c r="H35" i="4"/>
  <c r="H54" i="4"/>
  <c r="H53" i="4"/>
  <c r="H25" i="4"/>
  <c r="H26" i="4"/>
  <c r="K86" i="13" l="1"/>
  <c r="K36" i="13"/>
  <c r="K62" i="13"/>
  <c r="K42" i="13"/>
  <c r="K66" i="13"/>
  <c r="K54" i="13"/>
  <c r="DV42" i="4"/>
  <c r="DV37" i="4"/>
  <c r="K24" i="13"/>
  <c r="K30" i="13"/>
  <c r="K21" i="13"/>
  <c r="K33" i="13"/>
  <c r="K45" i="13"/>
  <c r="K29" i="13"/>
  <c r="K26" i="13"/>
  <c r="K6" i="13"/>
  <c r="DV44" i="4"/>
  <c r="K217" i="13" s="1"/>
  <c r="K27" i="13"/>
  <c r="K11" i="13"/>
  <c r="K50" i="13"/>
  <c r="K38" i="13"/>
  <c r="K47" i="13"/>
  <c r="K41" i="13"/>
  <c r="K44" i="13"/>
  <c r="K53" i="13"/>
  <c r="K56" i="13"/>
  <c r="K48" i="13"/>
  <c r="K23" i="13"/>
  <c r="K51" i="13"/>
  <c r="K20" i="13"/>
  <c r="K17" i="13"/>
  <c r="K9" i="13"/>
  <c r="ED5" i="4"/>
  <c r="EF5" i="4" s="1"/>
  <c r="EA5" i="4"/>
  <c r="DW5" i="4"/>
  <c r="O5" i="18"/>
  <c r="V5" i="18" s="1"/>
  <c r="DV53" i="4"/>
  <c r="DV61" i="4"/>
  <c r="DE6" i="4"/>
  <c r="DK6" i="4"/>
  <c r="DL6" i="4" s="1"/>
  <c r="DR6" i="4" s="1"/>
  <c r="DE63" i="4"/>
  <c r="CZ63" i="4"/>
  <c r="DE60" i="4"/>
  <c r="CZ60" i="4"/>
  <c r="DE61" i="4"/>
  <c r="CZ61" i="4"/>
  <c r="DE62" i="4"/>
  <c r="CZ62" i="4"/>
  <c r="DE64" i="4"/>
  <c r="CZ64" i="4"/>
  <c r="CZ43" i="4"/>
  <c r="K4" i="13"/>
  <c r="DJ6" i="4"/>
  <c r="DU6" i="4" s="1"/>
  <c r="DZ8" i="4"/>
  <c r="DV31" i="4"/>
  <c r="K93" i="13" s="1"/>
  <c r="DV36" i="4"/>
  <c r="DV40" i="4"/>
  <c r="DV32" i="4"/>
  <c r="DV62" i="4"/>
  <c r="K341" i="13" s="1"/>
  <c r="DV24" i="4"/>
  <c r="DV50" i="4"/>
  <c r="DV49" i="4"/>
  <c r="DV26" i="4"/>
  <c r="DV54" i="4"/>
  <c r="DV35" i="4"/>
  <c r="K156" i="13" s="1"/>
  <c r="DV27" i="4"/>
  <c r="K116" i="13" s="1"/>
  <c r="DV28" i="4"/>
  <c r="K81" i="13" s="1"/>
  <c r="DV57" i="4"/>
  <c r="K306" i="13" s="1"/>
  <c r="DV33" i="4"/>
  <c r="K146" i="13" s="1"/>
  <c r="DV56" i="4"/>
  <c r="DV48" i="4"/>
  <c r="DV22" i="4"/>
  <c r="O22" i="18" s="1"/>
  <c r="V22" i="18" s="1"/>
  <c r="DV46" i="4"/>
  <c r="K229" i="13" s="1"/>
  <c r="DV63" i="4"/>
  <c r="DV45" i="4"/>
  <c r="DV47" i="4"/>
  <c r="DV38" i="4"/>
  <c r="DV41" i="4"/>
  <c r="DV30" i="4"/>
  <c r="DV25" i="4"/>
  <c r="K106" i="13" s="1"/>
  <c r="DV51" i="4"/>
  <c r="DV43" i="4"/>
  <c r="DV60" i="4"/>
  <c r="K327" i="13" s="1"/>
  <c r="DV34" i="4"/>
  <c r="DV59" i="4"/>
  <c r="DV64" i="4"/>
  <c r="DV23" i="4"/>
  <c r="K96" i="13" s="1"/>
  <c r="DV52" i="4"/>
  <c r="K273" i="13" s="1"/>
  <c r="DV55" i="4"/>
  <c r="K292" i="13" s="1"/>
  <c r="DV29" i="4"/>
  <c r="DV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K135" i="13" l="1"/>
  <c r="AZ62" i="4"/>
  <c r="BA62" i="4" s="1"/>
  <c r="BB62" i="4" s="1"/>
  <c r="DB24" i="4"/>
  <c r="K334" i="13"/>
  <c r="K323" i="13"/>
  <c r="K355" i="13"/>
  <c r="K347" i="13"/>
  <c r="K348" i="13"/>
  <c r="K339" i="13"/>
  <c r="K203" i="13"/>
  <c r="K285" i="13"/>
  <c r="K228" i="13"/>
  <c r="K266" i="13"/>
  <c r="K289" i="13"/>
  <c r="K299" i="13"/>
  <c r="K308" i="13"/>
  <c r="K320" i="13"/>
  <c r="K235" i="13"/>
  <c r="K303" i="13"/>
  <c r="K315" i="13"/>
  <c r="K317" i="13"/>
  <c r="K329" i="13"/>
  <c r="K310" i="13"/>
  <c r="K322" i="13"/>
  <c r="K331" i="13"/>
  <c r="K343" i="13"/>
  <c r="K324" i="13"/>
  <c r="K336" i="13"/>
  <c r="K194" i="13"/>
  <c r="K242" i="13"/>
  <c r="K284" i="13"/>
  <c r="K296" i="13"/>
  <c r="K198" i="13"/>
  <c r="K222" i="13"/>
  <c r="K300" i="13"/>
  <c r="K312" i="13"/>
  <c r="K85" i="13"/>
  <c r="K126" i="13"/>
  <c r="K293" i="13"/>
  <c r="K305" i="13"/>
  <c r="K286" i="13"/>
  <c r="K298" i="13"/>
  <c r="K255" i="13"/>
  <c r="K291" i="13"/>
  <c r="K307" i="13"/>
  <c r="K319" i="13"/>
  <c r="K211" i="13"/>
  <c r="K223" i="13"/>
  <c r="K127" i="13"/>
  <c r="K72" i="13"/>
  <c r="K84" i="13"/>
  <c r="K119" i="13"/>
  <c r="K276" i="13"/>
  <c r="K288" i="13"/>
  <c r="K283" i="13"/>
  <c r="K295" i="13"/>
  <c r="K248" i="13"/>
  <c r="K124" i="13"/>
  <c r="K136" i="13"/>
  <c r="K204" i="13"/>
  <c r="K216" i="13"/>
  <c r="K175" i="13"/>
  <c r="K82" i="13"/>
  <c r="K94" i="13"/>
  <c r="K89" i="13"/>
  <c r="K151" i="13"/>
  <c r="K260" i="13"/>
  <c r="K262" i="13"/>
  <c r="K267" i="13"/>
  <c r="K269" i="13"/>
  <c r="K279" i="13"/>
  <c r="K281" i="13"/>
  <c r="K272" i="13"/>
  <c r="K274" i="13"/>
  <c r="K230" i="13"/>
  <c r="K236" i="13"/>
  <c r="K250" i="13"/>
  <c r="K256" i="13"/>
  <c r="K264" i="13"/>
  <c r="K270" i="13"/>
  <c r="K257" i="13"/>
  <c r="K263" i="13"/>
  <c r="K271" i="13"/>
  <c r="K277" i="13"/>
  <c r="K243" i="13"/>
  <c r="K249" i="13"/>
  <c r="K199" i="13"/>
  <c r="K210" i="13"/>
  <c r="K131" i="13"/>
  <c r="K150" i="13"/>
  <c r="K155" i="13"/>
  <c r="K161" i="13"/>
  <c r="K245" i="13"/>
  <c r="K251" i="13"/>
  <c r="K238" i="13"/>
  <c r="K244" i="13"/>
  <c r="K218" i="13"/>
  <c r="K224" i="13"/>
  <c r="K259" i="13"/>
  <c r="K265" i="13"/>
  <c r="K160" i="13"/>
  <c r="K166" i="13"/>
  <c r="K170" i="13"/>
  <c r="K176" i="13"/>
  <c r="K252" i="13"/>
  <c r="K258" i="13"/>
  <c r="K115" i="13"/>
  <c r="K165" i="13"/>
  <c r="K171" i="13"/>
  <c r="K208" i="13"/>
  <c r="K214" i="13"/>
  <c r="K77" i="13"/>
  <c r="K231" i="13"/>
  <c r="K237" i="13"/>
  <c r="K141" i="13"/>
  <c r="K180" i="13"/>
  <c r="K186" i="13"/>
  <c r="K123" i="13"/>
  <c r="K111" i="13"/>
  <c r="K73" i="13"/>
  <c r="K143" i="13"/>
  <c r="K149" i="13"/>
  <c r="K219" i="13"/>
  <c r="K225" i="13"/>
  <c r="K173" i="13"/>
  <c r="K179" i="13"/>
  <c r="K70" i="13"/>
  <c r="K76" i="13"/>
  <c r="K196" i="13"/>
  <c r="K202" i="13"/>
  <c r="K101" i="13"/>
  <c r="K107" i="13"/>
  <c r="K233" i="13"/>
  <c r="K239" i="13"/>
  <c r="K168" i="13"/>
  <c r="K174" i="13"/>
  <c r="K178" i="13"/>
  <c r="K184" i="13"/>
  <c r="K183" i="13"/>
  <c r="K189" i="13"/>
  <c r="K206" i="13"/>
  <c r="K212" i="13"/>
  <c r="K97" i="13"/>
  <c r="K103" i="13"/>
  <c r="K139" i="13"/>
  <c r="K145" i="13"/>
  <c r="K163" i="13"/>
  <c r="K169" i="13"/>
  <c r="K226" i="13"/>
  <c r="K232" i="13"/>
  <c r="K247" i="13"/>
  <c r="K253" i="13"/>
  <c r="K158" i="13"/>
  <c r="K164" i="13"/>
  <c r="K187" i="13"/>
  <c r="K193" i="13"/>
  <c r="K215" i="13"/>
  <c r="K221" i="13"/>
  <c r="K148" i="13"/>
  <c r="K154" i="13"/>
  <c r="K108" i="13"/>
  <c r="K114" i="13"/>
  <c r="K153" i="13"/>
  <c r="K159" i="13"/>
  <c r="K201" i="13"/>
  <c r="K207" i="13"/>
  <c r="K240" i="13"/>
  <c r="K246" i="13"/>
  <c r="K191" i="13"/>
  <c r="K197" i="13"/>
  <c r="ED12" i="4"/>
  <c r="EF12" i="4" s="1"/>
  <c r="EA12" i="4"/>
  <c r="ED21" i="4"/>
  <c r="EF21" i="4" s="1"/>
  <c r="EA21" i="4"/>
  <c r="ED10" i="4"/>
  <c r="EF10" i="4" s="1"/>
  <c r="EA10" i="4"/>
  <c r="ED23" i="4"/>
  <c r="EF23" i="4" s="1"/>
  <c r="EA23" i="4"/>
  <c r="ED62" i="4"/>
  <c r="EF62" i="4" s="1"/>
  <c r="EA62" i="4"/>
  <c r="ED20" i="4"/>
  <c r="EF20" i="4" s="1"/>
  <c r="EA20" i="4"/>
  <c r="ED9" i="4"/>
  <c r="EF9" i="4" s="1"/>
  <c r="EA9" i="4"/>
  <c r="ED11" i="4"/>
  <c r="EF11" i="4" s="1"/>
  <c r="EA11" i="4"/>
  <c r="ED18" i="4"/>
  <c r="EF18" i="4" s="1"/>
  <c r="EA18" i="4"/>
  <c r="ED16" i="4"/>
  <c r="EF16" i="4" s="1"/>
  <c r="EA16" i="4"/>
  <c r="ED7" i="4"/>
  <c r="EF7" i="4" s="1"/>
  <c r="EA7" i="4"/>
  <c r="ED15" i="4"/>
  <c r="EF15" i="4" s="1"/>
  <c r="EA15" i="4"/>
  <c r="ED6" i="4"/>
  <c r="EF6" i="4" s="1"/>
  <c r="EA6" i="4"/>
  <c r="ED13" i="4"/>
  <c r="EF13" i="4" s="1"/>
  <c r="EA13" i="4"/>
  <c r="ED8" i="4"/>
  <c r="EF8" i="4" s="1"/>
  <c r="EA8" i="4"/>
  <c r="ED22" i="4"/>
  <c r="EF22" i="4" s="1"/>
  <c r="EH22" i="4" s="1"/>
  <c r="AA1" i="5" s="1"/>
  <c r="EA22" i="4"/>
  <c r="ED17" i="4"/>
  <c r="EF17" i="4" s="1"/>
  <c r="EA17" i="4"/>
  <c r="ED19" i="4"/>
  <c r="EF19" i="4" s="1"/>
  <c r="EA19" i="4"/>
  <c r="ED14" i="4"/>
  <c r="EF14" i="4" s="1"/>
  <c r="EA14" i="4"/>
  <c r="DH7" i="4"/>
  <c r="DI7" i="4" s="1"/>
  <c r="DK7" i="4"/>
  <c r="DX6" i="4"/>
  <c r="DE7" i="4"/>
  <c r="DZ9" i="4"/>
  <c r="DW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CO58" i="4"/>
  <c r="CN64" i="4"/>
  <c r="CO64" i="4"/>
  <c r="CN22" i="4"/>
  <c r="G91" i="15" s="1"/>
  <c r="CO22" i="4"/>
  <c r="ED36" i="4"/>
  <c r="EF36" i="4" s="1"/>
  <c r="EA36" i="4"/>
  <c r="ED63" i="4"/>
  <c r="EF63" i="4" s="1"/>
  <c r="EA63" i="4"/>
  <c r="ED29" i="4"/>
  <c r="EF29" i="4" s="1"/>
  <c r="EA29" i="4"/>
  <c r="ED57" i="4"/>
  <c r="EF57" i="4" s="1"/>
  <c r="EA57" i="4"/>
  <c r="ED58" i="4"/>
  <c r="EF58" i="4" s="1"/>
  <c r="EH58" i="4" s="1"/>
  <c r="AA3" i="5" s="1"/>
  <c r="EA58" i="4"/>
  <c r="ED43" i="4"/>
  <c r="EF43" i="4" s="1"/>
  <c r="EA43" i="4"/>
  <c r="ED54" i="4"/>
  <c r="EF54" i="4" s="1"/>
  <c r="EA54" i="4"/>
  <c r="ED46" i="4"/>
  <c r="EF46" i="4" s="1"/>
  <c r="EA46" i="4"/>
  <c r="ED27" i="4"/>
  <c r="EF27" i="4" s="1"/>
  <c r="EA27" i="4"/>
  <c r="ED55" i="4"/>
  <c r="EF55" i="4" s="1"/>
  <c r="EA55" i="4"/>
  <c r="ED39" i="4"/>
  <c r="EF39" i="4" s="1"/>
  <c r="EA39" i="4"/>
  <c r="ED33" i="4"/>
  <c r="EF33" i="4" s="1"/>
  <c r="EA33" i="4"/>
  <c r="ED38" i="4"/>
  <c r="EF38" i="4" s="1"/>
  <c r="EA38" i="4"/>
  <c r="ED40" i="4"/>
  <c r="EF40" i="4" s="1"/>
  <c r="EH40" i="4" s="1"/>
  <c r="AA2" i="5" s="1"/>
  <c r="EA40" i="4"/>
  <c r="ED53" i="4"/>
  <c r="EF53" i="4" s="1"/>
  <c r="EA53" i="4"/>
  <c r="ED51" i="4"/>
  <c r="EF51" i="4" s="1"/>
  <c r="EA51" i="4"/>
  <c r="ED30" i="4"/>
  <c r="EF30" i="4" s="1"/>
  <c r="EA30" i="4"/>
  <c r="ED37" i="4"/>
  <c r="EF37" i="4" s="1"/>
  <c r="EA37" i="4"/>
  <c r="ED64" i="4"/>
  <c r="EF64" i="4" s="1"/>
  <c r="EH64" i="4" s="1"/>
  <c r="AA4" i="5" s="1"/>
  <c r="EA64" i="4"/>
  <c r="EB77" i="4" s="1"/>
  <c r="ED44" i="4"/>
  <c r="EF44" i="4" s="1"/>
  <c r="EA44" i="4"/>
  <c r="ED47" i="4"/>
  <c r="EF47" i="4" s="1"/>
  <c r="EA47" i="4"/>
  <c r="ED25" i="4"/>
  <c r="EF25" i="4" s="1"/>
  <c r="EA25" i="4"/>
  <c r="ED45" i="4"/>
  <c r="EF45" i="4" s="1"/>
  <c r="EA45" i="4"/>
  <c r="ED42" i="4"/>
  <c r="EF42" i="4" s="1"/>
  <c r="EA42" i="4"/>
  <c r="ED32" i="4"/>
  <c r="EF32" i="4" s="1"/>
  <c r="EA32" i="4"/>
  <c r="ED59" i="4"/>
  <c r="EF59" i="4" s="1"/>
  <c r="EA59" i="4"/>
  <c r="ED41" i="4"/>
  <c r="EF41" i="4" s="1"/>
  <c r="EA41" i="4"/>
  <c r="ED24" i="4"/>
  <c r="EF24" i="4" s="1"/>
  <c r="EA24" i="4"/>
  <c r="ED61" i="4"/>
  <c r="EF61" i="4" s="1"/>
  <c r="EA61" i="4"/>
  <c r="ED48" i="4"/>
  <c r="EF48" i="4" s="1"/>
  <c r="EA48" i="4"/>
  <c r="BZ9" i="4"/>
  <c r="P9" i="18"/>
  <c r="ED60" i="4"/>
  <c r="EF60" i="4" s="1"/>
  <c r="EA60" i="4"/>
  <c r="ED31" i="4"/>
  <c r="EF31" i="4" s="1"/>
  <c r="EA31" i="4"/>
  <c r="ED26" i="4"/>
  <c r="EF26" i="4" s="1"/>
  <c r="EA26" i="4"/>
  <c r="ED56" i="4"/>
  <c r="EF56" i="4" s="1"/>
  <c r="EA56" i="4"/>
  <c r="ED49" i="4"/>
  <c r="EF49" i="4" s="1"/>
  <c r="EA49" i="4"/>
  <c r="ED34" i="4"/>
  <c r="EF34" i="4" s="1"/>
  <c r="EA34" i="4"/>
  <c r="ED35" i="4"/>
  <c r="EF35" i="4" s="1"/>
  <c r="EA35" i="4"/>
  <c r="ED28" i="4"/>
  <c r="EF28" i="4" s="1"/>
  <c r="EA28" i="4"/>
  <c r="ED52" i="4"/>
  <c r="EF52" i="4" s="1"/>
  <c r="EA52" i="4"/>
  <c r="ED50" i="4"/>
  <c r="EF50" i="4" s="1"/>
  <c r="EA50" i="4"/>
  <c r="K7" i="13"/>
  <c r="DL7" i="4"/>
  <c r="DR7" i="4" s="1"/>
  <c r="DH8" i="4"/>
  <c r="DI8" i="4" s="1"/>
  <c r="DK8" i="4"/>
  <c r="DL8" i="4" s="1"/>
  <c r="DE8" i="4"/>
  <c r="DZ10" i="4"/>
  <c r="BF40" i="4"/>
  <c r="CB40" i="4" s="1"/>
  <c r="CC40" i="4" s="1"/>
  <c r="CK40" i="4"/>
  <c r="CK67" i="4" s="1"/>
  <c r="CK69" i="4" s="1"/>
  <c r="BX10" i="4"/>
  <c r="G240" i="15" l="1"/>
  <c r="G347" i="15"/>
  <c r="G205" i="15"/>
  <c r="G301" i="15"/>
  <c r="G241" i="15"/>
  <c r="G55" i="15"/>
  <c r="CN40" i="4"/>
  <c r="CO40" i="4"/>
  <c r="BZ10" i="4"/>
  <c r="P10" i="18"/>
  <c r="DH9" i="4"/>
  <c r="DI9" i="4" s="1"/>
  <c r="DK9" i="4"/>
  <c r="DE9" i="4"/>
  <c r="DR8" i="4"/>
  <c r="DJ7" i="4"/>
  <c r="DW7" i="4"/>
  <c r="DZ11" i="4"/>
  <c r="DK10" i="4"/>
  <c r="BF68" i="4"/>
  <c r="BF75" i="4" s="1"/>
  <c r="G120" i="15" l="1"/>
  <c r="G193" i="15"/>
  <c r="G121" i="15"/>
  <c r="CN69" i="4"/>
  <c r="CN71" i="4" s="1"/>
  <c r="DL10" i="4"/>
  <c r="DR10" i="4" s="1"/>
  <c r="DL9" i="4"/>
  <c r="DR9" i="4" s="1"/>
  <c r="DE10" i="4"/>
  <c r="DH10" i="4"/>
  <c r="DK11" i="4"/>
  <c r="DL11" i="4" s="1"/>
  <c r="DZ12" i="4"/>
  <c r="DX7" i="4"/>
  <c r="K10" i="13" s="1"/>
  <c r="DU7" i="4"/>
  <c r="DJ8" i="4"/>
  <c r="DW8" i="4"/>
  <c r="BX11" i="4"/>
  <c r="BZ11" i="4" l="1"/>
  <c r="P11" i="18"/>
  <c r="DE11" i="4"/>
  <c r="DH11" i="4"/>
  <c r="DI11" i="4" s="1"/>
  <c r="DI10" i="4"/>
  <c r="DJ10" i="4" s="1"/>
  <c r="DU8" i="4"/>
  <c r="DX8" i="4"/>
  <c r="K13" i="13" s="1"/>
  <c r="DJ9" i="4"/>
  <c r="DW9" i="4"/>
  <c r="DK12" i="4"/>
  <c r="DZ13" i="4"/>
  <c r="DR11" i="4"/>
  <c r="BX12" i="4"/>
  <c r="BZ12" i="4" l="1"/>
  <c r="P12" i="18"/>
  <c r="DW10" i="4"/>
  <c r="DL12" i="4"/>
  <c r="DR12" i="4" s="1"/>
  <c r="DE12" i="4"/>
  <c r="DH12" i="4"/>
  <c r="DJ11" i="4"/>
  <c r="DW11" i="4"/>
  <c r="DZ14" i="4"/>
  <c r="DX9" i="4"/>
  <c r="K16" i="13" s="1"/>
  <c r="DU9" i="4"/>
  <c r="DX10" i="4"/>
  <c r="K19" i="13" s="1"/>
  <c r="DU10" i="4"/>
  <c r="BX13" i="4"/>
  <c r="BZ13" i="4" l="1"/>
  <c r="P13" i="18"/>
  <c r="DH13" i="4"/>
  <c r="DI13" i="4" s="1"/>
  <c r="DK13" i="4"/>
  <c r="DI12" i="4"/>
  <c r="DJ12" i="4" s="1"/>
  <c r="DZ15" i="4"/>
  <c r="DE13" i="4"/>
  <c r="DX11" i="4"/>
  <c r="K22" i="13" s="1"/>
  <c r="DU11" i="4"/>
  <c r="BX14" i="4"/>
  <c r="BZ14" i="4" l="1"/>
  <c r="P14" i="18"/>
  <c r="DH14" i="4"/>
  <c r="DI14" i="4" s="1"/>
  <c r="DK14" i="4"/>
  <c r="DL14" i="4" s="1"/>
  <c r="DR14" i="4" s="1"/>
  <c r="DE14" i="4"/>
  <c r="DL13" i="4"/>
  <c r="DR13" i="4" s="1"/>
  <c r="DW12" i="4"/>
  <c r="DU12" i="4"/>
  <c r="DX12" i="4"/>
  <c r="K25" i="13" s="1"/>
  <c r="DK15" i="4"/>
  <c r="DZ16" i="4"/>
  <c r="BX15" i="4"/>
  <c r="BZ15" i="4" l="1"/>
  <c r="P15" i="18"/>
  <c r="DL15" i="4"/>
  <c r="DR15" i="4" s="1"/>
  <c r="DE15" i="4"/>
  <c r="DH15" i="4"/>
  <c r="DI15" i="4" s="1"/>
  <c r="DZ17" i="4"/>
  <c r="DK16" i="4"/>
  <c r="DL16" i="4" s="1"/>
  <c r="DW13" i="4"/>
  <c r="DJ13" i="4"/>
  <c r="DW14" i="4"/>
  <c r="DJ14" i="4"/>
  <c r="BX16" i="4"/>
  <c r="BZ16" i="4" l="1"/>
  <c r="P16" i="18"/>
  <c r="DE16" i="4"/>
  <c r="DR16" i="4" s="1"/>
  <c r="DH16" i="4"/>
  <c r="DI16" i="4" s="1"/>
  <c r="DX13" i="4"/>
  <c r="K28" i="13" s="1"/>
  <c r="DU13" i="4"/>
  <c r="DX14" i="4"/>
  <c r="K31" i="13" s="1"/>
  <c r="DU14" i="4"/>
  <c r="DZ18" i="4"/>
  <c r="DK17" i="4"/>
  <c r="DL17" i="4" s="1"/>
  <c r="DJ15" i="4"/>
  <c r="DW15" i="4"/>
  <c r="BX17" i="4"/>
  <c r="BZ17" i="4" l="1"/>
  <c r="P17" i="18"/>
  <c r="DE17" i="4"/>
  <c r="DH17" i="4"/>
  <c r="DI17" i="4" s="1"/>
  <c r="DR17" i="4"/>
  <c r="DZ19" i="4"/>
  <c r="DK18" i="4"/>
  <c r="DL18" i="4" s="1"/>
  <c r="DW16" i="4"/>
  <c r="DJ16" i="4"/>
  <c r="DX15" i="4"/>
  <c r="K34" i="13" s="1"/>
  <c r="DU15" i="4"/>
  <c r="BX18" i="4"/>
  <c r="BZ18" i="4" l="1"/>
  <c r="P18" i="18"/>
  <c r="DE18" i="4"/>
  <c r="DH18" i="4"/>
  <c r="DI18" i="4" s="1"/>
  <c r="DX16" i="4"/>
  <c r="K37" i="13" s="1"/>
  <c r="DU16" i="4"/>
  <c r="DR18" i="4"/>
  <c r="DK19" i="4"/>
  <c r="DL19" i="4" s="1"/>
  <c r="DZ20" i="4"/>
  <c r="DW17" i="4"/>
  <c r="DJ17" i="4"/>
  <c r="BX19" i="4"/>
  <c r="BZ19" i="4" l="1"/>
  <c r="P19" i="18"/>
  <c r="DE19" i="4"/>
  <c r="DH19" i="4"/>
  <c r="DI19" i="4" s="1"/>
  <c r="DX17" i="4"/>
  <c r="K40" i="13" s="1"/>
  <c r="DU17" i="4"/>
  <c r="DK20" i="4"/>
  <c r="DL20" i="4" s="1"/>
  <c r="DZ21" i="4"/>
  <c r="DR19" i="4"/>
  <c r="DJ18" i="4"/>
  <c r="DW18" i="4"/>
  <c r="BX20" i="4"/>
  <c r="BZ20" i="4" l="1"/>
  <c r="P20" i="18"/>
  <c r="DE20" i="4"/>
  <c r="DR20" i="4" s="1"/>
  <c r="DH20" i="4"/>
  <c r="DI20" i="4" s="1"/>
  <c r="DJ19" i="4"/>
  <c r="DW19" i="4"/>
  <c r="DK21" i="4"/>
  <c r="DL21" i="4" s="1"/>
  <c r="DZ22" i="4"/>
  <c r="DX18" i="4"/>
  <c r="K43" i="13" s="1"/>
  <c r="DU18" i="4"/>
  <c r="BX21" i="4"/>
  <c r="BZ21" i="4" l="1"/>
  <c r="P21" i="18"/>
  <c r="DE21" i="4"/>
  <c r="DR21" i="4" s="1"/>
  <c r="DH21" i="4"/>
  <c r="DI21" i="4" s="1"/>
  <c r="DJ20" i="4"/>
  <c r="DW20" i="4"/>
  <c r="DK22" i="4"/>
  <c r="DZ23" i="4"/>
  <c r="DU19" i="4"/>
  <c r="DX19" i="4"/>
  <c r="K46" i="13" s="1"/>
  <c r="BX22" i="4"/>
  <c r="BZ22" i="4" l="1"/>
  <c r="P22" i="18"/>
  <c r="DL22" i="4"/>
  <c r="DR22" i="4" s="1"/>
  <c r="DP5" i="4"/>
  <c r="DS5" i="4" s="1"/>
  <c r="DE22" i="4"/>
  <c r="DH22" i="4"/>
  <c r="DI22" i="4" s="1"/>
  <c r="DJ21" i="4"/>
  <c r="DW21" i="4"/>
  <c r="DK23" i="4"/>
  <c r="DZ24" i="4"/>
  <c r="DX20" i="4"/>
  <c r="K49" i="13" s="1"/>
  <c r="DU20" i="4"/>
  <c r="BX23" i="4"/>
  <c r="BZ23" i="4" s="1"/>
  <c r="DL23" i="4" l="1"/>
  <c r="DR23" i="4" s="1"/>
  <c r="DE23" i="4"/>
  <c r="DH23" i="4"/>
  <c r="DI23" i="4" s="1"/>
  <c r="DJ22" i="4"/>
  <c r="DW22" i="4"/>
  <c r="DK24" i="4"/>
  <c r="DL24" i="4" s="1"/>
  <c r="DZ25" i="4"/>
  <c r="DX21" i="4"/>
  <c r="K52" i="13" s="1"/>
  <c r="DU21" i="4"/>
  <c r="BX24" i="4"/>
  <c r="BZ24" i="4" s="1"/>
  <c r="DE24" i="4" l="1"/>
  <c r="DH24" i="4"/>
  <c r="DI24" i="4" s="1"/>
  <c r="DW23" i="4"/>
  <c r="DJ23" i="4"/>
  <c r="DK25" i="4"/>
  <c r="DL25" i="4" s="1"/>
  <c r="DZ26" i="4"/>
  <c r="DR24" i="4"/>
  <c r="DX22" i="4"/>
  <c r="K55" i="13" s="1"/>
  <c r="DU22" i="4"/>
  <c r="BX25" i="4"/>
  <c r="BZ25" i="4" s="1"/>
  <c r="DE25" i="4" l="1"/>
  <c r="DH25" i="4"/>
  <c r="DI25" i="4" s="1"/>
  <c r="DR25" i="4"/>
  <c r="DU23" i="4"/>
  <c r="DX23" i="4"/>
  <c r="K58" i="13" s="1"/>
  <c r="DZ27" i="4"/>
  <c r="DK26" i="4"/>
  <c r="DL26" i="4" s="1"/>
  <c r="DJ24" i="4"/>
  <c r="DW24" i="4"/>
  <c r="BX26" i="4"/>
  <c r="BZ26" i="4" s="1"/>
  <c r="DE26" i="4" l="1"/>
  <c r="DH26" i="4"/>
  <c r="DI26" i="4" s="1"/>
  <c r="DJ25" i="4"/>
  <c r="DW25" i="4"/>
  <c r="DU24" i="4"/>
  <c r="DX24" i="4"/>
  <c r="K61" i="13" s="1"/>
  <c r="DR26" i="4"/>
  <c r="DZ28" i="4"/>
  <c r="DK27" i="4"/>
  <c r="DL27" i="4" s="1"/>
  <c r="BX27" i="4"/>
  <c r="BZ27" i="4" s="1"/>
  <c r="DE27" i="4" l="1"/>
  <c r="DR27" i="4" s="1"/>
  <c r="DH27" i="4"/>
  <c r="DI27" i="4" s="1"/>
  <c r="DK28" i="4"/>
  <c r="DL28" i="4" s="1"/>
  <c r="DZ29" i="4"/>
  <c r="DJ26" i="4"/>
  <c r="DW26" i="4"/>
  <c r="DU25" i="4"/>
  <c r="DX25" i="4"/>
  <c r="K64" i="13" s="1"/>
  <c r="BX28" i="4"/>
  <c r="BZ28" i="4" s="1"/>
  <c r="DE28" i="4" l="1"/>
  <c r="DH28" i="4"/>
  <c r="DI28" i="4" s="1"/>
  <c r="DX26" i="4"/>
  <c r="K67" i="13" s="1"/>
  <c r="DU26" i="4"/>
  <c r="DK29" i="4"/>
  <c r="DL29" i="4" s="1"/>
  <c r="DZ30" i="4"/>
  <c r="DR28" i="4"/>
  <c r="DW27" i="4"/>
  <c r="DJ27" i="4"/>
  <c r="BX29" i="4"/>
  <c r="BZ29" i="4" s="1"/>
  <c r="DE29" i="4" l="1"/>
  <c r="DR29" i="4" s="1"/>
  <c r="DH29" i="4"/>
  <c r="DI29" i="4" s="1"/>
  <c r="DX27" i="4"/>
  <c r="K71" i="13" s="1"/>
  <c r="DU27" i="4"/>
  <c r="DJ28" i="4"/>
  <c r="DW28" i="4"/>
  <c r="DZ31" i="4"/>
  <c r="DK30" i="4"/>
  <c r="DL30" i="4" s="1"/>
  <c r="BX30" i="4"/>
  <c r="BZ30" i="4" s="1"/>
  <c r="DE30" i="4" l="1"/>
  <c r="DH30" i="4"/>
  <c r="DI30" i="4" s="1"/>
  <c r="DR30" i="4"/>
  <c r="DK31" i="4"/>
  <c r="DL31" i="4" s="1"/>
  <c r="DZ32" i="4"/>
  <c r="DX28" i="4"/>
  <c r="K75" i="13" s="1"/>
  <c r="DU28" i="4"/>
  <c r="DJ29" i="4"/>
  <c r="DW29" i="4"/>
  <c r="BX31" i="4"/>
  <c r="BZ31" i="4" s="1"/>
  <c r="DE31" i="4" l="1"/>
  <c r="DH31" i="4"/>
  <c r="DI31" i="4" s="1"/>
  <c r="DR31" i="4"/>
  <c r="DJ30" i="4"/>
  <c r="DW30" i="4"/>
  <c r="DX29" i="4"/>
  <c r="K79" i="13" s="1"/>
  <c r="DU29" i="4"/>
  <c r="DZ33" i="4"/>
  <c r="DK32" i="4"/>
  <c r="DL32" i="4" s="1"/>
  <c r="BX32" i="4"/>
  <c r="BZ32" i="4" s="1"/>
  <c r="DE32" i="4" l="1"/>
  <c r="DR32" i="4" s="1"/>
  <c r="DH32" i="4"/>
  <c r="DI32" i="4" s="1"/>
  <c r="DJ31" i="4"/>
  <c r="DW31" i="4"/>
  <c r="DX30" i="4"/>
  <c r="K83" i="13" s="1"/>
  <c r="DU30" i="4"/>
  <c r="DK33" i="4"/>
  <c r="DL33" i="4" s="1"/>
  <c r="DZ34" i="4"/>
  <c r="BX33" i="4"/>
  <c r="BZ33" i="4" s="1"/>
  <c r="DE33" i="4" l="1"/>
  <c r="DH33" i="4"/>
  <c r="DI33" i="4" s="1"/>
  <c r="DK34" i="4"/>
  <c r="DL34" i="4" s="1"/>
  <c r="DZ35" i="4"/>
  <c r="DR33" i="4"/>
  <c r="DW32" i="4"/>
  <c r="DJ32" i="4"/>
  <c r="DU31" i="4"/>
  <c r="DX31" i="4"/>
  <c r="K87" i="13" s="1"/>
  <c r="BX34" i="4"/>
  <c r="BZ34" i="4" s="1"/>
  <c r="DE34" i="4" l="1"/>
  <c r="DH34" i="4"/>
  <c r="DI34" i="4" s="1"/>
  <c r="DK35" i="4"/>
  <c r="DL35" i="4" s="1"/>
  <c r="DZ36" i="4"/>
  <c r="DR34" i="4"/>
  <c r="DX32" i="4"/>
  <c r="K91" i="13" s="1"/>
  <c r="DU32" i="4"/>
  <c r="DJ33" i="4"/>
  <c r="DW33" i="4"/>
  <c r="BX35" i="4"/>
  <c r="BZ35" i="4" s="1"/>
  <c r="DE35" i="4" l="1"/>
  <c r="DH35" i="4"/>
  <c r="DI35" i="4" s="1"/>
  <c r="DX33" i="4"/>
  <c r="K95" i="13" s="1"/>
  <c r="DU33" i="4"/>
  <c r="DJ34" i="4"/>
  <c r="DW34" i="4"/>
  <c r="DZ37" i="4"/>
  <c r="DK36" i="4"/>
  <c r="DL36" i="4" s="1"/>
  <c r="DR35" i="4"/>
  <c r="BX36" i="4"/>
  <c r="BZ36" i="4" s="1"/>
  <c r="DE36" i="4" l="1"/>
  <c r="DH36" i="4"/>
  <c r="DI36" i="4" s="1"/>
  <c r="DJ35" i="4"/>
  <c r="DW35" i="4"/>
  <c r="DR36" i="4"/>
  <c r="DK37" i="4"/>
  <c r="DL37" i="4" s="1"/>
  <c r="DZ38" i="4"/>
  <c r="DX34" i="4"/>
  <c r="K99" i="13" s="1"/>
  <c r="DU34" i="4"/>
  <c r="BX37" i="4"/>
  <c r="BZ37" i="4" s="1"/>
  <c r="DE37" i="4" l="1"/>
  <c r="DH37" i="4"/>
  <c r="DI37" i="4" s="1"/>
  <c r="DK38" i="4"/>
  <c r="DL38" i="4" s="1"/>
  <c r="DZ39" i="4"/>
  <c r="DR37" i="4"/>
  <c r="DJ36" i="4"/>
  <c r="DW36" i="4"/>
  <c r="DU35" i="4"/>
  <c r="DX35" i="4"/>
  <c r="K102" i="13" s="1"/>
  <c r="BX38" i="4"/>
  <c r="BZ38" i="4" s="1"/>
  <c r="DE38" i="4" l="1"/>
  <c r="DH38" i="4"/>
  <c r="DI38" i="4" s="1"/>
  <c r="DJ37" i="4"/>
  <c r="DW37" i="4"/>
  <c r="DK39" i="4"/>
  <c r="DL39" i="4" s="1"/>
  <c r="DZ40" i="4"/>
  <c r="DR38" i="4"/>
  <c r="DX36" i="4"/>
  <c r="K105" i="13" s="1"/>
  <c r="DU36" i="4"/>
  <c r="BX39" i="4"/>
  <c r="BZ39" i="4" s="1"/>
  <c r="DE39" i="4" l="1"/>
  <c r="DH39" i="4"/>
  <c r="DI39" i="4" s="1"/>
  <c r="DR39" i="4"/>
  <c r="DU37" i="4"/>
  <c r="DX37" i="4"/>
  <c r="K109" i="13" s="1"/>
  <c r="DJ38" i="4"/>
  <c r="DW38" i="4"/>
  <c r="DK40" i="4"/>
  <c r="DZ41" i="4"/>
  <c r="BX40" i="4"/>
  <c r="BZ40" i="4" s="1"/>
  <c r="DL40" i="4" l="1"/>
  <c r="DR40" i="4" s="1"/>
  <c r="DP23" i="4"/>
  <c r="DS23" i="4" s="1"/>
  <c r="DE40" i="4"/>
  <c r="DH40" i="4"/>
  <c r="DI40" i="4" s="1"/>
  <c r="DX38" i="4"/>
  <c r="K113" i="13" s="1"/>
  <c r="DU38" i="4"/>
  <c r="DK41" i="4"/>
  <c r="DZ42" i="4"/>
  <c r="DJ39" i="4"/>
  <c r="DW39" i="4"/>
  <c r="BX41" i="4"/>
  <c r="BZ41" i="4" s="1"/>
  <c r="DL41" i="4" l="1"/>
  <c r="DR41" i="4" s="1"/>
  <c r="DE41" i="4"/>
  <c r="DH41" i="4"/>
  <c r="DI41" i="4" s="1"/>
  <c r="DU39" i="4"/>
  <c r="DX39" i="4"/>
  <c r="K117" i="13" s="1"/>
  <c r="DZ43" i="4"/>
  <c r="DK42" i="4"/>
  <c r="DL42" i="4" s="1"/>
  <c r="DJ40" i="4"/>
  <c r="DW40" i="4"/>
  <c r="BX42" i="4"/>
  <c r="BZ42" i="4" s="1"/>
  <c r="DE42" i="4" l="1"/>
  <c r="DR42" i="4" s="1"/>
  <c r="DH42" i="4"/>
  <c r="DI42" i="4" s="1"/>
  <c r="DU40" i="4"/>
  <c r="DX40" i="4"/>
  <c r="K121" i="13" s="1"/>
  <c r="DJ41" i="4"/>
  <c r="DW41" i="4"/>
  <c r="DK43" i="4"/>
  <c r="DZ44" i="4"/>
  <c r="BX43" i="4"/>
  <c r="BZ43" i="4" s="1"/>
  <c r="DL43" i="4" l="1"/>
  <c r="DE43" i="4"/>
  <c r="DH43" i="4"/>
  <c r="DI43" i="4" s="1"/>
  <c r="DX41" i="4"/>
  <c r="K125" i="13" s="1"/>
  <c r="DU41" i="4"/>
  <c r="DK44" i="4"/>
  <c r="DL44" i="4" s="1"/>
  <c r="DZ45" i="4"/>
  <c r="DW42" i="4"/>
  <c r="DJ42" i="4"/>
  <c r="BX44" i="4"/>
  <c r="BZ44" i="4" s="1"/>
  <c r="DR43" i="4" l="1"/>
  <c r="DE44" i="4"/>
  <c r="DH44" i="4"/>
  <c r="DI44" i="4" s="1"/>
  <c r="DX42" i="4"/>
  <c r="K129" i="13" s="1"/>
  <c r="DU42" i="4"/>
  <c r="DJ43" i="4"/>
  <c r="DW43" i="4"/>
  <c r="DR44" i="4"/>
  <c r="DK45" i="4"/>
  <c r="DL45" i="4" s="1"/>
  <c r="DZ46" i="4"/>
  <c r="BX45" i="4"/>
  <c r="BZ45" i="4" s="1"/>
  <c r="DE45" i="4" l="1"/>
  <c r="DH45" i="4"/>
  <c r="DI45" i="4" s="1"/>
  <c r="DU43" i="4"/>
  <c r="DX43" i="4"/>
  <c r="K133" i="13" s="1"/>
  <c r="DK46" i="4"/>
  <c r="DZ47" i="4"/>
  <c r="DR45" i="4"/>
  <c r="DJ44" i="4"/>
  <c r="DW44" i="4"/>
  <c r="BX46" i="4"/>
  <c r="BZ46" i="4" s="1"/>
  <c r="DL46" i="4" l="1"/>
  <c r="DR46" i="4" s="1"/>
  <c r="DE46" i="4"/>
  <c r="DH46" i="4"/>
  <c r="DI46" i="4" s="1"/>
  <c r="DU44" i="4"/>
  <c r="DX44" i="4"/>
  <c r="K137" i="13" s="1"/>
  <c r="DJ45" i="4"/>
  <c r="DW45" i="4"/>
  <c r="DZ48" i="4"/>
  <c r="DK47" i="4"/>
  <c r="DL47" i="4" s="1"/>
  <c r="BX47" i="4"/>
  <c r="BZ47" i="4" s="1"/>
  <c r="DE47" i="4" l="1"/>
  <c r="DH47" i="4"/>
  <c r="DI47" i="4" s="1"/>
  <c r="DR47" i="4"/>
  <c r="DK48" i="4"/>
  <c r="DZ49" i="4"/>
  <c r="DU45" i="4"/>
  <c r="DX45" i="4"/>
  <c r="K142" i="13" s="1"/>
  <c r="DJ46" i="4"/>
  <c r="DW46" i="4"/>
  <c r="BX48" i="4"/>
  <c r="BZ48" i="4" s="1"/>
  <c r="DL48" i="4" l="1"/>
  <c r="DR48" i="4" s="1"/>
  <c r="DE48" i="4"/>
  <c r="DH48" i="4"/>
  <c r="DI48" i="4" s="1"/>
  <c r="DX46" i="4"/>
  <c r="K147" i="13" s="1"/>
  <c r="DU46" i="4"/>
  <c r="DZ50" i="4"/>
  <c r="DW47" i="4"/>
  <c r="DJ47" i="4"/>
  <c r="BX49" i="4"/>
  <c r="BZ49" i="4" s="1"/>
  <c r="DH49" i="4" l="1"/>
  <c r="DI49" i="4" s="1"/>
  <c r="DW49" i="4" s="1"/>
  <c r="DK49" i="4"/>
  <c r="DL49" i="4" s="1"/>
  <c r="DR49" i="4" s="1"/>
  <c r="DU47" i="4"/>
  <c r="DX47" i="4"/>
  <c r="K152" i="13" s="1"/>
  <c r="DJ48" i="4"/>
  <c r="DW48" i="4"/>
  <c r="DZ51" i="4"/>
  <c r="BX50" i="4"/>
  <c r="BZ50" i="4" s="1"/>
  <c r="DJ49" i="4" l="1"/>
  <c r="DU49" i="4" s="1"/>
  <c r="DH50" i="4"/>
  <c r="DI50" i="4" s="1"/>
  <c r="DW50" i="4" s="1"/>
  <c r="DK50" i="4"/>
  <c r="DL50" i="4" s="1"/>
  <c r="DR50" i="4" s="1"/>
  <c r="DZ52" i="4"/>
  <c r="DU48" i="4"/>
  <c r="DX48" i="4"/>
  <c r="K157" i="13" s="1"/>
  <c r="BX51" i="4"/>
  <c r="BZ51" i="4" s="1"/>
  <c r="DJ50" i="4" l="1"/>
  <c r="DU50" i="4" s="1"/>
  <c r="DX49" i="4"/>
  <c r="K162" i="13" s="1"/>
  <c r="DH51" i="4"/>
  <c r="DI51" i="4" s="1"/>
  <c r="DW51" i="4" s="1"/>
  <c r="DK51" i="4"/>
  <c r="DL51" i="4" s="1"/>
  <c r="DR51" i="4" s="1"/>
  <c r="DZ53" i="4"/>
  <c r="BX52" i="4"/>
  <c r="BZ52" i="4" s="1"/>
  <c r="DX50" i="4" l="1"/>
  <c r="K167" i="13" s="1"/>
  <c r="DJ51" i="4"/>
  <c r="DU51" i="4" s="1"/>
  <c r="DH52" i="4"/>
  <c r="DI52" i="4" s="1"/>
  <c r="DJ52" i="4" s="1"/>
  <c r="DK52" i="4"/>
  <c r="DL52" i="4" s="1"/>
  <c r="DR52" i="4" s="1"/>
  <c r="DZ54" i="4"/>
  <c r="BX53" i="4"/>
  <c r="BZ53" i="4" s="1"/>
  <c r="DX51" i="4" l="1"/>
  <c r="K172" i="13" s="1"/>
  <c r="DH53" i="4"/>
  <c r="DI53" i="4" s="1"/>
  <c r="DJ53" i="4" s="1"/>
  <c r="DK53" i="4"/>
  <c r="DL53" i="4" s="1"/>
  <c r="DR53" i="4" s="1"/>
  <c r="DW52" i="4"/>
  <c r="DX52" i="4"/>
  <c r="K177" i="13" s="1"/>
  <c r="DU52" i="4"/>
  <c r="DZ55" i="4"/>
  <c r="BX54" i="4"/>
  <c r="BZ54" i="4" s="1"/>
  <c r="DW53" i="4" l="1"/>
  <c r="DH54" i="4"/>
  <c r="DI54" i="4" s="1"/>
  <c r="DJ54" i="4" s="1"/>
  <c r="DK54" i="4"/>
  <c r="DL54" i="4" s="1"/>
  <c r="DR54" i="4" s="1"/>
  <c r="DX53" i="4"/>
  <c r="K181" i="13" s="1"/>
  <c r="DU53" i="4"/>
  <c r="DZ56" i="4"/>
  <c r="BX55" i="4"/>
  <c r="BZ55" i="4" s="1"/>
  <c r="DW54" i="4" l="1"/>
  <c r="DH55" i="4"/>
  <c r="DI55" i="4" s="1"/>
  <c r="DW55" i="4" s="1"/>
  <c r="DK55" i="4"/>
  <c r="DL55" i="4" s="1"/>
  <c r="DR55" i="4" s="1"/>
  <c r="DU54" i="4"/>
  <c r="DX54" i="4"/>
  <c r="K185" i="13" s="1"/>
  <c r="DZ57" i="4"/>
  <c r="BX56" i="4"/>
  <c r="BZ56" i="4" s="1"/>
  <c r="DJ55" i="4" l="1"/>
  <c r="DX55" i="4" s="1"/>
  <c r="K190" i="13" s="1"/>
  <c r="DH56" i="4"/>
  <c r="DI56" i="4" s="1"/>
  <c r="DW56" i="4" s="1"/>
  <c r="DK56" i="4"/>
  <c r="DL56" i="4" s="1"/>
  <c r="DR56" i="4" s="1"/>
  <c r="DZ58" i="4"/>
  <c r="BX57" i="4"/>
  <c r="BZ57" i="4" s="1"/>
  <c r="DJ56" i="4" l="1"/>
  <c r="DU56" i="4" s="1"/>
  <c r="DU55" i="4"/>
  <c r="DH57" i="4"/>
  <c r="DI57" i="4" s="1"/>
  <c r="DW57" i="4" s="1"/>
  <c r="DK57" i="4"/>
  <c r="DL57" i="4" s="1"/>
  <c r="DR57" i="4" s="1"/>
  <c r="DZ59" i="4"/>
  <c r="BX58" i="4"/>
  <c r="BZ58" i="4" s="1"/>
  <c r="DX56" i="4" l="1"/>
  <c r="K195" i="13" s="1"/>
  <c r="DJ57" i="4"/>
  <c r="DX57" i="4" s="1"/>
  <c r="K200" i="13" s="1"/>
  <c r="DH58" i="4"/>
  <c r="DI58" i="4" s="1"/>
  <c r="DJ58" i="4" s="1"/>
  <c r="DK58" i="4"/>
  <c r="DZ60" i="4"/>
  <c r="BX59" i="4"/>
  <c r="BZ59" i="4" s="1"/>
  <c r="DU57" i="4" l="1"/>
  <c r="DL58" i="4"/>
  <c r="DR58" i="4" s="1"/>
  <c r="DP41" i="4"/>
  <c r="DS41" i="4" s="1"/>
  <c r="DH59" i="4"/>
  <c r="DI59" i="4" s="1"/>
  <c r="DW59" i="4" s="1"/>
  <c r="DK59" i="4"/>
  <c r="DW58" i="4"/>
  <c r="DU58" i="4"/>
  <c r="DX58" i="4"/>
  <c r="K205" i="13" s="1"/>
  <c r="DZ61" i="4"/>
  <c r="BX60" i="4"/>
  <c r="BZ60" i="4" s="1"/>
  <c r="DJ59" i="4" l="1"/>
  <c r="DX59" i="4" s="1"/>
  <c r="K209" i="13" s="1"/>
  <c r="DL59" i="4"/>
  <c r="DR59" i="4" s="1"/>
  <c r="DH60" i="4"/>
  <c r="DI60" i="4" s="1"/>
  <c r="DJ60" i="4" s="1"/>
  <c r="DK60" i="4"/>
  <c r="DL60" i="4" s="1"/>
  <c r="DR60" i="4" s="1"/>
  <c r="DZ62" i="4"/>
  <c r="BX61" i="4"/>
  <c r="BZ61" i="4" s="1"/>
  <c r="DU59" i="4" l="1"/>
  <c r="DW60" i="4"/>
  <c r="DH61" i="4"/>
  <c r="DI61" i="4" s="1"/>
  <c r="DW61" i="4" s="1"/>
  <c r="DK61" i="4"/>
  <c r="DL61" i="4" s="1"/>
  <c r="DR61" i="4" s="1"/>
  <c r="DU60" i="4"/>
  <c r="DX60" i="4"/>
  <c r="K213" i="13" s="1"/>
  <c r="DZ63" i="4"/>
  <c r="BX62" i="4"/>
  <c r="BZ62" i="4" s="1"/>
  <c r="DJ61" i="4" l="1"/>
  <c r="DX61" i="4" s="1"/>
  <c r="K220" i="13" s="1"/>
  <c r="DH62" i="4"/>
  <c r="DI62" i="4" s="1"/>
  <c r="DW62" i="4" s="1"/>
  <c r="DK62" i="4"/>
  <c r="DL62" i="4" s="1"/>
  <c r="DR62" i="4" s="1"/>
  <c r="BX63" i="4"/>
  <c r="BZ63" i="4" s="1"/>
  <c r="DK64" i="4" l="1"/>
  <c r="DZ64" i="4"/>
  <c r="DZ65" i="4" s="1"/>
  <c r="DJ62" i="4"/>
  <c r="DX62" i="4" s="1"/>
  <c r="K227" i="13" s="1"/>
  <c r="DU61" i="4"/>
  <c r="DH63" i="4"/>
  <c r="DI63" i="4" s="1"/>
  <c r="DW63" i="4" s="1"/>
  <c r="DK63" i="4"/>
  <c r="DL63" i="4" s="1"/>
  <c r="DR63" i="4" s="1"/>
  <c r="BX64" i="4"/>
  <c r="BZ64" i="4" s="1"/>
  <c r="DH64" i="4" l="1"/>
  <c r="DI64" i="4" s="1"/>
  <c r="DU62" i="4"/>
  <c r="DL64" i="4"/>
  <c r="DR64" i="4" s="1"/>
  <c r="DP59" i="4"/>
  <c r="DS59" i="4" s="1"/>
  <c r="DJ63" i="4"/>
  <c r="DX63" i="4" s="1"/>
  <c r="K234" i="13" s="1"/>
  <c r="DJ64" i="4" l="1"/>
  <c r="DX64" i="4" s="1"/>
  <c r="K241" i="13" s="1"/>
  <c r="EB76" i="4"/>
  <c r="DU63" i="4"/>
  <c r="DW64" i="4"/>
  <c r="DU64" i="4" l="1"/>
  <c r="EC76" i="4"/>
  <c r="ED76" i="4" s="1"/>
  <c r="EC77" i="4"/>
  <c r="EB5" i="4" l="1"/>
  <c r="ED77" i="4"/>
  <c r="EE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R7" i="18"/>
  <c r="S19" i="18"/>
  <c r="T19" i="18"/>
  <c r="T9" i="18"/>
  <c r="D11" i="14"/>
  <c r="Q14" i="18"/>
  <c r="Q10" i="18"/>
  <c r="Q12" i="18"/>
  <c r="S16" i="18"/>
  <c r="Q20" i="18"/>
  <c r="Q18" i="18"/>
  <c r="T15" i="18" l="1"/>
  <c r="R21" i="18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<sst xmlns="http://schemas.openxmlformats.org/spreadsheetml/2006/main" count="1710" uniqueCount="786">
  <si>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</si>
  <si>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</si>
  <si>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</si>
  <si>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</si>
  <si>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</si>
  <si>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</si>
  <si>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</si>
  <si>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</si>
  <si>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</si>
  <si>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</si>
  <si>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</si>
  <si>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</si>
  <si>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</si>
  <si>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</si>
  <si>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</si>
  <si>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</si>
  <si>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</si>
  <si>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</si>
  <si>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</si>
  <si>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</si>
  <si>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</si>
  <si>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</si>
  <si>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</si>
  <si>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</si>
  <si>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</si>
  <si>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</si>
  <si>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</si>
  <si>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</si>
  <si>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</si>
  <si>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</si>
  <si>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</si>
  <si>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</si>
  <si>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</si>
  <si>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</si>
  <si>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</si>
  <si>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</si>
  <si>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</si>
  <si>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</si>
  <si>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</si>
  <si>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</si>
  <si>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</si>
  <si>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</si>
  <si>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</si>
  <si>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</si>
  <si>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</si>
  <si>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</si>
  <si>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</si>
  <si>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</si>
  <si>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</si>
  <si>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</si>
  <si>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</si>
  <si>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</si>
  <si>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</si>
  <si>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</si>
  <si>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</si>
  <si>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</si>
  <si>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</si>
  <si>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</si>
  <si>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</si>
  <si>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</si>
  <si>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</si>
  <si>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</si>
  <si>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</si>
  <si>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</si>
  <si>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</si>
  <si>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</si>
  <si>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</si>
  <si>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</si>
  <si>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</si>
  <si>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</si>
  <si>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</si>
  <si>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</si>
  <si>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</si>
  <si>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</si>
  <si>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</si>
  <si>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</si>
  <si>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</si>
  <si>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</si>
  <si>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</si>
  <si>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</si>
  <si>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</si>
  <si>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</si>
  <si>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</si>
  <si>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</si>
  <si>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</si>
  <si>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</si>
  <si>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</si>
  <si>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</si>
  <si>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</si>
  <si>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</si>
  <si>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</si>
  <si>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</si>
  <si>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</si>
  <si>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</si>
  <si>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</si>
  <si>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</si>
  <si>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</si>
  <si>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</si>
  <si>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</si>
  <si>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</si>
  <si>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</si>
  <si>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</si>
  <si>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</si>
  <si>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</si>
  <si>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</si>
  <si>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</si>
  <si>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</si>
  <si>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</si>
  <si>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</si>
  <si>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</si>
  <si>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</si>
  <si>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</si>
  <si>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</si>
  <si>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</si>
  <si>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</si>
  <si>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</si>
  <si>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</si>
  <si>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</si>
  <si>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</si>
  <si>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</si>
  <si>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</si>
  <si>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</si>
  <si>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</si>
  <si>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</si>
  <si>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</si>
  <si>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</si>
  <si>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</si>
  <si>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</si>
  <si>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</si>
  <si>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</si>
  <si>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</si>
  <si>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</si>
  <si>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</si>
  <si>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</si>
  <si>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</si>
  <si>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</si>
  <si>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</si>
  <si>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</si>
  <si>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</si>
  <si>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</si>
  <si>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</si>
  <si>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</si>
  <si>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</si>
  <si>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</si>
  <si>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</si>
  <si>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</si>
  <si>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</si>
  <si>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</si>
  <si>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</si>
  <si>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</si>
  <si>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</si>
  <si>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</si>
  <si>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</si>
  <si>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</si>
  <si>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</si>
  <si>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</si>
  <si>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</si>
  <si>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</si>
  <si>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</si>
  <si>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</si>
  <si>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</si>
  <si>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</si>
  <si>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</si>
  <si>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</si>
  <si>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</si>
  <si>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</si>
  <si>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</si>
  <si>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</si>
  <si>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</si>
  <si>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</si>
  <si>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</si>
  <si>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</si>
  <si>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</si>
  <si>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</si>
  <si>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</si>
  <si>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</si>
  <si>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</si>
  <si>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</si>
  <si>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</si>
  <si>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</si>
  <si>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</si>
  <si>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</si>
  <si>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</si>
  <si>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</si>
  <si>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</si>
  <si>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</si>
  <si>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</si>
  <si>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</si>
  <si>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</si>
  <si>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</si>
  <si>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</si>
  <si>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</si>
  <si>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</si>
  <si>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</si>
  <si>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</si>
  <si>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</si>
  <si>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</si>
  <si>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</si>
  <si>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</si>
  <si>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</si>
  <si>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</si>
  <si>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</si>
  <si>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</si>
  <si>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</si>
  <si>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</si>
  <si>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</si>
  <si>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</si>
  <si>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</si>
  <si>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</si>
  <si>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</si>
  <si>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</si>
  <si>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</si>
  <si>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</si>
  <si>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</si>
  <si>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</si>
  <si>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</si>
  <si>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</si>
  <si>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</si>
  <si>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</si>
  <si>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</si>
  <si>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</si>
  <si>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</si>
  <si>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</si>
  <si>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</si>
  <si>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</si>
  <si>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</si>
  <si>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</si>
  <si>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</si>
  <si>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</si>
  <si>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</si>
  <si>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</si>
  <si>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</si>
  <si>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</si>
  <si>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</si>
  <si>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</si>
  <si>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</si>
  <si>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</si>
  <si>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</si>
  <si>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</si>
  <si>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</si>
  <si>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</si>
  <si>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</si>
  <si>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</si>
  <si>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</si>
  <si>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</si>
  <si>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</si>
  <si>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</si>
  <si>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</si>
  <si>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</si>
  <si>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</si>
  <si>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</si>
  <si>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</si>
  <si>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</si>
  <si>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</si>
  <si>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</si>
  <si>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</si>
  <si>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</si>
  <si>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</si>
  <si>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</si>
  <si>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</si>
  <si>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</si>
  <si>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</si>
  <si>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</si>
  <si>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</si>
  <si>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</si>
  <si>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</si>
  <si>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</si>
  <si>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</si>
  <si>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</si>
  <si>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</si>
  <si>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</si>
  <si>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</si>
  <si>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</si>
  <si>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</si>
  <si>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</si>
  <si>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</si>
  <si>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</si>
  <si>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</si>
  <si>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</si>
  <si>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</si>
  <si>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</si>
  <si>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</si>
  <si>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</si>
  <si>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</si>
  <si>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</si>
  <si>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</si>
  <si>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</si>
  <si>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</si>
  <si>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</si>
  <si>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</si>
  <si>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</si>
  <si>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</si>
  <si>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</si>
  <si>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</si>
  <si>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</si>
  <si>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</si>
  <si>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</si>
  <si>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</si>
  <si>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</si>
  <si>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</si>
  <si>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</si>
  <si>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</si>
  <si>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</si>
  <si>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</si>
  <si>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</si>
  <si>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</si>
  <si>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</si>
  <si>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</si>
  <si>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</si>
  <si>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</si>
  <si>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</si>
  <si>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</si>
  <si>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</si>
  <si>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</si>
  <si>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</si>
  <si>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</si>
  <si>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</si>
  <si>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</si>
  <si>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</si>
  <si>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</si>
  <si>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</si>
  <si>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</si>
  <si>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</si>
  <si>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</si>
  <si>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</si>
  <si>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</si>
  <si>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</si>
  <si>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</si>
  <si>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</si>
  <si>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</si>
  <si>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</si>
  <si>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</si>
  <si>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</si>
  <si>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</si>
  <si>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</si>
  <si>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</si>
  <si>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</si>
  <si>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</si>
  <si>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</si>
  <si>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</si>
  <si>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</si>
  <si>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</si>
  <si>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</si>
  <si>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</si>
  <si>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</si>
  <si>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</si>
  <si>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</si>
  <si>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</si>
  <si>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</si>
  <si>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</si>
  <si>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</si>
  <si>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</si>
  <si>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</si>
  <si>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</si>
  <si>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</si>
  <si>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</si>
  <si>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</si>
  <si>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</si>
  <si>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</si>
  <si>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</si>
  <si>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</si>
  <si>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</si>
  <si>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</si>
  <si>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</si>
  <si>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</si>
  <si>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</si>
  <si>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</si>
  <si>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</si>
  <si>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</si>
  <si>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</si>
  <si>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</si>
  <si>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</si>
  <si>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</si>
  <si>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</si>
  <si>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</si>
  <si>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</si>
  <si>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</si>
  <si>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</si>
  <si>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</si>
  <si>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</si>
  <si>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</si>
  <si>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</si>
  <si>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</si>
  <si>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</si>
  <si>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</si>
  <si>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</si>
  <si>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</si>
  <si>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</si>
  <si>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</si>
  <si>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</si>
  <si>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</si>
  <si>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</si>
  <si>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</si>
  <si>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</si>
  <si>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</si>
  <si>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</si>
  <si>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</si>
  <si>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</si>
  <si>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</si>
  <si>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</si>
  <si>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</si>
  <si>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</si>
  <si>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</si>
  <si>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</si>
  <si>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</si>
  <si>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</si>
  <si>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</si>
  <si>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</si>
  <si>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</si>
  <si>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</si>
  <si>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</si>
  <si>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</si>
  <si>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</si>
  <si>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</si>
  <si>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</si>
  <si>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</si>
  <si>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</si>
  <si>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</si>
  <si>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</si>
  <si>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</si>
  <si>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</si>
  <si>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</si>
  <si>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</si>
  <si>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</si>
  <si>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</si>
  <si>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</si>
  <si>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</si>
  <si>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</si>
  <si>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</si>
  <si>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</si>
  <si>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</si>
  <si>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</si>
  <si>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</si>
  <si>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</si>
  <si>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</si>
  <si>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</si>
  <si>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</si>
  <si>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</si>
  <si>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</si>
  <si>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</si>
  <si>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</si>
  <si>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</si>
  <si>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</si>
  <si>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</si>
  <si>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</si>
  <si>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</si>
  <si>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</si>
  <si>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</si>
  <si>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</si>
  <si>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</si>
  <si>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</si>
  <si>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</si>
  <si>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</si>
  <si>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</si>
  <si>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</si>
  <si>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</si>
  <si>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</si>
  <si>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</si>
  <si>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</si>
  <si>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</si>
  <si>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</si>
  <si>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</si>
  <si>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</si>
  <si>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</si>
  <si>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</si>
  <si>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</si>
  <si>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</si>
  <si>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</si>
  <si>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</si>
  <si>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</si>
  <si>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</si>
  <si>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</si>
  <si>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</si>
  <si>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</si>
  <si>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</si>
  <si>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</si>
  <si>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</si>
  <si>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</si>
  <si>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</si>
  <si>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</si>
  <si>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</si>
  <si>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</si>
  <si>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</si>
  <si>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</si>
  <si>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</si>
  <si>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</si>
  <si>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</si>
  <si>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</si>
  <si>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</si>
  <si>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</si>
  <si>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</si>
  <si>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</si>
  <si>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</si>
  <si>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</si>
  <si>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</si>
  <si>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</si>
  <si>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</si>
  <si>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</si>
  <si>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</si>
  <si>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</si>
  <si>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</si>
  <si>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</si>
  <si>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</si>
  <si>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</si>
  <si>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</si>
  <si>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</si>
  <si>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</si>
  <si>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</si>
  <si>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</si>
  <si>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</si>
  <si>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</si>
  <si>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</si>
  <si>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</si>
  <si>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</si>
  <si>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</si>
  <si>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</si>
  <si>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</si>
  <si>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</si>
  <si>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</si>
  <si>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</si>
  <si>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</si>
  <si>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</si>
  <si>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</si>
  <si>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</si>
  <si>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</si>
  <si>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</si>
  <si>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</si>
  <si>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</si>
  <si>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</si>
  <si>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</si>
  <si>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</si>
  <si>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</si>
  <si>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</si>
  <si>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</si>
  <si>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</si>
  <si>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</si>
  <si>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</si>
  <si>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</si>
  <si>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</si>
  <si>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</si>
  <si>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钻石*50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</si>
  <si>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</si>
  <si>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</si>
  <si>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</si>
  <si>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</si>
  <si>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</si>
  <si>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</si>
  <si>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</si>
  <si>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</si>
  <si>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弹球*4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</si>
  <si>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</si>
  <si>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</si>
  <si>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</si>
  <si>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</si>
  <si>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</si>
  <si>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</si>
  <si>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</si>
  <si>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</si>
  <si>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</si>
  <si>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</si>
  <si>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</si>
  <si>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</si>
  <si>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</si>
  <si>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</si>
  <si>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</si>
  <si>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</si>
  <si>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</si>
  <si>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</si>
  <si>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</si>
  <si>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</si>
  <si>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</si>
  <si>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</si>
  <si>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</si>
  <si>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</si>
  <si>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</si>
  <si>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</si>
  <si>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</si>
  <si>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</si>
  <si>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</si>
  <si>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</si>
  <si>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</si>
  <si>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</si>
  <si>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</si>
  <si>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</si>
  <si>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</si>
  <si>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</si>
  <si>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</si>
  <si>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正-挂机给少了；负值，挂机给多了(应该前期溢出，后期不足，才能促进玩家去回去刷星)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</si>
  <si>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</si>
  <si>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</si>
  <si>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</si>
  <si>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</si>
  <si>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</si>
  <si>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</si>
  <si>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</si>
  <si>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</si>
  <si>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</si>
  <si>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</si>
  <si>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</si>
  <si>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</si>
  <si>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</si>
  <si>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</si>
  <si>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</si>
  <si>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</si>
  <si>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</si>
  <si>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</si>
  <si>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</si>
  <si>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</si>
  <si>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</si>
  <si>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</si>
  <si>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</si>
  <si>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</si>
  <si>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</si>
  <si>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</si>
  <si>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</si>
  <si>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</si>
  <si>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</si>
  <si>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</si>
  <si>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</si>
  <si>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</si>
  <si>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</si>
  <si>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</si>
  <si>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</si>
  <si>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</si>
  <si>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</si>
  <si>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</si>
  <si>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</si>
  <si>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</si>
  <si>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</si>
  <si>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</si>
  <si>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</si>
  <si>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</si>
  <si>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</si>
  <si>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</si>
  <si>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</si>
  <si>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</si>
  <si>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</si>
  <si>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</si>
  <si>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</si>
  <si>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</si>
  <si>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</si>
  <si>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</si>
  <si>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</si>
  <si>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</si>
  <si>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</si>
  <si>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</si>
  <si>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</si>
  <si>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</si>
  <si>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</si>
  <si>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</si>
  <si>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</si>
  <si>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</si>
  <si>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</si>
  <si>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</si>
  <si>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</si>
  <si>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</si>
  <si>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</si>
  <si>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</si>
  <si>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</si>
  <si>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</si>
  <si>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</si>
  <si>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</si>
  <si>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</si>
  <si>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</si>
  <si>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</si>
  <si>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</si>
  <si>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</si>
  <si>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</si>
  <si>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</si>
  <si>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</si>
  <si>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</si>
  <si>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</si>
  <si>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</si>
  <si>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</si>
  <si>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</si>
  <si>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</si>
  <si>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</si>
  <si>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</si>
  <si>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</si>
  <si>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橙卡*40</t>
  </si>
  <si>
    <t>铁球*3</t>
  </si>
  <si>
    <t>弹球*3</t>
  </si>
  <si>
    <t>橙卡*60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</si>
  <si>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</si>
  <si>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</si>
  <si>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</si>
  <si>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</si>
  <si>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</si>
  <si>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</si>
  <si>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</si>
  <si>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</si>
  <si>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</si>
  <si>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</si>
  <si>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</si>
  <si>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</si>
  <si>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</si>
  <si>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</si>
  <si>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</si>
  <si>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</si>
  <si>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</si>
  <si>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</si>
  <si>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</si>
  <si>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</si>
  <si>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</si>
  <si>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</si>
  <si>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</si>
  <si>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</si>
  <si>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</si>
  <si>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</si>
  <si>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</si>
  <si>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</si>
  <si>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</si>
  <si>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</si>
  <si>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</si>
  <si>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</si>
  <si>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</si>
  <si>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</si>
  <si>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</si>
  <si>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</si>
  <si>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</si>
  <si>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</si>
  <si>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</si>
  <si>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</si>
  <si>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</si>
  <si>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</si>
  <si>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</si>
  <si>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</si>
  <si>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</si>
  <si>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</si>
  <si>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</si>
  <si>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</si>
  <si>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</si>
  <si>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</si>
  <si>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</si>
  <si>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</si>
  <si>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</si>
  <si>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</si>
  <si>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</si>
  <si>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</si>
  <si>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</si>
  <si>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</si>
  <si>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挂机</t>
  </si>
  <si>
    <t>宝箱</t>
  </si>
  <si>
    <t>offer</t>
  </si>
  <si>
    <t>推关一次性奖励</t>
  </si>
  <si>
    <t>球场卡</t>
  </si>
  <si>
    <t>⚫️</t>
  </si>
  <si>
    <t>特殊球</t>
  </si>
  <si>
    <t>PVE进度条</t>
  </si>
  <si>
    <t>球杆卡</t>
  </si>
  <si>
    <t>PVP进度条</t>
  </si>
  <si>
    <t>调整</t>
  </si>
  <si>
    <t>弹球消耗</t>
  </si>
  <si>
    <t>一次性奖励给的弹球</t>
  </si>
  <si>
    <t>courselevel给的弹球</t>
  </si>
  <si>
    <t>进度条给的弹球</t>
  </si>
  <si>
    <t>进度条给了多少弹球</t>
  </si>
  <si>
    <t>进度条总共给了多少弹球</t>
  </si>
  <si>
    <t>至少得给一半吧</t>
  </si>
  <si>
    <t>奖励3（特殊球4）</t>
  </si>
  <si>
    <t>总共给了x个球</t>
  </si>
  <si>
    <t>courseLevel累计给的弹球</t>
  </si>
  <si>
    <t>一次性奖励总共给的弹球</t>
  </si>
  <si>
    <t>Eagle之前-给2个</t>
  </si>
  <si>
    <t>根据结果看-基本上是用多少给多少了</t>
  </si>
  <si>
    <t>par</t>
  </si>
  <si>
    <t>2-3 3球*1</t>
  </si>
  <si>
    <t>3 -4 3球*1</t>
  </si>
  <si>
    <t>2 -3 3球*1</t>
  </si>
  <si>
    <t>3 -4 3 球</t>
  </si>
  <si>
    <t>正值代表给多了</t>
  </si>
  <si>
    <t>4 -4 3 球</t>
  </si>
  <si>
    <t>4 -4 3球</t>
  </si>
  <si>
    <t>钻石*70</t>
  </si>
  <si>
    <t>2 -3 3球</t>
  </si>
  <si>
    <t>3 -4 3球</t>
  </si>
  <si>
    <t>1-2,3-3,8-4</t>
  </si>
  <si>
    <t>根据玩家反馈换为骑士球</t>
  </si>
  <si>
    <t>1-4,3-4,8-3</t>
  </si>
  <si>
    <t>1-3,3-4,8-3</t>
  </si>
  <si>
    <t>弹球*6</t>
  </si>
  <si>
    <t>宝箱币/升级币关系</t>
  </si>
  <si>
    <t>升级币中从宝箱中开出的量（付费购买）</t>
  </si>
  <si>
    <t>单元升级币中从宝箱中开出的量（挂机）</t>
  </si>
  <si>
    <t>升级币中钻石直接购买的投放比例</t>
  </si>
  <si>
    <t>大区内获得的总星星量(Ave Eagle &amp;Albatross)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</si>
</sst>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NumberFormat="1" applyBorder="1"/>
    <xf numFmtId="0" fontId="0" fillId="5" borderId="0" xfId="0" applyFill="1" applyBorder="1"/>
    <xf numFmtId="0" fontId="21" fillId="0" borderId="0" xfId="0" applyFont="1" applyFill="1"/>
    <xf numFmtId="0" fontId="21" fillId="0" borderId="0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17" fillId="0" borderId="0" xfId="0" applyFont="1" applyFill="1"/>
    <xf numFmtId="0" fontId="0" fillId="10" borderId="1" xfId="0" applyFill="1" applyBorder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0" fillId="23" borderId="0" xfId="0" applyFill="1"/>
    <xf numFmtId="0" fontId="0" fillId="23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200</xdr:col>
      <xdr:colOff>186422</xdr:colOff>
      <xdr:row>14</xdr:row>
      <xdr:rowOff>81559</xdr:rowOff>
    </xdr:from>
    <xdr:to>
      <xdr:col>200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200</xdr:col>
      <xdr:colOff>233028</xdr:colOff>
      <xdr:row>32</xdr:row>
      <xdr:rowOff>81559</xdr:rowOff>
    </xdr:from>
    <xdr:to>
      <xdr:col>205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139817</xdr:colOff>
      <xdr:row>33</xdr:row>
      <xdr:rowOff>34954</xdr:rowOff>
    </xdr:from>
    <xdr:to>
      <xdr:col>203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198</xdr:col>
      <xdr:colOff>792294</xdr:colOff>
      <xdr:row>16</xdr:row>
      <xdr:rowOff>104862</xdr:rowOff>
    </xdr:from>
    <xdr:to>
      <xdr:col>199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200</xdr:col>
      <xdr:colOff>241301</xdr:colOff>
      <xdr:row>14</xdr:row>
      <xdr:rowOff>152400</xdr:rowOff>
    </xdr:from>
    <xdr:to>
      <xdr:col>207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  <xdr:twoCellAnchor>
    <xdr:from>
      <xdr:col>17</xdr:col>
      <xdr:colOff>622300</xdr:colOff>
      <xdr:row>47</xdr:row>
      <xdr:rowOff>63500</xdr:rowOff>
    </xdr:from>
    <xdr:to>
      <xdr:col>19</xdr:col>
      <xdr:colOff>330200</xdr:colOff>
      <xdr:row>65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32ADA-C3B6-93C3-89C3-42008F94BC96}"/>
            </a:ext>
          </a:extLst>
        </xdr:cNvPr>
        <xdr:cNvSpPr txBox="1"/>
      </xdr:nvSpPr>
      <xdr:spPr>
        <a:xfrm>
          <a:off x="19926300" y="2095500"/>
          <a:ext cx="1663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提高进度奖励中的弹球投放量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  <xdr:twoCellAnchor editAs="oneCell">
    <xdr:from>
      <xdr:col>20</xdr:col>
      <xdr:colOff>419100</xdr:colOff>
      <xdr:row>49</xdr:row>
      <xdr:rowOff>152400</xdr:rowOff>
    </xdr:from>
    <xdr:to>
      <xdr:col>21</xdr:col>
      <xdr:colOff>685800</xdr:colOff>
      <xdr:row>55</xdr:row>
      <xdr:rowOff>111216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94C082-9D74-1348-97CD-AA26292E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96300" y="10134600"/>
          <a:ext cx="1092200" cy="1178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215900</xdr:colOff>
      <xdr:row>34</xdr:row>
      <xdr:rowOff>76200</xdr:rowOff>
    </xdr:from>
    <xdr:to>
      <xdr:col>33</xdr:col>
      <xdr:colOff>1016000</xdr:colOff>
      <xdr:row>38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38272-A923-A1D6-BF65-5BBAA297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00600" y="70358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41</xdr:row>
      <xdr:rowOff>0</xdr:rowOff>
    </xdr:from>
    <xdr:to>
      <xdr:col>33</xdr:col>
      <xdr:colOff>1003300</xdr:colOff>
      <xdr:row>45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42E5E9-0840-E0EE-3936-39E78834B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49800" y="83820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48</xdr:row>
      <xdr:rowOff>139700</xdr:rowOff>
    </xdr:from>
    <xdr:to>
      <xdr:col>33</xdr:col>
      <xdr:colOff>1079500</xdr:colOff>
      <xdr:row>53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8BBA8B-7610-7142-8BCA-742307F9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49800" y="994410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C1" zoomScale="115" workbookViewId="0">
      <selection activeCell="J24" sqref="J2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19" t="s">
        <v>14</v>
      </c>
      <c r="E2" s="119"/>
      <c r="F2" s="119"/>
      <c r="G2" s="119"/>
      <c r="H2" s="119" t="s">
        <v>15</v>
      </c>
      <c r="I2" s="119"/>
      <c r="J2" s="119"/>
      <c r="K2" s="119" t="s">
        <v>16</v>
      </c>
      <c r="L2" s="119"/>
      <c r="M2" s="119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19" t="s">
        <v>14</v>
      </c>
      <c r="B4" s="119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19"/>
      <c r="B5" s="119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19"/>
      <c r="B6" s="119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19"/>
      <c r="B7" s="119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19"/>
      <c r="B8" s="119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19"/>
      <c r="B9" s="119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19"/>
      <c r="B10" s="119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19"/>
      <c r="B11" s="119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19"/>
      <c r="B12" s="119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19"/>
      <c r="B13" s="119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19"/>
      <c r="B14" s="119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19"/>
      <c r="B15" s="119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19" t="s">
        <v>15</v>
      </c>
      <c r="B16" s="119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19"/>
      <c r="B17" s="119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119"/>
      <c r="B18" s="119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19"/>
      <c r="B19" s="119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19"/>
      <c r="B20" s="119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19"/>
      <c r="B21" s="119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19"/>
      <c r="B22" s="119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19"/>
      <c r="B23" s="119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19"/>
      <c r="B24" s="119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19" t="s">
        <v>16</v>
      </c>
      <c r="B25" s="119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19"/>
      <c r="B26" s="119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19"/>
      <c r="B27" s="119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19"/>
      <c r="B28" s="119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19"/>
      <c r="B29" s="119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19"/>
      <c r="B30" s="119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19"/>
      <c r="B31" s="119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19"/>
      <c r="B32" s="119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19"/>
      <c r="B33" s="119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19" t="s">
        <v>17</v>
      </c>
      <c r="B34" s="119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19"/>
      <c r="B35" s="119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19"/>
      <c r="B36" s="119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119" t="s">
        <v>214</v>
      </c>
      <c r="D5" s="119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119" t="s">
        <v>54</v>
      </c>
      <c r="H42" s="119"/>
      <c r="I42" s="119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574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575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K32"/>
  <sheetViews>
    <sheetView workbookViewId="0">
      <selection activeCell="G26" sqref="G26"/>
    </sheetView>
  </sheetViews>
  <sheetFormatPr baseColWidth="10" defaultRowHeight="16" x14ac:dyDescent="0.2"/>
  <cols>
    <col min="3" max="3" width="11.33203125" customWidth="1"/>
    <col min="5" max="5" width="14.8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4"/>
    <col min="30" max="30" width="12.6640625" customWidth="1"/>
  </cols>
  <sheetData>
    <row r="2" spans="1:37" x14ac:dyDescent="0.2">
      <c r="O2" t="s">
        <v>688</v>
      </c>
      <c r="P2" t="s">
        <v>689</v>
      </c>
      <c r="Q2" t="s">
        <v>717</v>
      </c>
      <c r="R2" t="s">
        <v>690</v>
      </c>
      <c r="S2" t="s">
        <v>691</v>
      </c>
      <c r="T2" t="s">
        <v>718</v>
      </c>
      <c r="U2" t="s">
        <v>692</v>
      </c>
      <c r="V2" t="s">
        <v>693</v>
      </c>
      <c r="W2" t="s">
        <v>694</v>
      </c>
      <c r="X2" t="s">
        <v>695</v>
      </c>
      <c r="Y2" t="s">
        <v>696</v>
      </c>
      <c r="Z2" t="s">
        <v>697</v>
      </c>
      <c r="AA2" s="74" t="s">
        <v>698</v>
      </c>
      <c r="AB2" s="74" t="s">
        <v>719</v>
      </c>
      <c r="AC2" s="74" t="s">
        <v>720</v>
      </c>
      <c r="AD2" s="74" t="s">
        <v>699</v>
      </c>
      <c r="AE2" s="74" t="s">
        <v>54</v>
      </c>
      <c r="AF2" s="74" t="s">
        <v>433</v>
      </c>
      <c r="AG2" s="74" t="s">
        <v>672</v>
      </c>
    </row>
    <row r="3" spans="1:37" x14ac:dyDescent="0.2">
      <c r="A3" t="s">
        <v>514</v>
      </c>
      <c r="B3" t="s">
        <v>555</v>
      </c>
      <c r="C3" t="s">
        <v>556</v>
      </c>
      <c r="D3" t="s">
        <v>557</v>
      </c>
      <c r="E3" t="s">
        <v>558</v>
      </c>
      <c r="F3" t="s">
        <v>759</v>
      </c>
      <c r="H3" t="s">
        <v>687</v>
      </c>
      <c r="L3">
        <v>1</v>
      </c>
      <c r="M3" s="119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7">
        <v>0.4</v>
      </c>
      <c r="W3" s="47">
        <v>0.1</v>
      </c>
      <c r="X3" s="47">
        <f>1-V3-W3</f>
        <v>0.5</v>
      </c>
      <c r="Y3">
        <v>5</v>
      </c>
      <c r="Z3">
        <f>(V3*(AVERAGE(O3:P3))+R3*W3-X3*(AVERAGE(S3:U3)))*Y3</f>
        <v>40</v>
      </c>
      <c r="AA3" s="74">
        <v>40</v>
      </c>
      <c r="AB3" s="74">
        <f>SUM($AA$3:AA3)</f>
        <v>40</v>
      </c>
      <c r="AC3" s="74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7" x14ac:dyDescent="0.2">
      <c r="A4" s="7">
        <v>1</v>
      </c>
      <c r="B4" s="7">
        <f>VLOOKUP(A4,'Dungeon&amp;Framework'!ER:ES,2,FALSE)</f>
        <v>48</v>
      </c>
      <c r="C4" s="7">
        <v>40</v>
      </c>
      <c r="D4" s="7" t="s">
        <v>478</v>
      </c>
      <c r="E4" s="7" t="s">
        <v>489</v>
      </c>
      <c r="F4" s="7">
        <v>4</v>
      </c>
      <c r="G4" s="7"/>
      <c r="H4" s="7"/>
      <c r="I4" s="7"/>
      <c r="L4">
        <v>2</v>
      </c>
      <c r="M4" s="119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7">
        <v>0.4</v>
      </c>
      <c r="W4" s="47">
        <v>0.1</v>
      </c>
      <c r="X4" s="47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4">
        <v>40</v>
      </c>
      <c r="AB4" s="74">
        <f>SUM($AA$3:AA4)</f>
        <v>80</v>
      </c>
      <c r="AC4" s="74">
        <f>AB3</f>
        <v>40</v>
      </c>
      <c r="AD4" t="s">
        <v>550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7" x14ac:dyDescent="0.2">
      <c r="A5" s="7">
        <v>2</v>
      </c>
      <c r="B5" s="7">
        <f>VLOOKUP(A5,'Dungeon&amp;Framework'!ER:ES,2,FALSE)</f>
        <v>100</v>
      </c>
      <c r="C5" s="7">
        <v>100</v>
      </c>
      <c r="D5" s="7" t="s">
        <v>540</v>
      </c>
      <c r="E5" s="7" t="s">
        <v>489</v>
      </c>
      <c r="F5" s="7">
        <v>6</v>
      </c>
      <c r="G5" s="7"/>
      <c r="H5" s="7"/>
      <c r="I5" s="7"/>
      <c r="L5">
        <v>3</v>
      </c>
      <c r="M5" s="119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7">
        <v>0.4</v>
      </c>
      <c r="W5" s="47">
        <v>0.1</v>
      </c>
      <c r="X5" s="47">
        <f t="shared" si="1"/>
        <v>0.5</v>
      </c>
      <c r="Y5">
        <v>5</v>
      </c>
      <c r="Z5">
        <f t="shared" si="2"/>
        <v>40</v>
      </c>
      <c r="AA5" s="74">
        <v>40</v>
      </c>
      <c r="AB5" s="74">
        <f>SUM($AA$3:AA5)</f>
        <v>120</v>
      </c>
      <c r="AC5" s="74">
        <f t="shared" ref="AC5:AC32" si="4">AB4</f>
        <v>80</v>
      </c>
      <c r="AD5" t="s">
        <v>678</v>
      </c>
      <c r="AE5">
        <v>250</v>
      </c>
      <c r="AF5">
        <f>SUM($AE$3:AE5)</f>
        <v>880</v>
      </c>
      <c r="AG5">
        <f t="shared" si="3"/>
        <v>8.8000000000000007</v>
      </c>
    </row>
    <row r="6" spans="1:37" x14ac:dyDescent="0.2">
      <c r="A6" s="7">
        <v>3</v>
      </c>
      <c r="B6" s="7">
        <f>VLOOKUP(A6,'Dungeon&amp;Framework'!ER:ES,2,FALSE)</f>
        <v>296</v>
      </c>
      <c r="C6" s="7">
        <v>300</v>
      </c>
      <c r="D6" s="7" t="s">
        <v>546</v>
      </c>
      <c r="E6" s="7" t="s">
        <v>489</v>
      </c>
      <c r="F6" s="7">
        <v>8</v>
      </c>
      <c r="G6" s="7"/>
      <c r="H6" s="7"/>
      <c r="I6" s="7"/>
      <c r="L6">
        <v>4</v>
      </c>
      <c r="M6" s="119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7">
        <v>0.4</v>
      </c>
      <c r="W6" s="47">
        <v>0.1</v>
      </c>
      <c r="X6" s="47">
        <f t="shared" ref="X6:X9" si="5">1-V6-W6</f>
        <v>0.5</v>
      </c>
      <c r="Y6">
        <v>5</v>
      </c>
      <c r="Z6">
        <f t="shared" si="2"/>
        <v>40</v>
      </c>
      <c r="AA6" s="74">
        <v>40</v>
      </c>
      <c r="AB6" s="74">
        <f>SUM($AA$3:AA6)</f>
        <v>160</v>
      </c>
      <c r="AC6" s="74">
        <f t="shared" si="4"/>
        <v>120</v>
      </c>
      <c r="AD6" t="s">
        <v>543</v>
      </c>
      <c r="AE6">
        <v>100</v>
      </c>
      <c r="AF6">
        <f>SUM($AE$3:AE6)</f>
        <v>980</v>
      </c>
      <c r="AG6">
        <f t="shared" si="3"/>
        <v>9.8000000000000007</v>
      </c>
    </row>
    <row r="7" spans="1:37" x14ac:dyDescent="0.2">
      <c r="A7" s="7">
        <v>4</v>
      </c>
      <c r="B7" s="7">
        <f>VLOOKUP(A7,'Dungeon&amp;Framework'!ER:ES,2,FALSE)</f>
        <v>636</v>
      </c>
      <c r="C7" s="7">
        <v>600</v>
      </c>
      <c r="D7" s="7" t="s">
        <v>543</v>
      </c>
      <c r="E7" s="7" t="s">
        <v>489</v>
      </c>
      <c r="F7" s="7">
        <v>10</v>
      </c>
      <c r="G7" s="7"/>
      <c r="H7" s="7">
        <v>2</v>
      </c>
      <c r="I7" s="7">
        <v>10</v>
      </c>
      <c r="L7">
        <v>5</v>
      </c>
      <c r="M7" s="119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7">
        <v>0.4</v>
      </c>
      <c r="W7" s="47">
        <v>0.1</v>
      </c>
      <c r="X7" s="47">
        <f t="shared" si="5"/>
        <v>0.5</v>
      </c>
      <c r="Y7">
        <v>5</v>
      </c>
      <c r="Z7">
        <f t="shared" si="2"/>
        <v>40</v>
      </c>
      <c r="AA7" s="74">
        <v>40</v>
      </c>
      <c r="AB7" s="74">
        <f>SUM($AA$3:AA7)</f>
        <v>200</v>
      </c>
      <c r="AC7" s="74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715</v>
      </c>
      <c r="AK7">
        <v>266</v>
      </c>
    </row>
    <row r="8" spans="1:37" x14ac:dyDescent="0.2">
      <c r="A8" s="7">
        <v>5</v>
      </c>
      <c r="B8" s="7">
        <f>VLOOKUP(A8,'Dungeon&amp;Framework'!ER:ES,2,FALSE)</f>
        <v>1116</v>
      </c>
      <c r="C8" s="7">
        <v>1000</v>
      </c>
      <c r="D8" s="7" t="s">
        <v>559</v>
      </c>
      <c r="E8" s="7" t="s">
        <v>489</v>
      </c>
      <c r="F8" s="7">
        <v>12</v>
      </c>
      <c r="G8" s="7"/>
      <c r="H8" s="7"/>
      <c r="I8" s="7"/>
      <c r="L8">
        <v>6</v>
      </c>
      <c r="M8" s="119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7">
        <v>0.5</v>
      </c>
      <c r="W8" s="47">
        <v>0.1</v>
      </c>
      <c r="X8" s="47">
        <f t="shared" si="5"/>
        <v>0.4</v>
      </c>
      <c r="Y8">
        <v>5</v>
      </c>
      <c r="Z8">
        <f t="shared" si="2"/>
        <v>46.75</v>
      </c>
      <c r="AA8" s="74">
        <v>45</v>
      </c>
      <c r="AB8" s="74">
        <f>SUM($AA$3:AA8)</f>
        <v>245</v>
      </c>
      <c r="AC8" s="74">
        <f t="shared" si="4"/>
        <v>200</v>
      </c>
      <c r="AD8" t="s">
        <v>705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7" x14ac:dyDescent="0.2">
      <c r="A9" s="7">
        <v>6</v>
      </c>
      <c r="B9" s="7">
        <f>VLOOKUP(A9,'Dungeon&amp;Framework'!ER:ES,2,FALSE)</f>
        <v>1816</v>
      </c>
      <c r="C9" s="7">
        <v>1800</v>
      </c>
      <c r="D9" s="7" t="s">
        <v>548</v>
      </c>
      <c r="E9" s="7" t="s">
        <v>704</v>
      </c>
      <c r="F9" s="7">
        <v>14</v>
      </c>
      <c r="G9" s="7"/>
      <c r="H9" s="7">
        <v>3</v>
      </c>
      <c r="I9" s="7">
        <v>15</v>
      </c>
      <c r="L9">
        <v>7</v>
      </c>
      <c r="M9" s="119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7">
        <v>0.5</v>
      </c>
      <c r="W9" s="47">
        <v>0.1</v>
      </c>
      <c r="X9" s="47">
        <f t="shared" si="5"/>
        <v>0.4</v>
      </c>
      <c r="Y9">
        <v>5</v>
      </c>
      <c r="Z9">
        <f t="shared" si="2"/>
        <v>46.75</v>
      </c>
      <c r="AA9" s="74">
        <v>45</v>
      </c>
      <c r="AB9" s="74">
        <f>SUM($AA$3:AA9)</f>
        <v>290</v>
      </c>
      <c r="AC9" s="74">
        <f t="shared" si="4"/>
        <v>245</v>
      </c>
      <c r="AD9" t="s">
        <v>710</v>
      </c>
      <c r="AE9">
        <v>60</v>
      </c>
      <c r="AF9">
        <f>SUM($AE$3:AE9)</f>
        <v>4440</v>
      </c>
      <c r="AG9">
        <f t="shared" si="3"/>
        <v>44.4</v>
      </c>
    </row>
    <row r="10" spans="1:37" x14ac:dyDescent="0.2">
      <c r="A10" s="7">
        <v>7</v>
      </c>
      <c r="B10" s="7">
        <f>VLOOKUP(A10,'Dungeon&amp;Framework'!ER:ES,2,FALSE)</f>
        <v>3016</v>
      </c>
      <c r="C10" s="7">
        <v>3000</v>
      </c>
      <c r="D10" s="7" t="s">
        <v>560</v>
      </c>
      <c r="E10" s="7" t="s">
        <v>704</v>
      </c>
      <c r="F10" s="7">
        <v>16</v>
      </c>
      <c r="G10" s="7"/>
      <c r="H10" s="7"/>
      <c r="I10" s="7"/>
      <c r="L10">
        <v>8</v>
      </c>
      <c r="M10" s="119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7">
        <v>0.5</v>
      </c>
      <c r="W10" s="47">
        <v>0.1</v>
      </c>
      <c r="X10" s="47">
        <f t="shared" ref="X10:X16" si="6">1-V10-W10</f>
        <v>0.4</v>
      </c>
      <c r="Y10">
        <v>5</v>
      </c>
      <c r="Z10">
        <f t="shared" si="2"/>
        <v>46.75</v>
      </c>
      <c r="AA10" s="74">
        <v>45</v>
      </c>
      <c r="AB10" s="74">
        <f>SUM($AA$3:AA10)</f>
        <v>335</v>
      </c>
      <c r="AC10" s="74">
        <f t="shared" si="4"/>
        <v>290</v>
      </c>
      <c r="AD10" t="s">
        <v>678</v>
      </c>
      <c r="AE10">
        <v>250</v>
      </c>
      <c r="AF10">
        <f>SUM($AE$3:AE10)</f>
        <v>4690</v>
      </c>
      <c r="AG10">
        <f t="shared" si="3"/>
        <v>46.9</v>
      </c>
    </row>
    <row r="11" spans="1:37" x14ac:dyDescent="0.2">
      <c r="A11" s="7">
        <v>8</v>
      </c>
      <c r="B11" s="7">
        <f>VLOOKUP(A11,'Dungeon&amp;Framework'!ER:ES,2,FALSE)</f>
        <v>4616</v>
      </c>
      <c r="C11" s="7">
        <v>4600</v>
      </c>
      <c r="D11" s="7" t="s">
        <v>547</v>
      </c>
      <c r="E11" s="7" t="s">
        <v>704</v>
      </c>
      <c r="F11" s="7">
        <v>18</v>
      </c>
      <c r="G11" s="7"/>
      <c r="H11" s="7">
        <v>4</v>
      </c>
      <c r="I11" s="7">
        <v>20</v>
      </c>
      <c r="L11">
        <v>9</v>
      </c>
      <c r="M11" s="119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7">
        <v>0.5</v>
      </c>
      <c r="W11" s="47">
        <v>0.1</v>
      </c>
      <c r="X11" s="47">
        <f t="shared" si="6"/>
        <v>0.4</v>
      </c>
      <c r="Y11">
        <v>5</v>
      </c>
      <c r="Z11">
        <f t="shared" si="2"/>
        <v>46.75</v>
      </c>
      <c r="AA11" s="74">
        <v>45</v>
      </c>
      <c r="AB11" s="74">
        <f>SUM($AA$3:AA11)</f>
        <v>380</v>
      </c>
      <c r="AC11" s="74">
        <f t="shared" si="4"/>
        <v>335</v>
      </c>
      <c r="AD11" t="s">
        <v>547</v>
      </c>
      <c r="AE11">
        <v>200</v>
      </c>
      <c r="AF11">
        <f>SUM($AE$3:AE11)</f>
        <v>4890</v>
      </c>
      <c r="AG11">
        <f t="shared" si="3"/>
        <v>48.9</v>
      </c>
    </row>
    <row r="12" spans="1:37" x14ac:dyDescent="0.2">
      <c r="A12" s="7">
        <v>9</v>
      </c>
      <c r="B12" s="7">
        <f>VLOOKUP(A12,'Dungeon&amp;Framework'!ER:ES,2,FALSE)</f>
        <v>7016</v>
      </c>
      <c r="C12" s="7">
        <v>7000</v>
      </c>
      <c r="D12" s="7" t="s">
        <v>488</v>
      </c>
      <c r="E12" s="7" t="s">
        <v>704</v>
      </c>
      <c r="F12" s="7">
        <v>20</v>
      </c>
      <c r="G12" s="7"/>
      <c r="H12" s="7"/>
      <c r="I12" s="7"/>
      <c r="L12">
        <v>10</v>
      </c>
      <c r="M12" s="119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7">
        <v>0.5</v>
      </c>
      <c r="W12" s="47">
        <v>0.1</v>
      </c>
      <c r="X12" s="47">
        <f t="shared" si="6"/>
        <v>0.4</v>
      </c>
      <c r="Y12">
        <v>5</v>
      </c>
      <c r="Z12">
        <f t="shared" si="2"/>
        <v>46.75</v>
      </c>
      <c r="AA12" s="74">
        <v>45</v>
      </c>
      <c r="AB12" s="74">
        <f>SUM($AA$3:AA12)</f>
        <v>425</v>
      </c>
      <c r="AC12" s="74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7" x14ac:dyDescent="0.2">
      <c r="A13" s="7">
        <v>10</v>
      </c>
      <c r="B13" s="7">
        <f>VLOOKUP(A13,'Dungeon&amp;Framework'!ER:ES,2,FALSE)</f>
        <v>10596</v>
      </c>
      <c r="C13" s="7">
        <v>10000</v>
      </c>
      <c r="D13" s="7" t="s">
        <v>564</v>
      </c>
      <c r="E13" s="7" t="s">
        <v>704</v>
      </c>
      <c r="F13" s="7">
        <v>22</v>
      </c>
      <c r="G13" s="7"/>
      <c r="H13" s="7">
        <v>5</v>
      </c>
      <c r="I13" s="7">
        <v>25</v>
      </c>
      <c r="L13">
        <v>11</v>
      </c>
      <c r="M13" s="119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7">
        <v>0.6</v>
      </c>
      <c r="W13" s="47">
        <v>0.1</v>
      </c>
      <c r="X13" s="47">
        <f t="shared" si="6"/>
        <v>0.30000000000000004</v>
      </c>
      <c r="Y13">
        <v>5</v>
      </c>
      <c r="Z13">
        <f t="shared" si="2"/>
        <v>51.999999999999993</v>
      </c>
      <c r="AA13" s="74">
        <v>50</v>
      </c>
      <c r="AB13" s="74">
        <f>SUM($AA$3:AA13)</f>
        <v>475</v>
      </c>
      <c r="AC13" s="74">
        <f t="shared" si="4"/>
        <v>425</v>
      </c>
      <c r="AD13" t="s">
        <v>706</v>
      </c>
      <c r="AE13">
        <v>1200</v>
      </c>
      <c r="AF13">
        <f>SUM($AE$3:AE13)</f>
        <v>7590</v>
      </c>
      <c r="AG13">
        <f t="shared" si="3"/>
        <v>75.900000000000006</v>
      </c>
    </row>
    <row r="14" spans="1:37" x14ac:dyDescent="0.2">
      <c r="A14" s="7">
        <v>11</v>
      </c>
      <c r="B14" s="7">
        <f>VLOOKUP(A14,'Dungeon&amp;Framework'!ER:ES,2,FALSE)</f>
        <v>14476</v>
      </c>
      <c r="C14" s="7">
        <v>14000</v>
      </c>
      <c r="D14" s="7" t="s">
        <v>561</v>
      </c>
      <c r="E14" s="7" t="s">
        <v>486</v>
      </c>
      <c r="F14" s="7">
        <v>24</v>
      </c>
      <c r="G14" s="7"/>
      <c r="H14" s="7"/>
      <c r="I14" s="7"/>
      <c r="L14">
        <v>12</v>
      </c>
      <c r="M14" s="119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7">
        <v>0.6</v>
      </c>
      <c r="W14" s="47">
        <v>0.1</v>
      </c>
      <c r="X14" s="47">
        <f t="shared" si="6"/>
        <v>0.30000000000000004</v>
      </c>
      <c r="Y14">
        <v>5</v>
      </c>
      <c r="Z14">
        <f t="shared" si="2"/>
        <v>51.999999999999993</v>
      </c>
      <c r="AA14" s="74">
        <v>50</v>
      </c>
      <c r="AB14" s="74">
        <f>SUM($AA$3:AA14)</f>
        <v>525</v>
      </c>
      <c r="AC14" s="74">
        <f t="shared" si="4"/>
        <v>475</v>
      </c>
      <c r="AD14" t="s">
        <v>711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7" x14ac:dyDescent="0.2">
      <c r="A15" s="7">
        <v>12</v>
      </c>
      <c r="B15" s="7">
        <f>VLOOKUP(A15,'Dungeon&amp;Framework'!ER:ES,2,FALSE)</f>
        <v>18616</v>
      </c>
      <c r="C15" s="7">
        <v>19000</v>
      </c>
      <c r="D15" s="7" t="s">
        <v>565</v>
      </c>
      <c r="E15" s="7" t="s">
        <v>486</v>
      </c>
      <c r="F15" s="7">
        <v>26</v>
      </c>
      <c r="G15" s="7" t="s">
        <v>685</v>
      </c>
      <c r="H15" s="7">
        <v>6</v>
      </c>
      <c r="I15" s="7">
        <v>30</v>
      </c>
      <c r="L15">
        <v>13</v>
      </c>
      <c r="M15" s="119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7">
        <v>0.6</v>
      </c>
      <c r="W15" s="47">
        <v>0.1</v>
      </c>
      <c r="X15" s="47">
        <f t="shared" si="6"/>
        <v>0.30000000000000004</v>
      </c>
      <c r="Y15">
        <v>5</v>
      </c>
      <c r="Z15">
        <f t="shared" si="2"/>
        <v>51.999999999999993</v>
      </c>
      <c r="AA15" s="74">
        <v>50</v>
      </c>
      <c r="AB15" s="74">
        <f>SUM($AA$3:AA15)</f>
        <v>575</v>
      </c>
      <c r="AC15" s="74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7" x14ac:dyDescent="0.2">
      <c r="A16" s="7">
        <v>13</v>
      </c>
      <c r="B16" s="7">
        <f>VLOOKUP(A16,'Dungeon&amp;Framework'!ET:EU,2,FALSE)</f>
        <v>26148</v>
      </c>
      <c r="C16" s="7">
        <v>25000</v>
      </c>
      <c r="D16" s="7" t="s">
        <v>562</v>
      </c>
      <c r="E16" s="7" t="s">
        <v>486</v>
      </c>
      <c r="F16" s="7">
        <v>28</v>
      </c>
      <c r="G16" s="7"/>
      <c r="H16" s="7"/>
      <c r="I16" s="7"/>
      <c r="L16">
        <v>14</v>
      </c>
      <c r="M16" s="119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7">
        <v>0.6</v>
      </c>
      <c r="W16" s="47">
        <v>0.1</v>
      </c>
      <c r="X16" s="47">
        <f t="shared" si="6"/>
        <v>0.30000000000000004</v>
      </c>
      <c r="Y16">
        <v>5</v>
      </c>
      <c r="Z16">
        <f t="shared" si="2"/>
        <v>51.999999999999993</v>
      </c>
      <c r="AA16" s="74">
        <v>50</v>
      </c>
      <c r="AB16" s="74">
        <f>SUM($AA$3:AA16)</f>
        <v>625</v>
      </c>
      <c r="AC16" s="74">
        <f t="shared" si="4"/>
        <v>575</v>
      </c>
      <c r="AD16" s="38" t="s">
        <v>565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 s="7">
        <v>14</v>
      </c>
      <c r="B17" s="7">
        <f>VLOOKUP(A17,'Dungeon&amp;Framework'!ET:EU,2,FALSE)</f>
        <v>35088</v>
      </c>
      <c r="C17" s="7">
        <v>32000</v>
      </c>
      <c r="D17" s="7" t="s">
        <v>566</v>
      </c>
      <c r="E17" s="7" t="s">
        <v>486</v>
      </c>
      <c r="F17" s="7">
        <v>30</v>
      </c>
      <c r="G17" s="7"/>
      <c r="H17" s="7"/>
      <c r="I17" s="7"/>
      <c r="L17">
        <v>15</v>
      </c>
      <c r="M17" s="119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7">
        <v>0.6</v>
      </c>
      <c r="W17" s="47">
        <v>0.1</v>
      </c>
      <c r="X17" s="47">
        <f t="shared" ref="X17:X22" si="7">1-V17-W17</f>
        <v>0.30000000000000004</v>
      </c>
      <c r="Y17">
        <v>5</v>
      </c>
      <c r="Z17">
        <f t="shared" si="2"/>
        <v>51.999999999999993</v>
      </c>
      <c r="AA17" s="74">
        <v>50</v>
      </c>
      <c r="AB17" s="74">
        <f>SUM($AA$3:AA17)</f>
        <v>675</v>
      </c>
      <c r="AC17" s="74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 s="7">
        <v>15</v>
      </c>
      <c r="B18" s="7">
        <f>VLOOKUP(A18,'Dungeon&amp;Framework'!ET:EU,2,FALSE)</f>
        <v>41528</v>
      </c>
      <c r="C18" s="7">
        <v>41000</v>
      </c>
      <c r="D18" s="7" t="s">
        <v>563</v>
      </c>
      <c r="E18" s="7" t="s">
        <v>486</v>
      </c>
      <c r="F18" s="7">
        <v>32</v>
      </c>
      <c r="G18" s="7"/>
      <c r="H18" s="7"/>
      <c r="I18" s="7"/>
      <c r="L18">
        <v>16</v>
      </c>
      <c r="M18" s="119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7">
        <v>0.6</v>
      </c>
      <c r="W18" s="47">
        <v>0.1</v>
      </c>
      <c r="X18" s="47">
        <f t="shared" si="7"/>
        <v>0.30000000000000004</v>
      </c>
      <c r="Y18">
        <v>6</v>
      </c>
      <c r="Z18">
        <f t="shared" si="2"/>
        <v>57</v>
      </c>
      <c r="AA18" s="74">
        <v>55</v>
      </c>
      <c r="AB18" s="74">
        <f>SUM($AA$3:AA18)</f>
        <v>730</v>
      </c>
      <c r="AC18" s="74">
        <f t="shared" si="4"/>
        <v>675</v>
      </c>
      <c r="AD18" t="s">
        <v>707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119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7">
        <v>0.6</v>
      </c>
      <c r="W19" s="47">
        <v>0.1</v>
      </c>
      <c r="X19" s="47">
        <f t="shared" si="7"/>
        <v>0.30000000000000004</v>
      </c>
      <c r="Y19">
        <v>6</v>
      </c>
      <c r="Z19">
        <f t="shared" si="2"/>
        <v>57</v>
      </c>
      <c r="AA19" s="74">
        <v>55</v>
      </c>
      <c r="AB19" s="74">
        <f>SUM($AA$3:AA19)</f>
        <v>785</v>
      </c>
      <c r="AC19" s="74">
        <f t="shared" si="4"/>
        <v>730</v>
      </c>
      <c r="AD19" s="38" t="s">
        <v>712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119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7">
        <v>0.6</v>
      </c>
      <c r="W20" s="47">
        <v>0.1</v>
      </c>
      <c r="X20" s="47">
        <f t="shared" si="7"/>
        <v>0.30000000000000004</v>
      </c>
      <c r="Y20">
        <v>6</v>
      </c>
      <c r="Z20">
        <f t="shared" si="2"/>
        <v>57</v>
      </c>
      <c r="AA20" s="74">
        <v>55</v>
      </c>
      <c r="AB20" s="74">
        <f>SUM($AA$3:AA20)</f>
        <v>840</v>
      </c>
      <c r="AC20" s="74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119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7">
        <v>0.6</v>
      </c>
      <c r="W21" s="47">
        <v>0.1</v>
      </c>
      <c r="X21" s="47">
        <f t="shared" si="7"/>
        <v>0.30000000000000004</v>
      </c>
      <c r="Y21">
        <v>6</v>
      </c>
      <c r="Z21">
        <f t="shared" si="2"/>
        <v>57</v>
      </c>
      <c r="AA21" s="74">
        <v>55</v>
      </c>
      <c r="AB21" s="74">
        <f>SUM($AA$3:AA21)</f>
        <v>895</v>
      </c>
      <c r="AC21" s="74">
        <f t="shared" si="4"/>
        <v>840</v>
      </c>
      <c r="AD21" s="38" t="s">
        <v>701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119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7">
        <v>0.6</v>
      </c>
      <c r="W22" s="47">
        <v>0.1</v>
      </c>
      <c r="X22" s="47">
        <f t="shared" si="7"/>
        <v>0.30000000000000004</v>
      </c>
      <c r="Y22">
        <v>6</v>
      </c>
      <c r="Z22">
        <f t="shared" si="2"/>
        <v>57</v>
      </c>
      <c r="AA22" s="74">
        <v>55</v>
      </c>
      <c r="AB22" s="74">
        <f>SUM($AA$3:AA22)</f>
        <v>950</v>
      </c>
      <c r="AC22" s="74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119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7">
        <v>0.6</v>
      </c>
      <c r="W23" s="47">
        <v>0.1</v>
      </c>
      <c r="X23" s="47">
        <f t="shared" si="1"/>
        <v>0.30000000000000004</v>
      </c>
      <c r="Y23">
        <v>7</v>
      </c>
      <c r="Z23">
        <f t="shared" si="2"/>
        <v>56.699999999999989</v>
      </c>
      <c r="AA23" s="74">
        <v>60</v>
      </c>
      <c r="AB23" s="74">
        <f>SUM($AA$3:AA23)</f>
        <v>1010</v>
      </c>
      <c r="AC23" s="74">
        <f t="shared" si="4"/>
        <v>950</v>
      </c>
      <c r="AD23" t="s">
        <v>708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119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7">
        <v>0.6</v>
      </c>
      <c r="W24" s="47">
        <v>0.1</v>
      </c>
      <c r="X24" s="47">
        <f t="shared" ref="X24:X27" si="8">1-V24-W24</f>
        <v>0.30000000000000004</v>
      </c>
      <c r="Y24">
        <v>7</v>
      </c>
      <c r="Z24">
        <f t="shared" si="2"/>
        <v>56.699999999999989</v>
      </c>
      <c r="AA24" s="74">
        <v>60</v>
      </c>
      <c r="AB24" s="74">
        <f>SUM($AA$3:AA24)</f>
        <v>1070</v>
      </c>
      <c r="AC24" s="74">
        <f t="shared" si="4"/>
        <v>1010</v>
      </c>
      <c r="AD24" s="38" t="s">
        <v>713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119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7">
        <v>0.6</v>
      </c>
      <c r="W25" s="47">
        <v>0.1</v>
      </c>
      <c r="X25" s="47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4">
        <v>60</v>
      </c>
      <c r="AB25" s="74">
        <f>SUM($AA$3:AA25)</f>
        <v>1130</v>
      </c>
      <c r="AC25" s="74">
        <f t="shared" si="4"/>
        <v>1070</v>
      </c>
      <c r="AD25" t="s">
        <v>704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119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7">
        <v>0.6</v>
      </c>
      <c r="W26" s="47">
        <v>0.1</v>
      </c>
      <c r="X26" s="47">
        <f t="shared" si="8"/>
        <v>0.30000000000000004</v>
      </c>
      <c r="Y26">
        <v>7</v>
      </c>
      <c r="Z26">
        <f t="shared" si="2"/>
        <v>56.699999999999989</v>
      </c>
      <c r="AA26" s="74">
        <v>60</v>
      </c>
      <c r="AB26" s="74">
        <f>SUM($AA$3:AA26)</f>
        <v>1190</v>
      </c>
      <c r="AC26" s="74">
        <f t="shared" si="4"/>
        <v>1130</v>
      </c>
      <c r="AD26" s="38" t="s">
        <v>702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119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7">
        <v>0.6</v>
      </c>
      <c r="W27" s="47">
        <v>0.1</v>
      </c>
      <c r="X27" s="47">
        <f t="shared" si="8"/>
        <v>0.30000000000000004</v>
      </c>
      <c r="Y27">
        <v>7</v>
      </c>
      <c r="Z27">
        <f t="shared" si="2"/>
        <v>56.699999999999989</v>
      </c>
      <c r="AA27" s="74">
        <v>60</v>
      </c>
      <c r="AB27" s="74">
        <f>SUM($AA$3:AA27)</f>
        <v>1250</v>
      </c>
      <c r="AC27" s="74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119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7">
        <v>0.6</v>
      </c>
      <c r="W28" s="47">
        <v>0.1</v>
      </c>
      <c r="X28" s="47">
        <f t="shared" si="1"/>
        <v>0.30000000000000004</v>
      </c>
      <c r="Y28">
        <v>10</v>
      </c>
      <c r="Z28">
        <f t="shared" si="2"/>
        <v>67.999999999999986</v>
      </c>
      <c r="AA28" s="74">
        <v>65</v>
      </c>
      <c r="AB28" s="74">
        <f>SUM($AA$3:AA28)</f>
        <v>1315</v>
      </c>
      <c r="AC28" s="74">
        <f t="shared" si="4"/>
        <v>1250</v>
      </c>
      <c r="AD28" t="s">
        <v>709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119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7">
        <v>0.6</v>
      </c>
      <c r="W29" s="47">
        <v>0.1</v>
      </c>
      <c r="X29" s="47">
        <f t="shared" si="1"/>
        <v>0.30000000000000004</v>
      </c>
      <c r="Y29">
        <v>11</v>
      </c>
      <c r="Z29">
        <f t="shared" si="2"/>
        <v>74.799999999999983</v>
      </c>
      <c r="AA29" s="74">
        <v>70</v>
      </c>
      <c r="AB29" s="74">
        <f>SUM($AA$3:AA29)</f>
        <v>1385</v>
      </c>
      <c r="AC29" s="74">
        <f t="shared" si="4"/>
        <v>1315</v>
      </c>
      <c r="AD29" s="38" t="s">
        <v>714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119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7">
        <v>0.6</v>
      </c>
      <c r="W30" s="47">
        <v>0.1</v>
      </c>
      <c r="X30" s="47">
        <f t="shared" si="1"/>
        <v>0.30000000000000004</v>
      </c>
      <c r="Y30">
        <v>12</v>
      </c>
      <c r="Z30">
        <f t="shared" si="2"/>
        <v>81.599999999999994</v>
      </c>
      <c r="AA30" s="74">
        <v>75</v>
      </c>
      <c r="AB30" s="74">
        <f>SUM($AA$3:AA30)</f>
        <v>1460</v>
      </c>
      <c r="AC30" s="74">
        <f t="shared" si="4"/>
        <v>1385</v>
      </c>
      <c r="AD30" t="s">
        <v>704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119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7">
        <v>0.6</v>
      </c>
      <c r="W31" s="47">
        <v>0.1</v>
      </c>
      <c r="X31" s="47">
        <f t="shared" si="1"/>
        <v>0.30000000000000004</v>
      </c>
      <c r="Y31">
        <v>13</v>
      </c>
      <c r="Z31">
        <f t="shared" si="2"/>
        <v>88.399999999999991</v>
      </c>
      <c r="AA31" s="74">
        <v>85</v>
      </c>
      <c r="AB31" s="74">
        <f>SUM($AA$3:AA31)</f>
        <v>1545</v>
      </c>
      <c r="AC31" s="74">
        <f t="shared" si="4"/>
        <v>1460</v>
      </c>
      <c r="AD31" s="38" t="s">
        <v>703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119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7">
        <v>0.6</v>
      </c>
      <c r="W32" s="47">
        <v>0.1</v>
      </c>
      <c r="X32" s="47">
        <f t="shared" si="1"/>
        <v>0.30000000000000004</v>
      </c>
      <c r="Y32">
        <v>14</v>
      </c>
      <c r="Z32">
        <f t="shared" si="2"/>
        <v>95.199999999999989</v>
      </c>
      <c r="AA32" s="74">
        <v>90</v>
      </c>
      <c r="AB32" s="74">
        <f>SUM($AA$3:AA32)</f>
        <v>1635</v>
      </c>
      <c r="AC32" s="74">
        <f t="shared" si="4"/>
        <v>1545</v>
      </c>
      <c r="AD32" s="27" t="s">
        <v>700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18C0-47F5-B342-9339-342D0FAB0DE9}">
  <dimension ref="A1:H7"/>
  <sheetViews>
    <sheetView tabSelected="1" workbookViewId="0">
      <selection activeCell="H18" sqref="H18"/>
    </sheetView>
  </sheetViews>
  <sheetFormatPr baseColWidth="10" defaultRowHeight="16" x14ac:dyDescent="0.2"/>
  <sheetData>
    <row r="1" spans="1:8" x14ac:dyDescent="0.2">
      <c r="C1" t="s">
        <v>349</v>
      </c>
      <c r="D1" t="s">
        <v>430</v>
      </c>
      <c r="E1" t="s">
        <v>431</v>
      </c>
      <c r="F1" t="s">
        <v>745</v>
      </c>
      <c r="G1" t="s">
        <v>747</v>
      </c>
      <c r="H1" t="s">
        <v>749</v>
      </c>
    </row>
    <row r="2" spans="1:8" x14ac:dyDescent="0.2">
      <c r="A2" t="s">
        <v>741</v>
      </c>
      <c r="C2" t="s">
        <v>746</v>
      </c>
      <c r="D2" t="s">
        <v>746</v>
      </c>
    </row>
    <row r="3" spans="1:8" x14ac:dyDescent="0.2">
      <c r="A3" t="s">
        <v>742</v>
      </c>
      <c r="D3" t="s">
        <v>746</v>
      </c>
      <c r="F3" t="s">
        <v>746</v>
      </c>
    </row>
    <row r="4" spans="1:8" x14ac:dyDescent="0.2">
      <c r="A4" t="s">
        <v>743</v>
      </c>
      <c r="C4" t="s">
        <v>746</v>
      </c>
      <c r="E4" t="s">
        <v>746</v>
      </c>
      <c r="F4" t="s">
        <v>746</v>
      </c>
      <c r="G4" t="s">
        <v>746</v>
      </c>
    </row>
    <row r="5" spans="1:8" x14ac:dyDescent="0.2">
      <c r="A5" t="s">
        <v>744</v>
      </c>
      <c r="D5" t="s">
        <v>746</v>
      </c>
      <c r="E5" t="s">
        <v>746</v>
      </c>
      <c r="G5" t="s">
        <v>746</v>
      </c>
      <c r="H5" t="s">
        <v>746</v>
      </c>
    </row>
    <row r="6" spans="1:8" x14ac:dyDescent="0.2">
      <c r="A6" t="s">
        <v>748</v>
      </c>
      <c r="E6" t="s">
        <v>746</v>
      </c>
      <c r="G6" t="s">
        <v>746</v>
      </c>
      <c r="H6" t="s">
        <v>746</v>
      </c>
    </row>
    <row r="7" spans="1:8" x14ac:dyDescent="0.2">
      <c r="A7" t="s">
        <v>750</v>
      </c>
      <c r="E7" t="s">
        <v>746</v>
      </c>
      <c r="G7" t="s">
        <v>746</v>
      </c>
      <c r="H7" t="s">
        <v>746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7" t="s">
        <v>632</v>
      </c>
    </row>
    <row r="2" spans="1:127" x14ac:dyDescent="0.2">
      <c r="A2" s="87"/>
      <c r="O2" s="88"/>
      <c r="P2" s="88" t="s">
        <v>644</v>
      </c>
      <c r="Q2" s="88"/>
      <c r="R2" s="88"/>
      <c r="S2" s="88"/>
      <c r="T2" s="88"/>
      <c r="V2" s="6" t="s">
        <v>645</v>
      </c>
    </row>
    <row r="3" spans="1:127" x14ac:dyDescent="0.2">
      <c r="X3" t="s">
        <v>638</v>
      </c>
    </row>
    <row r="4" spans="1:127" ht="17" x14ac:dyDescent="0.2">
      <c r="A4" s="38" t="s">
        <v>31</v>
      </c>
      <c r="B4" s="38" t="s">
        <v>32</v>
      </c>
      <c r="C4" s="38" t="s">
        <v>48</v>
      </c>
      <c r="D4" s="38" t="s">
        <v>47</v>
      </c>
      <c r="E4" s="38" t="s">
        <v>52</v>
      </c>
      <c r="F4" s="80" t="s">
        <v>182</v>
      </c>
      <c r="G4" s="80"/>
      <c r="H4" s="80" t="s">
        <v>736</v>
      </c>
      <c r="I4" s="80"/>
      <c r="J4" s="17" t="s">
        <v>626</v>
      </c>
      <c r="K4" s="17" t="s">
        <v>627</v>
      </c>
      <c r="O4" t="s">
        <v>640</v>
      </c>
      <c r="P4" t="s">
        <v>634</v>
      </c>
      <c r="Q4" t="s">
        <v>635</v>
      </c>
      <c r="R4" t="s">
        <v>636</v>
      </c>
      <c r="S4" t="s">
        <v>637</v>
      </c>
      <c r="T4" t="s">
        <v>639</v>
      </c>
      <c r="V4" t="s">
        <v>642</v>
      </c>
    </row>
    <row r="5" spans="1:127" ht="51" x14ac:dyDescent="0.2">
      <c r="A5" s="81">
        <v>1</v>
      </c>
      <c r="B5" s="38">
        <v>1</v>
      </c>
      <c r="C5" s="82" t="s">
        <v>49</v>
      </c>
      <c r="D5" s="38">
        <v>1</v>
      </c>
      <c r="E5" s="38" t="s">
        <v>603</v>
      </c>
      <c r="F5" s="80" t="s">
        <v>184</v>
      </c>
      <c r="G5" s="80"/>
      <c r="H5" s="80"/>
      <c r="I5" s="80"/>
      <c r="J5" s="85" t="s">
        <v>621</v>
      </c>
      <c r="K5" s="85"/>
      <c r="L5" s="17" t="s">
        <v>622</v>
      </c>
      <c r="M5" s="17" t="s">
        <v>631</v>
      </c>
      <c r="O5">
        <f>'Dungeon&amp;Framework'!DV5</f>
        <v>4800</v>
      </c>
      <c r="P5">
        <f>'Dungeon&amp;Framework'!BX5</f>
        <v>14400</v>
      </c>
      <c r="Q5">
        <f>P5/'Chest&amp;Cards&amp;Offer'!$D$10</f>
        <v>0.12631578947368421</v>
      </c>
      <c r="R5">
        <f>Q5*'Chest&amp;Cards&amp;Offer'!$D$7</f>
        <v>0.63157894736842102</v>
      </c>
      <c r="S5">
        <f>Q5*'Chest&amp;Cards&amp;Offer'!$D$6</f>
        <v>1.8947368421052633</v>
      </c>
      <c r="T5">
        <f>Q5*'Chest&amp;Cards&amp;Offer'!$D$5</f>
        <v>14400</v>
      </c>
      <c r="V5">
        <f>O5/'Chest&amp;Cards&amp;Offer'!$E$5</f>
        <v>1.3793103448275862E-2</v>
      </c>
      <c r="DW5" s="16"/>
    </row>
    <row r="6" spans="1:127" ht="61" x14ac:dyDescent="0.2">
      <c r="A6" s="81">
        <v>2</v>
      </c>
      <c r="B6" s="38">
        <v>2</v>
      </c>
      <c r="C6" s="82" t="s">
        <v>50</v>
      </c>
      <c r="D6" s="38">
        <v>1</v>
      </c>
      <c r="E6" s="38" t="s">
        <v>604</v>
      </c>
      <c r="F6" s="80" t="s">
        <v>185</v>
      </c>
      <c r="G6" s="80"/>
      <c r="H6" s="135" t="s">
        <v>737</v>
      </c>
      <c r="I6" s="95"/>
      <c r="J6" s="85" t="s">
        <v>623</v>
      </c>
      <c r="K6" s="85"/>
      <c r="L6" s="17" t="s">
        <v>624</v>
      </c>
      <c r="O6">
        <f>'Dungeon&amp;Framework'!DV6</f>
        <v>14400</v>
      </c>
      <c r="P6">
        <f>'Dungeon&amp;Framework'!BX6</f>
        <v>33600</v>
      </c>
      <c r="Q6">
        <f>P6/'Chest&amp;Cards&amp;Offer'!$D$10</f>
        <v>0.29473684210526313</v>
      </c>
      <c r="R6">
        <f>Q6*'Chest&amp;Cards&amp;Offer'!$D$7</f>
        <v>1.4736842105263157</v>
      </c>
      <c r="S6">
        <f>Q6*'Chest&amp;Cards&amp;Offer'!$D$6</f>
        <v>4.4210526315789469</v>
      </c>
      <c r="T6">
        <f>Q6*'Chest&amp;Cards&amp;Offer'!$D$5</f>
        <v>33600</v>
      </c>
      <c r="V6">
        <f>O6/'Chest&amp;Cards&amp;Offer'!$E$5</f>
        <v>4.1379310344827586E-2</v>
      </c>
      <c r="DW6" s="16"/>
    </row>
    <row r="7" spans="1:127" ht="68" x14ac:dyDescent="0.2">
      <c r="A7" s="81">
        <v>3</v>
      </c>
      <c r="B7" s="38">
        <v>3</v>
      </c>
      <c r="C7" s="82" t="s">
        <v>49</v>
      </c>
      <c r="D7" s="38">
        <v>2</v>
      </c>
      <c r="E7" s="38" t="s">
        <v>605</v>
      </c>
      <c r="F7" s="80" t="s">
        <v>186</v>
      </c>
      <c r="G7" s="80"/>
      <c r="H7" s="135"/>
      <c r="I7" s="95"/>
      <c r="J7" s="86" t="s">
        <v>625</v>
      </c>
      <c r="K7" s="86"/>
      <c r="L7" s="17" t="s">
        <v>629</v>
      </c>
      <c r="O7">
        <f>'Dungeon&amp;Framework'!DV7</f>
        <v>24000</v>
      </c>
      <c r="P7">
        <f>'Dungeon&amp;Framework'!BX7</f>
        <v>52800</v>
      </c>
      <c r="Q7">
        <f>P7/'Chest&amp;Cards&amp;Offer'!$D$10</f>
        <v>0.4631578947368421</v>
      </c>
      <c r="R7">
        <f>Q7*'Chest&amp;Cards&amp;Offer'!$D$7</f>
        <v>2.3157894736842106</v>
      </c>
      <c r="S7">
        <f>Q7*'Chest&amp;Cards&amp;Offer'!$D$6</f>
        <v>6.9473684210526319</v>
      </c>
      <c r="T7">
        <f>Q7*'Chest&amp;Cards&amp;Offer'!$D$5</f>
        <v>52800</v>
      </c>
      <c r="V7">
        <f>O7/'Chest&amp;Cards&amp;Offer'!$E$5</f>
        <v>6.8965517241379309E-2</v>
      </c>
      <c r="DW7" s="16"/>
    </row>
    <row r="8" spans="1:127" ht="17" x14ac:dyDescent="0.2">
      <c r="A8" s="81">
        <v>4</v>
      </c>
      <c r="B8" s="38">
        <v>4</v>
      </c>
      <c r="C8" s="82" t="s">
        <v>50</v>
      </c>
      <c r="D8" s="38">
        <v>2</v>
      </c>
      <c r="E8" s="38" t="s">
        <v>606</v>
      </c>
      <c r="F8" s="80" t="s">
        <v>187</v>
      </c>
      <c r="G8" s="80"/>
      <c r="H8" s="135"/>
      <c r="I8" s="95"/>
      <c r="O8">
        <f>'Dungeon&amp;Framework'!DV8</f>
        <v>33600</v>
      </c>
      <c r="P8">
        <f>'Dungeon&amp;Framework'!BX8</f>
        <v>76800</v>
      </c>
      <c r="Q8">
        <f>P8/'Chest&amp;Cards&amp;Offer'!$D$10</f>
        <v>0.67368421052631577</v>
      </c>
      <c r="R8">
        <f>Q8*'Chest&amp;Cards&amp;Offer'!$D$7</f>
        <v>3.3684210526315788</v>
      </c>
      <c r="S8">
        <f>Q8*'Chest&amp;Cards&amp;Offer'!$D$6</f>
        <v>10.105263157894736</v>
      </c>
      <c r="T8">
        <f>Q8*'Chest&amp;Cards&amp;Offer'!$D$5</f>
        <v>76800</v>
      </c>
      <c r="V8">
        <f>O8/'Chest&amp;Cards&amp;Offer'!$E$5</f>
        <v>9.6551724137931033E-2</v>
      </c>
      <c r="DW8" s="16"/>
    </row>
    <row r="9" spans="1:127" ht="34" x14ac:dyDescent="0.2">
      <c r="A9" s="81">
        <v>5</v>
      </c>
      <c r="B9" s="38">
        <v>5</v>
      </c>
      <c r="C9" s="83" t="s">
        <v>51</v>
      </c>
      <c r="D9" s="38">
        <v>1</v>
      </c>
      <c r="E9" s="38" t="s">
        <v>607</v>
      </c>
      <c r="F9" s="80"/>
      <c r="G9" s="80"/>
      <c r="H9" s="135"/>
      <c r="I9" s="95"/>
      <c r="J9" s="89" t="s">
        <v>648</v>
      </c>
      <c r="K9" s="17" t="s">
        <v>628</v>
      </c>
      <c r="L9" s="17" t="s">
        <v>630</v>
      </c>
      <c r="O9">
        <f>'Dungeon&amp;Framework'!DV9</f>
        <v>48000</v>
      </c>
      <c r="P9">
        <f>'Dungeon&amp;Framework'!BX9</f>
        <v>105600</v>
      </c>
      <c r="Q9">
        <f>P9/'Chest&amp;Cards&amp;Offer'!$D$10</f>
        <v>0.9263157894736842</v>
      </c>
      <c r="R9">
        <f>Q9*'Chest&amp;Cards&amp;Offer'!$D$7</f>
        <v>4.6315789473684212</v>
      </c>
      <c r="S9">
        <f>Q9*'Chest&amp;Cards&amp;Offer'!$D$6</f>
        <v>13.894736842105264</v>
      </c>
      <c r="T9">
        <f>Q9*'Chest&amp;Cards&amp;Offer'!$D$5</f>
        <v>105600</v>
      </c>
      <c r="V9">
        <f>O9/'Chest&amp;Cards&amp;Offer'!$E$5</f>
        <v>0.13793103448275862</v>
      </c>
      <c r="DW9" s="16"/>
    </row>
    <row r="10" spans="1:127" ht="34" x14ac:dyDescent="0.2">
      <c r="A10" s="81">
        <v>6</v>
      </c>
      <c r="B10" s="38">
        <v>6</v>
      </c>
      <c r="C10" s="83" t="s">
        <v>51</v>
      </c>
      <c r="D10" s="38">
        <v>2</v>
      </c>
      <c r="E10" s="38" t="s">
        <v>608</v>
      </c>
      <c r="F10" s="80"/>
      <c r="G10" s="80"/>
      <c r="H10" s="135" t="s">
        <v>738</v>
      </c>
      <c r="I10" s="95"/>
      <c r="K10" s="17" t="s">
        <v>646</v>
      </c>
      <c r="L10" s="17" t="s">
        <v>641</v>
      </c>
      <c r="O10">
        <f>'Dungeon&amp;Framework'!DV10</f>
        <v>62400</v>
      </c>
      <c r="P10">
        <f>'Dungeon&amp;Framework'!BX10</f>
        <v>139200</v>
      </c>
      <c r="Q10">
        <f>P10/'Chest&amp;Cards&amp;Offer'!$D$10</f>
        <v>1.2210526315789474</v>
      </c>
      <c r="R10">
        <f>Q10*'Chest&amp;Cards&amp;Offer'!$D$7</f>
        <v>6.1052631578947372</v>
      </c>
      <c r="S10">
        <f>Q10*'Chest&amp;Cards&amp;Offer'!$D$6</f>
        <v>18.315789473684212</v>
      </c>
      <c r="T10">
        <f>Q10*'Chest&amp;Cards&amp;Offer'!$D$5</f>
        <v>139200</v>
      </c>
      <c r="V10">
        <f>O10/'Chest&amp;Cards&amp;Offer'!$E$5</f>
        <v>0.1793103448275862</v>
      </c>
      <c r="DW10" s="16"/>
    </row>
    <row r="11" spans="1:127" x14ac:dyDescent="0.2">
      <c r="A11" s="81">
        <v>7</v>
      </c>
      <c r="B11" s="38">
        <v>7</v>
      </c>
      <c r="C11" s="83" t="s">
        <v>104</v>
      </c>
      <c r="D11" s="38">
        <v>1</v>
      </c>
      <c r="E11" s="38" t="s">
        <v>609</v>
      </c>
      <c r="F11" s="80"/>
      <c r="G11" s="80"/>
      <c r="H11" s="135"/>
      <c r="I11" s="95"/>
      <c r="O11">
        <f>'Dungeon&amp;Framework'!DV11</f>
        <v>81600</v>
      </c>
      <c r="P11">
        <f>'Dungeon&amp;Framework'!BX11</f>
        <v>177600</v>
      </c>
      <c r="Q11">
        <f>P11/'Chest&amp;Cards&amp;Offer'!$D$10</f>
        <v>1.5578947368421052</v>
      </c>
      <c r="R11">
        <f>Q11*'Chest&amp;Cards&amp;Offer'!$D$7</f>
        <v>7.7894736842105257</v>
      </c>
      <c r="S11">
        <f>Q11*'Chest&amp;Cards&amp;Offer'!$D$6</f>
        <v>23.368421052631579</v>
      </c>
      <c r="T11">
        <f>Q11*'Chest&amp;Cards&amp;Offer'!$D$5</f>
        <v>177600</v>
      </c>
      <c r="V11">
        <f>O11/'Chest&amp;Cards&amp;Offer'!$E$5</f>
        <v>0.23448275862068965</v>
      </c>
      <c r="DW11" s="16"/>
    </row>
    <row r="12" spans="1:127" ht="34" x14ac:dyDescent="0.2">
      <c r="A12" s="81">
        <v>8</v>
      </c>
      <c r="B12" s="38">
        <v>8</v>
      </c>
      <c r="C12" s="83" t="s">
        <v>104</v>
      </c>
      <c r="D12" s="38">
        <v>2</v>
      </c>
      <c r="E12" s="38" t="s">
        <v>610</v>
      </c>
      <c r="F12" s="80"/>
      <c r="G12" s="80" t="s">
        <v>739</v>
      </c>
      <c r="H12" s="135"/>
      <c r="I12" s="95"/>
      <c r="K12" s="17" t="s">
        <v>647</v>
      </c>
      <c r="O12">
        <f>'Dungeon&amp;Framework'!DV12</f>
        <v>100800</v>
      </c>
      <c r="P12">
        <f>'Dungeon&amp;Framework'!BX12</f>
        <v>220800</v>
      </c>
      <c r="Q12">
        <f>P12/'Chest&amp;Cards&amp;Offer'!$D$10</f>
        <v>1.9368421052631579</v>
      </c>
      <c r="R12">
        <f>Q12*'Chest&amp;Cards&amp;Offer'!$D$7</f>
        <v>9.6842105263157894</v>
      </c>
      <c r="S12">
        <f>Q12*'Chest&amp;Cards&amp;Offer'!$D$6</f>
        <v>29.05263157894737</v>
      </c>
      <c r="T12">
        <f>Q12*'Chest&amp;Cards&amp;Offer'!$D$5</f>
        <v>220800</v>
      </c>
      <c r="V12">
        <f>O12/'Chest&amp;Cards&amp;Offer'!$E$5</f>
        <v>0.28965517241379313</v>
      </c>
      <c r="DW12" s="16"/>
    </row>
    <row r="13" spans="1:127" ht="34" x14ac:dyDescent="0.2">
      <c r="A13" s="81">
        <v>9</v>
      </c>
      <c r="B13" s="38">
        <v>9</v>
      </c>
      <c r="C13" s="82" t="s">
        <v>49</v>
      </c>
      <c r="D13" s="38">
        <v>3</v>
      </c>
      <c r="E13" s="38" t="s">
        <v>611</v>
      </c>
      <c r="F13" s="80"/>
      <c r="G13" s="80"/>
      <c r="H13" s="135"/>
      <c r="I13" s="95" t="s">
        <v>740</v>
      </c>
      <c r="J13" s="89" t="s">
        <v>650</v>
      </c>
      <c r="O13">
        <f>'Dungeon&amp;Framework'!DV13</f>
        <v>120000</v>
      </c>
      <c r="P13">
        <f>'Dungeon&amp;Framework'!BX13</f>
        <v>264000</v>
      </c>
      <c r="Q13">
        <f>P13/'Chest&amp;Cards&amp;Offer'!$D$10</f>
        <v>2.3157894736842106</v>
      </c>
      <c r="R13">
        <f>Q13*'Chest&amp;Cards&amp;Offer'!$D$7</f>
        <v>11.578947368421053</v>
      </c>
      <c r="S13">
        <f>Q13*'Chest&amp;Cards&amp;Offer'!$D$6</f>
        <v>34.736842105263158</v>
      </c>
      <c r="T13">
        <f>Q13*'Chest&amp;Cards&amp;Offer'!$D$5</f>
        <v>264000</v>
      </c>
      <c r="V13">
        <f>O13/'Chest&amp;Cards&amp;Offer'!$E$5</f>
        <v>0.34482758620689657</v>
      </c>
    </row>
    <row r="14" spans="1:127" ht="64" customHeight="1" x14ac:dyDescent="0.2">
      <c r="A14" s="81">
        <v>10</v>
      </c>
      <c r="B14" s="38">
        <v>10</v>
      </c>
      <c r="C14" s="83" t="s">
        <v>112</v>
      </c>
      <c r="D14" s="38">
        <v>1</v>
      </c>
      <c r="E14" s="38" t="s">
        <v>612</v>
      </c>
      <c r="F14" s="135" t="s">
        <v>183</v>
      </c>
      <c r="G14" s="95"/>
      <c r="H14" s="95"/>
      <c r="I14" s="95"/>
      <c r="K14" s="17" t="s">
        <v>651</v>
      </c>
      <c r="O14">
        <f>'Dungeon&amp;Framework'!DV14</f>
        <v>144000</v>
      </c>
      <c r="P14">
        <f>'Dungeon&amp;Framework'!BX14</f>
        <v>312000</v>
      </c>
      <c r="Q14">
        <f>P14/'Chest&amp;Cards&amp;Offer'!$D$10</f>
        <v>2.736842105263158</v>
      </c>
      <c r="R14">
        <f>Q14*'Chest&amp;Cards&amp;Offer'!$D$7</f>
        <v>13.684210526315789</v>
      </c>
      <c r="S14">
        <f>Q14*'Chest&amp;Cards&amp;Offer'!$D$6</f>
        <v>41.05263157894737</v>
      </c>
      <c r="T14">
        <f>Q14*'Chest&amp;Cards&amp;Offer'!$D$5</f>
        <v>312000</v>
      </c>
      <c r="V14">
        <f>O14/'Chest&amp;Cards&amp;Offer'!$E$5</f>
        <v>0.41379310344827586</v>
      </c>
    </row>
    <row r="15" spans="1:127" x14ac:dyDescent="0.2">
      <c r="A15" s="81">
        <v>11</v>
      </c>
      <c r="B15" s="38">
        <v>11</v>
      </c>
      <c r="C15" s="83" t="s">
        <v>112</v>
      </c>
      <c r="D15" s="38">
        <v>2</v>
      </c>
      <c r="E15" s="38" t="s">
        <v>613</v>
      </c>
      <c r="F15" s="135"/>
      <c r="G15" s="95"/>
      <c r="H15" s="95"/>
      <c r="I15" s="95"/>
      <c r="O15">
        <f>'Dungeon&amp;Framework'!DV15</f>
        <v>168000</v>
      </c>
      <c r="P15">
        <f>'Dungeon&amp;Framework'!BX15</f>
        <v>364800</v>
      </c>
      <c r="Q15">
        <f>P15/'Chest&amp;Cards&amp;Offer'!$D$10</f>
        <v>3.2</v>
      </c>
      <c r="R15">
        <f>Q15*'Chest&amp;Cards&amp;Offer'!$D$7</f>
        <v>16</v>
      </c>
      <c r="S15">
        <f>Q15*'Chest&amp;Cards&amp;Offer'!$D$6</f>
        <v>48</v>
      </c>
      <c r="T15">
        <f>Q15*'Chest&amp;Cards&amp;Offer'!$D$5</f>
        <v>364800</v>
      </c>
      <c r="V15">
        <f>O15/'Chest&amp;Cards&amp;Offer'!$E$5</f>
        <v>0.48275862068965519</v>
      </c>
    </row>
    <row r="16" spans="1:127" x14ac:dyDescent="0.2">
      <c r="A16" s="81">
        <v>12</v>
      </c>
      <c r="B16" s="38">
        <v>12</v>
      </c>
      <c r="C16" s="83" t="s">
        <v>112</v>
      </c>
      <c r="D16" s="38">
        <v>3</v>
      </c>
      <c r="E16" s="38" t="s">
        <v>614</v>
      </c>
      <c r="F16" s="135"/>
      <c r="G16" s="95"/>
      <c r="H16" s="95"/>
      <c r="I16" s="95"/>
      <c r="O16">
        <f>'Dungeon&amp;Framework'!DV16</f>
        <v>196800</v>
      </c>
      <c r="P16">
        <f>'Dungeon&amp;Framework'!BX16</f>
        <v>422400</v>
      </c>
      <c r="Q16">
        <f>P16/'Chest&amp;Cards&amp;Offer'!$D$10</f>
        <v>3.7052631578947368</v>
      </c>
      <c r="R16">
        <f>Q16*'Chest&amp;Cards&amp;Offer'!$D$7</f>
        <v>18.526315789473685</v>
      </c>
      <c r="S16">
        <f>Q16*'Chest&amp;Cards&amp;Offer'!$D$6</f>
        <v>55.578947368421055</v>
      </c>
      <c r="T16">
        <f>Q16*'Chest&amp;Cards&amp;Offer'!$D$5</f>
        <v>422400</v>
      </c>
      <c r="V16">
        <f>O16/'Chest&amp;Cards&amp;Offer'!$E$5</f>
        <v>0.56551724137931036</v>
      </c>
    </row>
    <row r="17" spans="1:23" ht="17" x14ac:dyDescent="0.2">
      <c r="A17" s="81">
        <v>13</v>
      </c>
      <c r="B17" s="38">
        <v>13</v>
      </c>
      <c r="C17" s="83" t="s">
        <v>113</v>
      </c>
      <c r="D17" s="38">
        <v>1</v>
      </c>
      <c r="E17" s="38" t="s">
        <v>615</v>
      </c>
      <c r="F17" s="135"/>
      <c r="G17" s="95"/>
      <c r="H17" s="95"/>
      <c r="I17" s="95"/>
      <c r="K17" s="17" t="s">
        <v>652</v>
      </c>
      <c r="O17">
        <f>'Dungeon&amp;Framework'!DV17</f>
        <v>225600</v>
      </c>
      <c r="P17">
        <f>'Dungeon&amp;Framework'!BX17</f>
        <v>484800</v>
      </c>
      <c r="Q17">
        <f>P17/'Chest&amp;Cards&amp;Offer'!$D$10</f>
        <v>4.2526315789473683</v>
      </c>
      <c r="R17">
        <f>Q17*'Chest&amp;Cards&amp;Offer'!$D$7</f>
        <v>21.263157894736842</v>
      </c>
      <c r="S17">
        <f>Q17*'Chest&amp;Cards&amp;Offer'!$D$6</f>
        <v>63.789473684210527</v>
      </c>
      <c r="T17">
        <f>Q17*'Chest&amp;Cards&amp;Offer'!$D$5</f>
        <v>484800</v>
      </c>
      <c r="V17">
        <f>O17/'Chest&amp;Cards&amp;Offer'!$E$5</f>
        <v>0.64827586206896548</v>
      </c>
    </row>
    <row r="18" spans="1:23" x14ac:dyDescent="0.2">
      <c r="A18" s="81">
        <v>14</v>
      </c>
      <c r="B18" s="38">
        <v>14</v>
      </c>
      <c r="C18" s="83" t="s">
        <v>113</v>
      </c>
      <c r="D18" s="38">
        <v>2</v>
      </c>
      <c r="E18" s="38" t="s">
        <v>616</v>
      </c>
      <c r="F18" s="135"/>
      <c r="G18" s="95"/>
      <c r="H18" s="95"/>
      <c r="I18" s="95"/>
      <c r="O18">
        <f>'Dungeon&amp;Framework'!DV18</f>
        <v>259200</v>
      </c>
      <c r="P18">
        <f>'Dungeon&amp;Framework'!BX18</f>
        <v>552000</v>
      </c>
      <c r="Q18">
        <f>P18/'Chest&amp;Cards&amp;Offer'!$D$10</f>
        <v>4.8421052631578947</v>
      </c>
      <c r="R18">
        <f>Q18*'Chest&amp;Cards&amp;Offer'!$D$7</f>
        <v>24.210526315789473</v>
      </c>
      <c r="S18">
        <f>Q18*'Chest&amp;Cards&amp;Offer'!$D$6</f>
        <v>72.631578947368425</v>
      </c>
      <c r="T18">
        <f>Q18*'Chest&amp;Cards&amp;Offer'!$D$5</f>
        <v>552000</v>
      </c>
      <c r="V18">
        <f>O18/'Chest&amp;Cards&amp;Offer'!$E$5</f>
        <v>0.7448275862068966</v>
      </c>
    </row>
    <row r="19" spans="1:23" ht="17" x14ac:dyDescent="0.2">
      <c r="A19" s="81">
        <v>15</v>
      </c>
      <c r="B19" s="38">
        <v>15</v>
      </c>
      <c r="C19" s="83" t="s">
        <v>113</v>
      </c>
      <c r="D19" s="38">
        <v>3</v>
      </c>
      <c r="E19" s="38" t="s">
        <v>617</v>
      </c>
      <c r="F19" s="135"/>
      <c r="G19" s="95"/>
      <c r="H19" s="95"/>
      <c r="I19" s="95"/>
      <c r="K19" s="17" t="s">
        <v>653</v>
      </c>
      <c r="O19">
        <f>'Dungeon&amp;Framework'!DV19</f>
        <v>292800</v>
      </c>
      <c r="P19">
        <f>'Dungeon&amp;Framework'!BX19</f>
        <v>619200</v>
      </c>
      <c r="Q19">
        <f>P19/'Chest&amp;Cards&amp;Offer'!$D$10</f>
        <v>5.4315789473684211</v>
      </c>
      <c r="R19">
        <f>Q19*'Chest&amp;Cards&amp;Offer'!$D$7</f>
        <v>27.157894736842106</v>
      </c>
      <c r="S19">
        <f>Q19*'Chest&amp;Cards&amp;Offer'!$D$6</f>
        <v>81.473684210526315</v>
      </c>
      <c r="T19">
        <f>Q19*'Chest&amp;Cards&amp;Offer'!$D$5</f>
        <v>619200</v>
      </c>
      <c r="V19">
        <f>O19/'Chest&amp;Cards&amp;Offer'!$E$5</f>
        <v>0.8413793103448276</v>
      </c>
      <c r="W19" t="s">
        <v>643</v>
      </c>
    </row>
    <row r="20" spans="1:23" ht="51" x14ac:dyDescent="0.2">
      <c r="A20" s="81">
        <v>16</v>
      </c>
      <c r="B20" s="38">
        <v>16</v>
      </c>
      <c r="C20" s="82" t="s">
        <v>50</v>
      </c>
      <c r="D20" s="38">
        <v>3</v>
      </c>
      <c r="E20" s="38" t="s">
        <v>618</v>
      </c>
      <c r="F20" s="80"/>
      <c r="G20" s="80"/>
      <c r="H20" s="80"/>
      <c r="I20" s="80"/>
      <c r="K20" s="17" t="s">
        <v>633</v>
      </c>
      <c r="O20">
        <f>'Dungeon&amp;Framework'!DV20</f>
        <v>326400</v>
      </c>
      <c r="P20">
        <f>'Dungeon&amp;Framework'!BX20</f>
        <v>691200</v>
      </c>
      <c r="Q20">
        <f>P20/'Chest&amp;Cards&amp;Offer'!$D$10</f>
        <v>6.0631578947368423</v>
      </c>
      <c r="R20">
        <f>Q20*'Chest&amp;Cards&amp;Offer'!$D$7</f>
        <v>30.315789473684212</v>
      </c>
      <c r="S20">
        <f>Q20*'Chest&amp;Cards&amp;Offer'!$D$6</f>
        <v>90.94736842105263</v>
      </c>
      <c r="T20">
        <f>Q20*'Chest&amp;Cards&amp;Offer'!$D$5</f>
        <v>691200</v>
      </c>
      <c r="V20">
        <f>O20/'Chest&amp;Cards&amp;Offer'!$E$5</f>
        <v>0.93793103448275861</v>
      </c>
    </row>
    <row r="21" spans="1:23" x14ac:dyDescent="0.2">
      <c r="A21" s="81">
        <v>17</v>
      </c>
      <c r="B21" s="38">
        <v>17</v>
      </c>
      <c r="C21" s="83" t="s">
        <v>51</v>
      </c>
      <c r="D21" s="38">
        <v>3</v>
      </c>
      <c r="E21" s="38" t="s">
        <v>619</v>
      </c>
      <c r="F21" s="80"/>
      <c r="G21" s="80"/>
      <c r="H21" s="80"/>
      <c r="I21" s="80"/>
      <c r="O21">
        <f>'Dungeon&amp;Framework'!DV21</f>
        <v>364800</v>
      </c>
      <c r="P21">
        <f>'Dungeon&amp;Framework'!BX21</f>
        <v>768000</v>
      </c>
      <c r="Q21">
        <f>P21/'Chest&amp;Cards&amp;Offer'!$D$10</f>
        <v>6.7368421052631575</v>
      </c>
      <c r="R21">
        <f>Q21*'Chest&amp;Cards&amp;Offer'!$D$7</f>
        <v>33.684210526315788</v>
      </c>
      <c r="S21">
        <f>Q21*'Chest&amp;Cards&amp;Offer'!$D$6</f>
        <v>101.05263157894737</v>
      </c>
      <c r="T21">
        <f>Q21*'Chest&amp;Cards&amp;Offer'!$D$5</f>
        <v>768000</v>
      </c>
      <c r="V21">
        <f>O21/'Chest&amp;Cards&amp;Offer'!$E$5</f>
        <v>1.0482758620689656</v>
      </c>
    </row>
    <row r="22" spans="1:23" x14ac:dyDescent="0.2">
      <c r="A22" s="81">
        <v>18</v>
      </c>
      <c r="B22" s="38">
        <v>18</v>
      </c>
      <c r="C22" s="83" t="s">
        <v>104</v>
      </c>
      <c r="D22" s="38">
        <v>3</v>
      </c>
      <c r="E22" s="38" t="s">
        <v>620</v>
      </c>
      <c r="F22" s="80"/>
      <c r="G22" s="80"/>
      <c r="H22" s="80"/>
      <c r="I22" s="80"/>
      <c r="O22">
        <f>'Dungeon&amp;Framework'!DV22</f>
        <v>403200</v>
      </c>
      <c r="P22">
        <f>'Dungeon&amp;Framework'!BX22</f>
        <v>849600</v>
      </c>
      <c r="Q22">
        <f>P22/'Chest&amp;Cards&amp;Offer'!$D$10</f>
        <v>7.4526315789473685</v>
      </c>
      <c r="R22">
        <f>Q22*'Chest&amp;Cards&amp;Offer'!$D$7</f>
        <v>37.263157894736842</v>
      </c>
      <c r="S22">
        <f>Q22*'Chest&amp;Cards&amp;Offer'!$D$6</f>
        <v>111.78947368421052</v>
      </c>
      <c r="T22">
        <f>Q22*'Chest&amp;Cards&amp;Offer'!$D$5</f>
        <v>849600</v>
      </c>
      <c r="V22">
        <f>O22/'Chest&amp;Cards&amp;Offer'!$E$5</f>
        <v>1.1586206896551725</v>
      </c>
    </row>
    <row r="23" spans="1:23" x14ac:dyDescent="0.2">
      <c r="A23" s="84"/>
      <c r="B23" s="38"/>
      <c r="C23" s="82"/>
      <c r="D23" s="38"/>
      <c r="E23" s="38"/>
      <c r="F23" s="80"/>
      <c r="G23" s="80"/>
      <c r="H23" s="80"/>
      <c r="I23" s="80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669</v>
      </c>
    </row>
    <row r="2" spans="1:1" x14ac:dyDescent="0.2">
      <c r="A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T95"/>
  <sheetViews>
    <sheetView zoomScale="90" zoomScaleNormal="90" workbookViewId="0">
      <pane xSplit="4" ySplit="4" topLeftCell="DP38" activePane="bottomRight" state="frozen"/>
      <selection pane="topRight" activeCell="E1" sqref="E1"/>
      <selection pane="bottomLeft" activeCell="A5" sqref="A5"/>
      <selection pane="bottomRight" activeCell="DQ71" sqref="DQ71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39.33203125" customWidth="1"/>
    <col min="106" max="106" width="37.5" customWidth="1"/>
    <col min="107" max="107" width="32.33203125" customWidth="1"/>
    <col min="108" max="108" width="19.6640625" style="71" customWidth="1"/>
    <col min="109" max="109" width="17.1640625" customWidth="1"/>
    <col min="110" max="110" width="13.6640625" customWidth="1"/>
    <col min="111" max="111" width="19.1640625" customWidth="1"/>
    <col min="112" max="112" width="22" style="74" customWidth="1"/>
    <col min="113" max="113" width="14.83203125" customWidth="1"/>
    <col min="114" max="114" width="24.1640625" customWidth="1"/>
    <col min="115" max="115" width="28.5" customWidth="1"/>
    <col min="116" max="116" width="21" customWidth="1"/>
    <col min="117" max="117" width="24.83203125" customWidth="1"/>
    <col min="118" max="118" width="29.1640625" customWidth="1"/>
    <col min="119" max="119" width="27.5" customWidth="1"/>
    <col min="120" max="120" width="44" customWidth="1"/>
    <col min="121" max="121" width="45.33203125" customWidth="1"/>
    <col min="122" max="123" width="24.83203125" customWidth="1"/>
    <col min="124" max="124" width="43.5" customWidth="1"/>
    <col min="125" max="125" width="28.1640625" customWidth="1"/>
    <col min="126" max="129" width="24.83203125" customWidth="1"/>
    <col min="130" max="130" width="32.1640625" customWidth="1"/>
    <col min="131" max="131" width="24.83203125" customWidth="1"/>
    <col min="132" max="132" width="20.5" customWidth="1"/>
    <col min="133" max="133" width="21.6640625" customWidth="1"/>
    <col min="134" max="134" width="26" customWidth="1"/>
    <col min="135" max="136" width="24.83203125" customWidth="1"/>
    <col min="137" max="137" width="28.83203125" customWidth="1"/>
    <col min="138" max="138" width="42.6640625" customWidth="1"/>
    <col min="139" max="139" width="9.83203125" style="7" customWidth="1"/>
    <col min="148" max="148" width="17.83203125" style="7" customWidth="1"/>
    <col min="149" max="149" width="36.83203125" style="7" customWidth="1"/>
    <col min="150" max="150" width="9.83203125" customWidth="1"/>
    <col min="151" max="151" width="35.33203125" style="7" customWidth="1"/>
    <col min="152" max="152" width="9.33203125" style="7" customWidth="1"/>
    <col min="153" max="155" width="12.1640625" style="7" customWidth="1"/>
    <col min="156" max="156" width="20" style="7" customWidth="1"/>
    <col min="157" max="157" width="25.6640625" style="7" customWidth="1"/>
    <col min="158" max="158" width="19.83203125" style="7" customWidth="1"/>
    <col min="159" max="159" width="24.33203125" style="7" customWidth="1"/>
    <col min="160" max="160" width="19.83203125" style="7" customWidth="1"/>
    <col min="161" max="161" width="34.5" style="7" customWidth="1"/>
    <col min="162" max="162" width="16.33203125" style="7" customWidth="1"/>
    <col min="163" max="163" width="9.83203125" customWidth="1"/>
    <col min="164" max="164" width="11.1640625" style="5" customWidth="1"/>
    <col min="166" max="166" width="38" customWidth="1"/>
    <col min="167" max="167" width="24.5" customWidth="1"/>
    <col min="168" max="168" width="27.5" customWidth="1"/>
    <col min="169" max="170" width="23" customWidth="1"/>
    <col min="171" max="171" width="20.83203125" customWidth="1"/>
    <col min="173" max="173" width="14.33203125" customWidth="1"/>
    <col min="174" max="174" width="14.6640625" customWidth="1"/>
    <col min="175" max="175" width="13.83203125" customWidth="1"/>
    <col min="176" max="176" width="14.1640625" customWidth="1"/>
    <col min="200" max="200" width="0" hidden="1" customWidth="1"/>
    <col min="220" max="220" width="29.33203125" customWidth="1"/>
    <col min="221" max="221" width="18.83203125" style="31" customWidth="1"/>
    <col min="222" max="222" width="16.1640625" style="31" customWidth="1"/>
    <col min="223" max="223" width="25.5" style="31" customWidth="1"/>
    <col min="225" max="228" width="10.83203125" style="31"/>
    <col min="230" max="232" width="10.83203125" style="32"/>
    <col min="234" max="236" width="10.83203125" style="32"/>
    <col min="238" max="240" width="10.83203125" style="32"/>
    <col min="242" max="244" width="10.83203125" style="32"/>
    <col min="245" max="245" width="10.83203125" style="34"/>
    <col min="247" max="249" width="10.83203125" style="35"/>
    <col min="252" max="254" width="10.83203125" style="35"/>
  </cols>
  <sheetData>
    <row r="1" spans="1:25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DA1" t="s">
        <v>781</v>
      </c>
      <c r="EJ1">
        <v>23</v>
      </c>
      <c r="EK1">
        <v>24</v>
      </c>
      <c r="EL1">
        <v>25</v>
      </c>
      <c r="EM1">
        <v>26</v>
      </c>
      <c r="EN1">
        <v>27</v>
      </c>
      <c r="EO1">
        <v>28</v>
      </c>
      <c r="EP1">
        <v>29</v>
      </c>
      <c r="EQ1">
        <v>30</v>
      </c>
      <c r="FT1">
        <v>40</v>
      </c>
      <c r="FU1">
        <v>41</v>
      </c>
      <c r="FV1">
        <v>42</v>
      </c>
      <c r="FW1">
        <v>43</v>
      </c>
      <c r="FX1">
        <v>44</v>
      </c>
      <c r="FY1">
        <v>45</v>
      </c>
      <c r="FZ1">
        <v>46</v>
      </c>
      <c r="GA1">
        <v>47</v>
      </c>
      <c r="GB1">
        <v>48</v>
      </c>
      <c r="GC1">
        <v>49</v>
      </c>
      <c r="GD1">
        <v>50</v>
      </c>
      <c r="GE1">
        <v>51</v>
      </c>
      <c r="GF1">
        <v>52</v>
      </c>
      <c r="GG1">
        <v>53</v>
      </c>
      <c r="GH1">
        <v>54</v>
      </c>
      <c r="GI1">
        <v>55</v>
      </c>
      <c r="GJ1">
        <v>56</v>
      </c>
      <c r="GK1">
        <v>57</v>
      </c>
      <c r="GL1">
        <v>58</v>
      </c>
      <c r="GM1">
        <v>59</v>
      </c>
      <c r="GN1">
        <v>60</v>
      </c>
      <c r="GO1">
        <v>61</v>
      </c>
      <c r="GP1">
        <v>62</v>
      </c>
      <c r="GQ1">
        <v>63</v>
      </c>
      <c r="GR1">
        <v>64</v>
      </c>
      <c r="GS1">
        <v>65</v>
      </c>
      <c r="GT1">
        <v>66</v>
      </c>
      <c r="GU1">
        <v>67</v>
      </c>
      <c r="GV1">
        <v>68</v>
      </c>
      <c r="GW1">
        <v>69</v>
      </c>
      <c r="GX1">
        <v>70</v>
      </c>
    </row>
    <row r="2" spans="1:254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49" t="s">
        <v>525</v>
      </c>
      <c r="CL2" s="49"/>
      <c r="CM2" s="49"/>
      <c r="CN2" s="49"/>
      <c r="CO2" s="40"/>
      <c r="CP2" s="40"/>
      <c r="CQ2" s="50"/>
      <c r="CR2" s="50"/>
      <c r="CS2" s="50"/>
      <c r="CT2" s="50"/>
      <c r="CU2" s="50"/>
      <c r="CV2" s="50"/>
      <c r="CW2" s="50"/>
      <c r="CX2" s="50"/>
      <c r="CY2" s="50"/>
      <c r="CZ2" s="50" t="s">
        <v>526</v>
      </c>
      <c r="DA2" s="50">
        <v>0.5</v>
      </c>
      <c r="DB2" s="50"/>
      <c r="DC2" s="50"/>
      <c r="DD2" s="72"/>
      <c r="DE2" s="50"/>
      <c r="DF2" s="50"/>
      <c r="DG2" s="50"/>
      <c r="DH2" s="75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D2" s="28"/>
      <c r="EE2" s="28" t="s">
        <v>528</v>
      </c>
      <c r="EF2" s="28"/>
      <c r="EG2" s="28"/>
      <c r="EH2" s="28"/>
      <c r="EJ2" s="16"/>
      <c r="EK2" s="16"/>
      <c r="EL2" s="16"/>
      <c r="EM2" s="16"/>
      <c r="EN2" s="16"/>
      <c r="EO2" s="16"/>
      <c r="EP2" s="16"/>
      <c r="EQ2" s="16"/>
      <c r="FJ2" s="28" t="s">
        <v>293</v>
      </c>
      <c r="FK2" s="28"/>
      <c r="FL2" s="28"/>
      <c r="FM2" s="28"/>
      <c r="FN2" s="28"/>
      <c r="FO2" s="28"/>
      <c r="FV2" t="s">
        <v>233</v>
      </c>
      <c r="GJ2" t="s">
        <v>238</v>
      </c>
      <c r="GQ2" s="6"/>
      <c r="GR2" s="6"/>
      <c r="GS2" s="6"/>
      <c r="GT2" s="6"/>
      <c r="GU2" s="30"/>
      <c r="GV2" s="6" t="s">
        <v>283</v>
      </c>
      <c r="GW2" s="6"/>
      <c r="GX2" s="6"/>
      <c r="GY2" s="6"/>
      <c r="GZ2" s="6"/>
      <c r="HA2" s="6"/>
      <c r="HB2" s="6"/>
      <c r="HC2" s="6"/>
      <c r="HD2" s="6"/>
      <c r="HE2" s="6"/>
      <c r="HK2" s="27" t="s">
        <v>315</v>
      </c>
      <c r="HL2" s="27"/>
    </row>
    <row r="3" spans="1:254" ht="24" x14ac:dyDescent="0.3">
      <c r="AZ3" s="119" t="s">
        <v>376</v>
      </c>
      <c r="BA3" s="119"/>
      <c r="BB3" s="119"/>
      <c r="BD3" s="119" t="s">
        <v>374</v>
      </c>
      <c r="BE3" s="119"/>
      <c r="BF3" s="119"/>
      <c r="BG3" s="119"/>
      <c r="BZ3" t="s">
        <v>770</v>
      </c>
      <c r="CG3" t="s">
        <v>471</v>
      </c>
      <c r="CK3" t="s">
        <v>474</v>
      </c>
      <c r="CM3" t="s">
        <v>459</v>
      </c>
      <c r="CQ3" s="119" t="s">
        <v>496</v>
      </c>
      <c r="CR3" s="119"/>
      <c r="CS3" s="119"/>
      <c r="CT3" s="119"/>
      <c r="CU3" s="119"/>
      <c r="CV3" s="119"/>
      <c r="CW3" s="119"/>
      <c r="CX3" s="119"/>
      <c r="CY3" s="45"/>
      <c r="CZ3" s="45"/>
      <c r="DA3" s="118"/>
      <c r="DB3" s="118"/>
      <c r="DC3" s="45"/>
      <c r="DD3" s="73"/>
      <c r="DE3" s="45"/>
      <c r="DF3" s="45"/>
      <c r="DG3" s="45"/>
      <c r="DH3" s="76"/>
      <c r="DW3" t="s">
        <v>587</v>
      </c>
      <c r="EJ3" s="7"/>
      <c r="EU3" s="7" t="s">
        <v>686</v>
      </c>
      <c r="EZ3" s="7" t="s">
        <v>763</v>
      </c>
      <c r="FD3" s="7" t="s">
        <v>758</v>
      </c>
      <c r="FE3" s="11" t="s">
        <v>764</v>
      </c>
      <c r="FJ3" s="29" t="s">
        <v>294</v>
      </c>
      <c r="FQ3" t="s">
        <v>286</v>
      </c>
      <c r="GQ3" s="6"/>
      <c r="GR3" s="6"/>
      <c r="GS3" s="6"/>
      <c r="GT3" s="6"/>
      <c r="GU3" s="30" t="s">
        <v>285</v>
      </c>
      <c r="GV3" s="6"/>
      <c r="GW3" s="6"/>
      <c r="GX3" s="6"/>
      <c r="GY3" s="6"/>
      <c r="GZ3" s="6"/>
      <c r="HA3" s="6"/>
      <c r="HB3" s="6"/>
      <c r="HC3" s="6"/>
      <c r="HD3" s="6"/>
      <c r="HE3" s="6"/>
      <c r="HK3" s="27" t="s">
        <v>314</v>
      </c>
      <c r="HL3" s="27"/>
      <c r="HM3" s="121" t="s">
        <v>49</v>
      </c>
      <c r="HN3" s="121"/>
      <c r="HO3" s="121"/>
      <c r="HQ3" s="121" t="s">
        <v>50</v>
      </c>
      <c r="HR3" s="121"/>
      <c r="HS3" s="121"/>
      <c r="HV3" s="123" t="s">
        <v>51</v>
      </c>
      <c r="HW3" s="123"/>
      <c r="HX3" s="123"/>
      <c r="HZ3" s="123" t="s">
        <v>104</v>
      </c>
      <c r="IA3" s="123"/>
      <c r="IB3" s="123"/>
      <c r="ID3" s="123" t="s">
        <v>112</v>
      </c>
      <c r="IE3" s="123"/>
      <c r="IF3" s="123"/>
      <c r="IH3" s="123" t="s">
        <v>113</v>
      </c>
      <c r="II3" s="123"/>
      <c r="IJ3" s="123"/>
      <c r="IM3" s="120" t="s">
        <v>129</v>
      </c>
      <c r="IN3" s="120"/>
      <c r="IO3" s="120"/>
      <c r="IR3" s="120" t="s">
        <v>105</v>
      </c>
      <c r="IS3" s="120"/>
      <c r="IT3" s="120"/>
    </row>
    <row r="4" spans="1:254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656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8" t="s">
        <v>365</v>
      </c>
      <c r="BH4" s="38" t="s">
        <v>414</v>
      </c>
      <c r="BI4" s="38" t="s">
        <v>409</v>
      </c>
      <c r="BJ4" s="44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567</v>
      </c>
      <c r="BY4" t="s">
        <v>568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675</v>
      </c>
      <c r="CO4" t="s">
        <v>676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580</v>
      </c>
      <c r="DA4" t="s">
        <v>783</v>
      </c>
      <c r="DB4" t="s">
        <v>782</v>
      </c>
      <c r="DC4" t="s">
        <v>784</v>
      </c>
      <c r="DD4" s="71" t="s">
        <v>581</v>
      </c>
      <c r="DE4" t="s">
        <v>497</v>
      </c>
      <c r="DF4" t="s">
        <v>498</v>
      </c>
      <c r="DG4" t="s">
        <v>499</v>
      </c>
      <c r="DH4" s="74" t="s">
        <v>582</v>
      </c>
      <c r="DI4" t="s">
        <v>583</v>
      </c>
      <c r="DJ4" t="s">
        <v>520</v>
      </c>
      <c r="DK4" t="s">
        <v>584</v>
      </c>
      <c r="DL4" t="s">
        <v>585</v>
      </c>
      <c r="DM4" t="s">
        <v>510</v>
      </c>
      <c r="DN4" t="s">
        <v>501</v>
      </c>
      <c r="DO4" t="s">
        <v>516</v>
      </c>
      <c r="DP4" t="s">
        <v>586</v>
      </c>
      <c r="DQ4" t="s">
        <v>785</v>
      </c>
      <c r="DR4" t="s">
        <v>500</v>
      </c>
      <c r="DS4" t="s">
        <v>502</v>
      </c>
      <c r="DT4" t="s">
        <v>518</v>
      </c>
      <c r="DU4" t="s">
        <v>521</v>
      </c>
      <c r="DV4" t="s">
        <v>511</v>
      </c>
      <c r="DW4" t="s">
        <v>512</v>
      </c>
      <c r="DX4" t="s">
        <v>513</v>
      </c>
      <c r="DZ4" s="136" t="s">
        <v>588</v>
      </c>
      <c r="EA4" s="136" t="s">
        <v>578</v>
      </c>
      <c r="EB4" t="s">
        <v>579</v>
      </c>
      <c r="ED4" t="s">
        <v>529</v>
      </c>
      <c r="EE4" t="s">
        <v>530</v>
      </c>
      <c r="EF4" t="s">
        <v>531</v>
      </c>
      <c r="EG4" t="s">
        <v>532</v>
      </c>
      <c r="EH4" t="s">
        <v>533</v>
      </c>
      <c r="EJ4" t="s">
        <v>224</v>
      </c>
      <c r="EK4" t="s">
        <v>225</v>
      </c>
      <c r="EL4" t="s">
        <v>226</v>
      </c>
      <c r="EM4" t="s">
        <v>227</v>
      </c>
      <c r="EN4" t="s">
        <v>228</v>
      </c>
      <c r="EO4" t="s">
        <v>229</v>
      </c>
      <c r="EP4" t="s">
        <v>230</v>
      </c>
      <c r="EQ4" t="s">
        <v>231</v>
      </c>
      <c r="ES4" s="7" t="s">
        <v>553</v>
      </c>
      <c r="EU4" s="7" t="s">
        <v>554</v>
      </c>
      <c r="EX4" s="7" t="s">
        <v>752</v>
      </c>
      <c r="EZ4" s="7" t="s">
        <v>753</v>
      </c>
      <c r="FA4" s="7" t="s">
        <v>762</v>
      </c>
      <c r="FB4" s="7" t="s">
        <v>754</v>
      </c>
      <c r="FC4" s="7" t="s">
        <v>761</v>
      </c>
      <c r="FD4" s="7" t="s">
        <v>755</v>
      </c>
      <c r="FE4" s="7" t="s">
        <v>760</v>
      </c>
      <c r="FJ4" t="s">
        <v>291</v>
      </c>
      <c r="FK4" t="s">
        <v>295</v>
      </c>
      <c r="FL4" t="s">
        <v>296</v>
      </c>
      <c r="FM4" t="s">
        <v>297</v>
      </c>
      <c r="FN4" t="s">
        <v>298</v>
      </c>
      <c r="FO4" t="s">
        <v>292</v>
      </c>
      <c r="FQ4" t="s">
        <v>287</v>
      </c>
      <c r="FR4" t="s">
        <v>288</v>
      </c>
      <c r="FS4" t="s">
        <v>289</v>
      </c>
      <c r="FT4" t="s">
        <v>290</v>
      </c>
      <c r="FV4" t="s">
        <v>224</v>
      </c>
      <c r="FW4" t="s">
        <v>225</v>
      </c>
      <c r="FX4" t="s">
        <v>226</v>
      </c>
      <c r="FY4" t="s">
        <v>227</v>
      </c>
      <c r="FZ4" t="s">
        <v>228</v>
      </c>
      <c r="GA4" t="s">
        <v>229</v>
      </c>
      <c r="GB4" t="s">
        <v>230</v>
      </c>
      <c r="GC4" t="s">
        <v>231</v>
      </c>
      <c r="GE4" t="s">
        <v>234</v>
      </c>
      <c r="GG4" t="s">
        <v>235</v>
      </c>
      <c r="GJ4" t="s">
        <v>239</v>
      </c>
      <c r="GK4" t="s">
        <v>240</v>
      </c>
      <c r="GL4" t="s">
        <v>241</v>
      </c>
      <c r="GQ4" s="6"/>
      <c r="GR4" s="6"/>
      <c r="GS4" s="6"/>
      <c r="GT4" s="6"/>
      <c r="GU4" s="6" t="s">
        <v>301</v>
      </c>
      <c r="GV4" s="6"/>
      <c r="GW4" s="6"/>
      <c r="GX4" s="6"/>
      <c r="GY4" s="6"/>
      <c r="GZ4" s="6"/>
      <c r="HA4" s="6"/>
      <c r="HB4" s="6"/>
      <c r="HC4" s="6"/>
      <c r="HD4" s="6"/>
      <c r="HE4" s="6"/>
      <c r="HG4" t="s">
        <v>313</v>
      </c>
      <c r="HK4" t="s">
        <v>312</v>
      </c>
      <c r="HM4" s="31" t="s">
        <v>309</v>
      </c>
      <c r="HN4" s="31" t="s">
        <v>311</v>
      </c>
      <c r="HO4" s="31" t="s">
        <v>310</v>
      </c>
      <c r="HQ4" s="31" t="s">
        <v>309</v>
      </c>
      <c r="HR4" s="31" t="s">
        <v>311</v>
      </c>
      <c r="HS4" s="31" t="s">
        <v>310</v>
      </c>
      <c r="HV4" s="33" t="s">
        <v>309</v>
      </c>
      <c r="HW4" s="33" t="s">
        <v>311</v>
      </c>
      <c r="HX4" s="33" t="s">
        <v>310</v>
      </c>
      <c r="HZ4" s="33" t="s">
        <v>309</v>
      </c>
      <c r="IA4" s="33" t="s">
        <v>311</v>
      </c>
      <c r="IB4" s="33" t="s">
        <v>310</v>
      </c>
      <c r="ID4" s="33" t="s">
        <v>309</v>
      </c>
      <c r="IE4" s="33" t="s">
        <v>311</v>
      </c>
      <c r="IF4" s="33" t="s">
        <v>310</v>
      </c>
      <c r="IH4" s="33" t="s">
        <v>309</v>
      </c>
      <c r="II4" s="33" t="s">
        <v>311</v>
      </c>
      <c r="IJ4" s="33" t="s">
        <v>310</v>
      </c>
      <c r="IM4" s="36" t="s">
        <v>309</v>
      </c>
      <c r="IN4" s="36" t="s">
        <v>311</v>
      </c>
      <c r="IO4" s="36" t="s">
        <v>310</v>
      </c>
      <c r="IR4" s="36" t="s">
        <v>309</v>
      </c>
      <c r="IS4" s="36" t="s">
        <v>311</v>
      </c>
      <c r="IT4" s="36" t="s">
        <v>310</v>
      </c>
    </row>
    <row r="5" spans="1:254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27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0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VLOOKUP(LEFT(C5,1),'CardsStar&amp;Rewards'!$AF$13:$AJ$16,2,FALSE)</f>
        <v>6</v>
      </c>
      <c r="BI5">
        <f>VLOOKUP(LEFT(C5,1),'CardsStar&amp;Rewards'!$AF$19:$AJ$22,2,FALSE)</f>
        <v>5</v>
      </c>
      <c r="BJ5">
        <f>SUM($BI$5:BI5)</f>
        <v>5</v>
      </c>
      <c r="BS5">
        <f>VLOOKUP(BJ5,StarIdelRewards!A:D,4,FALSE)</f>
        <v>3</v>
      </c>
      <c r="BT5">
        <v>1</v>
      </c>
      <c r="BU5">
        <f>BT5/18* 24*60</f>
        <v>80</v>
      </c>
      <c r="BV5">
        <f>BU5*60</f>
        <v>4800</v>
      </c>
      <c r="BW5">
        <f>BS5*BV5</f>
        <v>14400</v>
      </c>
      <c r="BX5">
        <f>SUM($BW$5:BW5)</f>
        <v>14400</v>
      </c>
      <c r="BY5">
        <f>SUM($AX$5:AX5)</f>
        <v>3600</v>
      </c>
      <c r="BZ5" s="46">
        <f>(BX5-BY5)/BY5</f>
        <v>3</v>
      </c>
      <c r="CG5">
        <f>BJ5</f>
        <v>5</v>
      </c>
      <c r="CH5" s="125" t="s">
        <v>460</v>
      </c>
      <c r="CI5" s="43">
        <f>B5*1</f>
        <v>1</v>
      </c>
      <c r="CJ5" s="43">
        <f>CI5*'Chest&amp;Cards&amp;Offer'!$J$70</f>
        <v>90</v>
      </c>
      <c r="CK5" s="43"/>
      <c r="CL5" s="43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>
        <f>BW5*$DA$2</f>
        <v>7200</v>
      </c>
      <c r="DB5">
        <f>AY5*$DA$2</f>
        <v>0</v>
      </c>
      <c r="DC5" s="47">
        <v>0</v>
      </c>
      <c r="DD5" s="71">
        <f>(CZ5-DA5-DB5)*(1-DC5)</f>
        <v>7800</v>
      </c>
      <c r="DE5">
        <f>SUM($DD$5:DD5)</f>
        <v>7800</v>
      </c>
      <c r="DF5" s="47">
        <v>0</v>
      </c>
      <c r="DG5" s="47">
        <f>1-DF5</f>
        <v>1</v>
      </c>
      <c r="DH5" s="74">
        <f>DD5*DF5</f>
        <v>0</v>
      </c>
      <c r="DI5">
        <f>SUM($DH$5:DH5)</f>
        <v>0</v>
      </c>
      <c r="DJ5">
        <f>DI5</f>
        <v>0</v>
      </c>
      <c r="DK5">
        <f>DD5*DG5</f>
        <v>7800</v>
      </c>
      <c r="DL5">
        <f>SUM($DK$5:DK5)</f>
        <v>7800</v>
      </c>
      <c r="DM5">
        <f>BJ5</f>
        <v>5</v>
      </c>
      <c r="DN5">
        <f>SUM($BH$5:BH5)</f>
        <v>6</v>
      </c>
      <c r="DO5">
        <f>ROUND(AVERAGE(DM5:DN5),0)</f>
        <v>6</v>
      </c>
      <c r="DP5" s="119">
        <f>SUM(DK5:DK22)</f>
        <v>587400</v>
      </c>
      <c r="DQ5" s="119">
        <f>DO22</f>
        <v>123</v>
      </c>
      <c r="DR5">
        <f>DL5/DM5</f>
        <v>1560</v>
      </c>
      <c r="DS5" s="119">
        <f>DP5/DQ5</f>
        <v>4775.6097560975613</v>
      </c>
      <c r="DT5">
        <f>VLOOKUP(DM5,StarIdelRewards!A:I,9,FALSE)*BV5</f>
        <v>4800</v>
      </c>
      <c r="DU5">
        <f>DJ5</f>
        <v>0</v>
      </c>
      <c r="DV5">
        <f>SUM($DT$5:DT5)</f>
        <v>4800</v>
      </c>
      <c r="DW5" s="46">
        <f>(DI5-DV5)/DV5</f>
        <v>-1</v>
      </c>
      <c r="DX5">
        <f>DJ5/BV5</f>
        <v>0</v>
      </c>
      <c r="DZ5" s="136">
        <f>CZ5*DC5</f>
        <v>0</v>
      </c>
      <c r="EA5" s="136">
        <f>BB5</f>
        <v>0</v>
      </c>
      <c r="EB5" s="119">
        <f>SUM(DZ5:DZ64)*EC77/(EA64)/100</f>
        <v>28.228084454445352</v>
      </c>
      <c r="ED5">
        <f>BB5</f>
        <v>0</v>
      </c>
      <c r="EE5">
        <f>B5*(3-1.333)*'Chest&amp;Cards&amp;Offer'!$J$70/100</f>
        <v>1.5003</v>
      </c>
      <c r="EF5">
        <f>ED5+EE5</f>
        <v>1.5003</v>
      </c>
      <c r="EG5">
        <f>DO5</f>
        <v>6</v>
      </c>
      <c r="EJ5">
        <f>VLOOKUP(W5,CardUpgrade!$I$52:$L$63,2,FALSE)</f>
        <v>1</v>
      </c>
      <c r="EK5">
        <f>VLOOKUP(X5,CardUpgrade!$I$52:$L$63,2,FALSE)</f>
        <v>0</v>
      </c>
      <c r="EL5">
        <f>VLOOKUP(Y5,CardUpgrade!$I$52:$L$63,3,FALSE)</f>
        <v>0</v>
      </c>
      <c r="EM5">
        <f>VLOOKUP(Z5,CardUpgrade!$I$52:$L$63,3,FALSE)</f>
        <v>0</v>
      </c>
      <c r="EN5">
        <f>VLOOKUP(AA5,CardUpgrade!$I$52:$L$63,3,FALSE)</f>
        <v>0</v>
      </c>
      <c r="EO5">
        <f>VLOOKUP(AB5,CardUpgrade!$I$52:$L$63,3,FALSE)</f>
        <v>0</v>
      </c>
      <c r="EP5">
        <f>VLOOKUP(AC5,CardUpgrade!$I$52:$L$63,4,FALSE)</f>
        <v>0</v>
      </c>
      <c r="EQ5">
        <f>VLOOKUP(AD5,CardUpgrade!$I$52:$L$63,4,FALSE)</f>
        <v>0</v>
      </c>
      <c r="ES5" s="7">
        <f>SUM(EJ5:EO5)</f>
        <v>1</v>
      </c>
      <c r="EU5" s="7">
        <f t="shared" ref="EU5:EU36" si="0">SUM(EJ5:EQ5)</f>
        <v>1</v>
      </c>
      <c r="EX5" s="7">
        <f>2*2</f>
        <v>4</v>
      </c>
      <c r="EY5" s="7">
        <f>SUM($EX$5:EX5)</f>
        <v>4</v>
      </c>
      <c r="EZ5" s="7">
        <v>2</v>
      </c>
      <c r="FA5" s="7">
        <f>SUM($EZ$5:EZ5)</f>
        <v>2</v>
      </c>
      <c r="FB5" s="7" t="str">
        <f>IFERROR(VLOOKUP(ER5,'CourseLevel&amp;Rewards'!$A$3:$F$18,6,FALSE),"")</f>
        <v/>
      </c>
      <c r="FC5" s="7">
        <f>SUM($FB$5:FB5)</f>
        <v>0</v>
      </c>
      <c r="FD5" s="7">
        <f>VLOOKUP(CG5,ProgressReward!C:K,9,FALSE)</f>
        <v>4</v>
      </c>
      <c r="FE5" s="7">
        <f>FA5+FC5+FD5</f>
        <v>6</v>
      </c>
      <c r="FG5" s="48"/>
      <c r="FJ5" t="s">
        <v>299</v>
      </c>
      <c r="GQ5" t="s">
        <v>242</v>
      </c>
      <c r="HB5" t="s">
        <v>279</v>
      </c>
      <c r="HG5" t="s">
        <v>316</v>
      </c>
    </row>
    <row r="6" spans="1:254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27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0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VLOOKUP(LEFT(C6,1),'CardsStar&amp;Rewards'!$AF$13:$AJ$16,2,FALSE)</f>
        <v>6</v>
      </c>
      <c r="BI6">
        <f>VLOOKUP(LEFT(C6,1),'CardsStar&amp;Rewards'!$AF$19:$AJ$22,2,FALSE)</f>
        <v>5</v>
      </c>
      <c r="BJ6">
        <f>SUM($BI$5:BI6)</f>
        <v>10</v>
      </c>
      <c r="BS6">
        <f>VLOOKUP(BJ6,StarIdelRewards!A:D,4,FALSE)</f>
        <v>4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19200</v>
      </c>
      <c r="BX6">
        <f>SUM($BW$5:BW6)</f>
        <v>33600</v>
      </c>
      <c r="BY6">
        <f>SUM($AX$5:AX6)</f>
        <v>7200</v>
      </c>
      <c r="BZ6" s="46">
        <f t="shared" ref="BZ6:BZ64" si="9">(BX6-BY6)/BY6</f>
        <v>3.6666666666666665</v>
      </c>
      <c r="CG6">
        <f t="shared" ref="CG6:CG64" si="10">BJ6</f>
        <v>10</v>
      </c>
      <c r="CH6" s="125"/>
      <c r="CI6" s="43">
        <f t="shared" ref="CI6:CI22" si="11">B6*1</f>
        <v>2</v>
      </c>
      <c r="CJ6" s="43">
        <f>CI6*'Chest&amp;Cards&amp;Offer'!$J$70</f>
        <v>180</v>
      </c>
      <c r="CK6" s="43"/>
      <c r="CL6" s="43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>
        <f t="shared" ref="DA6:DA64" si="13">BW6*$DA$2</f>
        <v>9600</v>
      </c>
      <c r="DB6">
        <f t="shared" ref="DB6:DB64" si="14">AY6*$DA$2</f>
        <v>0</v>
      </c>
      <c r="DC6" s="47">
        <v>0</v>
      </c>
      <c r="DD6" s="71">
        <f t="shared" ref="DD6:DD64" si="15">(CZ6-DA6-DB6)*(1-DC6)</f>
        <v>5400</v>
      </c>
      <c r="DE6">
        <f>SUM($DD$5:DD6)</f>
        <v>13200</v>
      </c>
      <c r="DF6" s="47">
        <v>0</v>
      </c>
      <c r="DG6" s="47">
        <f t="shared" ref="DG6:DG22" si="16">1-DF6</f>
        <v>1</v>
      </c>
      <c r="DH6" s="74">
        <f t="shared" ref="DH6:DH58" si="17">DD6*DF6</f>
        <v>0</v>
      </c>
      <c r="DI6">
        <f>SUM($DH$5:DH6)</f>
        <v>0</v>
      </c>
      <c r="DJ6">
        <f>DI6-DI5</f>
        <v>0</v>
      </c>
      <c r="DK6">
        <f t="shared" ref="DK6:DK64" si="18">DD6*DG6</f>
        <v>5400</v>
      </c>
      <c r="DL6">
        <f>SUM($DK$5:DK6)</f>
        <v>13200</v>
      </c>
      <c r="DM6">
        <f>BJ6</f>
        <v>10</v>
      </c>
      <c r="DN6">
        <f>SUM($BH$5:BH6)</f>
        <v>12</v>
      </c>
      <c r="DO6">
        <f t="shared" ref="DO6:DO64" si="19">ROUND(AVERAGE(DM6:DN6),0)</f>
        <v>11</v>
      </c>
      <c r="DP6" s="119"/>
      <c r="DQ6" s="119"/>
      <c r="DR6">
        <f t="shared" ref="DR6:DR64" si="20">DL6/DM6</f>
        <v>1320</v>
      </c>
      <c r="DS6" s="119"/>
      <c r="DT6">
        <f>VLOOKUP(DM6,StarIdelRewards!A:I,9,FALSE)*BV6</f>
        <v>9600</v>
      </c>
      <c r="DU6">
        <f t="shared" ref="DU6:DU64" si="21">DJ6</f>
        <v>0</v>
      </c>
      <c r="DV6">
        <f>SUM($DT$5:DT6)</f>
        <v>14400</v>
      </c>
      <c r="DW6" s="46">
        <f t="shared" ref="DW6:DW64" si="22">(DI6-DV6)/DV6</f>
        <v>-1</v>
      </c>
      <c r="DX6">
        <f>DJ6/BV6</f>
        <v>0</v>
      </c>
      <c r="DZ6" s="136">
        <f>CZ6*DC6</f>
        <v>0</v>
      </c>
      <c r="EA6" s="136">
        <f>BB6</f>
        <v>0</v>
      </c>
      <c r="EB6" s="119"/>
      <c r="ED6">
        <f>BB6</f>
        <v>0</v>
      </c>
      <c r="EE6">
        <f>B6*(3-1.333)*'Chest&amp;Cards&amp;Offer'!$J$70/100</f>
        <v>3.0005999999999999</v>
      </c>
      <c r="EF6">
        <f t="shared" ref="EF6:EF64" si="23">ED6+EE6</f>
        <v>3.0005999999999999</v>
      </c>
      <c r="EG6">
        <f t="shared" ref="EG6:EG64" si="24">DO6</f>
        <v>11</v>
      </c>
      <c r="EJ6">
        <f>VLOOKUP(W6,CardUpgrade!$I$52:$L$63,2,FALSE)</f>
        <v>1</v>
      </c>
      <c r="EK6">
        <f>VLOOKUP(X6,CardUpgrade!$I$52:$L$63,2,FALSE)</f>
        <v>1</v>
      </c>
      <c r="EL6">
        <f>VLOOKUP(Y6,CardUpgrade!$I$52:$L$63,3,FALSE)</f>
        <v>0</v>
      </c>
      <c r="EM6">
        <f>VLOOKUP(Z6,CardUpgrade!$I$52:$L$63,3,FALSE)</f>
        <v>0</v>
      </c>
      <c r="EN6">
        <f>VLOOKUP(AA6,CardUpgrade!$I$52:$L$63,3,FALSE)</f>
        <v>0</v>
      </c>
      <c r="EO6">
        <f>VLOOKUP(AB6,CardUpgrade!$I$52:$L$63,3,FALSE)</f>
        <v>0</v>
      </c>
      <c r="EP6">
        <f>VLOOKUP(AC6,CardUpgrade!$I$52:$L$63,4,FALSE)</f>
        <v>0</v>
      </c>
      <c r="EQ6">
        <f>VLOOKUP(AD6,CardUpgrade!$I$52:$L$63,4,FALSE)</f>
        <v>0</v>
      </c>
      <c r="ES6" s="7">
        <f t="shared" ref="ES6:ES64" si="25">SUM(EJ6:EO6)</f>
        <v>2</v>
      </c>
      <c r="EU6" s="7">
        <f t="shared" si="0"/>
        <v>2</v>
      </c>
      <c r="EX6" s="7">
        <f t="shared" ref="EX6:EX64" si="26">2*2</f>
        <v>4</v>
      </c>
      <c r="EY6" s="7">
        <f>SUM($EX$5:EX6)</f>
        <v>8</v>
      </c>
      <c r="EZ6" s="7">
        <v>2</v>
      </c>
      <c r="FA6" s="7">
        <f>SUM($EZ$5:EZ6)</f>
        <v>4</v>
      </c>
      <c r="FB6" s="7" t="str">
        <f>IFERROR(VLOOKUP(ER6,'CourseLevel&amp;Rewards'!$A$3:$F$18,6,FALSE),"")</f>
        <v/>
      </c>
      <c r="FC6" s="7">
        <f>SUM($FB$5:FB6)</f>
        <v>0</v>
      </c>
      <c r="FD6" s="7">
        <f>VLOOKUP(CG6,ProgressReward!C:K,9,FALSE)</f>
        <v>4</v>
      </c>
      <c r="FE6" s="7">
        <f t="shared" ref="FE6:FE64" si="27">FA6+FC6+FD6</f>
        <v>8</v>
      </c>
      <c r="FG6" s="48"/>
    </row>
    <row r="7" spans="1:254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27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28">AS7-AS6</f>
        <v>18000</v>
      </c>
      <c r="AW7" s="40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VLOOKUP(LEFT(C7,1),'CardsStar&amp;Rewards'!$AF$13:$AJ$16,2,FALSE)</f>
        <v>6</v>
      </c>
      <c r="BI7">
        <f>VLOOKUP(LEFT(C7,1),'CardsStar&amp;Rewards'!$AF$19:$AJ$22,2,FALSE)</f>
        <v>5</v>
      </c>
      <c r="BJ7">
        <f>SUM($BI$5:BI7)</f>
        <v>15</v>
      </c>
      <c r="BS7">
        <f>VLOOKUP(BJ7,StarIdelRewards!A:D,4,FALSE)</f>
        <v>4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19200</v>
      </c>
      <c r="BX7">
        <f>SUM($BW$5:BW7)</f>
        <v>52800</v>
      </c>
      <c r="BY7">
        <f>SUM($AX$5:AX7)</f>
        <v>25200</v>
      </c>
      <c r="BZ7" s="46">
        <f t="shared" si="9"/>
        <v>1.0952380952380953</v>
      </c>
      <c r="CG7">
        <f t="shared" si="10"/>
        <v>15</v>
      </c>
      <c r="CH7" s="125"/>
      <c r="CI7" s="43">
        <f t="shared" si="11"/>
        <v>3</v>
      </c>
      <c r="CJ7" s="43">
        <f>CI7*'Chest&amp;Cards&amp;Offer'!$J$70</f>
        <v>270</v>
      </c>
      <c r="CK7" s="43"/>
      <c r="CL7" s="43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29">CY7-CY6</f>
        <v>30000</v>
      </c>
      <c r="DA7">
        <f t="shared" si="13"/>
        <v>9600</v>
      </c>
      <c r="DB7">
        <f t="shared" si="14"/>
        <v>0</v>
      </c>
      <c r="DC7" s="47">
        <v>0</v>
      </c>
      <c r="DD7" s="71">
        <f t="shared" si="15"/>
        <v>20400</v>
      </c>
      <c r="DE7">
        <f>SUM($DD$5:DD7)</f>
        <v>33600</v>
      </c>
      <c r="DF7" s="47">
        <v>0</v>
      </c>
      <c r="DG7" s="47">
        <f t="shared" si="16"/>
        <v>1</v>
      </c>
      <c r="DH7" s="74">
        <f t="shared" si="17"/>
        <v>0</v>
      </c>
      <c r="DI7">
        <f>SUM($DH$5:DH7)</f>
        <v>0</v>
      </c>
      <c r="DJ7">
        <f t="shared" ref="DJ7:DJ64" si="30">DI7-DI6</f>
        <v>0</v>
      </c>
      <c r="DK7">
        <f t="shared" si="18"/>
        <v>20400</v>
      </c>
      <c r="DL7">
        <f>SUM($DK$5:DK7)</f>
        <v>33600</v>
      </c>
      <c r="DM7">
        <f>BJ7</f>
        <v>15</v>
      </c>
      <c r="DN7">
        <f>SUM($BH$5:BH7)</f>
        <v>18</v>
      </c>
      <c r="DO7">
        <f t="shared" si="19"/>
        <v>17</v>
      </c>
      <c r="DP7" s="119"/>
      <c r="DQ7" s="119"/>
      <c r="DR7">
        <f t="shared" si="20"/>
        <v>2240</v>
      </c>
      <c r="DS7" s="119"/>
      <c r="DT7">
        <f>VLOOKUP(DM7,StarIdelRewards!A:I,9,FALSE)*BV7</f>
        <v>9600</v>
      </c>
      <c r="DU7">
        <f t="shared" si="21"/>
        <v>0</v>
      </c>
      <c r="DV7">
        <f>SUM($DT$5:DT7)</f>
        <v>24000</v>
      </c>
      <c r="DW7" s="46">
        <f t="shared" si="22"/>
        <v>-1</v>
      </c>
      <c r="DX7">
        <f>DJ7/BV7</f>
        <v>0</v>
      </c>
      <c r="DZ7" s="136">
        <f>CZ7*DC7</f>
        <v>0</v>
      </c>
      <c r="EA7" s="136">
        <f>BB7</f>
        <v>0</v>
      </c>
      <c r="EB7" s="119"/>
      <c r="ED7">
        <f>BB7</f>
        <v>0</v>
      </c>
      <c r="EE7">
        <f>B7*(3-1.333)*'Chest&amp;Cards&amp;Offer'!$J$70/100</f>
        <v>4.5009000000000006</v>
      </c>
      <c r="EF7">
        <f t="shared" si="23"/>
        <v>4.5009000000000006</v>
      </c>
      <c r="EG7">
        <f t="shared" si="24"/>
        <v>17</v>
      </c>
      <c r="EJ7">
        <f>VLOOKUP(W7,CardUpgrade!$I$52:$L$63,2,FALSE)</f>
        <v>6</v>
      </c>
      <c r="EK7">
        <f>VLOOKUP(X7,CardUpgrade!$I$52:$L$63,2,FALSE)</f>
        <v>1</v>
      </c>
      <c r="EL7">
        <f>VLOOKUP(Y7,CardUpgrade!$I$52:$L$63,3,FALSE)</f>
        <v>0</v>
      </c>
      <c r="EM7">
        <f>VLOOKUP(Z7,CardUpgrade!$I$52:$L$63,3,FALSE)</f>
        <v>0</v>
      </c>
      <c r="EN7">
        <f>VLOOKUP(AA7,CardUpgrade!$I$52:$L$63,3,FALSE)</f>
        <v>0</v>
      </c>
      <c r="EO7">
        <f>VLOOKUP(AB7,CardUpgrade!$I$52:$L$63,3,FALSE)</f>
        <v>0</v>
      </c>
      <c r="EP7">
        <f>VLOOKUP(AC7,CardUpgrade!$I$52:$L$63,4,FALSE)</f>
        <v>0</v>
      </c>
      <c r="EQ7">
        <f>VLOOKUP(AD7,CardUpgrade!$I$52:$L$63,4,FALSE)</f>
        <v>0</v>
      </c>
      <c r="ES7" s="7">
        <f t="shared" si="25"/>
        <v>7</v>
      </c>
      <c r="EU7" s="7">
        <f t="shared" si="0"/>
        <v>7</v>
      </c>
      <c r="EX7" s="7">
        <f t="shared" si="26"/>
        <v>4</v>
      </c>
      <c r="EY7" s="7">
        <f>SUM($EX$5:EX7)</f>
        <v>12</v>
      </c>
      <c r="EZ7" s="7">
        <v>2</v>
      </c>
      <c r="FA7" s="7">
        <f>SUM($EZ$5:EZ7)</f>
        <v>6</v>
      </c>
      <c r="FB7" s="7" t="str">
        <f>IFERROR(VLOOKUP(ER7,'CourseLevel&amp;Rewards'!$A$3:$F$18,6,FALSE),"")</f>
        <v/>
      </c>
      <c r="FC7" s="7">
        <f>SUM($FB$5:FB7)</f>
        <v>0</v>
      </c>
      <c r="FD7" s="7">
        <f>VLOOKUP(CG7,ProgressReward!C:K,9,FALSE)</f>
        <v>9</v>
      </c>
      <c r="FE7" s="7">
        <f t="shared" si="27"/>
        <v>15</v>
      </c>
      <c r="FG7" s="48"/>
      <c r="GQ7" t="s">
        <v>243</v>
      </c>
      <c r="GS7" t="s">
        <v>247</v>
      </c>
      <c r="HB7" t="s">
        <v>280</v>
      </c>
      <c r="HG7" s="2" t="s">
        <v>317</v>
      </c>
      <c r="HH7" s="2"/>
    </row>
    <row r="8" spans="1:254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27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28"/>
        <v>18000</v>
      </c>
      <c r="AW8" s="40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VLOOKUP(LEFT(C8,1),'CardsStar&amp;Rewards'!$AF$13:$AJ$16,2,FALSE)</f>
        <v>6</v>
      </c>
      <c r="BI8">
        <f>VLOOKUP(LEFT(C8,1),'CardsStar&amp;Rewards'!$AF$19:$AJ$22,2,FALSE)</f>
        <v>5</v>
      </c>
      <c r="BJ8">
        <f>SUM($BI$5:BI8)</f>
        <v>20</v>
      </c>
      <c r="BS8">
        <f>VLOOKUP(BJ8,StarIdelRewards!A:D,4,FALSE)</f>
        <v>5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24000</v>
      </c>
      <c r="BX8">
        <f>SUM($BW$5:BW8)</f>
        <v>76800</v>
      </c>
      <c r="BY8">
        <f>SUM($AX$5:AX8)</f>
        <v>43200</v>
      </c>
      <c r="BZ8" s="46">
        <f t="shared" si="9"/>
        <v>0.77777777777777779</v>
      </c>
      <c r="CG8">
        <f t="shared" si="10"/>
        <v>20</v>
      </c>
      <c r="CH8" s="125"/>
      <c r="CI8" s="43">
        <f t="shared" si="11"/>
        <v>4</v>
      </c>
      <c r="CJ8" s="43">
        <f>CI8*'Chest&amp;Cards&amp;Offer'!$J$70</f>
        <v>360</v>
      </c>
      <c r="CK8" s="43"/>
      <c r="CL8" s="43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29"/>
        <v>30000</v>
      </c>
      <c r="DA8">
        <f t="shared" si="13"/>
        <v>12000</v>
      </c>
      <c r="DB8">
        <f t="shared" si="14"/>
        <v>0</v>
      </c>
      <c r="DC8" s="47">
        <v>0</v>
      </c>
      <c r="DD8" s="71">
        <f t="shared" si="15"/>
        <v>18000</v>
      </c>
      <c r="DE8">
        <f>SUM($DD$5:DD8)</f>
        <v>51600</v>
      </c>
      <c r="DF8" s="47">
        <v>0</v>
      </c>
      <c r="DG8" s="47">
        <f t="shared" si="16"/>
        <v>1</v>
      </c>
      <c r="DH8" s="74">
        <f t="shared" si="17"/>
        <v>0</v>
      </c>
      <c r="DI8">
        <f>SUM($DH$5:DH8)</f>
        <v>0</v>
      </c>
      <c r="DJ8">
        <f t="shared" si="30"/>
        <v>0</v>
      </c>
      <c r="DK8">
        <f t="shared" si="18"/>
        <v>18000</v>
      </c>
      <c r="DL8">
        <f>SUM($DK$5:DK8)</f>
        <v>51600</v>
      </c>
      <c r="DM8">
        <f>BJ8</f>
        <v>20</v>
      </c>
      <c r="DN8">
        <f>SUM($BH$5:BH8)</f>
        <v>24</v>
      </c>
      <c r="DO8">
        <f t="shared" si="19"/>
        <v>22</v>
      </c>
      <c r="DP8" s="119"/>
      <c r="DQ8" s="119"/>
      <c r="DR8">
        <f t="shared" si="20"/>
        <v>2580</v>
      </c>
      <c r="DS8" s="119"/>
      <c r="DT8">
        <f>VLOOKUP(DM8,StarIdelRewards!A:I,9,FALSE)*BV8</f>
        <v>9600</v>
      </c>
      <c r="DU8">
        <f t="shared" si="21"/>
        <v>0</v>
      </c>
      <c r="DV8">
        <f>SUM($DT$5:DT8)</f>
        <v>33600</v>
      </c>
      <c r="DW8" s="46">
        <f t="shared" si="22"/>
        <v>-1</v>
      </c>
      <c r="DX8">
        <f>DJ8/BV8</f>
        <v>0</v>
      </c>
      <c r="DZ8" s="136">
        <f>CZ8*DC8</f>
        <v>0</v>
      </c>
      <c r="EA8" s="136">
        <f>BB8</f>
        <v>0</v>
      </c>
      <c r="EB8" s="119"/>
      <c r="ED8">
        <f>BB8</f>
        <v>0</v>
      </c>
      <c r="EE8">
        <f>B8*(3-1.333)*'Chest&amp;Cards&amp;Offer'!$J$70/100</f>
        <v>6.0011999999999999</v>
      </c>
      <c r="EF8">
        <f t="shared" si="23"/>
        <v>6.0011999999999999</v>
      </c>
      <c r="EG8">
        <f t="shared" si="24"/>
        <v>22</v>
      </c>
      <c r="EJ8">
        <f>VLOOKUP(W8,CardUpgrade!$I$52:$L$63,2,FALSE)</f>
        <v>6</v>
      </c>
      <c r="EK8">
        <f>VLOOKUP(X8,CardUpgrade!$I$52:$L$63,2,FALSE)</f>
        <v>6</v>
      </c>
      <c r="EL8">
        <f>VLOOKUP(Y8,CardUpgrade!$I$52:$L$63,3,FALSE)</f>
        <v>0</v>
      </c>
      <c r="EM8">
        <f>VLOOKUP(Z8,CardUpgrade!$I$52:$L$63,3,FALSE)</f>
        <v>0</v>
      </c>
      <c r="EN8">
        <f>VLOOKUP(AA8,CardUpgrade!$I$52:$L$63,3,FALSE)</f>
        <v>0</v>
      </c>
      <c r="EO8">
        <f>VLOOKUP(AB8,CardUpgrade!$I$52:$L$63,3,FALSE)</f>
        <v>0</v>
      </c>
      <c r="EP8">
        <f>VLOOKUP(AC8,CardUpgrade!$I$52:$L$63,4,FALSE)</f>
        <v>0</v>
      </c>
      <c r="EQ8">
        <f>VLOOKUP(AD8,CardUpgrade!$I$52:$L$63,4,FALSE)</f>
        <v>0</v>
      </c>
      <c r="ES8" s="7">
        <f t="shared" si="25"/>
        <v>12</v>
      </c>
      <c r="EU8" s="7">
        <f t="shared" si="0"/>
        <v>12</v>
      </c>
      <c r="EX8" s="7">
        <f t="shared" si="26"/>
        <v>4</v>
      </c>
      <c r="EY8" s="7">
        <f>SUM($EX$5:EX8)</f>
        <v>16</v>
      </c>
      <c r="EZ8" s="7">
        <v>2</v>
      </c>
      <c r="FA8" s="7">
        <f>SUM($EZ$5:EZ8)</f>
        <v>8</v>
      </c>
      <c r="FB8" s="7" t="str">
        <f>IFERROR(VLOOKUP(ER8,'CourseLevel&amp;Rewards'!$A$3:$F$18,6,FALSE),"")</f>
        <v/>
      </c>
      <c r="FC8" s="7">
        <f>SUM($FB$5:FB8)</f>
        <v>0</v>
      </c>
      <c r="FD8" s="7">
        <f>VLOOKUP(CG8,ProgressReward!C:K,9,FALSE)</f>
        <v>9</v>
      </c>
      <c r="FE8" s="7">
        <f t="shared" si="27"/>
        <v>17</v>
      </c>
      <c r="FG8" s="48"/>
      <c r="GS8" t="s">
        <v>251</v>
      </c>
      <c r="HB8" t="s">
        <v>281</v>
      </c>
    </row>
    <row r="9" spans="1:254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27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28"/>
        <v>12000</v>
      </c>
      <c r="AW9" s="40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VLOOKUP(LEFT(C9,1),'CardsStar&amp;Rewards'!$AF$13:$AJ$16,2,FALSE)</f>
        <v>10</v>
      </c>
      <c r="BI9">
        <f>VLOOKUP(LEFT(C9,1),'CardsStar&amp;Rewards'!$AF$19:$AJ$22,2,FALSE)</f>
        <v>5</v>
      </c>
      <c r="BJ9">
        <f>SUM($BI$5:BI9)</f>
        <v>25</v>
      </c>
      <c r="BS9">
        <f>VLOOKUP(BJ9,StarIdelRewards!A:D,4,FALSE)</f>
        <v>6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28800</v>
      </c>
      <c r="BX9">
        <f>SUM($BW$5:BW9)</f>
        <v>105600</v>
      </c>
      <c r="BY9">
        <f>SUM($AX$5:AX9)</f>
        <v>55200</v>
      </c>
      <c r="BZ9" s="46">
        <f t="shared" si="9"/>
        <v>0.91304347826086951</v>
      </c>
      <c r="CG9">
        <f t="shared" si="10"/>
        <v>25</v>
      </c>
      <c r="CH9" s="125"/>
      <c r="CI9" s="43">
        <f t="shared" si="11"/>
        <v>5</v>
      </c>
      <c r="CJ9" s="43">
        <f>CI9*'Chest&amp;Cards&amp;Offer'!$J$70</f>
        <v>450</v>
      </c>
      <c r="CK9" s="43"/>
      <c r="CL9" s="43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29"/>
        <v>45000</v>
      </c>
      <c r="DA9">
        <f t="shared" si="13"/>
        <v>14400</v>
      </c>
      <c r="DB9">
        <f t="shared" si="14"/>
        <v>0</v>
      </c>
      <c r="DC9" s="47">
        <v>0</v>
      </c>
      <c r="DD9" s="71">
        <f t="shared" si="15"/>
        <v>30600</v>
      </c>
      <c r="DE9">
        <f>SUM($DD$5:DD9)</f>
        <v>82200</v>
      </c>
      <c r="DF9" s="47">
        <v>0</v>
      </c>
      <c r="DG9" s="47">
        <f t="shared" si="16"/>
        <v>1</v>
      </c>
      <c r="DH9" s="74">
        <f t="shared" si="17"/>
        <v>0</v>
      </c>
      <c r="DI9">
        <f>SUM($DH$5:DH9)</f>
        <v>0</v>
      </c>
      <c r="DJ9">
        <f t="shared" si="30"/>
        <v>0</v>
      </c>
      <c r="DK9">
        <f t="shared" si="18"/>
        <v>30600</v>
      </c>
      <c r="DL9">
        <f>SUM($DK$5:DK9)</f>
        <v>82200</v>
      </c>
      <c r="DM9">
        <f>BJ9</f>
        <v>25</v>
      </c>
      <c r="DN9">
        <f>SUM($BH$5:BH9)</f>
        <v>34</v>
      </c>
      <c r="DO9">
        <f t="shared" si="19"/>
        <v>30</v>
      </c>
      <c r="DP9" s="119"/>
      <c r="DQ9" s="119"/>
      <c r="DR9">
        <f t="shared" si="20"/>
        <v>3288</v>
      </c>
      <c r="DS9" s="119"/>
      <c r="DT9">
        <f>VLOOKUP(DM9,StarIdelRewards!A:I,9,FALSE)*BV9</f>
        <v>14400</v>
      </c>
      <c r="DU9">
        <f t="shared" si="21"/>
        <v>0</v>
      </c>
      <c r="DV9">
        <f>SUM($DT$5:DT9)</f>
        <v>48000</v>
      </c>
      <c r="DW9" s="46">
        <f t="shared" si="22"/>
        <v>-1</v>
      </c>
      <c r="DX9">
        <f>DJ9/BV9</f>
        <v>0</v>
      </c>
      <c r="DZ9" s="136">
        <f>CZ9*DC9</f>
        <v>0</v>
      </c>
      <c r="EA9" s="136">
        <f>BB9</f>
        <v>0</v>
      </c>
      <c r="EB9" s="119"/>
      <c r="ED9">
        <f>BB9</f>
        <v>0</v>
      </c>
      <c r="EE9">
        <f>B9*(3-1.333)*'Chest&amp;Cards&amp;Offer'!$J$70/100</f>
        <v>7.5015000000000009</v>
      </c>
      <c r="EF9">
        <f t="shared" si="23"/>
        <v>7.5015000000000009</v>
      </c>
      <c r="EG9">
        <f t="shared" si="24"/>
        <v>30</v>
      </c>
      <c r="EJ9">
        <f>VLOOKUP(W9,CardUpgrade!$I$52:$L$63,2,FALSE)</f>
        <v>6</v>
      </c>
      <c r="EK9">
        <f>VLOOKUP(X9,CardUpgrade!$I$52:$L$63,2,FALSE)</f>
        <v>6</v>
      </c>
      <c r="EL9">
        <f>VLOOKUP(Y9,CardUpgrade!$I$52:$L$63,3,FALSE)</f>
        <v>6</v>
      </c>
      <c r="EM9">
        <f>VLOOKUP(Z9,CardUpgrade!$I$52:$L$63,3,FALSE)</f>
        <v>0</v>
      </c>
      <c r="EN9">
        <f>VLOOKUP(AA9,CardUpgrade!$I$52:$L$63,3,FALSE)</f>
        <v>0</v>
      </c>
      <c r="EO9">
        <f>VLOOKUP(AB9,CardUpgrade!$I$52:$L$63,3,FALSE)</f>
        <v>0</v>
      </c>
      <c r="EP9">
        <f>VLOOKUP(AC9,CardUpgrade!$I$52:$L$63,4,FALSE)</f>
        <v>0</v>
      </c>
      <c r="EQ9">
        <f>VLOOKUP(AD9,CardUpgrade!$I$52:$L$63,4,FALSE)</f>
        <v>0</v>
      </c>
      <c r="ES9" s="7">
        <f t="shared" si="25"/>
        <v>18</v>
      </c>
      <c r="EU9" s="7">
        <f t="shared" si="0"/>
        <v>18</v>
      </c>
      <c r="EX9" s="7">
        <f t="shared" si="26"/>
        <v>4</v>
      </c>
      <c r="EY9" s="7">
        <f>SUM($EX$5:EX9)</f>
        <v>20</v>
      </c>
      <c r="EZ9" s="7">
        <v>2</v>
      </c>
      <c r="FA9" s="7">
        <f>SUM($EZ$5:EZ9)</f>
        <v>10</v>
      </c>
      <c r="FB9" s="7" t="str">
        <f>IFERROR(VLOOKUP(ER9,'CourseLevel&amp;Rewards'!$A$3:$F$18,6,FALSE),"")</f>
        <v/>
      </c>
      <c r="FC9" s="7">
        <f>SUM($FB$5:FB9)</f>
        <v>0</v>
      </c>
      <c r="FD9" s="7">
        <f>VLOOKUP(CG9,ProgressReward!C:K,9,FALSE)</f>
        <v>9</v>
      </c>
      <c r="FE9" s="7">
        <f t="shared" si="27"/>
        <v>19</v>
      </c>
      <c r="FG9" s="48"/>
      <c r="GQ9" t="s">
        <v>244</v>
      </c>
      <c r="GS9" t="s">
        <v>249</v>
      </c>
      <c r="HB9" t="s">
        <v>282</v>
      </c>
    </row>
    <row r="10" spans="1:254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27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28"/>
        <v>60000</v>
      </c>
      <c r="AW10" s="40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VLOOKUP(LEFT(C10,1),'CardsStar&amp;Rewards'!$AF$13:$AJ$16,2,FALSE)</f>
        <v>10</v>
      </c>
      <c r="BI10">
        <f>VLOOKUP(LEFT(C10,1),'CardsStar&amp;Rewards'!$AF$19:$AJ$22,2,FALSE)</f>
        <v>5</v>
      </c>
      <c r="BJ10">
        <f>SUM($BI$5:BI10)</f>
        <v>30</v>
      </c>
      <c r="BS10">
        <f>VLOOKUP(BJ10,StarIdelRewards!A:D,4,FALSE)</f>
        <v>7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33600</v>
      </c>
      <c r="BX10">
        <f>SUM($BW$5:BW10)</f>
        <v>139200</v>
      </c>
      <c r="BY10">
        <f>SUM($AX$5:AX10)</f>
        <v>115200</v>
      </c>
      <c r="BZ10" s="46">
        <f t="shared" si="9"/>
        <v>0.20833333333333334</v>
      </c>
      <c r="CG10">
        <f t="shared" si="10"/>
        <v>30</v>
      </c>
      <c r="CH10" s="125"/>
      <c r="CI10" s="43">
        <f t="shared" si="11"/>
        <v>6</v>
      </c>
      <c r="CJ10" s="43">
        <f>CI10*'Chest&amp;Cards&amp;Offer'!$J$70</f>
        <v>540</v>
      </c>
      <c r="CK10" s="43"/>
      <c r="CL10" s="43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29"/>
        <v>90000</v>
      </c>
      <c r="DA10">
        <f t="shared" si="13"/>
        <v>16800</v>
      </c>
      <c r="DB10">
        <f t="shared" si="14"/>
        <v>0</v>
      </c>
      <c r="DC10" s="47">
        <v>0</v>
      </c>
      <c r="DD10" s="71">
        <f t="shared" si="15"/>
        <v>73200</v>
      </c>
      <c r="DE10">
        <f>SUM($DD$5:DD10)</f>
        <v>155400</v>
      </c>
      <c r="DF10" s="47">
        <v>0</v>
      </c>
      <c r="DG10" s="47">
        <f t="shared" si="16"/>
        <v>1</v>
      </c>
      <c r="DH10" s="74">
        <f t="shared" si="17"/>
        <v>0</v>
      </c>
      <c r="DI10">
        <f>SUM($DH$5:DH10)</f>
        <v>0</v>
      </c>
      <c r="DJ10">
        <f t="shared" si="30"/>
        <v>0</v>
      </c>
      <c r="DK10">
        <f t="shared" si="18"/>
        <v>73200</v>
      </c>
      <c r="DL10">
        <f>SUM($DK$5:DK10)</f>
        <v>155400</v>
      </c>
      <c r="DM10">
        <f>BJ10</f>
        <v>30</v>
      </c>
      <c r="DN10">
        <f>SUM($BH$5:BH10)</f>
        <v>44</v>
      </c>
      <c r="DO10">
        <f t="shared" si="19"/>
        <v>37</v>
      </c>
      <c r="DP10" s="119"/>
      <c r="DQ10" s="119"/>
      <c r="DR10">
        <f t="shared" si="20"/>
        <v>5180</v>
      </c>
      <c r="DS10" s="119"/>
      <c r="DT10">
        <f>VLOOKUP(DM10,StarIdelRewards!A:I,9,FALSE)*BV10</f>
        <v>14400</v>
      </c>
      <c r="DU10">
        <f t="shared" si="21"/>
        <v>0</v>
      </c>
      <c r="DV10">
        <f>SUM($DT$5:DT10)</f>
        <v>62400</v>
      </c>
      <c r="DW10" s="46">
        <f t="shared" si="22"/>
        <v>-1</v>
      </c>
      <c r="DX10">
        <f>DJ10/BV10</f>
        <v>0</v>
      </c>
      <c r="DZ10" s="136">
        <f>CZ10*DC10</f>
        <v>0</v>
      </c>
      <c r="EA10" s="136">
        <f>BB10</f>
        <v>0</v>
      </c>
      <c r="EB10" s="119"/>
      <c r="ED10">
        <f>BB10</f>
        <v>0</v>
      </c>
      <c r="EE10">
        <f>B10*(3-1.333)*'Chest&amp;Cards&amp;Offer'!$J$70/100</f>
        <v>9.0018000000000011</v>
      </c>
      <c r="EF10">
        <f t="shared" si="23"/>
        <v>9.0018000000000011</v>
      </c>
      <c r="EG10">
        <f t="shared" si="24"/>
        <v>37</v>
      </c>
      <c r="EJ10">
        <f>VLOOKUP(W10,CardUpgrade!$I$52:$L$63,2,FALSE)</f>
        <v>6</v>
      </c>
      <c r="EK10">
        <f>VLOOKUP(X10,CardUpgrade!$I$52:$L$63,2,FALSE)</f>
        <v>6</v>
      </c>
      <c r="EL10">
        <f>VLOOKUP(Y10,CardUpgrade!$I$52:$L$63,3,FALSE)</f>
        <v>36</v>
      </c>
      <c r="EM10">
        <f>VLOOKUP(Z10,CardUpgrade!$I$52:$L$63,3,FALSE)</f>
        <v>0</v>
      </c>
      <c r="EN10">
        <f>VLOOKUP(AA10,CardUpgrade!$I$52:$L$63,3,FALSE)</f>
        <v>0</v>
      </c>
      <c r="EO10">
        <f>VLOOKUP(AB10,CardUpgrade!$I$52:$L$63,3,FALSE)</f>
        <v>0</v>
      </c>
      <c r="EP10">
        <f>VLOOKUP(AC10,CardUpgrade!$I$52:$L$63,4,FALSE)</f>
        <v>0</v>
      </c>
      <c r="EQ10">
        <f>VLOOKUP(AD10,CardUpgrade!$I$52:$L$63,4,FALSE)</f>
        <v>0</v>
      </c>
      <c r="ER10" s="7">
        <v>1</v>
      </c>
      <c r="ES10" s="7">
        <f t="shared" si="25"/>
        <v>48</v>
      </c>
      <c r="EU10" s="7">
        <f t="shared" si="0"/>
        <v>48</v>
      </c>
      <c r="EX10" s="7">
        <f t="shared" si="26"/>
        <v>4</v>
      </c>
      <c r="EY10" s="7">
        <f>SUM($EX$5:EX10)</f>
        <v>24</v>
      </c>
      <c r="EZ10" s="7">
        <v>2</v>
      </c>
      <c r="FA10" s="7">
        <f>SUM($EZ$5:EZ10)</f>
        <v>12</v>
      </c>
      <c r="FB10" s="7">
        <f>IFERROR(VLOOKUP(ER10,'CourseLevel&amp;Rewards'!$A$3:$F$18,6,FALSE),"")</f>
        <v>4</v>
      </c>
      <c r="FC10" s="7">
        <f>SUM($FB$5:FB10)</f>
        <v>4</v>
      </c>
      <c r="FD10" s="7">
        <f>VLOOKUP(CG10,ProgressReward!C:K,9,FALSE)</f>
        <v>11</v>
      </c>
      <c r="FE10" s="7">
        <f t="shared" si="27"/>
        <v>27</v>
      </c>
      <c r="FG10" s="48"/>
      <c r="GQ10" t="s">
        <v>245</v>
      </c>
      <c r="GS10" t="s">
        <v>248</v>
      </c>
      <c r="HB10" t="s">
        <v>284</v>
      </c>
    </row>
    <row r="11" spans="1:254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27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28"/>
        <v>12000</v>
      </c>
      <c r="AW11" s="40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VLOOKUP(LEFT(C11,1),'CardsStar&amp;Rewards'!$AF$13:$AJ$16,2,FALSE)</f>
        <v>10</v>
      </c>
      <c r="BI11">
        <f>VLOOKUP(LEFT(C11,1),'CardsStar&amp;Rewards'!$AF$19:$AJ$22,2,FALSE)</f>
        <v>5</v>
      </c>
      <c r="BJ11">
        <f>SUM($BI$5:BI11)</f>
        <v>35</v>
      </c>
      <c r="BS11">
        <f>VLOOKUP(BJ11,StarIdelRewards!A:D,4,FALSE)</f>
        <v>8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38400</v>
      </c>
      <c r="BX11">
        <f>SUM($BW$5:BW11)</f>
        <v>177600</v>
      </c>
      <c r="BY11">
        <f>SUM($AX$5:AX11)</f>
        <v>127200</v>
      </c>
      <c r="BZ11" s="46">
        <f t="shared" si="9"/>
        <v>0.39622641509433965</v>
      </c>
      <c r="CG11">
        <f t="shared" si="10"/>
        <v>35</v>
      </c>
      <c r="CH11" s="125"/>
      <c r="CI11" s="43">
        <f t="shared" si="11"/>
        <v>7</v>
      </c>
      <c r="CJ11" s="43">
        <f>CI11*'Chest&amp;Cards&amp;Offer'!$J$70</f>
        <v>630</v>
      </c>
      <c r="CK11" s="43"/>
      <c r="CL11" s="43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29"/>
        <v>45000</v>
      </c>
      <c r="DA11">
        <f t="shared" si="13"/>
        <v>19200</v>
      </c>
      <c r="DB11">
        <f t="shared" si="14"/>
        <v>0</v>
      </c>
      <c r="DC11" s="47">
        <v>0</v>
      </c>
      <c r="DD11" s="71">
        <f t="shared" si="15"/>
        <v>25800</v>
      </c>
      <c r="DE11">
        <f>SUM($DD$5:DD11)</f>
        <v>181200</v>
      </c>
      <c r="DF11" s="47">
        <v>0</v>
      </c>
      <c r="DG11" s="47">
        <f t="shared" si="16"/>
        <v>1</v>
      </c>
      <c r="DH11" s="74">
        <f t="shared" si="17"/>
        <v>0</v>
      </c>
      <c r="DI11">
        <f>SUM($DH$5:DH11)</f>
        <v>0</v>
      </c>
      <c r="DJ11">
        <f t="shared" si="30"/>
        <v>0</v>
      </c>
      <c r="DK11">
        <f t="shared" si="18"/>
        <v>25800</v>
      </c>
      <c r="DL11">
        <f>SUM($DK$5:DK11)</f>
        <v>181200</v>
      </c>
      <c r="DM11">
        <f>BJ11</f>
        <v>35</v>
      </c>
      <c r="DN11">
        <f>SUM($BH$5:BH11)</f>
        <v>54</v>
      </c>
      <c r="DO11">
        <f t="shared" si="19"/>
        <v>45</v>
      </c>
      <c r="DP11" s="119"/>
      <c r="DQ11" s="119"/>
      <c r="DR11">
        <f t="shared" si="20"/>
        <v>5177.1428571428569</v>
      </c>
      <c r="DS11" s="119"/>
      <c r="DT11">
        <f>VLOOKUP(DM11,StarIdelRewards!A:I,9,FALSE)*BV11</f>
        <v>19200</v>
      </c>
      <c r="DU11">
        <f t="shared" si="21"/>
        <v>0</v>
      </c>
      <c r="DV11">
        <f>SUM($DT$5:DT11)</f>
        <v>81600</v>
      </c>
      <c r="DW11" s="46">
        <f t="shared" si="22"/>
        <v>-1</v>
      </c>
      <c r="DX11">
        <f>DJ11/BV11</f>
        <v>0</v>
      </c>
      <c r="DZ11" s="136">
        <f>CZ11*DC11</f>
        <v>0</v>
      </c>
      <c r="EA11" s="136">
        <f>BB11</f>
        <v>0</v>
      </c>
      <c r="EB11" s="119"/>
      <c r="ED11">
        <f>BB11</f>
        <v>0</v>
      </c>
      <c r="EE11">
        <f>B11*(3-1.333)*'Chest&amp;Cards&amp;Offer'!$J$70/100</f>
        <v>10.5021</v>
      </c>
      <c r="EF11">
        <f t="shared" si="23"/>
        <v>10.5021</v>
      </c>
      <c r="EG11">
        <f t="shared" si="24"/>
        <v>45</v>
      </c>
      <c r="EJ11">
        <f>VLOOKUP(W11,CardUpgrade!$I$52:$L$63,2,FALSE)</f>
        <v>6</v>
      </c>
      <c r="EK11">
        <f>VLOOKUP(X11,CardUpgrade!$I$52:$L$63,2,FALSE)</f>
        <v>6</v>
      </c>
      <c r="EL11">
        <f>VLOOKUP(Y11,CardUpgrade!$I$52:$L$63,3,FALSE)</f>
        <v>36</v>
      </c>
      <c r="EM11">
        <f>VLOOKUP(Z11,CardUpgrade!$I$52:$L$63,3,FALSE)</f>
        <v>6</v>
      </c>
      <c r="EN11">
        <f>VLOOKUP(AA11,CardUpgrade!$I$52:$L$63,3,FALSE)</f>
        <v>0</v>
      </c>
      <c r="EO11">
        <f>VLOOKUP(AB11,CardUpgrade!$I$52:$L$63,3,FALSE)</f>
        <v>0</v>
      </c>
      <c r="EP11">
        <f>VLOOKUP(AC11,CardUpgrade!$I$52:$L$63,4,FALSE)</f>
        <v>0</v>
      </c>
      <c r="EQ11">
        <f>VLOOKUP(AD11,CardUpgrade!$I$52:$L$63,4,FALSE)</f>
        <v>0</v>
      </c>
      <c r="ES11" s="7">
        <f t="shared" si="25"/>
        <v>54</v>
      </c>
      <c r="EU11" s="7">
        <f t="shared" si="0"/>
        <v>54</v>
      </c>
      <c r="EX11" s="7">
        <f t="shared" si="26"/>
        <v>4</v>
      </c>
      <c r="EY11" s="7">
        <f>SUM($EX$5:EX11)</f>
        <v>28</v>
      </c>
      <c r="EZ11" s="7">
        <v>2</v>
      </c>
      <c r="FA11" s="7">
        <f>SUM($EZ$5:EZ11)</f>
        <v>14</v>
      </c>
      <c r="FB11" s="7" t="str">
        <f>IFERROR(VLOOKUP(ER11,'CourseLevel&amp;Rewards'!$A$3:$F$18,6,FALSE),"")</f>
        <v/>
      </c>
      <c r="FC11" s="7">
        <f>SUM($FB$5:FB11)</f>
        <v>4</v>
      </c>
      <c r="FD11" s="7">
        <f>VLOOKUP(CG11,ProgressReward!C:K,9,FALSE)</f>
        <v>11</v>
      </c>
      <c r="FE11" s="7">
        <f t="shared" si="27"/>
        <v>29</v>
      </c>
      <c r="FG11" s="48"/>
      <c r="GQ11" t="s">
        <v>246</v>
      </c>
    </row>
    <row r="12" spans="1:254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27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28"/>
        <v>60000</v>
      </c>
      <c r="AW12" s="40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VLOOKUP(LEFT(C12,1),'CardsStar&amp;Rewards'!$AF$13:$AJ$16,2,FALSE)</f>
        <v>10</v>
      </c>
      <c r="BI12">
        <f>VLOOKUP(LEFT(C12,1),'CardsStar&amp;Rewards'!$AF$19:$AJ$22,2,FALSE)</f>
        <v>5</v>
      </c>
      <c r="BJ12">
        <f>SUM($BI$5:BI12)</f>
        <v>40</v>
      </c>
      <c r="BS12">
        <f>VLOOKUP(BJ12,StarIdelRewards!A:D,4,FALSE)</f>
        <v>9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43200</v>
      </c>
      <c r="BX12">
        <f>SUM($BW$5:BW12)</f>
        <v>220800</v>
      </c>
      <c r="BY12">
        <f>SUM($AX$5:AX12)</f>
        <v>187200</v>
      </c>
      <c r="BZ12" s="46">
        <f t="shared" si="9"/>
        <v>0.17948717948717949</v>
      </c>
      <c r="CG12">
        <f t="shared" si="10"/>
        <v>40</v>
      </c>
      <c r="CH12" s="125"/>
      <c r="CI12" s="43">
        <f t="shared" si="11"/>
        <v>8</v>
      </c>
      <c r="CJ12" s="43">
        <f>CI12*'Chest&amp;Cards&amp;Offer'!$J$70</f>
        <v>720</v>
      </c>
      <c r="CK12" s="43"/>
      <c r="CL12" s="43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29"/>
        <v>90000</v>
      </c>
      <c r="DA12">
        <f t="shared" si="13"/>
        <v>21600</v>
      </c>
      <c r="DB12">
        <f t="shared" si="14"/>
        <v>0</v>
      </c>
      <c r="DC12" s="47">
        <v>0</v>
      </c>
      <c r="DD12" s="71">
        <f t="shared" si="15"/>
        <v>68400</v>
      </c>
      <c r="DE12">
        <f>SUM($DD$5:DD12)</f>
        <v>249600</v>
      </c>
      <c r="DF12" s="47">
        <v>0</v>
      </c>
      <c r="DG12" s="47">
        <f t="shared" si="16"/>
        <v>1</v>
      </c>
      <c r="DH12" s="74">
        <f t="shared" si="17"/>
        <v>0</v>
      </c>
      <c r="DI12">
        <f>SUM($DH$5:DH12)</f>
        <v>0</v>
      </c>
      <c r="DJ12">
        <f t="shared" si="30"/>
        <v>0</v>
      </c>
      <c r="DK12">
        <f t="shared" si="18"/>
        <v>68400</v>
      </c>
      <c r="DL12">
        <f>SUM($DK$5:DK12)</f>
        <v>249600</v>
      </c>
      <c r="DM12">
        <f>BJ12</f>
        <v>40</v>
      </c>
      <c r="DN12">
        <f>SUM($BH$5:BH12)</f>
        <v>64</v>
      </c>
      <c r="DO12">
        <f t="shared" si="19"/>
        <v>52</v>
      </c>
      <c r="DP12" s="119"/>
      <c r="DQ12" s="119"/>
      <c r="DR12">
        <f t="shared" si="20"/>
        <v>6240</v>
      </c>
      <c r="DS12" s="119"/>
      <c r="DT12">
        <f>VLOOKUP(DM12,StarIdelRewards!A:I,9,FALSE)*BV12</f>
        <v>19200</v>
      </c>
      <c r="DU12">
        <f t="shared" si="21"/>
        <v>0</v>
      </c>
      <c r="DV12">
        <f>SUM($DT$5:DT12)</f>
        <v>100800</v>
      </c>
      <c r="DW12" s="46">
        <f t="shared" si="22"/>
        <v>-1</v>
      </c>
      <c r="DX12">
        <f>DJ12/BV12</f>
        <v>0</v>
      </c>
      <c r="DZ12" s="136">
        <f>CZ12*DC12</f>
        <v>0</v>
      </c>
      <c r="EA12" s="136">
        <f>BB12</f>
        <v>0</v>
      </c>
      <c r="EB12" s="119"/>
      <c r="ED12">
        <f>BB12</f>
        <v>0</v>
      </c>
      <c r="EE12">
        <f>B12*(3-1.333)*'Chest&amp;Cards&amp;Offer'!$J$70/100</f>
        <v>12.0024</v>
      </c>
      <c r="EF12">
        <f t="shared" si="23"/>
        <v>12.0024</v>
      </c>
      <c r="EG12">
        <f t="shared" si="24"/>
        <v>52</v>
      </c>
      <c r="EJ12">
        <f>VLOOKUP(W12,CardUpgrade!$I$52:$L$63,2,FALSE)</f>
        <v>6</v>
      </c>
      <c r="EK12">
        <f>VLOOKUP(X12,CardUpgrade!$I$52:$L$63,2,FALSE)</f>
        <v>6</v>
      </c>
      <c r="EL12">
        <f>VLOOKUP(Y12,CardUpgrade!$I$52:$L$63,3,FALSE)</f>
        <v>36</v>
      </c>
      <c r="EM12">
        <f>VLOOKUP(Z12,CardUpgrade!$I$52:$L$63,3,FALSE)</f>
        <v>36</v>
      </c>
      <c r="EN12">
        <f>VLOOKUP(AA12,CardUpgrade!$I$52:$L$63,3,FALSE)</f>
        <v>0</v>
      </c>
      <c r="EO12">
        <f>VLOOKUP(AB12,CardUpgrade!$I$52:$L$63,3,FALSE)</f>
        <v>0</v>
      </c>
      <c r="EP12">
        <f>VLOOKUP(AC12,CardUpgrade!$I$52:$L$63,4,FALSE)</f>
        <v>16</v>
      </c>
      <c r="EQ12">
        <f>VLOOKUP(AD12,CardUpgrade!$I$52:$L$63,4,FALSE)</f>
        <v>0</v>
      </c>
      <c r="ES12" s="7">
        <f t="shared" si="25"/>
        <v>84</v>
      </c>
      <c r="EU12" s="7">
        <f t="shared" si="0"/>
        <v>100</v>
      </c>
      <c r="EX12" s="7">
        <f t="shared" si="26"/>
        <v>4</v>
      </c>
      <c r="EY12" s="7">
        <f>SUM($EX$5:EX12)</f>
        <v>32</v>
      </c>
      <c r="EZ12" s="7">
        <v>2</v>
      </c>
      <c r="FA12" s="7">
        <f>SUM($EZ$5:EZ12)</f>
        <v>16</v>
      </c>
      <c r="FB12" s="7" t="str">
        <f>IFERROR(VLOOKUP(ER12,'CourseLevel&amp;Rewards'!$A$3:$F$18,6,FALSE),"")</f>
        <v/>
      </c>
      <c r="FC12" s="7">
        <f>SUM($FB$5:FB12)</f>
        <v>4</v>
      </c>
      <c r="FD12" s="7">
        <f>VLOOKUP(CG12,ProgressReward!C:K,9,FALSE)</f>
        <v>13</v>
      </c>
      <c r="FE12" s="7">
        <f t="shared" si="27"/>
        <v>33</v>
      </c>
      <c r="FG12" s="48"/>
      <c r="GS12" t="s">
        <v>250</v>
      </c>
      <c r="HG12" t="s">
        <v>318</v>
      </c>
    </row>
    <row r="13" spans="1:254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27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28"/>
        <v>36000</v>
      </c>
      <c r="AW13" s="40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VLOOKUP(LEFT(C13,1),'CardsStar&amp;Rewards'!$AF$13:$AJ$16,2,FALSE)</f>
        <v>6</v>
      </c>
      <c r="BI13">
        <f>VLOOKUP(LEFT(C13,1),'CardsStar&amp;Rewards'!$AF$19:$AJ$22,2,FALSE)</f>
        <v>5</v>
      </c>
      <c r="BJ13">
        <f>SUM($BI$5:BI13)</f>
        <v>45</v>
      </c>
      <c r="BS13">
        <f>VLOOKUP(BJ13,StarIdelRewards!A:D,4,FALSE)</f>
        <v>9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43200</v>
      </c>
      <c r="BX13">
        <f>SUM($BW$5:BW13)</f>
        <v>264000</v>
      </c>
      <c r="BY13">
        <f>SUM($AX$5:AX13)</f>
        <v>223200</v>
      </c>
      <c r="BZ13" s="46">
        <f t="shared" si="9"/>
        <v>0.18279569892473119</v>
      </c>
      <c r="CG13">
        <f t="shared" si="10"/>
        <v>45</v>
      </c>
      <c r="CH13" s="125"/>
      <c r="CI13" s="43">
        <f t="shared" si="11"/>
        <v>9</v>
      </c>
      <c r="CJ13" s="43">
        <f>CI13*'Chest&amp;Cards&amp;Offer'!$J$70</f>
        <v>810</v>
      </c>
      <c r="CK13" s="43"/>
      <c r="CL13" s="43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29"/>
        <v>60000</v>
      </c>
      <c r="DA13">
        <f t="shared" si="13"/>
        <v>21600</v>
      </c>
      <c r="DB13">
        <f t="shared" si="14"/>
        <v>0</v>
      </c>
      <c r="DC13" s="47">
        <v>0</v>
      </c>
      <c r="DD13" s="71">
        <f t="shared" si="15"/>
        <v>38400</v>
      </c>
      <c r="DE13">
        <f>SUM($DD$5:DD13)</f>
        <v>288000</v>
      </c>
      <c r="DF13" s="47">
        <v>0.5</v>
      </c>
      <c r="DG13" s="47">
        <f t="shared" si="16"/>
        <v>0.5</v>
      </c>
      <c r="DH13" s="74">
        <f t="shared" si="17"/>
        <v>19200</v>
      </c>
      <c r="DI13">
        <f>SUM($DH$5:DH13)</f>
        <v>19200</v>
      </c>
      <c r="DJ13">
        <f t="shared" si="30"/>
        <v>19200</v>
      </c>
      <c r="DK13">
        <f t="shared" si="18"/>
        <v>19200</v>
      </c>
      <c r="DL13">
        <f>SUM($DK$5:DK13)</f>
        <v>268800</v>
      </c>
      <c r="DM13">
        <f>BJ13</f>
        <v>45</v>
      </c>
      <c r="DN13">
        <f>SUM($BH$5:BH13)</f>
        <v>70</v>
      </c>
      <c r="DO13">
        <f t="shared" si="19"/>
        <v>58</v>
      </c>
      <c r="DP13" s="119"/>
      <c r="DQ13" s="119"/>
      <c r="DR13">
        <f t="shared" si="20"/>
        <v>5973.333333333333</v>
      </c>
      <c r="DS13" s="119"/>
      <c r="DT13">
        <f>VLOOKUP(DM13,StarIdelRewards!A:I,9,FALSE)*BV13</f>
        <v>19200</v>
      </c>
      <c r="DU13">
        <f t="shared" si="21"/>
        <v>19200</v>
      </c>
      <c r="DV13">
        <f>SUM($DT$5:DT13)</f>
        <v>120000</v>
      </c>
      <c r="DW13" s="46">
        <f t="shared" si="22"/>
        <v>-0.84</v>
      </c>
      <c r="DX13">
        <f>DJ13/BV13</f>
        <v>4</v>
      </c>
      <c r="DZ13" s="136">
        <f>CZ13*DC13</f>
        <v>0</v>
      </c>
      <c r="EA13" s="136">
        <f>BB13</f>
        <v>0</v>
      </c>
      <c r="EB13" s="119"/>
      <c r="ED13">
        <f>BB13</f>
        <v>0</v>
      </c>
      <c r="EE13">
        <f>B13*(3-1.333)*'Chest&amp;Cards&amp;Offer'!$J$70/100</f>
        <v>13.502699999999999</v>
      </c>
      <c r="EF13">
        <f t="shared" si="23"/>
        <v>13.502699999999999</v>
      </c>
      <c r="EG13">
        <f t="shared" si="24"/>
        <v>58</v>
      </c>
      <c r="EJ13">
        <f>VLOOKUP(W13,CardUpgrade!$I$52:$L$63,2,FALSE)</f>
        <v>16</v>
      </c>
      <c r="EK13">
        <f>VLOOKUP(X13,CardUpgrade!$I$52:$L$63,2,FALSE)</f>
        <v>6</v>
      </c>
      <c r="EL13">
        <f>VLOOKUP(Y13,CardUpgrade!$I$52:$L$63,3,FALSE)</f>
        <v>36</v>
      </c>
      <c r="EM13">
        <f>VLOOKUP(Z13,CardUpgrade!$I$52:$L$63,3,FALSE)</f>
        <v>36</v>
      </c>
      <c r="EN13">
        <f>VLOOKUP(AA13,CardUpgrade!$I$52:$L$63,3,FALSE)</f>
        <v>0</v>
      </c>
      <c r="EO13">
        <f>VLOOKUP(AB13,CardUpgrade!$I$52:$L$63,3,FALSE)</f>
        <v>0</v>
      </c>
      <c r="EP13">
        <f>VLOOKUP(AC13,CardUpgrade!$I$52:$L$63,4,FALSE)</f>
        <v>96</v>
      </c>
      <c r="EQ13">
        <f>VLOOKUP(AD13,CardUpgrade!$I$52:$L$63,4,FALSE)</f>
        <v>0</v>
      </c>
      <c r="ES13" s="7">
        <f t="shared" si="25"/>
        <v>94</v>
      </c>
      <c r="EU13" s="7">
        <f t="shared" si="0"/>
        <v>190</v>
      </c>
      <c r="EX13" s="7">
        <f t="shared" si="26"/>
        <v>4</v>
      </c>
      <c r="EY13" s="7">
        <f>SUM($EX$5:EX13)</f>
        <v>36</v>
      </c>
      <c r="EZ13" s="7">
        <v>2</v>
      </c>
      <c r="FA13" s="7">
        <f>SUM($EZ$5:EZ13)</f>
        <v>18</v>
      </c>
      <c r="FB13" s="7" t="str">
        <f>IFERROR(VLOOKUP(ER13,'CourseLevel&amp;Rewards'!$A$3:$F$18,6,FALSE),"")</f>
        <v/>
      </c>
      <c r="FC13" s="7">
        <f>SUM($FB$5:FB13)</f>
        <v>4</v>
      </c>
      <c r="FD13" s="7">
        <f>VLOOKUP(CG13,ProgressReward!C:K,9,FALSE)</f>
        <v>13</v>
      </c>
      <c r="FE13" s="7">
        <f t="shared" si="27"/>
        <v>35</v>
      </c>
      <c r="FG13" s="48"/>
    </row>
    <row r="14" spans="1:254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25" t="s">
        <v>183</v>
      </c>
      <c r="G14" t="str">
        <f t="shared" si="2"/>
        <v>紫1</v>
      </c>
      <c r="H14">
        <f>VLOOKUP(G14,Reference1!C:E,3,FALSE)</f>
        <v>579</v>
      </c>
      <c r="I14" s="127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28"/>
        <v>12000</v>
      </c>
      <c r="AW14" s="40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VLOOKUP(LEFT(C14,1),'CardsStar&amp;Rewards'!$AF$13:$AJ$16,2,FALSE)</f>
        <v>10</v>
      </c>
      <c r="BI14">
        <f>VLOOKUP(LEFT(C14,1),'CardsStar&amp;Rewards'!$AF$19:$AJ$22,2,FALSE)</f>
        <v>5</v>
      </c>
      <c r="BJ14">
        <f>SUM($BI$5:BI14)</f>
        <v>50</v>
      </c>
      <c r="BS14">
        <f>VLOOKUP(BJ14,StarIdelRewards!A:D,4,FALSE)</f>
        <v>10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48000</v>
      </c>
      <c r="BX14">
        <f>SUM($BW$5:BW14)</f>
        <v>312000</v>
      </c>
      <c r="BY14">
        <f>SUM($AX$5:AX14)</f>
        <v>235200</v>
      </c>
      <c r="BZ14" s="46">
        <f t="shared" si="9"/>
        <v>0.32653061224489793</v>
      </c>
      <c r="CG14">
        <f t="shared" si="10"/>
        <v>50</v>
      </c>
      <c r="CH14" s="125"/>
      <c r="CI14" s="43">
        <f t="shared" si="11"/>
        <v>10</v>
      </c>
      <c r="CJ14" s="43">
        <f>CI14*'Chest&amp;Cards&amp;Offer'!$J$70</f>
        <v>900</v>
      </c>
      <c r="CK14" s="43"/>
      <c r="CL14" s="43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29"/>
        <v>45000</v>
      </c>
      <c r="DA14">
        <f t="shared" si="13"/>
        <v>24000</v>
      </c>
      <c r="DB14">
        <f t="shared" si="14"/>
        <v>0</v>
      </c>
      <c r="DC14" s="47">
        <v>0</v>
      </c>
      <c r="DD14" s="71">
        <f t="shared" si="15"/>
        <v>21000</v>
      </c>
      <c r="DE14">
        <f>SUM($DD$5:DD14)</f>
        <v>309000</v>
      </c>
      <c r="DF14" s="47">
        <v>0.5</v>
      </c>
      <c r="DG14" s="47">
        <f t="shared" si="16"/>
        <v>0.5</v>
      </c>
      <c r="DH14" s="74">
        <f t="shared" si="17"/>
        <v>10500</v>
      </c>
      <c r="DI14">
        <f>SUM($DH$5:DH14)</f>
        <v>29700</v>
      </c>
      <c r="DJ14">
        <f t="shared" si="30"/>
        <v>10500</v>
      </c>
      <c r="DK14">
        <f t="shared" si="18"/>
        <v>10500</v>
      </c>
      <c r="DL14">
        <f>SUM($DK$5:DK14)</f>
        <v>279300</v>
      </c>
      <c r="DM14">
        <f>BJ14</f>
        <v>50</v>
      </c>
      <c r="DN14">
        <f>SUM($BH$5:BH14)</f>
        <v>80</v>
      </c>
      <c r="DO14">
        <f t="shared" si="19"/>
        <v>65</v>
      </c>
      <c r="DP14" s="119"/>
      <c r="DQ14" s="119"/>
      <c r="DR14">
        <f t="shared" si="20"/>
        <v>5586</v>
      </c>
      <c r="DS14" s="119"/>
      <c r="DT14">
        <f>VLOOKUP(DM14,StarIdelRewards!A:I,9,FALSE)*BV14</f>
        <v>24000</v>
      </c>
      <c r="DU14">
        <f t="shared" si="21"/>
        <v>10500</v>
      </c>
      <c r="DV14">
        <f>SUM($DT$5:DT14)</f>
        <v>144000</v>
      </c>
      <c r="DW14" s="46">
        <f t="shared" si="22"/>
        <v>-0.79374999999999996</v>
      </c>
      <c r="DX14">
        <f>DJ14/BV14</f>
        <v>2.1875</v>
      </c>
      <c r="DZ14" s="136">
        <f>CZ14*DC14</f>
        <v>0</v>
      </c>
      <c r="EA14" s="136">
        <f>BB14</f>
        <v>0</v>
      </c>
      <c r="EB14" s="119"/>
      <c r="ED14">
        <f>BB14</f>
        <v>0</v>
      </c>
      <c r="EE14">
        <f>B14*(3-1.333)*'Chest&amp;Cards&amp;Offer'!$J$70/100</f>
        <v>15.003000000000002</v>
      </c>
      <c r="EF14">
        <f t="shared" si="23"/>
        <v>15.003000000000002</v>
      </c>
      <c r="EG14">
        <f t="shared" si="24"/>
        <v>65</v>
      </c>
      <c r="EJ14">
        <f>VLOOKUP(W14,CardUpgrade!$I$52:$L$63,2,FALSE)</f>
        <v>16</v>
      </c>
      <c r="EK14">
        <f>VLOOKUP(X14,CardUpgrade!$I$52:$L$63,2,FALSE)</f>
        <v>6</v>
      </c>
      <c r="EL14">
        <f>VLOOKUP(Y14,CardUpgrade!$I$52:$L$63,3,FALSE)</f>
        <v>36</v>
      </c>
      <c r="EM14">
        <f>VLOOKUP(Z14,CardUpgrade!$I$52:$L$63,3,FALSE)</f>
        <v>36</v>
      </c>
      <c r="EN14">
        <f>VLOOKUP(AA14,CardUpgrade!$I$52:$L$63,3,FALSE)</f>
        <v>6</v>
      </c>
      <c r="EO14">
        <f>VLOOKUP(AB14,CardUpgrade!$I$52:$L$63,3,FALSE)</f>
        <v>0</v>
      </c>
      <c r="EP14">
        <f>VLOOKUP(AC14,CardUpgrade!$I$52:$L$63,4,FALSE)</f>
        <v>256</v>
      </c>
      <c r="EQ14">
        <f>VLOOKUP(AD14,CardUpgrade!$I$52:$L$63,4,FALSE)</f>
        <v>0</v>
      </c>
      <c r="ER14" s="7">
        <v>2</v>
      </c>
      <c r="ES14" s="7">
        <f t="shared" si="25"/>
        <v>100</v>
      </c>
      <c r="EU14" s="7">
        <f t="shared" si="0"/>
        <v>356</v>
      </c>
      <c r="EX14" s="7">
        <f t="shared" si="26"/>
        <v>4</v>
      </c>
      <c r="EY14" s="7">
        <f>SUM($EX$5:EX14)</f>
        <v>40</v>
      </c>
      <c r="EZ14" s="7">
        <v>2</v>
      </c>
      <c r="FA14" s="7">
        <f>SUM($EZ$5:EZ14)</f>
        <v>20</v>
      </c>
      <c r="FB14" s="7">
        <f>IFERROR(VLOOKUP(ER14,'CourseLevel&amp;Rewards'!$A$3:$F$18,6,FALSE),"")</f>
        <v>6</v>
      </c>
      <c r="FC14" s="7">
        <f>SUM($FB$5:FB14)</f>
        <v>10</v>
      </c>
      <c r="FD14" s="7">
        <f>VLOOKUP(CG14,ProgressReward!C:K,9,FALSE)</f>
        <v>13</v>
      </c>
      <c r="FE14" s="7">
        <f t="shared" si="27"/>
        <v>43</v>
      </c>
    </row>
    <row r="15" spans="1:254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25"/>
      <c r="G15" t="str">
        <f t="shared" si="2"/>
        <v>紫2</v>
      </c>
      <c r="H15">
        <f>VLOOKUP(G15,Reference1!C:E,3,FALSE)</f>
        <v>521.1</v>
      </c>
      <c r="I15" s="127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28"/>
        <v>60000</v>
      </c>
      <c r="AW15" s="40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VLOOKUP(LEFT(C15,1),'CardsStar&amp;Rewards'!$AF$13:$AJ$16,2,FALSE)</f>
        <v>10</v>
      </c>
      <c r="BI15">
        <f>VLOOKUP(LEFT(C15,1),'CardsStar&amp;Rewards'!$AF$19:$AJ$22,2,FALSE)</f>
        <v>5</v>
      </c>
      <c r="BJ15">
        <f>SUM($BI$5:BI15)</f>
        <v>55</v>
      </c>
      <c r="BS15">
        <f>VLOOKUP(BJ15,StarIdelRewards!A:D,4,FALSE)</f>
        <v>11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52800</v>
      </c>
      <c r="BX15">
        <f>SUM($BW$5:BW15)</f>
        <v>364800</v>
      </c>
      <c r="BY15">
        <f>SUM($AX$5:AX15)</f>
        <v>295200</v>
      </c>
      <c r="BZ15" s="46">
        <f t="shared" si="9"/>
        <v>0.23577235772357724</v>
      </c>
      <c r="CG15">
        <f t="shared" si="10"/>
        <v>55</v>
      </c>
      <c r="CH15" s="125"/>
      <c r="CI15" s="43">
        <f t="shared" si="11"/>
        <v>11</v>
      </c>
      <c r="CJ15" s="43">
        <f>CI15*'Chest&amp;Cards&amp;Offer'!$J$70</f>
        <v>990</v>
      </c>
      <c r="CK15" s="43"/>
      <c r="CL15" s="43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29"/>
        <v>90000</v>
      </c>
      <c r="DA15">
        <f t="shared" si="13"/>
        <v>26400</v>
      </c>
      <c r="DB15">
        <f t="shared" si="14"/>
        <v>0</v>
      </c>
      <c r="DC15" s="47">
        <v>0</v>
      </c>
      <c r="DD15" s="71">
        <f t="shared" si="15"/>
        <v>63600</v>
      </c>
      <c r="DE15">
        <f>SUM($DD$5:DD15)</f>
        <v>372600</v>
      </c>
      <c r="DF15" s="47">
        <v>0.5</v>
      </c>
      <c r="DG15" s="47">
        <f t="shared" si="16"/>
        <v>0.5</v>
      </c>
      <c r="DH15" s="74">
        <f t="shared" si="17"/>
        <v>31800</v>
      </c>
      <c r="DI15">
        <f>SUM($DH$5:DH15)</f>
        <v>61500</v>
      </c>
      <c r="DJ15">
        <f t="shared" si="30"/>
        <v>31800</v>
      </c>
      <c r="DK15">
        <f t="shared" si="18"/>
        <v>31800</v>
      </c>
      <c r="DL15">
        <f>SUM($DK$5:DK15)</f>
        <v>311100</v>
      </c>
      <c r="DM15">
        <f>BJ15</f>
        <v>55</v>
      </c>
      <c r="DN15">
        <f>SUM($BH$5:BH15)</f>
        <v>90</v>
      </c>
      <c r="DO15">
        <f t="shared" si="19"/>
        <v>73</v>
      </c>
      <c r="DP15" s="119"/>
      <c r="DQ15" s="119"/>
      <c r="DR15">
        <f t="shared" si="20"/>
        <v>5656.363636363636</v>
      </c>
      <c r="DS15" s="119"/>
      <c r="DT15">
        <f>VLOOKUP(DM15,StarIdelRewards!A:I,9,FALSE)*BV15</f>
        <v>24000</v>
      </c>
      <c r="DU15">
        <f t="shared" si="21"/>
        <v>31800</v>
      </c>
      <c r="DV15">
        <f>SUM($DT$5:DT15)</f>
        <v>168000</v>
      </c>
      <c r="DW15" s="46">
        <f t="shared" si="22"/>
        <v>-0.6339285714285714</v>
      </c>
      <c r="DX15">
        <f>DJ15/BV15</f>
        <v>6.625</v>
      </c>
      <c r="DZ15" s="136">
        <f>CZ15*DC15</f>
        <v>0</v>
      </c>
      <c r="EA15" s="136">
        <f>BB15</f>
        <v>0</v>
      </c>
      <c r="EB15" s="119"/>
      <c r="ED15">
        <f>BB15</f>
        <v>0</v>
      </c>
      <c r="EE15">
        <f>B15*(3-1.333)*'Chest&amp;Cards&amp;Offer'!$J$70/100</f>
        <v>16.503299999999999</v>
      </c>
      <c r="EF15">
        <f t="shared" si="23"/>
        <v>16.503299999999999</v>
      </c>
      <c r="EG15">
        <f t="shared" si="24"/>
        <v>73</v>
      </c>
      <c r="EJ15">
        <f>VLOOKUP(W15,CardUpgrade!$I$52:$L$63,2,FALSE)</f>
        <v>16</v>
      </c>
      <c r="EK15">
        <f>VLOOKUP(X15,CardUpgrade!$I$52:$L$63,2,FALSE)</f>
        <v>6</v>
      </c>
      <c r="EL15">
        <f>VLOOKUP(Y15,CardUpgrade!$I$52:$L$63,3,FALSE)</f>
        <v>36</v>
      </c>
      <c r="EM15">
        <f>VLOOKUP(Z15,CardUpgrade!$I$52:$L$63,3,FALSE)</f>
        <v>36</v>
      </c>
      <c r="EN15">
        <f>VLOOKUP(AA15,CardUpgrade!$I$52:$L$63,3,FALSE)</f>
        <v>36</v>
      </c>
      <c r="EO15">
        <f>VLOOKUP(AB15,CardUpgrade!$I$52:$L$63,3,FALSE)</f>
        <v>0</v>
      </c>
      <c r="EP15">
        <f>VLOOKUP(AC15,CardUpgrade!$I$52:$L$63,4,FALSE)</f>
        <v>256</v>
      </c>
      <c r="EQ15">
        <f>VLOOKUP(AD15,CardUpgrade!$I$52:$L$63,4,FALSE)</f>
        <v>0</v>
      </c>
      <c r="ES15" s="7">
        <f t="shared" si="25"/>
        <v>130</v>
      </c>
      <c r="EU15" s="7">
        <f t="shared" si="0"/>
        <v>386</v>
      </c>
      <c r="EX15" s="7">
        <f t="shared" si="26"/>
        <v>4</v>
      </c>
      <c r="EY15" s="7">
        <f>SUM($EX$5:EX15)</f>
        <v>44</v>
      </c>
      <c r="EZ15" s="7">
        <v>2</v>
      </c>
      <c r="FA15" s="7">
        <f>SUM($EZ$5:EZ15)</f>
        <v>22</v>
      </c>
      <c r="FB15" s="7" t="str">
        <f>IFERROR(VLOOKUP(ER15,'CourseLevel&amp;Rewards'!$A$3:$F$18,6,FALSE),"")</f>
        <v/>
      </c>
      <c r="FC15" s="7">
        <f>SUM($FB$5:FB15)</f>
        <v>10</v>
      </c>
      <c r="FD15" s="7">
        <f>VLOOKUP(CG15,ProgressReward!C:K,9,FALSE)</f>
        <v>13</v>
      </c>
      <c r="FE15" s="7">
        <f t="shared" si="27"/>
        <v>45</v>
      </c>
      <c r="FJ15" t="s">
        <v>300</v>
      </c>
    </row>
    <row r="16" spans="1:254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25"/>
      <c r="G16" t="str">
        <f t="shared" si="2"/>
        <v>紫3</v>
      </c>
      <c r="H16">
        <f>VLOOKUP(G16,Reference1!C:E,3,FALSE)</f>
        <v>463.20000000000005</v>
      </c>
      <c r="I16" s="127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28"/>
        <v>120000</v>
      </c>
      <c r="AW16" s="40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VLOOKUP(LEFT(C16,1),'CardsStar&amp;Rewards'!$AF$13:$AJ$16,2,FALSE)</f>
        <v>10</v>
      </c>
      <c r="BI16">
        <f>VLOOKUP(LEFT(C16,1),'CardsStar&amp;Rewards'!$AF$19:$AJ$22,2,FALSE)</f>
        <v>5</v>
      </c>
      <c r="BJ16">
        <f>SUM($BI$5:BI16)</f>
        <v>60</v>
      </c>
      <c r="BS16">
        <f>VLOOKUP(BJ16,StarIdelRewards!A:D,4,FALSE)</f>
        <v>12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57600</v>
      </c>
      <c r="BX16">
        <f>SUM($BW$5:BW16)</f>
        <v>422400</v>
      </c>
      <c r="BY16">
        <f>SUM($AX$5:AX16)</f>
        <v>415200</v>
      </c>
      <c r="BZ16" s="46">
        <f t="shared" si="9"/>
        <v>1.7341040462427744E-2</v>
      </c>
      <c r="CG16">
        <f t="shared" si="10"/>
        <v>60</v>
      </c>
      <c r="CH16" s="125"/>
      <c r="CI16" s="43">
        <f t="shared" si="11"/>
        <v>12</v>
      </c>
      <c r="CJ16" s="43">
        <f>CI16*'Chest&amp;Cards&amp;Offer'!$J$70</f>
        <v>1080</v>
      </c>
      <c r="CK16" s="43"/>
      <c r="CL16" s="43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29"/>
        <v>180000</v>
      </c>
      <c r="DA16">
        <f t="shared" si="13"/>
        <v>28800</v>
      </c>
      <c r="DB16">
        <f t="shared" si="14"/>
        <v>0</v>
      </c>
      <c r="DC16" s="47">
        <v>0</v>
      </c>
      <c r="DD16" s="71">
        <f t="shared" si="15"/>
        <v>151200</v>
      </c>
      <c r="DE16">
        <f>SUM($DD$5:DD16)</f>
        <v>523800</v>
      </c>
      <c r="DF16" s="47">
        <v>0.5</v>
      </c>
      <c r="DG16" s="47">
        <f t="shared" si="16"/>
        <v>0.5</v>
      </c>
      <c r="DH16" s="74">
        <f t="shared" si="17"/>
        <v>75600</v>
      </c>
      <c r="DI16">
        <f>SUM($DH$5:DH16)</f>
        <v>137100</v>
      </c>
      <c r="DJ16">
        <f t="shared" si="30"/>
        <v>75600</v>
      </c>
      <c r="DK16">
        <f t="shared" si="18"/>
        <v>75600</v>
      </c>
      <c r="DL16">
        <f>SUM($DK$5:DK16)</f>
        <v>386700</v>
      </c>
      <c r="DM16">
        <f>BJ16</f>
        <v>60</v>
      </c>
      <c r="DN16">
        <f>SUM($BH$5:BH16)</f>
        <v>100</v>
      </c>
      <c r="DO16">
        <f t="shared" si="19"/>
        <v>80</v>
      </c>
      <c r="DP16" s="119"/>
      <c r="DQ16" s="119"/>
      <c r="DR16">
        <f t="shared" si="20"/>
        <v>6445</v>
      </c>
      <c r="DS16" s="119"/>
      <c r="DT16">
        <f>VLOOKUP(DM16,StarIdelRewards!A:I,9,FALSE)*BV16</f>
        <v>28800</v>
      </c>
      <c r="DU16">
        <f t="shared" si="21"/>
        <v>75600</v>
      </c>
      <c r="DV16">
        <f>SUM($DT$5:DT16)</f>
        <v>196800</v>
      </c>
      <c r="DW16" s="46">
        <f t="shared" si="22"/>
        <v>-0.30335365853658536</v>
      </c>
      <c r="DX16">
        <f>DJ16/BV16</f>
        <v>15.75</v>
      </c>
      <c r="DZ16" s="136">
        <f>CZ16*DC16</f>
        <v>0</v>
      </c>
      <c r="EA16" s="136">
        <f>BB16</f>
        <v>0</v>
      </c>
      <c r="EB16" s="119"/>
      <c r="ED16">
        <f>BB16</f>
        <v>0</v>
      </c>
      <c r="EE16">
        <f>B16*(3-1.333)*'Chest&amp;Cards&amp;Offer'!$J$70/100</f>
        <v>18.003600000000002</v>
      </c>
      <c r="EF16">
        <f t="shared" si="23"/>
        <v>18.003600000000002</v>
      </c>
      <c r="EG16">
        <f t="shared" si="24"/>
        <v>80</v>
      </c>
      <c r="EJ16">
        <f>VLOOKUP(W16,CardUpgrade!$I$52:$L$63,2,FALSE)</f>
        <v>16</v>
      </c>
      <c r="EK16">
        <f>VLOOKUP(X16,CardUpgrade!$I$52:$L$63,2,FALSE)</f>
        <v>6</v>
      </c>
      <c r="EL16">
        <f>VLOOKUP(Y16,CardUpgrade!$I$52:$L$63,3,FALSE)</f>
        <v>36</v>
      </c>
      <c r="EM16">
        <f>VLOOKUP(Z16,CardUpgrade!$I$52:$L$63,3,FALSE)</f>
        <v>36</v>
      </c>
      <c r="EN16">
        <f>VLOOKUP(AA16,CardUpgrade!$I$52:$L$63,3,FALSE)</f>
        <v>96</v>
      </c>
      <c r="EO16">
        <f>VLOOKUP(AB16,CardUpgrade!$I$52:$L$63,3,FALSE)</f>
        <v>0</v>
      </c>
      <c r="EP16">
        <f>VLOOKUP(AC16,CardUpgrade!$I$52:$L$63,4,FALSE)</f>
        <v>256</v>
      </c>
      <c r="EQ16">
        <f>VLOOKUP(AD16,CardUpgrade!$I$52:$L$63,4,FALSE)</f>
        <v>0</v>
      </c>
      <c r="ES16" s="7">
        <f t="shared" si="25"/>
        <v>190</v>
      </c>
      <c r="EU16" s="7">
        <f t="shared" si="0"/>
        <v>446</v>
      </c>
      <c r="EX16" s="7">
        <f t="shared" si="26"/>
        <v>4</v>
      </c>
      <c r="EY16" s="7">
        <f>SUM($EX$5:EX16)</f>
        <v>48</v>
      </c>
      <c r="EZ16" s="7">
        <v>2</v>
      </c>
      <c r="FA16" s="7">
        <f>SUM($EZ$5:EZ16)</f>
        <v>24</v>
      </c>
      <c r="FB16" s="7" t="str">
        <f>IFERROR(VLOOKUP(ER16,'CourseLevel&amp;Rewards'!$A$3:$F$18,6,FALSE),"")</f>
        <v/>
      </c>
      <c r="FC16" s="7">
        <f>SUM($FB$5:FB16)</f>
        <v>10</v>
      </c>
      <c r="FD16" s="7">
        <f>VLOOKUP(CG16,ProgressReward!C:K,9,FALSE)</f>
        <v>20</v>
      </c>
      <c r="FE16" s="7">
        <f t="shared" si="27"/>
        <v>54</v>
      </c>
    </row>
    <row r="17" spans="1:166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25"/>
      <c r="G17" t="str">
        <f t="shared" si="2"/>
        <v>紫1</v>
      </c>
      <c r="H17">
        <f>VLOOKUP(G17,Reference1!C:E,3,FALSE)</f>
        <v>579</v>
      </c>
      <c r="I17" s="127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28"/>
        <v>12000</v>
      </c>
      <c r="AW17" s="40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VLOOKUP(LEFT(C17,1),'CardsStar&amp;Rewards'!$AF$13:$AJ$16,2,FALSE)</f>
        <v>10</v>
      </c>
      <c r="BI17">
        <f>VLOOKUP(LEFT(C17,1),'CardsStar&amp;Rewards'!$AF$19:$AJ$22,2,FALSE)</f>
        <v>5</v>
      </c>
      <c r="BJ17">
        <f>SUM($BI$5:BI17)</f>
        <v>65</v>
      </c>
      <c r="BS17">
        <f>VLOOKUP(BJ17,StarIdelRewards!A:D,4,FALSE)</f>
        <v>13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62400</v>
      </c>
      <c r="BX17">
        <f>SUM($BW$5:BW17)</f>
        <v>484800</v>
      </c>
      <c r="BY17">
        <f>SUM($AX$5:AX17)</f>
        <v>427200</v>
      </c>
      <c r="BZ17" s="46">
        <f t="shared" si="9"/>
        <v>0.1348314606741573</v>
      </c>
      <c r="CG17">
        <f t="shared" si="10"/>
        <v>65</v>
      </c>
      <c r="CH17" s="125"/>
      <c r="CI17" s="43">
        <f t="shared" si="11"/>
        <v>13</v>
      </c>
      <c r="CJ17" s="43">
        <f>CI17*'Chest&amp;Cards&amp;Offer'!$J$70</f>
        <v>1170</v>
      </c>
      <c r="CK17" s="43"/>
      <c r="CL17" s="43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29"/>
        <v>45000</v>
      </c>
      <c r="DA17">
        <f t="shared" si="13"/>
        <v>31200</v>
      </c>
      <c r="DB17">
        <f t="shared" si="14"/>
        <v>0</v>
      </c>
      <c r="DC17" s="47">
        <v>0</v>
      </c>
      <c r="DD17" s="71">
        <f t="shared" si="15"/>
        <v>13800</v>
      </c>
      <c r="DE17">
        <f>SUM($DD$5:DD17)</f>
        <v>537600</v>
      </c>
      <c r="DF17" s="47">
        <v>0.5</v>
      </c>
      <c r="DG17" s="47">
        <f t="shared" si="16"/>
        <v>0.5</v>
      </c>
      <c r="DH17" s="74">
        <f t="shared" si="17"/>
        <v>6900</v>
      </c>
      <c r="DI17">
        <f>SUM($DH$5:DH17)</f>
        <v>144000</v>
      </c>
      <c r="DJ17">
        <f t="shared" si="30"/>
        <v>6900</v>
      </c>
      <c r="DK17">
        <f t="shared" si="18"/>
        <v>6900</v>
      </c>
      <c r="DL17">
        <f>SUM($DK$5:DK17)</f>
        <v>393600</v>
      </c>
      <c r="DM17">
        <f>BJ17</f>
        <v>65</v>
      </c>
      <c r="DN17">
        <f>SUM($BH$5:BH17)</f>
        <v>110</v>
      </c>
      <c r="DO17">
        <f t="shared" si="19"/>
        <v>88</v>
      </c>
      <c r="DP17" s="119"/>
      <c r="DQ17" s="119"/>
      <c r="DR17">
        <f t="shared" si="20"/>
        <v>6055.3846153846152</v>
      </c>
      <c r="DS17" s="119"/>
      <c r="DT17">
        <f>VLOOKUP(DM17,StarIdelRewards!A:I,9,FALSE)*BV17</f>
        <v>28800</v>
      </c>
      <c r="DU17">
        <f t="shared" si="21"/>
        <v>6900</v>
      </c>
      <c r="DV17">
        <f>SUM($DT$5:DT17)</f>
        <v>225600</v>
      </c>
      <c r="DW17" s="46">
        <f t="shared" si="22"/>
        <v>-0.36170212765957449</v>
      </c>
      <c r="DX17">
        <f>DJ17/BV17</f>
        <v>1.4375</v>
      </c>
      <c r="DZ17" s="136">
        <f>CZ17*DC17</f>
        <v>0</v>
      </c>
      <c r="EA17" s="136">
        <f>BB17</f>
        <v>0</v>
      </c>
      <c r="EB17" s="119"/>
      <c r="ED17">
        <f>BB17</f>
        <v>0</v>
      </c>
      <c r="EE17">
        <f>B17*(3-1.333)*'Chest&amp;Cards&amp;Offer'!$J$70/100</f>
        <v>19.503899999999998</v>
      </c>
      <c r="EF17">
        <f t="shared" si="23"/>
        <v>19.503899999999998</v>
      </c>
      <c r="EG17">
        <f t="shared" si="24"/>
        <v>88</v>
      </c>
      <c r="EJ17">
        <f>VLOOKUP(W17,CardUpgrade!$I$52:$L$63,2,FALSE)</f>
        <v>16</v>
      </c>
      <c r="EK17">
        <f>VLOOKUP(X17,CardUpgrade!$I$52:$L$63,2,FALSE)</f>
        <v>6</v>
      </c>
      <c r="EL17">
        <f>VLOOKUP(Y17,CardUpgrade!$I$52:$L$63,3,FALSE)</f>
        <v>36</v>
      </c>
      <c r="EM17">
        <f>VLOOKUP(Z17,CardUpgrade!$I$52:$L$63,3,FALSE)</f>
        <v>36</v>
      </c>
      <c r="EN17">
        <f>VLOOKUP(AA17,CardUpgrade!$I$52:$L$63,3,FALSE)</f>
        <v>96</v>
      </c>
      <c r="EO17">
        <f>VLOOKUP(AB17,CardUpgrade!$I$52:$L$63,3,FALSE)</f>
        <v>6</v>
      </c>
      <c r="EP17">
        <f>VLOOKUP(AC17,CardUpgrade!$I$52:$L$63,4,FALSE)</f>
        <v>256</v>
      </c>
      <c r="EQ17">
        <f>VLOOKUP(AD17,CardUpgrade!$I$52:$L$63,4,FALSE)</f>
        <v>0</v>
      </c>
      <c r="ES17" s="7">
        <f t="shared" si="25"/>
        <v>196</v>
      </c>
      <c r="EU17" s="7">
        <f t="shared" si="0"/>
        <v>452</v>
      </c>
      <c r="EX17" s="7">
        <f t="shared" si="26"/>
        <v>4</v>
      </c>
      <c r="EY17" s="7">
        <f>SUM($EX$5:EX17)</f>
        <v>52</v>
      </c>
      <c r="EZ17" s="7">
        <v>2</v>
      </c>
      <c r="FA17" s="7">
        <f>SUM($EZ$5:EZ17)</f>
        <v>26</v>
      </c>
      <c r="FB17" s="7" t="str">
        <f>IFERROR(VLOOKUP(ER17,'CourseLevel&amp;Rewards'!$A$3:$F$18,6,FALSE),"")</f>
        <v/>
      </c>
      <c r="FC17" s="7">
        <f>SUM($FB$5:FB17)</f>
        <v>10</v>
      </c>
      <c r="FD17" s="7">
        <f>VLOOKUP(CG17,ProgressReward!C:K,9,FALSE)</f>
        <v>20</v>
      </c>
      <c r="FE17" s="7">
        <f t="shared" si="27"/>
        <v>56</v>
      </c>
    </row>
    <row r="18" spans="1:166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25"/>
      <c r="G18" t="str">
        <f t="shared" si="2"/>
        <v>紫2</v>
      </c>
      <c r="H18">
        <f>VLOOKUP(G18,Reference1!C:E,3,FALSE)</f>
        <v>521.1</v>
      </c>
      <c r="I18" s="127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28"/>
        <v>60000</v>
      </c>
      <c r="AW18" s="40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VLOOKUP(LEFT(C18,1),'CardsStar&amp;Rewards'!$AF$13:$AJ$16,2,FALSE)</f>
        <v>10</v>
      </c>
      <c r="BI18">
        <f>VLOOKUP(LEFT(C18,1),'CardsStar&amp;Rewards'!$AF$19:$AJ$22,2,FALSE)</f>
        <v>5</v>
      </c>
      <c r="BJ18">
        <f>SUM($BI$5:BI18)</f>
        <v>70</v>
      </c>
      <c r="BS18">
        <f>VLOOKUP(BJ18,StarIdelRewards!A:D,4,FALSE)</f>
        <v>14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67200</v>
      </c>
      <c r="BX18">
        <f>SUM($BW$5:BW18)</f>
        <v>552000</v>
      </c>
      <c r="BY18">
        <f>SUM($AX$5:AX18)</f>
        <v>487200</v>
      </c>
      <c r="BZ18" s="46">
        <f t="shared" si="9"/>
        <v>0.13300492610837439</v>
      </c>
      <c r="CG18">
        <f t="shared" si="10"/>
        <v>70</v>
      </c>
      <c r="CH18" s="125"/>
      <c r="CI18" s="43">
        <f t="shared" si="11"/>
        <v>14</v>
      </c>
      <c r="CJ18" s="43">
        <f>CI18*'Chest&amp;Cards&amp;Offer'!$J$70</f>
        <v>1260</v>
      </c>
      <c r="CK18" s="43"/>
      <c r="CL18" s="43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29"/>
        <v>90000</v>
      </c>
      <c r="DA18">
        <f t="shared" si="13"/>
        <v>33600</v>
      </c>
      <c r="DB18">
        <f t="shared" si="14"/>
        <v>0</v>
      </c>
      <c r="DC18" s="47">
        <v>0</v>
      </c>
      <c r="DD18" s="71">
        <f t="shared" si="15"/>
        <v>56400</v>
      </c>
      <c r="DE18">
        <f>SUM($DD$5:DD18)</f>
        <v>594000</v>
      </c>
      <c r="DF18" s="47">
        <v>0.5</v>
      </c>
      <c r="DG18" s="47">
        <f t="shared" si="16"/>
        <v>0.5</v>
      </c>
      <c r="DH18" s="74">
        <f t="shared" si="17"/>
        <v>28200</v>
      </c>
      <c r="DI18">
        <f>SUM($DH$5:DH18)</f>
        <v>172200</v>
      </c>
      <c r="DJ18">
        <f t="shared" si="30"/>
        <v>28200</v>
      </c>
      <c r="DK18">
        <f t="shared" si="18"/>
        <v>28200</v>
      </c>
      <c r="DL18">
        <f>SUM($DK$5:DK18)</f>
        <v>421800</v>
      </c>
      <c r="DM18">
        <f>BJ18</f>
        <v>70</v>
      </c>
      <c r="DN18">
        <f>SUM($BH$5:BH18)</f>
        <v>120</v>
      </c>
      <c r="DO18">
        <f t="shared" si="19"/>
        <v>95</v>
      </c>
      <c r="DP18" s="119"/>
      <c r="DQ18" s="119"/>
      <c r="DR18">
        <f t="shared" si="20"/>
        <v>6025.7142857142853</v>
      </c>
      <c r="DS18" s="119"/>
      <c r="DT18">
        <f>VLOOKUP(DM18,StarIdelRewards!A:I,9,FALSE)*BV18</f>
        <v>33600</v>
      </c>
      <c r="DU18">
        <f t="shared" si="21"/>
        <v>28200</v>
      </c>
      <c r="DV18">
        <f>SUM($DT$5:DT18)</f>
        <v>259200</v>
      </c>
      <c r="DW18" s="46">
        <f t="shared" si="22"/>
        <v>-0.33564814814814814</v>
      </c>
      <c r="DX18">
        <f>DJ18/BV18</f>
        <v>5.875</v>
      </c>
      <c r="DZ18" s="136">
        <f>CZ18*DC18</f>
        <v>0</v>
      </c>
      <c r="EA18" s="136">
        <f>BB18</f>
        <v>0</v>
      </c>
      <c r="EB18" s="119"/>
      <c r="ED18">
        <f>BB18</f>
        <v>0</v>
      </c>
      <c r="EE18">
        <f>B18*(3-1.333)*'Chest&amp;Cards&amp;Offer'!$J$70/100</f>
        <v>21.004200000000001</v>
      </c>
      <c r="EF18">
        <f t="shared" si="23"/>
        <v>21.004200000000001</v>
      </c>
      <c r="EG18">
        <f t="shared" si="24"/>
        <v>95</v>
      </c>
      <c r="EJ18">
        <f>VLOOKUP(W18,CardUpgrade!$I$52:$L$63,2,FALSE)</f>
        <v>16</v>
      </c>
      <c r="EK18">
        <f>VLOOKUP(X18,CardUpgrade!$I$52:$L$63,2,FALSE)</f>
        <v>6</v>
      </c>
      <c r="EL18">
        <f>VLOOKUP(Y18,CardUpgrade!$I$52:$L$63,3,FALSE)</f>
        <v>36</v>
      </c>
      <c r="EM18">
        <f>VLOOKUP(Z18,CardUpgrade!$I$52:$L$63,3,FALSE)</f>
        <v>36</v>
      </c>
      <c r="EN18">
        <f>VLOOKUP(AA18,CardUpgrade!$I$52:$L$63,3,FALSE)</f>
        <v>96</v>
      </c>
      <c r="EO18">
        <f>VLOOKUP(AB18,CardUpgrade!$I$52:$L$63,3,FALSE)</f>
        <v>36</v>
      </c>
      <c r="EP18">
        <f>VLOOKUP(AC18,CardUpgrade!$I$52:$L$63,4,FALSE)</f>
        <v>256</v>
      </c>
      <c r="EQ18">
        <f>VLOOKUP(AD18,CardUpgrade!$I$52:$L$63,4,FALSE)</f>
        <v>16</v>
      </c>
      <c r="ES18" s="7">
        <f t="shared" si="25"/>
        <v>226</v>
      </c>
      <c r="EU18" s="7">
        <f t="shared" si="0"/>
        <v>498</v>
      </c>
      <c r="EX18" s="7">
        <f t="shared" si="26"/>
        <v>4</v>
      </c>
      <c r="EY18" s="7">
        <f>SUM($EX$5:EX18)</f>
        <v>56</v>
      </c>
      <c r="EZ18" s="7">
        <v>2</v>
      </c>
      <c r="FA18" s="7">
        <f>SUM($EZ$5:EZ18)</f>
        <v>28</v>
      </c>
      <c r="FB18" s="7" t="str">
        <f>IFERROR(VLOOKUP(ER18,'CourseLevel&amp;Rewards'!$A$3:$F$18,6,FALSE),"")</f>
        <v/>
      </c>
      <c r="FC18" s="7">
        <f>SUM($FB$5:FB18)</f>
        <v>10</v>
      </c>
      <c r="FD18" s="7">
        <f>VLOOKUP(CG18,ProgressReward!C:K,9,FALSE)</f>
        <v>20</v>
      </c>
      <c r="FE18" s="7">
        <f t="shared" si="27"/>
        <v>58</v>
      </c>
    </row>
    <row r="19" spans="1:166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25"/>
      <c r="G19" t="str">
        <f t="shared" si="2"/>
        <v>紫3</v>
      </c>
      <c r="H19">
        <f>VLOOKUP(G19,Reference1!C:E,3,FALSE)</f>
        <v>463.20000000000005</v>
      </c>
      <c r="I19" s="127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28"/>
        <v>120000</v>
      </c>
      <c r="AW19" s="40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VLOOKUP(LEFT(C19,1),'CardsStar&amp;Rewards'!$AF$13:$AJ$16,2,FALSE)</f>
        <v>10</v>
      </c>
      <c r="BI19">
        <f>VLOOKUP(LEFT(C19,1),'CardsStar&amp;Rewards'!$AF$19:$AJ$22,2,FALSE)</f>
        <v>5</v>
      </c>
      <c r="BJ19">
        <f>SUM($BI$5:BI19)</f>
        <v>75</v>
      </c>
      <c r="BS19">
        <f>VLOOKUP(BJ19,StarIdelRewards!A:D,4,FALSE)</f>
        <v>14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67200</v>
      </c>
      <c r="BX19">
        <f>SUM($BW$5:BW19)</f>
        <v>619200</v>
      </c>
      <c r="BY19">
        <f>SUM($AX$5:AX19)</f>
        <v>607200</v>
      </c>
      <c r="BZ19" s="46">
        <f t="shared" si="9"/>
        <v>1.9762845849802372E-2</v>
      </c>
      <c r="CG19">
        <f t="shared" si="10"/>
        <v>75</v>
      </c>
      <c r="CH19" s="125"/>
      <c r="CI19" s="43">
        <f t="shared" si="11"/>
        <v>15</v>
      </c>
      <c r="CJ19" s="43">
        <f>CI19*'Chest&amp;Cards&amp;Offer'!$J$70</f>
        <v>1350</v>
      </c>
      <c r="CK19" s="43"/>
      <c r="CL19" s="43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29"/>
        <v>180000</v>
      </c>
      <c r="DA19">
        <f t="shared" si="13"/>
        <v>33600</v>
      </c>
      <c r="DB19">
        <f t="shared" si="14"/>
        <v>0</v>
      </c>
      <c r="DC19" s="47">
        <v>0</v>
      </c>
      <c r="DD19" s="71">
        <f t="shared" si="15"/>
        <v>146400</v>
      </c>
      <c r="DE19">
        <f>SUM($DD$5:DD19)</f>
        <v>740400</v>
      </c>
      <c r="DF19" s="47">
        <v>0.5</v>
      </c>
      <c r="DG19" s="47">
        <f t="shared" si="16"/>
        <v>0.5</v>
      </c>
      <c r="DH19" s="74">
        <f t="shared" si="17"/>
        <v>73200</v>
      </c>
      <c r="DI19">
        <f>SUM($DH$5:DH19)</f>
        <v>245400</v>
      </c>
      <c r="DJ19">
        <f t="shared" si="30"/>
        <v>73200</v>
      </c>
      <c r="DK19">
        <f t="shared" si="18"/>
        <v>73200</v>
      </c>
      <c r="DL19">
        <f>SUM($DK$5:DK19)</f>
        <v>495000</v>
      </c>
      <c r="DM19">
        <f>BJ19</f>
        <v>75</v>
      </c>
      <c r="DN19">
        <f>SUM($BH$5:BH19)</f>
        <v>130</v>
      </c>
      <c r="DO19">
        <f t="shared" si="19"/>
        <v>103</v>
      </c>
      <c r="DP19" s="119"/>
      <c r="DQ19" s="119"/>
      <c r="DR19">
        <f t="shared" si="20"/>
        <v>6600</v>
      </c>
      <c r="DS19" s="119"/>
      <c r="DT19">
        <f>VLOOKUP(DM19,StarIdelRewards!A:I,9,FALSE)*BV19</f>
        <v>33600</v>
      </c>
      <c r="DU19">
        <f t="shared" si="21"/>
        <v>73200</v>
      </c>
      <c r="DV19">
        <f>SUM($DT$5:DT19)</f>
        <v>292800</v>
      </c>
      <c r="DW19" s="46">
        <f t="shared" si="22"/>
        <v>-0.16188524590163936</v>
      </c>
      <c r="DX19">
        <f>DJ19/BV19</f>
        <v>15.25</v>
      </c>
      <c r="DZ19" s="136">
        <f>CZ19*DC19</f>
        <v>0</v>
      </c>
      <c r="EA19" s="136">
        <f>BB19</f>
        <v>0</v>
      </c>
      <c r="EB19" s="119"/>
      <c r="ED19">
        <f>BB19</f>
        <v>0</v>
      </c>
      <c r="EE19">
        <f>B19*(3-1.333)*'Chest&amp;Cards&amp;Offer'!$J$70/100</f>
        <v>22.504499999999997</v>
      </c>
      <c r="EF19">
        <f t="shared" si="23"/>
        <v>22.504499999999997</v>
      </c>
      <c r="EG19">
        <f t="shared" si="24"/>
        <v>103</v>
      </c>
      <c r="EJ19">
        <f>VLOOKUP(W19,CardUpgrade!$I$52:$L$63,2,FALSE)</f>
        <v>16</v>
      </c>
      <c r="EK19">
        <f>VLOOKUP(X19,CardUpgrade!$I$52:$L$63,2,FALSE)</f>
        <v>6</v>
      </c>
      <c r="EL19">
        <f>VLOOKUP(Y19,CardUpgrade!$I$52:$L$63,3,FALSE)</f>
        <v>36</v>
      </c>
      <c r="EM19">
        <f>VLOOKUP(Z19,CardUpgrade!$I$52:$L$63,3,FALSE)</f>
        <v>36</v>
      </c>
      <c r="EN19">
        <f>VLOOKUP(AA19,CardUpgrade!$I$52:$L$63,3,FALSE)</f>
        <v>96</v>
      </c>
      <c r="EO19">
        <f>VLOOKUP(AB19,CardUpgrade!$I$52:$L$63,3,FALSE)</f>
        <v>96</v>
      </c>
      <c r="EP19">
        <f>VLOOKUP(AC19,CardUpgrade!$I$52:$L$63,4,FALSE)</f>
        <v>256</v>
      </c>
      <c r="EQ19">
        <f>VLOOKUP(AD19,CardUpgrade!$I$52:$L$63,4,FALSE)</f>
        <v>96</v>
      </c>
      <c r="ES19" s="7">
        <f t="shared" si="25"/>
        <v>286</v>
      </c>
      <c r="EU19" s="7">
        <f t="shared" si="0"/>
        <v>638</v>
      </c>
      <c r="EX19" s="7">
        <f t="shared" si="26"/>
        <v>4</v>
      </c>
      <c r="EY19" s="7">
        <f>SUM($EX$5:EX19)</f>
        <v>60</v>
      </c>
      <c r="EZ19" s="7">
        <v>2</v>
      </c>
      <c r="FA19" s="7">
        <f>SUM($EZ$5:EZ19)</f>
        <v>30</v>
      </c>
      <c r="FB19" s="7" t="str">
        <f>IFERROR(VLOOKUP(ER19,'CourseLevel&amp;Rewards'!$A$3:$F$18,6,FALSE),"")</f>
        <v/>
      </c>
      <c r="FC19" s="7">
        <f>SUM($FB$5:FB19)</f>
        <v>10</v>
      </c>
      <c r="FD19" s="7">
        <f>VLOOKUP(CG19,ProgressReward!C:K,9,FALSE)</f>
        <v>20</v>
      </c>
      <c r="FE19" s="7">
        <f t="shared" si="27"/>
        <v>60</v>
      </c>
    </row>
    <row r="20" spans="1:166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27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28"/>
        <v>36000</v>
      </c>
      <c r="AW20" s="40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VLOOKUP(LEFT(C20,1),'CardsStar&amp;Rewards'!$AF$13:$AJ$16,2,FALSE)</f>
        <v>6</v>
      </c>
      <c r="BI20">
        <f>VLOOKUP(LEFT(C20,1),'CardsStar&amp;Rewards'!$AF$19:$AJ$22,2,FALSE)</f>
        <v>5</v>
      </c>
      <c r="BJ20">
        <f>SUM($BI$5:BI20)</f>
        <v>80</v>
      </c>
      <c r="BS20">
        <f>VLOOKUP(BJ20,StarIdelRewards!A:D,4,FALSE)</f>
        <v>15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72000</v>
      </c>
      <c r="BX20">
        <f>SUM($BW$5:BW20)</f>
        <v>691200</v>
      </c>
      <c r="BY20">
        <f>SUM($AX$5:AX20)</f>
        <v>643200</v>
      </c>
      <c r="BZ20" s="46">
        <f t="shared" si="9"/>
        <v>7.4626865671641784E-2</v>
      </c>
      <c r="CG20">
        <f t="shared" si="10"/>
        <v>80</v>
      </c>
      <c r="CH20" s="125"/>
      <c r="CI20" s="43">
        <f t="shared" si="11"/>
        <v>16</v>
      </c>
      <c r="CJ20" s="43">
        <f>CI20*'Chest&amp;Cards&amp;Offer'!$J$70</f>
        <v>1440</v>
      </c>
      <c r="CK20" s="43"/>
      <c r="CL20" s="43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29"/>
        <v>60000</v>
      </c>
      <c r="DA20">
        <f t="shared" si="13"/>
        <v>36000</v>
      </c>
      <c r="DB20">
        <f t="shared" si="14"/>
        <v>0</v>
      </c>
      <c r="DC20" s="47">
        <v>0</v>
      </c>
      <c r="DD20" s="71">
        <f t="shared" si="15"/>
        <v>24000</v>
      </c>
      <c r="DE20">
        <f>SUM($DD$5:DD20)</f>
        <v>764400</v>
      </c>
      <c r="DF20" s="47">
        <v>0.5</v>
      </c>
      <c r="DG20" s="47">
        <f t="shared" si="16"/>
        <v>0.5</v>
      </c>
      <c r="DH20" s="74">
        <f t="shared" si="17"/>
        <v>12000</v>
      </c>
      <c r="DI20">
        <f>SUM($DH$5:DH20)</f>
        <v>257400</v>
      </c>
      <c r="DJ20">
        <f t="shared" si="30"/>
        <v>12000</v>
      </c>
      <c r="DK20">
        <f t="shared" si="18"/>
        <v>12000</v>
      </c>
      <c r="DL20">
        <f>SUM($DK$5:DK20)</f>
        <v>507000</v>
      </c>
      <c r="DM20">
        <f>BJ20</f>
        <v>80</v>
      </c>
      <c r="DN20">
        <f>SUM($BH$5:BH20)</f>
        <v>136</v>
      </c>
      <c r="DO20">
        <f t="shared" si="19"/>
        <v>108</v>
      </c>
      <c r="DP20" s="119"/>
      <c r="DQ20" s="119"/>
      <c r="DR20">
        <f t="shared" si="20"/>
        <v>6337.5</v>
      </c>
      <c r="DS20" s="119"/>
      <c r="DT20">
        <f>VLOOKUP(DM20,StarIdelRewards!A:I,9,FALSE)*BV20</f>
        <v>33600</v>
      </c>
      <c r="DU20">
        <f t="shared" si="21"/>
        <v>12000</v>
      </c>
      <c r="DV20">
        <f>SUM($DT$5:DT20)</f>
        <v>326400</v>
      </c>
      <c r="DW20" s="46">
        <f t="shared" si="22"/>
        <v>-0.21139705882352941</v>
      </c>
      <c r="DX20">
        <f>DJ20/BV20</f>
        <v>2.5</v>
      </c>
      <c r="DZ20" s="136">
        <f>CZ20*DC20</f>
        <v>0</v>
      </c>
      <c r="EA20" s="136">
        <f>BB20</f>
        <v>0</v>
      </c>
      <c r="EB20" s="119"/>
      <c r="ED20">
        <f>BB20</f>
        <v>0</v>
      </c>
      <c r="EE20">
        <f>B20*(3-1.333)*'Chest&amp;Cards&amp;Offer'!$J$70/100</f>
        <v>24.004799999999999</v>
      </c>
      <c r="EF20">
        <f t="shared" si="23"/>
        <v>24.004799999999999</v>
      </c>
      <c r="EG20">
        <f t="shared" si="24"/>
        <v>108</v>
      </c>
      <c r="EJ20">
        <f>VLOOKUP(W20,CardUpgrade!$I$52:$L$63,2,FALSE)</f>
        <v>16</v>
      </c>
      <c r="EK20">
        <f>VLOOKUP(X20,CardUpgrade!$I$52:$L$63,2,FALSE)</f>
        <v>16</v>
      </c>
      <c r="EL20">
        <f>VLOOKUP(Y20,CardUpgrade!$I$52:$L$63,3,FALSE)</f>
        <v>36</v>
      </c>
      <c r="EM20">
        <f>VLOOKUP(Z20,CardUpgrade!$I$52:$L$63,3,FALSE)</f>
        <v>36</v>
      </c>
      <c r="EN20">
        <f>VLOOKUP(AA20,CardUpgrade!$I$52:$L$63,3,FALSE)</f>
        <v>96</v>
      </c>
      <c r="EO20">
        <f>VLOOKUP(AB20,CardUpgrade!$I$52:$L$63,3,FALSE)</f>
        <v>96</v>
      </c>
      <c r="EP20">
        <f>VLOOKUP(AC20,CardUpgrade!$I$52:$L$63,4,FALSE)</f>
        <v>256</v>
      </c>
      <c r="EQ20">
        <f>VLOOKUP(AD20,CardUpgrade!$I$52:$L$63,4,FALSE)</f>
        <v>256</v>
      </c>
      <c r="ER20" s="7">
        <v>3</v>
      </c>
      <c r="ES20" s="7">
        <f t="shared" si="25"/>
        <v>296</v>
      </c>
      <c r="EU20" s="7">
        <f t="shared" si="0"/>
        <v>808</v>
      </c>
      <c r="EX20" s="7">
        <f t="shared" si="26"/>
        <v>4</v>
      </c>
      <c r="EY20" s="7">
        <f>SUM($EX$5:EX20)</f>
        <v>64</v>
      </c>
      <c r="EZ20" s="7">
        <v>2</v>
      </c>
      <c r="FA20" s="7">
        <f>SUM($EZ$5:EZ20)</f>
        <v>32</v>
      </c>
      <c r="FB20" s="7">
        <f>IFERROR(VLOOKUP(ER20,'CourseLevel&amp;Rewards'!$A$3:$F$18,6,FALSE),"")</f>
        <v>8</v>
      </c>
      <c r="FC20" s="7">
        <f>SUM($FB$5:FB20)</f>
        <v>18</v>
      </c>
      <c r="FD20" s="7">
        <f>VLOOKUP(CG20,ProgressReward!C:K,9,FALSE)</f>
        <v>22</v>
      </c>
      <c r="FE20" s="7">
        <f t="shared" si="27"/>
        <v>72</v>
      </c>
    </row>
    <row r="21" spans="1:166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27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28"/>
        <v>120000</v>
      </c>
      <c r="AW21" s="40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VLOOKUP(LEFT(C21,1),'CardsStar&amp;Rewards'!$AF$13:$AJ$16,2,FALSE)</f>
        <v>10</v>
      </c>
      <c r="BI21">
        <f>VLOOKUP(LEFT(C21,1),'CardsStar&amp;Rewards'!$AF$19:$AJ$22,2,FALSE)</f>
        <v>5</v>
      </c>
      <c r="BJ21">
        <f>SUM($BI$5:BI21)</f>
        <v>85</v>
      </c>
      <c r="BS21">
        <f>VLOOKUP(BJ21,StarIdelRewards!A:D,4,FALSE)</f>
        <v>16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76800</v>
      </c>
      <c r="BX21">
        <f>SUM($BW$5:BW21)</f>
        <v>768000</v>
      </c>
      <c r="BY21">
        <f>SUM($AX$5:AX21)</f>
        <v>643200</v>
      </c>
      <c r="BZ21" s="46">
        <f t="shared" si="9"/>
        <v>0.19402985074626866</v>
      </c>
      <c r="CG21">
        <f t="shared" si="10"/>
        <v>85</v>
      </c>
      <c r="CH21" s="125"/>
      <c r="CI21" s="43">
        <f t="shared" si="11"/>
        <v>17</v>
      </c>
      <c r="CJ21" s="43">
        <f>CI21*'Chest&amp;Cards&amp;Offer'!$J$70</f>
        <v>1530</v>
      </c>
      <c r="CK21" s="43"/>
      <c r="CL21" s="43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29"/>
        <v>180000</v>
      </c>
      <c r="DA21">
        <f t="shared" si="13"/>
        <v>38400</v>
      </c>
      <c r="DB21">
        <f t="shared" si="14"/>
        <v>60000</v>
      </c>
      <c r="DC21" s="47">
        <v>0</v>
      </c>
      <c r="DD21" s="71">
        <f t="shared" si="15"/>
        <v>81600</v>
      </c>
      <c r="DE21">
        <f>SUM($DD$5:DD21)</f>
        <v>846000</v>
      </c>
      <c r="DF21" s="47">
        <v>0.5</v>
      </c>
      <c r="DG21" s="47">
        <f t="shared" si="16"/>
        <v>0.5</v>
      </c>
      <c r="DH21" s="74">
        <f t="shared" si="17"/>
        <v>40800</v>
      </c>
      <c r="DI21">
        <f>SUM($DH$5:DH21)</f>
        <v>298200</v>
      </c>
      <c r="DJ21">
        <f t="shared" si="30"/>
        <v>40800</v>
      </c>
      <c r="DK21">
        <f t="shared" si="18"/>
        <v>40800</v>
      </c>
      <c r="DL21">
        <f>SUM($DK$5:DK21)</f>
        <v>547800</v>
      </c>
      <c r="DM21">
        <f>BJ21</f>
        <v>85</v>
      </c>
      <c r="DN21">
        <f>SUM($BH$5:BH21)</f>
        <v>146</v>
      </c>
      <c r="DO21">
        <f t="shared" si="19"/>
        <v>116</v>
      </c>
      <c r="DP21" s="119"/>
      <c r="DQ21" s="119"/>
      <c r="DR21">
        <f t="shared" si="20"/>
        <v>6444.7058823529414</v>
      </c>
      <c r="DS21" s="119"/>
      <c r="DT21">
        <f>VLOOKUP(DM21,StarIdelRewards!A:I,9,FALSE)*BV21</f>
        <v>38400</v>
      </c>
      <c r="DU21">
        <f t="shared" si="21"/>
        <v>40800</v>
      </c>
      <c r="DV21">
        <f>SUM($DT$5:DT21)</f>
        <v>364800</v>
      </c>
      <c r="DW21" s="46">
        <f t="shared" si="22"/>
        <v>-0.18256578947368421</v>
      </c>
      <c r="DX21">
        <f>DJ21/BV21</f>
        <v>8.5</v>
      </c>
      <c r="DZ21" s="136">
        <f>CZ21*DC21</f>
        <v>0</v>
      </c>
      <c r="EA21" s="136">
        <f>BB21</f>
        <v>5</v>
      </c>
      <c r="EB21" s="119"/>
      <c r="ED21">
        <f>BB21</f>
        <v>5</v>
      </c>
      <c r="EE21">
        <f>B21*(3-1.333)*'Chest&amp;Cards&amp;Offer'!$J$70/100</f>
        <v>25.505100000000002</v>
      </c>
      <c r="EF21">
        <f t="shared" si="23"/>
        <v>30.505100000000002</v>
      </c>
      <c r="EG21">
        <f t="shared" si="24"/>
        <v>116</v>
      </c>
      <c r="EJ21">
        <f>VLOOKUP(W21,CardUpgrade!$I$52:$L$63,2,FALSE)</f>
        <v>16</v>
      </c>
      <c r="EK21">
        <f>VLOOKUP(X21,CardUpgrade!$I$52:$L$63,2,FALSE)</f>
        <v>16</v>
      </c>
      <c r="EL21">
        <f>VLOOKUP(Y21,CardUpgrade!$I$52:$L$63,3,FALSE)</f>
        <v>96</v>
      </c>
      <c r="EM21">
        <f>VLOOKUP(Z21,CardUpgrade!$I$52:$L$63,3,FALSE)</f>
        <v>36</v>
      </c>
      <c r="EN21">
        <f>VLOOKUP(AA21,CardUpgrade!$I$52:$L$63,3,FALSE)</f>
        <v>96</v>
      </c>
      <c r="EO21">
        <f>VLOOKUP(AB21,CardUpgrade!$I$52:$L$63,3,FALSE)</f>
        <v>96</v>
      </c>
      <c r="EP21">
        <f>VLOOKUP(AC21,CardUpgrade!$I$52:$L$63,4,FALSE)</f>
        <v>256</v>
      </c>
      <c r="EQ21">
        <f>VLOOKUP(AD21,CardUpgrade!$I$52:$L$63,4,FALSE)</f>
        <v>256</v>
      </c>
      <c r="ES21" s="7">
        <f t="shared" si="25"/>
        <v>356</v>
      </c>
      <c r="EU21" s="7">
        <f t="shared" si="0"/>
        <v>868</v>
      </c>
      <c r="EX21" s="7">
        <f t="shared" si="26"/>
        <v>4</v>
      </c>
      <c r="EY21" s="7">
        <f>SUM($EX$5:EX21)</f>
        <v>68</v>
      </c>
      <c r="EZ21" s="7">
        <v>2</v>
      </c>
      <c r="FA21" s="7">
        <f>SUM($EZ$5:EZ21)</f>
        <v>34</v>
      </c>
      <c r="FB21" s="7" t="str">
        <f>IFERROR(VLOOKUP(ER21,'CourseLevel&amp;Rewards'!$A$3:$F$18,6,FALSE),"")</f>
        <v/>
      </c>
      <c r="FC21" s="7">
        <f>SUM($FB$5:FB21)</f>
        <v>18</v>
      </c>
      <c r="FD21" s="7">
        <f>VLOOKUP(CG21,ProgressReward!C:K,9,FALSE)</f>
        <v>24</v>
      </c>
      <c r="FE21" s="7">
        <f t="shared" si="27"/>
        <v>76</v>
      </c>
    </row>
    <row r="22" spans="1:166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27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28"/>
        <v>120000</v>
      </c>
      <c r="AW22" s="40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VLOOKUP(LEFT(C22,1),'CardsStar&amp;Rewards'!$AF$13:$AJ$16,2,FALSE)</f>
        <v>10</v>
      </c>
      <c r="BI22">
        <f>VLOOKUP(LEFT(C22,1),'CardsStar&amp;Rewards'!$AF$19:$AJ$22,2,FALSE)</f>
        <v>5</v>
      </c>
      <c r="BJ22">
        <f>SUM($BI$5:BI22)</f>
        <v>90</v>
      </c>
      <c r="BS22">
        <f>VLOOKUP(BJ22,StarIdelRewards!A:D,4,FALSE)</f>
        <v>17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81600</v>
      </c>
      <c r="BX22">
        <f>SUM($BW$5:BW22)</f>
        <v>849600</v>
      </c>
      <c r="BY22">
        <f>SUM($AX$5:AX22)</f>
        <v>643200</v>
      </c>
      <c r="BZ22" s="46">
        <f t="shared" si="9"/>
        <v>0.32089552238805968</v>
      </c>
      <c r="CB22">
        <f>BF22</f>
        <v>10</v>
      </c>
      <c r="CC22">
        <f>CB22/2</f>
        <v>5</v>
      </c>
      <c r="CD22" t="s">
        <v>422</v>
      </c>
      <c r="CF22">
        <f>BJ22</f>
        <v>90</v>
      </c>
      <c r="CG22">
        <f>BJ22</f>
        <v>90</v>
      </c>
      <c r="CH22" s="125"/>
      <c r="CI22" s="43">
        <f t="shared" si="11"/>
        <v>18</v>
      </c>
      <c r="CJ22" s="43">
        <f>CI22*'Chest&amp;Cards&amp;Offer'!$J$70</f>
        <v>1620</v>
      </c>
      <c r="CK22" s="43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29"/>
        <v>180000</v>
      </c>
      <c r="DA22">
        <f t="shared" si="13"/>
        <v>40800</v>
      </c>
      <c r="DB22">
        <f t="shared" si="14"/>
        <v>60000</v>
      </c>
      <c r="DC22" s="47">
        <v>0</v>
      </c>
      <c r="DD22" s="71">
        <f t="shared" si="15"/>
        <v>79200</v>
      </c>
      <c r="DE22">
        <f>SUM($DD$5:DD22)</f>
        <v>925200</v>
      </c>
      <c r="DF22" s="47">
        <v>0.5</v>
      </c>
      <c r="DG22" s="47">
        <f t="shared" si="16"/>
        <v>0.5</v>
      </c>
      <c r="DH22" s="74">
        <f t="shared" si="17"/>
        <v>39600</v>
      </c>
      <c r="DI22">
        <f>SUM($DH$5:DH22)</f>
        <v>337800</v>
      </c>
      <c r="DJ22">
        <f t="shared" si="30"/>
        <v>39600</v>
      </c>
      <c r="DK22">
        <f t="shared" si="18"/>
        <v>39600</v>
      </c>
      <c r="DL22">
        <f>SUM($DK$5:DK22)</f>
        <v>587400</v>
      </c>
      <c r="DM22">
        <f>BJ22</f>
        <v>90</v>
      </c>
      <c r="DN22">
        <f>SUM($BH$5:BH22)</f>
        <v>156</v>
      </c>
      <c r="DO22">
        <f t="shared" si="19"/>
        <v>123</v>
      </c>
      <c r="DP22" s="119"/>
      <c r="DQ22" s="119"/>
      <c r="DR22">
        <f t="shared" si="20"/>
        <v>6526.666666666667</v>
      </c>
      <c r="DS22" s="119"/>
      <c r="DT22">
        <f>VLOOKUP(DM22,StarIdelRewards!A:I,9,FALSE)*BV22</f>
        <v>38400</v>
      </c>
      <c r="DU22">
        <f t="shared" si="21"/>
        <v>39600</v>
      </c>
      <c r="DV22">
        <f>SUM($DT$5:DT22)</f>
        <v>403200</v>
      </c>
      <c r="DW22" s="46">
        <f t="shared" si="22"/>
        <v>-0.16220238095238096</v>
      </c>
      <c r="DX22">
        <f>DJ22/BV22</f>
        <v>8.25</v>
      </c>
      <c r="DZ22" s="136">
        <f>CZ22*DC22</f>
        <v>0</v>
      </c>
      <c r="EA22" s="136">
        <f>BB22</f>
        <v>10</v>
      </c>
      <c r="EB22" s="119"/>
      <c r="ED22">
        <f>BB22</f>
        <v>10</v>
      </c>
      <c r="EE22">
        <f>B22*(3-1.333)*'Chest&amp;Cards&amp;Offer'!$J$70/100</f>
        <v>27.005399999999998</v>
      </c>
      <c r="EF22">
        <f t="shared" si="23"/>
        <v>37.005399999999995</v>
      </c>
      <c r="EG22">
        <f t="shared" si="24"/>
        <v>123</v>
      </c>
      <c r="EH22">
        <f>EF22/EG22*100</f>
        <v>30.085691056910562</v>
      </c>
      <c r="EJ22">
        <f>VLOOKUP(W22,CardUpgrade!$I$52:$L$63,2,FALSE)</f>
        <v>16</v>
      </c>
      <c r="EK22">
        <f>VLOOKUP(X22,CardUpgrade!$I$52:$L$63,2,FALSE)</f>
        <v>16</v>
      </c>
      <c r="EL22">
        <f>VLOOKUP(Y22,CardUpgrade!$I$52:$L$63,3,FALSE)</f>
        <v>96</v>
      </c>
      <c r="EM22">
        <f>VLOOKUP(Z22,CardUpgrade!$I$52:$L$63,3,FALSE)</f>
        <v>96</v>
      </c>
      <c r="EN22">
        <f>VLOOKUP(AA22,CardUpgrade!$I$52:$L$63,3,FALSE)</f>
        <v>96</v>
      </c>
      <c r="EO22">
        <f>VLOOKUP(AB22,CardUpgrade!$I$52:$L$63,3,FALSE)</f>
        <v>96</v>
      </c>
      <c r="EP22">
        <f>VLOOKUP(AC22,CardUpgrade!$I$52:$L$63,4,FALSE)</f>
        <v>256</v>
      </c>
      <c r="EQ22">
        <f>VLOOKUP(AD22,CardUpgrade!$I$52:$L$63,4,FALSE)</f>
        <v>256</v>
      </c>
      <c r="ES22" s="7">
        <f t="shared" si="25"/>
        <v>416</v>
      </c>
      <c r="EU22" s="7">
        <f t="shared" si="0"/>
        <v>928</v>
      </c>
      <c r="EX22" s="7">
        <f t="shared" si="26"/>
        <v>4</v>
      </c>
      <c r="EY22" s="7">
        <f>SUM($EX$5:EX22)</f>
        <v>72</v>
      </c>
      <c r="EZ22" s="7">
        <v>2</v>
      </c>
      <c r="FA22" s="7">
        <f>SUM($EZ$5:EZ22)</f>
        <v>36</v>
      </c>
      <c r="FB22" s="7" t="str">
        <f>IFERROR(VLOOKUP(ER22,'CourseLevel&amp;Rewards'!$A$3:$F$18,6,FALSE),"")</f>
        <v/>
      </c>
      <c r="FC22" s="7">
        <f>SUM($FB$5:FB22)</f>
        <v>18</v>
      </c>
      <c r="FD22" s="7">
        <f>VLOOKUP(CG22,ProgressReward!C:K,9,FALSE)</f>
        <v>24</v>
      </c>
      <c r="FE22" s="7">
        <f t="shared" si="27"/>
        <v>78</v>
      </c>
    </row>
    <row r="23" spans="1:166" ht="15" customHeight="1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1">C23&amp;" - " &amp;"Lv"&amp;D23</f>
        <v>橙1 - Lv4</v>
      </c>
      <c r="G23" t="str">
        <f t="shared" ref="G23:G39" si="32">TEXT(SUBSTITUTE(C23,RIGHT(C23,1),"")&amp;D23,0)</f>
        <v>橙4</v>
      </c>
      <c r="H23">
        <f>VLOOKUP(G23,Reference1!C:E,3,FALSE)</f>
        <v>793</v>
      </c>
      <c r="I23" s="128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28"/>
        <v>72000</v>
      </c>
      <c r="AW23" s="41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VLOOKUP(LEFT(C23,1),'CardsStar&amp;Rewards'!$AF$13:$AJ$16,3,FALSE)</f>
        <v>8</v>
      </c>
      <c r="BI23">
        <f>VLOOKUP(LEFT(C23,1),'CardsStar&amp;Rewards'!$AF$19:$AJ$22,3,FALSE)</f>
        <v>5</v>
      </c>
      <c r="BJ23">
        <f>SUM($BI$5:BI23)</f>
        <v>95</v>
      </c>
      <c r="BS23">
        <f>VLOOKUP(BJ23,StarIdelRewards!A:D,4,FALSE)</f>
        <v>18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172800</v>
      </c>
      <c r="BX23">
        <f>SUM($BW$5:BW23)</f>
        <v>1022400</v>
      </c>
      <c r="BY23">
        <f>SUM($AX$5:AX23)</f>
        <v>693600</v>
      </c>
      <c r="BZ23" s="46">
        <f t="shared" si="9"/>
        <v>0.47404844290657439</v>
      </c>
      <c r="CC23" t="s">
        <v>424</v>
      </c>
      <c r="CG23">
        <f t="shared" si="10"/>
        <v>95</v>
      </c>
      <c r="CH23" s="119"/>
      <c r="CI23" s="43">
        <f>CI5</f>
        <v>1</v>
      </c>
      <c r="CJ23" s="43">
        <f>CJ5</f>
        <v>90</v>
      </c>
      <c r="CK23" s="42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29"/>
        <v>120000</v>
      </c>
      <c r="DA23">
        <f t="shared" si="13"/>
        <v>86400</v>
      </c>
      <c r="DB23">
        <f t="shared" si="14"/>
        <v>10800</v>
      </c>
      <c r="DC23" s="47">
        <v>0.1</v>
      </c>
      <c r="DD23" s="71">
        <f t="shared" si="15"/>
        <v>20520</v>
      </c>
      <c r="DE23">
        <f>SUM($DD$5:DD23)</f>
        <v>945720</v>
      </c>
      <c r="DF23" s="47">
        <v>0.5</v>
      </c>
      <c r="DG23" s="47">
        <f t="shared" ref="DG23:DG62" si="33">1-DF23</f>
        <v>0.5</v>
      </c>
      <c r="DH23" s="74">
        <f t="shared" si="17"/>
        <v>10260</v>
      </c>
      <c r="DI23">
        <f>SUM($DH$5:DH23)</f>
        <v>348060</v>
      </c>
      <c r="DJ23">
        <f t="shared" si="30"/>
        <v>10260</v>
      </c>
      <c r="DK23">
        <f t="shared" si="18"/>
        <v>10260</v>
      </c>
      <c r="DL23">
        <f>SUM($DK$5:DK23)</f>
        <v>597660</v>
      </c>
      <c r="DM23">
        <f>BJ23</f>
        <v>95</v>
      </c>
      <c r="DN23">
        <f>SUM($BH$5:BH23)</f>
        <v>164</v>
      </c>
      <c r="DO23">
        <f t="shared" si="19"/>
        <v>130</v>
      </c>
      <c r="DP23" s="119">
        <f>SUM(DK23:DK40)</f>
        <v>1189620</v>
      </c>
      <c r="DQ23" s="119">
        <f>DO40-DO22</f>
        <v>147</v>
      </c>
      <c r="DR23">
        <f t="shared" si="20"/>
        <v>6291.1578947368425</v>
      </c>
      <c r="DS23" s="119">
        <f>DP23/DQ23</f>
        <v>8092.6530612244896</v>
      </c>
      <c r="DT23">
        <f>VLOOKUP(DM23,StarIdelRewards!A:I,9,FALSE)*BV23</f>
        <v>86400</v>
      </c>
      <c r="DU23">
        <f t="shared" si="21"/>
        <v>10260</v>
      </c>
      <c r="DV23">
        <f>SUM($DT$5:DT23)</f>
        <v>489600</v>
      </c>
      <c r="DW23" s="46">
        <f t="shared" si="22"/>
        <v>-0.28909313725490199</v>
      </c>
      <c r="DX23">
        <f>DJ23/BV23</f>
        <v>1.0687500000000001</v>
      </c>
      <c r="DZ23" s="136">
        <f>CZ23*DC23</f>
        <v>12000</v>
      </c>
      <c r="EA23" s="136">
        <f>BB23</f>
        <v>10.9</v>
      </c>
      <c r="EB23" s="119"/>
      <c r="ED23">
        <f>BB23</f>
        <v>10.9</v>
      </c>
      <c r="EE23">
        <f>B23*(3-1.333)*'Chest&amp;Cards&amp;Offer'!$J$70/100</f>
        <v>28.505700000000001</v>
      </c>
      <c r="EF23">
        <f t="shared" si="23"/>
        <v>39.405700000000003</v>
      </c>
      <c r="EG23">
        <f t="shared" si="24"/>
        <v>130</v>
      </c>
      <c r="EJ23">
        <f>VLOOKUP(W23,CardUpgrade!$I$52:$L$63,2,FALSE)</f>
        <v>36</v>
      </c>
      <c r="EK23">
        <f>VLOOKUP(X23,CardUpgrade!$I$52:$L$63,2,FALSE)</f>
        <v>16</v>
      </c>
      <c r="EL23">
        <f>VLOOKUP(Y23,CardUpgrade!$I$52:$L$63,3,FALSE)</f>
        <v>96</v>
      </c>
      <c r="EM23">
        <f>VLOOKUP(Z23,CardUpgrade!$I$52:$L$63,3,FALSE)</f>
        <v>96</v>
      </c>
      <c r="EN23">
        <f>VLOOKUP(AA23,CardUpgrade!$I$52:$L$63,3,FALSE)</f>
        <v>96</v>
      </c>
      <c r="EO23">
        <f>VLOOKUP(AB23,CardUpgrade!$I$52:$L$63,3,FALSE)</f>
        <v>96</v>
      </c>
      <c r="EP23">
        <f>VLOOKUP(AC23,CardUpgrade!$I$52:$L$63,4,FALSE)</f>
        <v>256</v>
      </c>
      <c r="EQ23">
        <f>VLOOKUP(AD23,CardUpgrade!$I$52:$L$63,4,FALSE)</f>
        <v>256</v>
      </c>
      <c r="ES23" s="7">
        <f t="shared" si="25"/>
        <v>436</v>
      </c>
      <c r="EU23" s="7">
        <f t="shared" si="0"/>
        <v>948</v>
      </c>
      <c r="EX23" s="7">
        <f t="shared" si="26"/>
        <v>4</v>
      </c>
      <c r="EY23" s="7">
        <f>SUM($EX$5:EX23)</f>
        <v>76</v>
      </c>
      <c r="EZ23" s="7">
        <v>2</v>
      </c>
      <c r="FA23" s="7">
        <f>SUM($EZ$5:EZ23)</f>
        <v>38</v>
      </c>
      <c r="FB23" s="7" t="str">
        <f>IFERROR(VLOOKUP(ER23,'CourseLevel&amp;Rewards'!$A$3:$F$18,6,FALSE),"")</f>
        <v/>
      </c>
      <c r="FC23" s="7">
        <f>SUM($FB$5:FB23)</f>
        <v>18</v>
      </c>
      <c r="FD23" s="7">
        <f>VLOOKUP(CG23,ProgressReward!C:K,9,FALSE)</f>
        <v>24</v>
      </c>
      <c r="FE23" s="7">
        <f t="shared" si="27"/>
        <v>80</v>
      </c>
      <c r="FJ23" s="11" t="s">
        <v>302</v>
      </c>
    </row>
    <row r="24" spans="1:166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1"/>
        <v>橙2 - Lv4</v>
      </c>
      <c r="G24" t="str">
        <f t="shared" si="32"/>
        <v>橙4</v>
      </c>
      <c r="H24">
        <f>VLOOKUP(G24,Reference1!C:E,3,FALSE)</f>
        <v>793</v>
      </c>
      <c r="I24" s="128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28"/>
        <v>72000</v>
      </c>
      <c r="AW24" s="41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VLOOKUP(LEFT(C24,1),'CardsStar&amp;Rewards'!$AF$13:$AJ$16,3,FALSE)</f>
        <v>8</v>
      </c>
      <c r="BI24">
        <f>VLOOKUP(LEFT(C24,1),'CardsStar&amp;Rewards'!$AF$19:$AJ$22,3,FALSE)</f>
        <v>5</v>
      </c>
      <c r="BJ24">
        <f>SUM($BI$5:BI24)</f>
        <v>100</v>
      </c>
      <c r="BS24">
        <f>VLOOKUP(BJ24,StarIdelRewards!A:D,4,FALSE)</f>
        <v>19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182400</v>
      </c>
      <c r="BX24">
        <f>SUM($BW$5:BW24)</f>
        <v>1204800</v>
      </c>
      <c r="BY24">
        <f>SUM($AX$5:AX24)</f>
        <v>744000</v>
      </c>
      <c r="BZ24" s="46">
        <f t="shared" si="9"/>
        <v>0.61935483870967745</v>
      </c>
      <c r="CG24">
        <f t="shared" si="10"/>
        <v>100</v>
      </c>
      <c r="CH24" s="119"/>
      <c r="CI24" s="43">
        <f t="shared" ref="CI24:CJ64" si="34">CI6</f>
        <v>2</v>
      </c>
      <c r="CJ24" s="43">
        <f t="shared" si="34"/>
        <v>180</v>
      </c>
      <c r="CK24" s="42"/>
      <c r="CL24" s="43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29"/>
        <v>120000</v>
      </c>
      <c r="DA24">
        <f t="shared" si="13"/>
        <v>91200</v>
      </c>
      <c r="DB24">
        <f t="shared" si="14"/>
        <v>10800</v>
      </c>
      <c r="DC24" s="47">
        <v>0.1</v>
      </c>
      <c r="DD24" s="71">
        <f t="shared" si="15"/>
        <v>16200</v>
      </c>
      <c r="DE24">
        <f>SUM($DD$5:DD24)</f>
        <v>961920</v>
      </c>
      <c r="DF24" s="47">
        <v>0.5</v>
      </c>
      <c r="DG24" s="47">
        <f t="shared" si="33"/>
        <v>0.5</v>
      </c>
      <c r="DH24" s="74">
        <f t="shared" si="17"/>
        <v>8100</v>
      </c>
      <c r="DI24">
        <f>SUM($DH$5:DH24)</f>
        <v>356160</v>
      </c>
      <c r="DJ24">
        <f t="shared" si="30"/>
        <v>8100</v>
      </c>
      <c r="DK24">
        <f t="shared" si="18"/>
        <v>8100</v>
      </c>
      <c r="DL24">
        <f>SUM($DK$5:DK24)</f>
        <v>605760</v>
      </c>
      <c r="DM24">
        <f>BJ24</f>
        <v>100</v>
      </c>
      <c r="DN24">
        <f>SUM($BH$5:BH24)</f>
        <v>172</v>
      </c>
      <c r="DO24">
        <f t="shared" si="19"/>
        <v>136</v>
      </c>
      <c r="DP24" s="119"/>
      <c r="DQ24" s="119"/>
      <c r="DR24">
        <f t="shared" si="20"/>
        <v>6057.6</v>
      </c>
      <c r="DS24" s="119"/>
      <c r="DT24">
        <f>VLOOKUP(DM24,StarIdelRewards!A:I,9,FALSE)*BV24</f>
        <v>86400</v>
      </c>
      <c r="DU24">
        <f t="shared" si="21"/>
        <v>8100</v>
      </c>
      <c r="DV24">
        <f>SUM($DT$5:DT24)</f>
        <v>576000</v>
      </c>
      <c r="DW24" s="46">
        <f t="shared" si="22"/>
        <v>-0.38166666666666665</v>
      </c>
      <c r="DX24">
        <f>DJ24/BV24</f>
        <v>0.84375</v>
      </c>
      <c r="DZ24" s="136">
        <f>CZ24*DC24</f>
        <v>12000</v>
      </c>
      <c r="EA24" s="136">
        <f>BB24</f>
        <v>11.8</v>
      </c>
      <c r="EB24" s="119"/>
      <c r="ED24">
        <f>BB24</f>
        <v>11.8</v>
      </c>
      <c r="EE24">
        <f>B24*(3-1.333)*'Chest&amp;Cards&amp;Offer'!$J$70/100</f>
        <v>30.006000000000004</v>
      </c>
      <c r="EF24">
        <f t="shared" si="23"/>
        <v>41.806000000000004</v>
      </c>
      <c r="EG24">
        <f t="shared" si="24"/>
        <v>136</v>
      </c>
      <c r="EJ24">
        <f>VLOOKUP(W24,CardUpgrade!$I$52:$L$63,2,FALSE)</f>
        <v>36</v>
      </c>
      <c r="EK24">
        <f>VLOOKUP(X24,CardUpgrade!$I$52:$L$63,2,FALSE)</f>
        <v>36</v>
      </c>
      <c r="EL24">
        <f>VLOOKUP(Y24,CardUpgrade!$I$52:$L$63,3,FALSE)</f>
        <v>96</v>
      </c>
      <c r="EM24">
        <f>VLOOKUP(Z24,CardUpgrade!$I$52:$L$63,3,FALSE)</f>
        <v>96</v>
      </c>
      <c r="EN24">
        <f>VLOOKUP(AA24,CardUpgrade!$I$52:$L$63,3,FALSE)</f>
        <v>96</v>
      </c>
      <c r="EO24">
        <f>VLOOKUP(AB24,CardUpgrade!$I$52:$L$63,3,FALSE)</f>
        <v>96</v>
      </c>
      <c r="EP24">
        <f>VLOOKUP(AC24,CardUpgrade!$I$52:$L$63,4,FALSE)</f>
        <v>256</v>
      </c>
      <c r="EQ24">
        <f>VLOOKUP(AD24,CardUpgrade!$I$52:$L$63,4,FALSE)</f>
        <v>256</v>
      </c>
      <c r="ES24" s="7">
        <f t="shared" si="25"/>
        <v>456</v>
      </c>
      <c r="EU24" s="7">
        <f t="shared" si="0"/>
        <v>968</v>
      </c>
      <c r="EX24" s="7">
        <f t="shared" si="26"/>
        <v>4</v>
      </c>
      <c r="EY24" s="7">
        <f>SUM($EX$5:EX24)</f>
        <v>80</v>
      </c>
      <c r="EZ24" s="7">
        <v>2</v>
      </c>
      <c r="FA24" s="7">
        <f>SUM($EZ$5:EZ24)</f>
        <v>40</v>
      </c>
      <c r="FB24" s="7" t="str">
        <f>IFERROR(VLOOKUP(ER24,'CourseLevel&amp;Rewards'!$A$3:$F$18,6,FALSE),"")</f>
        <v/>
      </c>
      <c r="FC24" s="7">
        <f>SUM($FB$5:FB24)</f>
        <v>18</v>
      </c>
      <c r="FD24" s="7">
        <f>VLOOKUP(CG24,ProgressReward!C:K,9,FALSE)</f>
        <v>31</v>
      </c>
      <c r="FE24" s="7">
        <f t="shared" si="27"/>
        <v>89</v>
      </c>
      <c r="FJ24" t="s">
        <v>303</v>
      </c>
    </row>
    <row r="25" spans="1:166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1"/>
        <v>橙1 - Lv5</v>
      </c>
      <c r="G25" t="str">
        <f t="shared" si="32"/>
        <v>橙5</v>
      </c>
      <c r="H25">
        <f>VLOOKUP(G25,Reference1!C:E,3,FALSE)</f>
        <v>713.7</v>
      </c>
      <c r="I25" s="128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28"/>
        <v>108000</v>
      </c>
      <c r="AW25" s="41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VLOOKUP(LEFT(C25,1),'CardsStar&amp;Rewards'!$AF$13:$AJ$16,3,FALSE)</f>
        <v>8</v>
      </c>
      <c r="BI25">
        <f>VLOOKUP(LEFT(C25,1),'CardsStar&amp;Rewards'!$AF$19:$AJ$22,3,FALSE)</f>
        <v>5</v>
      </c>
      <c r="BJ25">
        <f>SUM($BI$5:BI25)</f>
        <v>105</v>
      </c>
      <c r="BS25">
        <f>VLOOKUP(BJ25,StarIdelRewards!A:D,4,FALSE)</f>
        <v>19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182400</v>
      </c>
      <c r="BX25">
        <f>SUM($BW$5:BW25)</f>
        <v>1387200</v>
      </c>
      <c r="BY25">
        <f>SUM($AX$5:AX25)</f>
        <v>819600</v>
      </c>
      <c r="BZ25" s="46">
        <f t="shared" si="9"/>
        <v>0.69253294289897516</v>
      </c>
      <c r="CG25">
        <f t="shared" si="10"/>
        <v>105</v>
      </c>
      <c r="CH25" s="119"/>
      <c r="CI25" s="43">
        <f t="shared" si="34"/>
        <v>3</v>
      </c>
      <c r="CJ25" s="43">
        <f t="shared" si="34"/>
        <v>270</v>
      </c>
      <c r="CK25" s="42"/>
      <c r="CQ25">
        <f>VLOOKUP(W25,CardUpgrade!$O$9:$R$20,2,FALSE)</f>
        <v>375000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1860000</v>
      </c>
      <c r="CZ25">
        <f t="shared" si="29"/>
        <v>150000</v>
      </c>
      <c r="DA25">
        <f t="shared" si="13"/>
        <v>91200</v>
      </c>
      <c r="DB25">
        <f t="shared" si="14"/>
        <v>16200</v>
      </c>
      <c r="DC25" s="47">
        <v>0.1</v>
      </c>
      <c r="DD25" s="71">
        <f t="shared" si="15"/>
        <v>38340</v>
      </c>
      <c r="DE25">
        <f>SUM($DD$5:DD25)</f>
        <v>1000260</v>
      </c>
      <c r="DF25" s="47">
        <v>0.5</v>
      </c>
      <c r="DG25" s="47">
        <f t="shared" si="33"/>
        <v>0.5</v>
      </c>
      <c r="DH25" s="74">
        <f t="shared" si="17"/>
        <v>19170</v>
      </c>
      <c r="DI25">
        <f>SUM($DH$5:DH25)</f>
        <v>375330</v>
      </c>
      <c r="DJ25">
        <f t="shared" si="30"/>
        <v>19170</v>
      </c>
      <c r="DK25">
        <f t="shared" si="18"/>
        <v>19170</v>
      </c>
      <c r="DL25">
        <f>SUM($DK$5:DK25)</f>
        <v>624930</v>
      </c>
      <c r="DM25">
        <f>BJ25</f>
        <v>105</v>
      </c>
      <c r="DN25">
        <f>SUM($BH$5:BH25)</f>
        <v>180</v>
      </c>
      <c r="DO25">
        <f t="shared" si="19"/>
        <v>143</v>
      </c>
      <c r="DP25" s="119"/>
      <c r="DQ25" s="119"/>
      <c r="DR25">
        <f t="shared" si="20"/>
        <v>5951.7142857142853</v>
      </c>
      <c r="DS25" s="119"/>
      <c r="DT25">
        <f>VLOOKUP(DM25,StarIdelRewards!A:I,9,FALSE)*BV25</f>
        <v>86400</v>
      </c>
      <c r="DU25">
        <f t="shared" si="21"/>
        <v>19170</v>
      </c>
      <c r="DV25">
        <f>SUM($DT$5:DT25)</f>
        <v>662400</v>
      </c>
      <c r="DW25" s="46">
        <f t="shared" si="22"/>
        <v>-0.43337862318840581</v>
      </c>
      <c r="DX25">
        <f>DJ25/BV25</f>
        <v>1.996875</v>
      </c>
      <c r="DZ25" s="136">
        <f>CZ25*DC25</f>
        <v>15000</v>
      </c>
      <c r="EA25" s="136">
        <f>BB25</f>
        <v>13.15</v>
      </c>
      <c r="EB25" s="119"/>
      <c r="ED25">
        <f>BB25</f>
        <v>13.15</v>
      </c>
      <c r="EE25">
        <f>B25*(3-1.333)*'Chest&amp;Cards&amp;Offer'!$J$70/100</f>
        <v>31.506299999999996</v>
      </c>
      <c r="EF25">
        <f t="shared" si="23"/>
        <v>44.656299999999995</v>
      </c>
      <c r="EG25">
        <f t="shared" si="24"/>
        <v>143</v>
      </c>
      <c r="EJ25">
        <f>VLOOKUP(W25,CardUpgrade!$I$52:$L$63,2,FALSE)</f>
        <v>66</v>
      </c>
      <c r="EK25">
        <f>VLOOKUP(X25,CardUpgrade!$I$52:$L$63,2,FALSE)</f>
        <v>36</v>
      </c>
      <c r="EL25">
        <f>VLOOKUP(Y25,CardUpgrade!$I$52:$L$63,3,FALSE)</f>
        <v>96</v>
      </c>
      <c r="EM25">
        <f>VLOOKUP(Z25,CardUpgrade!$I$52:$L$63,3,FALSE)</f>
        <v>96</v>
      </c>
      <c r="EN25">
        <f>VLOOKUP(AA25,CardUpgrade!$I$52:$L$63,3,FALSE)</f>
        <v>96</v>
      </c>
      <c r="EO25">
        <f>VLOOKUP(AB25,CardUpgrade!$I$52:$L$63,3,FALSE)</f>
        <v>96</v>
      </c>
      <c r="EP25">
        <f>VLOOKUP(AC25,CardUpgrade!$I$52:$L$63,4,FALSE)</f>
        <v>256</v>
      </c>
      <c r="EQ25">
        <f>VLOOKUP(AD25,CardUpgrade!$I$52:$L$63,4,FALSE)</f>
        <v>256</v>
      </c>
      <c r="ES25" s="7">
        <f t="shared" si="25"/>
        <v>486</v>
      </c>
      <c r="EU25" s="7">
        <f t="shared" si="0"/>
        <v>998</v>
      </c>
      <c r="EX25" s="7">
        <f t="shared" si="26"/>
        <v>4</v>
      </c>
      <c r="EY25" s="7">
        <f>SUM($EX$5:EX25)</f>
        <v>84</v>
      </c>
      <c r="EZ25" s="7">
        <v>2</v>
      </c>
      <c r="FA25" s="7">
        <f>SUM($EZ$5:EZ25)</f>
        <v>42</v>
      </c>
      <c r="FB25" s="7" t="str">
        <f>IFERROR(VLOOKUP(ER25,'CourseLevel&amp;Rewards'!$A$3:$F$18,6,FALSE),"")</f>
        <v/>
      </c>
      <c r="FC25" s="7">
        <f>SUM($FB$5:FB25)</f>
        <v>18</v>
      </c>
      <c r="FD25" s="7">
        <f>VLOOKUP(CG25,ProgressReward!C:K,9,FALSE)</f>
        <v>31</v>
      </c>
      <c r="FE25" s="7">
        <f t="shared" si="27"/>
        <v>91</v>
      </c>
    </row>
    <row r="26" spans="1:166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1"/>
        <v>橙2 - Lv5</v>
      </c>
      <c r="G26" t="str">
        <f t="shared" si="32"/>
        <v>橙5</v>
      </c>
      <c r="H26">
        <f>VLOOKUP(G26,Reference1!C:E,3,FALSE)</f>
        <v>713.7</v>
      </c>
      <c r="I26" s="128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28"/>
        <v>108000</v>
      </c>
      <c r="AW26" s="41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VLOOKUP(LEFT(C26,1),'CardsStar&amp;Rewards'!$AF$13:$AJ$16,3,FALSE)</f>
        <v>8</v>
      </c>
      <c r="BI26">
        <f>VLOOKUP(LEFT(C26,1),'CardsStar&amp;Rewards'!$AF$19:$AJ$22,3,FALSE)</f>
        <v>5</v>
      </c>
      <c r="BJ26">
        <f>SUM($BI$5:BI26)</f>
        <v>110</v>
      </c>
      <c r="BS26">
        <f>VLOOKUP(BJ26,StarIdelRewards!A:D,4,FALSE)</f>
        <v>20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192000</v>
      </c>
      <c r="BX26">
        <f>SUM($BW$5:BW26)</f>
        <v>1579200</v>
      </c>
      <c r="BY26">
        <f>SUM($AX$5:AX26)</f>
        <v>895200</v>
      </c>
      <c r="BZ26" s="46">
        <f t="shared" si="9"/>
        <v>0.76407506702412864</v>
      </c>
      <c r="CG26">
        <f t="shared" si="10"/>
        <v>110</v>
      </c>
      <c r="CH26" s="119"/>
      <c r="CI26" s="43">
        <f t="shared" si="34"/>
        <v>4</v>
      </c>
      <c r="CJ26" s="43">
        <f t="shared" si="34"/>
        <v>360</v>
      </c>
      <c r="CK26" s="42"/>
      <c r="CQ26">
        <f>VLOOKUP(W26,CardUpgrade!$O$9:$R$20,2,FALSE)</f>
        <v>375000</v>
      </c>
      <c r="CR26">
        <f>VLOOKUP(X26,CardUpgrade!$O$9:$R$20,2,FALSE)</f>
        <v>375000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2010000</v>
      </c>
      <c r="CZ26">
        <f t="shared" si="29"/>
        <v>150000</v>
      </c>
      <c r="DA26">
        <f t="shared" si="13"/>
        <v>96000</v>
      </c>
      <c r="DB26">
        <f t="shared" si="14"/>
        <v>16200</v>
      </c>
      <c r="DC26" s="47">
        <v>0.1</v>
      </c>
      <c r="DD26" s="71">
        <f t="shared" si="15"/>
        <v>34020</v>
      </c>
      <c r="DE26">
        <f>SUM($DD$5:DD26)</f>
        <v>1034280</v>
      </c>
      <c r="DF26" s="47">
        <v>0.5</v>
      </c>
      <c r="DG26" s="47">
        <f t="shared" si="33"/>
        <v>0.5</v>
      </c>
      <c r="DH26" s="74">
        <f t="shared" si="17"/>
        <v>17010</v>
      </c>
      <c r="DI26">
        <f>SUM($DH$5:DH26)</f>
        <v>392340</v>
      </c>
      <c r="DJ26">
        <f t="shared" si="30"/>
        <v>17010</v>
      </c>
      <c r="DK26">
        <f t="shared" si="18"/>
        <v>17010</v>
      </c>
      <c r="DL26">
        <f>SUM($DK$5:DK26)</f>
        <v>641940</v>
      </c>
      <c r="DM26">
        <f>BJ26</f>
        <v>110</v>
      </c>
      <c r="DN26">
        <f>SUM($BH$5:BH26)</f>
        <v>188</v>
      </c>
      <c r="DO26">
        <f t="shared" si="19"/>
        <v>149</v>
      </c>
      <c r="DP26" s="119"/>
      <c r="DQ26" s="119"/>
      <c r="DR26">
        <f t="shared" si="20"/>
        <v>5835.818181818182</v>
      </c>
      <c r="DS26" s="119"/>
      <c r="DT26">
        <f>VLOOKUP(DM26,StarIdelRewards!A:I,9,FALSE)*BV26</f>
        <v>96000</v>
      </c>
      <c r="DU26">
        <f t="shared" si="21"/>
        <v>17010</v>
      </c>
      <c r="DV26">
        <f>SUM($DT$5:DT26)</f>
        <v>758400</v>
      </c>
      <c r="DW26" s="46">
        <f t="shared" si="22"/>
        <v>-0.48267405063291141</v>
      </c>
      <c r="DX26">
        <f>DJ26/BV26</f>
        <v>1.7718750000000001</v>
      </c>
      <c r="DZ26" s="136">
        <f>CZ26*DC26</f>
        <v>15000</v>
      </c>
      <c r="EA26" s="136">
        <f>BB26</f>
        <v>14.5</v>
      </c>
      <c r="EB26" s="119"/>
      <c r="ED26">
        <f>BB26</f>
        <v>14.5</v>
      </c>
      <c r="EE26">
        <f>B26*(3-1.333)*'Chest&amp;Cards&amp;Offer'!$J$70/100</f>
        <v>33.006599999999999</v>
      </c>
      <c r="EF26">
        <f t="shared" si="23"/>
        <v>47.506599999999999</v>
      </c>
      <c r="EG26">
        <f t="shared" si="24"/>
        <v>149</v>
      </c>
      <c r="EJ26">
        <f>VLOOKUP(W26,CardUpgrade!$I$52:$L$63,2,FALSE)</f>
        <v>66</v>
      </c>
      <c r="EK26">
        <f>VLOOKUP(X26,CardUpgrade!$I$52:$L$63,2,FALSE)</f>
        <v>66</v>
      </c>
      <c r="EL26">
        <f>VLOOKUP(Y26,CardUpgrade!$I$52:$L$63,3,FALSE)</f>
        <v>96</v>
      </c>
      <c r="EM26">
        <f>VLOOKUP(Z26,CardUpgrade!$I$52:$L$63,3,FALSE)</f>
        <v>96</v>
      </c>
      <c r="EN26">
        <f>VLOOKUP(AA26,CardUpgrade!$I$52:$L$63,3,FALSE)</f>
        <v>96</v>
      </c>
      <c r="EO26">
        <f>VLOOKUP(AB26,CardUpgrade!$I$52:$L$63,3,FALSE)</f>
        <v>96</v>
      </c>
      <c r="EP26">
        <f>VLOOKUP(AC26,CardUpgrade!$I$52:$L$63,4,FALSE)</f>
        <v>256</v>
      </c>
      <c r="EQ26">
        <f>VLOOKUP(AD26,CardUpgrade!$I$52:$L$63,4,FALSE)</f>
        <v>256</v>
      </c>
      <c r="ES26" s="7">
        <f t="shared" si="25"/>
        <v>516</v>
      </c>
      <c r="EU26" s="7">
        <f t="shared" si="0"/>
        <v>1028</v>
      </c>
      <c r="EX26" s="7">
        <f t="shared" si="26"/>
        <v>4</v>
      </c>
      <c r="EY26" s="7">
        <f>SUM($EX$5:EX26)</f>
        <v>88</v>
      </c>
      <c r="EZ26" s="7">
        <v>2</v>
      </c>
      <c r="FA26" s="7">
        <f>SUM($EZ$5:EZ26)</f>
        <v>44</v>
      </c>
      <c r="FB26" s="7" t="str">
        <f>IFERROR(VLOOKUP(ER26,'CourseLevel&amp;Rewards'!$A$3:$F$18,6,FALSE),"")</f>
        <v/>
      </c>
      <c r="FC26" s="7">
        <f>SUM($FB$5:FB26)</f>
        <v>18</v>
      </c>
      <c r="FD26" s="7">
        <f>VLOOKUP(CG26,ProgressReward!C:K,9,FALSE)</f>
        <v>33</v>
      </c>
      <c r="FE26" s="7">
        <f t="shared" si="27"/>
        <v>95</v>
      </c>
      <c r="FJ26" t="s">
        <v>304</v>
      </c>
    </row>
    <row r="27" spans="1:166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1"/>
        <v>紫1 - Lv4</v>
      </c>
      <c r="G27" t="str">
        <f t="shared" si="32"/>
        <v>紫4</v>
      </c>
      <c r="H27">
        <f>VLOOKUP(G27,Reference1!C:E,3,FALSE)</f>
        <v>1179</v>
      </c>
      <c r="I27" s="128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28"/>
        <v>240000</v>
      </c>
      <c r="AW27" s="41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VLOOKUP(LEFT(C27,1),'CardsStar&amp;Rewards'!$AF$13:$AJ$16,3,FALSE)</f>
        <v>12</v>
      </c>
      <c r="BI27">
        <f>VLOOKUP(LEFT(C27,1),'CardsStar&amp;Rewards'!$AF$19:$AJ$22,3,FALSE)</f>
        <v>6</v>
      </c>
      <c r="BJ27">
        <f>SUM($BI$5:BI27)</f>
        <v>116</v>
      </c>
      <c r="BS27">
        <f>VLOOKUP(BJ27,StarIdelRewards!A:D,4,FALSE)</f>
        <v>21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201600</v>
      </c>
      <c r="BX27">
        <f>SUM($BW$5:BW27)</f>
        <v>1780800</v>
      </c>
      <c r="BY27">
        <f>SUM($AX$5:AX27)</f>
        <v>1063200</v>
      </c>
      <c r="BZ27" s="46">
        <f t="shared" si="9"/>
        <v>0.67494356659142207</v>
      </c>
      <c r="CG27">
        <f t="shared" si="10"/>
        <v>116</v>
      </c>
      <c r="CH27" s="119"/>
      <c r="CI27" s="43">
        <f t="shared" si="34"/>
        <v>5</v>
      </c>
      <c r="CJ27" s="43">
        <f t="shared" si="34"/>
        <v>450</v>
      </c>
      <c r="CK27" s="42"/>
      <c r="CQ27">
        <f>VLOOKUP(W27,CardUpgrade!$O$9:$R$20,2,FALSE)</f>
        <v>375000</v>
      </c>
      <c r="CR27">
        <f>VLOOKUP(X27,CardUpgrade!$O$9:$R$20,2,FALSE)</f>
        <v>375000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2280000</v>
      </c>
      <c r="CZ27">
        <f t="shared" si="29"/>
        <v>270000</v>
      </c>
      <c r="DA27">
        <f t="shared" si="13"/>
        <v>100800</v>
      </c>
      <c r="DB27">
        <f t="shared" si="14"/>
        <v>36000</v>
      </c>
      <c r="DC27" s="47">
        <v>0.1</v>
      </c>
      <c r="DD27" s="71">
        <f t="shared" si="15"/>
        <v>119880</v>
      </c>
      <c r="DE27">
        <f>SUM($DD$5:DD27)</f>
        <v>1154160</v>
      </c>
      <c r="DF27" s="47">
        <v>0.5</v>
      </c>
      <c r="DG27" s="47">
        <f t="shared" si="33"/>
        <v>0.5</v>
      </c>
      <c r="DH27" s="74">
        <f t="shared" si="17"/>
        <v>59940</v>
      </c>
      <c r="DI27">
        <f>SUM($DH$5:DH27)</f>
        <v>452280</v>
      </c>
      <c r="DJ27">
        <f t="shared" si="30"/>
        <v>59940</v>
      </c>
      <c r="DK27">
        <f t="shared" si="18"/>
        <v>59940</v>
      </c>
      <c r="DL27">
        <f>SUM($DK$5:DK27)</f>
        <v>701880</v>
      </c>
      <c r="DM27">
        <f>BJ27</f>
        <v>116</v>
      </c>
      <c r="DN27">
        <f>SUM($BH$5:BH27)</f>
        <v>200</v>
      </c>
      <c r="DO27">
        <f t="shared" si="19"/>
        <v>158</v>
      </c>
      <c r="DP27" s="119"/>
      <c r="DQ27" s="119"/>
      <c r="DR27">
        <f t="shared" si="20"/>
        <v>6050.6896551724139</v>
      </c>
      <c r="DS27" s="119"/>
      <c r="DT27">
        <f>VLOOKUP(DM27,StarIdelRewards!A:I,9,FALSE)*BV27</f>
        <v>96000</v>
      </c>
      <c r="DU27">
        <f t="shared" si="21"/>
        <v>59940</v>
      </c>
      <c r="DV27">
        <f>SUM($DT$5:DT27)</f>
        <v>854400</v>
      </c>
      <c r="DW27" s="46">
        <f t="shared" si="22"/>
        <v>-0.47064606741573034</v>
      </c>
      <c r="DX27">
        <f>DJ27/BV27</f>
        <v>6.2437500000000004</v>
      </c>
      <c r="DZ27" s="136">
        <f>CZ27*DC27</f>
        <v>27000</v>
      </c>
      <c r="EA27" s="136">
        <f>BB27</f>
        <v>17.5</v>
      </c>
      <c r="EB27" s="119"/>
      <c r="ED27">
        <f>BB27</f>
        <v>17.5</v>
      </c>
      <c r="EE27">
        <f>B27*(3-1.333)*'Chest&amp;Cards&amp;Offer'!$J$70/100</f>
        <v>34.506900000000002</v>
      </c>
      <c r="EF27">
        <f t="shared" si="23"/>
        <v>52.006900000000002</v>
      </c>
      <c r="EG27">
        <f t="shared" si="24"/>
        <v>158</v>
      </c>
      <c r="EJ27">
        <f>VLOOKUP(W27,CardUpgrade!$I$52:$L$63,2,FALSE)</f>
        <v>66</v>
      </c>
      <c r="EK27">
        <f>VLOOKUP(X27,CardUpgrade!$I$52:$L$63,2,FALSE)</f>
        <v>66</v>
      </c>
      <c r="EL27">
        <f>VLOOKUP(Y27,CardUpgrade!$I$52:$L$63,3,FALSE)</f>
        <v>216</v>
      </c>
      <c r="EM27">
        <f>VLOOKUP(Z27,CardUpgrade!$I$52:$L$63,3,FALSE)</f>
        <v>96</v>
      </c>
      <c r="EN27">
        <f>VLOOKUP(AA27,CardUpgrade!$I$52:$L$63,3,FALSE)</f>
        <v>96</v>
      </c>
      <c r="EO27">
        <f>VLOOKUP(AB27,CardUpgrade!$I$52:$L$63,3,FALSE)</f>
        <v>96</v>
      </c>
      <c r="EP27">
        <f>VLOOKUP(AC27,CardUpgrade!$I$52:$L$63,4,FALSE)</f>
        <v>256</v>
      </c>
      <c r="EQ27">
        <f>VLOOKUP(AD27,CardUpgrade!$I$52:$L$63,4,FALSE)</f>
        <v>256</v>
      </c>
      <c r="ER27" s="7">
        <v>4</v>
      </c>
      <c r="ES27" s="7">
        <f t="shared" si="25"/>
        <v>636</v>
      </c>
      <c r="EU27" s="7">
        <f t="shared" si="0"/>
        <v>1148</v>
      </c>
      <c r="EX27" s="7">
        <f t="shared" si="26"/>
        <v>4</v>
      </c>
      <c r="EY27" s="7">
        <f>SUM($EX$5:EX27)</f>
        <v>92</v>
      </c>
      <c r="EZ27" s="7">
        <v>2</v>
      </c>
      <c r="FA27" s="7">
        <f>SUM($EZ$5:EZ27)</f>
        <v>46</v>
      </c>
      <c r="FB27" s="7">
        <f>IFERROR(VLOOKUP(ER27,'CourseLevel&amp;Rewards'!$A$3:$F$18,6,FALSE),"")</f>
        <v>10</v>
      </c>
      <c r="FC27" s="7">
        <f>SUM($FB$5:FB27)</f>
        <v>28</v>
      </c>
      <c r="FD27" s="7">
        <f>VLOOKUP(CG27,ProgressReward!C:K,9,FALSE)</f>
        <v>33</v>
      </c>
      <c r="FE27" s="7">
        <f t="shared" si="27"/>
        <v>107</v>
      </c>
      <c r="FJ27" t="s">
        <v>305</v>
      </c>
    </row>
    <row r="28" spans="1:166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1"/>
        <v>紫1 - Lv5</v>
      </c>
      <c r="G28" t="str">
        <f t="shared" si="32"/>
        <v>紫5</v>
      </c>
      <c r="H28">
        <f>VLOOKUP(G28,Reference1!C:E,3,FALSE)</f>
        <v>1061.1000000000001</v>
      </c>
      <c r="I28" s="128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28"/>
        <v>360000</v>
      </c>
      <c r="AW28" s="41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VLOOKUP(LEFT(C28,1),'CardsStar&amp;Rewards'!$AF$13:$AJ$16,3,FALSE)</f>
        <v>12</v>
      </c>
      <c r="BI28">
        <f>VLOOKUP(LEFT(C28,1),'CardsStar&amp;Rewards'!$AF$19:$AJ$22,3,FALSE)</f>
        <v>6</v>
      </c>
      <c r="BJ28">
        <f>SUM($BI$5:BI28)</f>
        <v>122</v>
      </c>
      <c r="BS28">
        <f>VLOOKUP(BJ28,StarIdelRewards!A:D,4,FALSE)</f>
        <v>22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211200</v>
      </c>
      <c r="BX28">
        <f>SUM($BW$5:BW28)</f>
        <v>1992000</v>
      </c>
      <c r="BY28">
        <f>SUM($AX$5:AX28)</f>
        <v>1315200</v>
      </c>
      <c r="BZ28" s="46">
        <f t="shared" si="9"/>
        <v>0.51459854014598538</v>
      </c>
      <c r="CG28">
        <f t="shared" si="10"/>
        <v>122</v>
      </c>
      <c r="CH28" s="119"/>
      <c r="CI28" s="43">
        <f t="shared" si="34"/>
        <v>6</v>
      </c>
      <c r="CJ28" s="43">
        <f t="shared" si="34"/>
        <v>540</v>
      </c>
      <c r="CK28" s="42"/>
      <c r="CQ28">
        <f>VLOOKUP(W28,CardUpgrade!$O$9:$R$20,2,FALSE)</f>
        <v>375000</v>
      </c>
      <c r="CR28">
        <f>VLOOKUP(X28,CardUpgrade!$O$9:$R$20,2,FALSE)</f>
        <v>375000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2630000</v>
      </c>
      <c r="CZ28">
        <f t="shared" si="29"/>
        <v>350000</v>
      </c>
      <c r="DA28">
        <f t="shared" si="13"/>
        <v>105600</v>
      </c>
      <c r="DB28">
        <f t="shared" si="14"/>
        <v>54000.000000000015</v>
      </c>
      <c r="DC28" s="47">
        <v>0.1</v>
      </c>
      <c r="DD28" s="71">
        <f t="shared" si="15"/>
        <v>171360</v>
      </c>
      <c r="DE28">
        <f>SUM($DD$5:DD28)</f>
        <v>1325520</v>
      </c>
      <c r="DF28" s="47">
        <v>0.5</v>
      </c>
      <c r="DG28" s="47">
        <f t="shared" si="33"/>
        <v>0.5</v>
      </c>
      <c r="DH28" s="74">
        <f t="shared" si="17"/>
        <v>85680</v>
      </c>
      <c r="DI28">
        <f>SUM($DH$5:DH28)</f>
        <v>537960</v>
      </c>
      <c r="DJ28">
        <f t="shared" si="30"/>
        <v>85680</v>
      </c>
      <c r="DK28">
        <f t="shared" si="18"/>
        <v>85680</v>
      </c>
      <c r="DL28">
        <f>SUM($DK$5:DK28)</f>
        <v>787560</v>
      </c>
      <c r="DM28">
        <f>BJ28</f>
        <v>122</v>
      </c>
      <c r="DN28">
        <f>SUM($BH$5:BH28)</f>
        <v>212</v>
      </c>
      <c r="DO28">
        <f t="shared" si="19"/>
        <v>167</v>
      </c>
      <c r="DP28" s="119"/>
      <c r="DQ28" s="119"/>
      <c r="DR28">
        <f t="shared" si="20"/>
        <v>6455.4098360655735</v>
      </c>
      <c r="DS28" s="119"/>
      <c r="DT28">
        <f>VLOOKUP(DM28,StarIdelRewards!A:I,9,FALSE)*BV28</f>
        <v>105600</v>
      </c>
      <c r="DU28">
        <f t="shared" si="21"/>
        <v>85680</v>
      </c>
      <c r="DV28">
        <f>SUM($DT$5:DT28)</f>
        <v>960000</v>
      </c>
      <c r="DW28" s="46">
        <f t="shared" si="22"/>
        <v>-0.43962499999999999</v>
      </c>
      <c r="DX28">
        <f>DJ28/BV28</f>
        <v>8.9250000000000007</v>
      </c>
      <c r="DZ28" s="136">
        <f>CZ28*DC28</f>
        <v>35000</v>
      </c>
      <c r="EA28" s="136">
        <f>BB28</f>
        <v>22</v>
      </c>
      <c r="EB28" s="119"/>
      <c r="ED28">
        <f>BB28</f>
        <v>22</v>
      </c>
      <c r="EE28">
        <f>B28*(3-1.333)*'Chest&amp;Cards&amp;Offer'!$J$70/100</f>
        <v>36.007200000000005</v>
      </c>
      <c r="EF28">
        <f t="shared" si="23"/>
        <v>58.007200000000005</v>
      </c>
      <c r="EG28">
        <f t="shared" si="24"/>
        <v>167</v>
      </c>
      <c r="EJ28">
        <f>VLOOKUP(W28,CardUpgrade!$I$52:$L$63,2,FALSE)</f>
        <v>66</v>
      </c>
      <c r="EK28">
        <f>VLOOKUP(X28,CardUpgrade!$I$52:$L$63,2,FALSE)</f>
        <v>66</v>
      </c>
      <c r="EL28">
        <f>VLOOKUP(Y28,CardUpgrade!$I$52:$L$63,3,FALSE)</f>
        <v>396</v>
      </c>
      <c r="EM28">
        <f>VLOOKUP(Z28,CardUpgrade!$I$52:$L$63,3,FALSE)</f>
        <v>96</v>
      </c>
      <c r="EN28">
        <f>VLOOKUP(AA28,CardUpgrade!$I$52:$L$63,3,FALSE)</f>
        <v>96</v>
      </c>
      <c r="EO28">
        <f>VLOOKUP(AB28,CardUpgrade!$I$52:$L$63,3,FALSE)</f>
        <v>96</v>
      </c>
      <c r="EP28">
        <f>VLOOKUP(AC28,CardUpgrade!$I$52:$L$63,4,FALSE)</f>
        <v>256</v>
      </c>
      <c r="EQ28">
        <f>VLOOKUP(AD28,CardUpgrade!$I$52:$L$63,4,FALSE)</f>
        <v>256</v>
      </c>
      <c r="ES28" s="7">
        <f t="shared" si="25"/>
        <v>816</v>
      </c>
      <c r="EU28" s="7">
        <f t="shared" si="0"/>
        <v>1328</v>
      </c>
      <c r="EX28" s="7">
        <f t="shared" si="26"/>
        <v>4</v>
      </c>
      <c r="EY28" s="7">
        <f>SUM($EX$5:EX28)</f>
        <v>96</v>
      </c>
      <c r="EZ28" s="7">
        <v>2</v>
      </c>
      <c r="FA28" s="7">
        <f>SUM($EZ$5:EZ28)</f>
        <v>48</v>
      </c>
      <c r="FB28" s="7" t="str">
        <f>IFERROR(VLOOKUP(ER28,'CourseLevel&amp;Rewards'!$A$3:$F$18,6,FALSE),"")</f>
        <v/>
      </c>
      <c r="FC28" s="7">
        <f>SUM($FB$5:FB28)</f>
        <v>28</v>
      </c>
      <c r="FD28" s="7">
        <f>VLOOKUP(CG28,ProgressReward!C:K,9,FALSE)</f>
        <v>33</v>
      </c>
      <c r="FE28" s="7">
        <f t="shared" si="27"/>
        <v>109</v>
      </c>
      <c r="FJ28" t="s">
        <v>306</v>
      </c>
    </row>
    <row r="29" spans="1:166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1"/>
        <v>紫2 - Lv4</v>
      </c>
      <c r="G29" t="str">
        <f t="shared" si="32"/>
        <v>紫4</v>
      </c>
      <c r="H29">
        <f>VLOOKUP(G29,Reference1!C:E,3,FALSE)</f>
        <v>1179</v>
      </c>
      <c r="I29" s="128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28"/>
        <v>240000</v>
      </c>
      <c r="AW29" s="41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VLOOKUP(LEFT(C29,1),'CardsStar&amp;Rewards'!$AF$13:$AJ$16,3,FALSE)</f>
        <v>12</v>
      </c>
      <c r="BI29">
        <f>VLOOKUP(LEFT(C29,1),'CardsStar&amp;Rewards'!$AF$19:$AJ$22,3,FALSE)</f>
        <v>6</v>
      </c>
      <c r="BJ29">
        <f>SUM($BI$5:BI29)</f>
        <v>128</v>
      </c>
      <c r="BS29">
        <f>VLOOKUP(BJ29,StarIdelRewards!A:D,4,FALSE)</f>
        <v>22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211200</v>
      </c>
      <c r="BX29">
        <f>SUM($BW$5:BW29)</f>
        <v>2203200</v>
      </c>
      <c r="BY29">
        <f>SUM($AX$5:AX29)</f>
        <v>1459200</v>
      </c>
      <c r="BZ29" s="46">
        <f t="shared" si="9"/>
        <v>0.50986842105263153</v>
      </c>
      <c r="CG29">
        <f t="shared" si="10"/>
        <v>128</v>
      </c>
      <c r="CH29" s="119"/>
      <c r="CI29" s="43">
        <f t="shared" si="34"/>
        <v>7</v>
      </c>
      <c r="CJ29" s="43">
        <f t="shared" si="34"/>
        <v>630</v>
      </c>
      <c r="CK29" s="42"/>
      <c r="CQ29">
        <f>VLOOKUP(W29,CardUpgrade!$O$9:$R$20,2,FALSE)</f>
        <v>375000</v>
      </c>
      <c r="CR29">
        <f>VLOOKUP(X29,CardUpgrade!$O$9:$R$20,2,FALSE)</f>
        <v>375000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2900000</v>
      </c>
      <c r="CZ29">
        <f t="shared" si="29"/>
        <v>270000</v>
      </c>
      <c r="DA29">
        <f t="shared" si="13"/>
        <v>105600</v>
      </c>
      <c r="DB29">
        <f t="shared" si="14"/>
        <v>48000</v>
      </c>
      <c r="DC29" s="47">
        <v>0.1</v>
      </c>
      <c r="DD29" s="71">
        <f t="shared" si="15"/>
        <v>104760</v>
      </c>
      <c r="DE29">
        <f>SUM($DD$5:DD29)</f>
        <v>1430280</v>
      </c>
      <c r="DF29" s="47">
        <v>0.5</v>
      </c>
      <c r="DG29" s="47">
        <f t="shared" si="33"/>
        <v>0.5</v>
      </c>
      <c r="DH29" s="74">
        <f t="shared" si="17"/>
        <v>52380</v>
      </c>
      <c r="DI29">
        <f>SUM($DH$5:DH29)</f>
        <v>590340</v>
      </c>
      <c r="DJ29">
        <f t="shared" si="30"/>
        <v>52380</v>
      </c>
      <c r="DK29">
        <f t="shared" si="18"/>
        <v>52380</v>
      </c>
      <c r="DL29">
        <f>SUM($DK$5:DK29)</f>
        <v>839940</v>
      </c>
      <c r="DM29">
        <f>BJ29</f>
        <v>128</v>
      </c>
      <c r="DN29">
        <f>SUM($BH$5:BH29)</f>
        <v>224</v>
      </c>
      <c r="DO29">
        <f t="shared" si="19"/>
        <v>176</v>
      </c>
      <c r="DP29" s="119"/>
      <c r="DQ29" s="119"/>
      <c r="DR29">
        <f t="shared" si="20"/>
        <v>6562.03125</v>
      </c>
      <c r="DS29" s="119"/>
      <c r="DT29">
        <f>VLOOKUP(DM29,StarIdelRewards!A:I,9,FALSE)*BV29</f>
        <v>105600</v>
      </c>
      <c r="DU29">
        <f t="shared" si="21"/>
        <v>52380</v>
      </c>
      <c r="DV29">
        <f>SUM($DT$5:DT29)</f>
        <v>1065600</v>
      </c>
      <c r="DW29" s="46">
        <f t="shared" si="22"/>
        <v>-0.44600225225225226</v>
      </c>
      <c r="DX29">
        <f>DJ29/BV29</f>
        <v>5.4562499999999998</v>
      </c>
      <c r="DZ29" s="136">
        <f>CZ29*DC29</f>
        <v>27000</v>
      </c>
      <c r="EA29" s="136">
        <f>BB29</f>
        <v>26</v>
      </c>
      <c r="EB29" s="119"/>
      <c r="ED29">
        <f>BB29</f>
        <v>26</v>
      </c>
      <c r="EE29">
        <f>B29*(3-1.333)*'Chest&amp;Cards&amp;Offer'!$J$70/100</f>
        <v>37.507500000000007</v>
      </c>
      <c r="EF29">
        <f t="shared" si="23"/>
        <v>63.507500000000007</v>
      </c>
      <c r="EG29">
        <f t="shared" si="24"/>
        <v>176</v>
      </c>
      <c r="EJ29">
        <f>VLOOKUP(W29,CardUpgrade!$I$52:$L$63,2,FALSE)</f>
        <v>66</v>
      </c>
      <c r="EK29">
        <f>VLOOKUP(X29,CardUpgrade!$I$52:$L$63,2,FALSE)</f>
        <v>66</v>
      </c>
      <c r="EL29">
        <f>VLOOKUP(Y29,CardUpgrade!$I$52:$L$63,3,FALSE)</f>
        <v>396</v>
      </c>
      <c r="EM29">
        <f>VLOOKUP(Z29,CardUpgrade!$I$52:$L$63,3,FALSE)</f>
        <v>216</v>
      </c>
      <c r="EN29">
        <f>VLOOKUP(AA29,CardUpgrade!$I$52:$L$63,3,FALSE)</f>
        <v>96</v>
      </c>
      <c r="EO29">
        <f>VLOOKUP(AB29,CardUpgrade!$I$52:$L$63,3,FALSE)</f>
        <v>96</v>
      </c>
      <c r="EP29">
        <f>VLOOKUP(AC29,CardUpgrade!$I$52:$L$63,4,FALSE)</f>
        <v>256</v>
      </c>
      <c r="EQ29">
        <f>VLOOKUP(AD29,CardUpgrade!$I$52:$L$63,4,FALSE)</f>
        <v>256</v>
      </c>
      <c r="ES29" s="7">
        <f t="shared" si="25"/>
        <v>936</v>
      </c>
      <c r="EU29" s="7">
        <f t="shared" si="0"/>
        <v>1448</v>
      </c>
      <c r="EX29" s="7">
        <f t="shared" si="26"/>
        <v>4</v>
      </c>
      <c r="EY29" s="7">
        <f>SUM($EX$5:EX29)</f>
        <v>100</v>
      </c>
      <c r="EZ29" s="7">
        <v>2</v>
      </c>
      <c r="FA29" s="7">
        <f>SUM($EZ$5:EZ29)</f>
        <v>50</v>
      </c>
      <c r="FB29" s="7" t="str">
        <f>IFERROR(VLOOKUP(ER29,'CourseLevel&amp;Rewards'!$A$3:$F$18,6,FALSE),"")</f>
        <v/>
      </c>
      <c r="FC29" s="7">
        <f>SUM($FB$5:FB29)</f>
        <v>28</v>
      </c>
      <c r="FD29" s="7">
        <f>VLOOKUP(CG29,ProgressReward!C:K,9,FALSE)</f>
        <v>35</v>
      </c>
      <c r="FE29" s="7">
        <f t="shared" si="27"/>
        <v>113</v>
      </c>
      <c r="FJ29" t="s">
        <v>307</v>
      </c>
    </row>
    <row r="30" spans="1:166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1"/>
        <v>紫2 - Lv5</v>
      </c>
      <c r="G30" t="str">
        <f t="shared" si="32"/>
        <v>紫5</v>
      </c>
      <c r="H30">
        <f>VLOOKUP(G30,Reference1!C:E,3,FALSE)</f>
        <v>1061.1000000000001</v>
      </c>
      <c r="I30" s="128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28"/>
        <v>360000</v>
      </c>
      <c r="AW30" s="41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VLOOKUP(LEFT(C30,1),'CardsStar&amp;Rewards'!$AF$13:$AJ$16,3,FALSE)</f>
        <v>12</v>
      </c>
      <c r="BI30">
        <f>VLOOKUP(LEFT(C30,1),'CardsStar&amp;Rewards'!$AF$19:$AJ$22,3,FALSE)</f>
        <v>6</v>
      </c>
      <c r="BJ30">
        <f>SUM($BI$5:BI30)</f>
        <v>134</v>
      </c>
      <c r="BS30">
        <f>VLOOKUP(BJ30,StarIdelRewards!A:D,4,FALSE)</f>
        <v>23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220800</v>
      </c>
      <c r="BX30">
        <f>SUM($BW$5:BW30)</f>
        <v>2424000</v>
      </c>
      <c r="BY30">
        <f>SUM($AX$5:AX30)</f>
        <v>1675200</v>
      </c>
      <c r="BZ30" s="46">
        <f t="shared" si="9"/>
        <v>0.44699140401146131</v>
      </c>
      <c r="CG30">
        <f t="shared" si="10"/>
        <v>134</v>
      </c>
      <c r="CH30" s="119"/>
      <c r="CI30" s="43">
        <f t="shared" si="34"/>
        <v>8</v>
      </c>
      <c r="CJ30" s="43">
        <f t="shared" si="34"/>
        <v>720</v>
      </c>
      <c r="CK30" s="42"/>
      <c r="CQ30">
        <f>VLOOKUP(W30,CardUpgrade!$O$9:$R$20,2,FALSE)</f>
        <v>375000</v>
      </c>
      <c r="CR30">
        <f>VLOOKUP(X30,CardUpgrade!$O$9:$R$20,2,FALSE)</f>
        <v>375000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3250000</v>
      </c>
      <c r="CZ30">
        <f t="shared" si="29"/>
        <v>350000</v>
      </c>
      <c r="DA30">
        <f t="shared" si="13"/>
        <v>110400</v>
      </c>
      <c r="DB30">
        <f t="shared" si="14"/>
        <v>72000</v>
      </c>
      <c r="DC30" s="47">
        <v>0.1</v>
      </c>
      <c r="DD30" s="71">
        <f t="shared" si="15"/>
        <v>150840</v>
      </c>
      <c r="DE30">
        <f>SUM($DD$5:DD30)</f>
        <v>1581120</v>
      </c>
      <c r="DF30" s="47">
        <v>0.5</v>
      </c>
      <c r="DG30" s="47">
        <f t="shared" si="33"/>
        <v>0.5</v>
      </c>
      <c r="DH30" s="74">
        <f t="shared" si="17"/>
        <v>75420</v>
      </c>
      <c r="DI30">
        <f>SUM($DH$5:DH30)</f>
        <v>665760</v>
      </c>
      <c r="DJ30">
        <f t="shared" si="30"/>
        <v>75420</v>
      </c>
      <c r="DK30">
        <f t="shared" si="18"/>
        <v>75420</v>
      </c>
      <c r="DL30">
        <f>SUM($DK$5:DK30)</f>
        <v>915360</v>
      </c>
      <c r="DM30">
        <f>BJ30</f>
        <v>134</v>
      </c>
      <c r="DN30">
        <f>SUM($BH$5:BH30)</f>
        <v>236</v>
      </c>
      <c r="DO30">
        <f t="shared" si="19"/>
        <v>185</v>
      </c>
      <c r="DP30" s="119"/>
      <c r="DQ30" s="119"/>
      <c r="DR30">
        <f t="shared" si="20"/>
        <v>6831.0447761194027</v>
      </c>
      <c r="DS30" s="119"/>
      <c r="DT30">
        <f>VLOOKUP(DM30,StarIdelRewards!A:I,9,FALSE)*BV30</f>
        <v>105600</v>
      </c>
      <c r="DU30">
        <f t="shared" si="21"/>
        <v>75420</v>
      </c>
      <c r="DV30">
        <f>SUM($DT$5:DT30)</f>
        <v>1171200</v>
      </c>
      <c r="DW30" s="46">
        <f t="shared" si="22"/>
        <v>-0.43155737704918035</v>
      </c>
      <c r="DX30">
        <f>DJ30/BV30</f>
        <v>7.8562500000000002</v>
      </c>
      <c r="DZ30" s="136">
        <f>CZ30*DC30</f>
        <v>35000</v>
      </c>
      <c r="EA30" s="136">
        <f>BB30</f>
        <v>32</v>
      </c>
      <c r="EB30" s="119"/>
      <c r="ED30">
        <f>BB30</f>
        <v>32</v>
      </c>
      <c r="EE30">
        <f>B30*(3-1.333)*'Chest&amp;Cards&amp;Offer'!$J$70/100</f>
        <v>39.007799999999996</v>
      </c>
      <c r="EF30">
        <f t="shared" si="23"/>
        <v>71.007800000000003</v>
      </c>
      <c r="EG30">
        <f t="shared" si="24"/>
        <v>185</v>
      </c>
      <c r="EJ30">
        <f>VLOOKUP(W30,CardUpgrade!$I$52:$L$63,2,FALSE)</f>
        <v>66</v>
      </c>
      <c r="EK30">
        <f>VLOOKUP(X30,CardUpgrade!$I$52:$L$63,2,FALSE)</f>
        <v>66</v>
      </c>
      <c r="EL30">
        <f>VLOOKUP(Y30,CardUpgrade!$I$52:$L$63,3,FALSE)</f>
        <v>396</v>
      </c>
      <c r="EM30">
        <f>VLOOKUP(Z30,CardUpgrade!$I$52:$L$63,3,FALSE)</f>
        <v>396</v>
      </c>
      <c r="EN30">
        <f>VLOOKUP(AA30,CardUpgrade!$I$52:$L$63,3,FALSE)</f>
        <v>96</v>
      </c>
      <c r="EO30">
        <f>VLOOKUP(AB30,CardUpgrade!$I$52:$L$63,3,FALSE)</f>
        <v>96</v>
      </c>
      <c r="EP30">
        <f>VLOOKUP(AC30,CardUpgrade!$I$52:$L$63,4,FALSE)</f>
        <v>576</v>
      </c>
      <c r="EQ30">
        <f>VLOOKUP(AD30,CardUpgrade!$I$52:$L$63,4,FALSE)</f>
        <v>256</v>
      </c>
      <c r="ER30" s="7">
        <v>5</v>
      </c>
      <c r="ES30" s="7">
        <f t="shared" si="25"/>
        <v>1116</v>
      </c>
      <c r="EU30" s="7">
        <f t="shared" si="0"/>
        <v>1948</v>
      </c>
      <c r="EX30" s="7">
        <f t="shared" si="26"/>
        <v>4</v>
      </c>
      <c r="EY30" s="7">
        <f>SUM($EX$5:EX30)</f>
        <v>104</v>
      </c>
      <c r="EZ30" s="7">
        <v>2</v>
      </c>
      <c r="FA30" s="7">
        <f>SUM($EZ$5:EZ30)</f>
        <v>52</v>
      </c>
      <c r="FB30" s="7">
        <f>IFERROR(VLOOKUP(ER30,'CourseLevel&amp;Rewards'!$A$3:$F$18,6,FALSE),"")</f>
        <v>12</v>
      </c>
      <c r="FC30" s="7">
        <f>SUM($FB$5:FB30)</f>
        <v>40</v>
      </c>
      <c r="FD30" s="7">
        <f>VLOOKUP(CG30,ProgressReward!C:K,9,FALSE)</f>
        <v>35</v>
      </c>
      <c r="FE30" s="7">
        <f t="shared" si="27"/>
        <v>127</v>
      </c>
      <c r="FJ30" t="s">
        <v>308</v>
      </c>
    </row>
    <row r="31" spans="1:166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1"/>
        <v>紫3 - Lv4</v>
      </c>
      <c r="G31" t="str">
        <f t="shared" si="32"/>
        <v>紫4</v>
      </c>
      <c r="H31">
        <f>VLOOKUP(G31,Reference1!C:E,3,FALSE)</f>
        <v>1179</v>
      </c>
      <c r="I31" s="128"/>
      <c r="K31" t="s">
        <v>169</v>
      </c>
      <c r="M31" s="126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28"/>
        <v>240000</v>
      </c>
      <c r="AW31" s="41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VLOOKUP(LEFT(C31,1),'CardsStar&amp;Rewards'!$AF$13:$AJ$16,3,FALSE)</f>
        <v>12</v>
      </c>
      <c r="BI31">
        <f>VLOOKUP(LEFT(C31,1),'CardsStar&amp;Rewards'!$AF$19:$AJ$22,3,FALSE)</f>
        <v>6</v>
      </c>
      <c r="BJ31">
        <f>SUM($BI$5:BI31)</f>
        <v>140</v>
      </c>
      <c r="BS31">
        <f>VLOOKUP(BJ31,StarIdelRewards!A:D,4,FALSE)</f>
        <v>23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220800</v>
      </c>
      <c r="BX31">
        <f>SUM($BW$5:BW31)</f>
        <v>2644800</v>
      </c>
      <c r="BY31">
        <f>SUM($AX$5:AX31)</f>
        <v>1819200</v>
      </c>
      <c r="BZ31" s="46">
        <f t="shared" si="9"/>
        <v>0.45382585751978893</v>
      </c>
      <c r="CG31">
        <f t="shared" si="10"/>
        <v>140</v>
      </c>
      <c r="CH31" s="119"/>
      <c r="CI31" s="43">
        <f t="shared" si="34"/>
        <v>9</v>
      </c>
      <c r="CJ31" s="43">
        <f t="shared" si="34"/>
        <v>810</v>
      </c>
      <c r="CK31" s="42"/>
      <c r="CQ31">
        <f>VLOOKUP(W31,CardUpgrade!$O$9:$R$20,2,FALSE)</f>
        <v>375000</v>
      </c>
      <c r="CR31">
        <f>VLOOKUP(X31,CardUpgrade!$O$9:$R$20,2,FALSE)</f>
        <v>375000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3520000</v>
      </c>
      <c r="CZ31">
        <f t="shared" si="29"/>
        <v>270000</v>
      </c>
      <c r="DA31">
        <f t="shared" si="13"/>
        <v>110400</v>
      </c>
      <c r="DB31">
        <f t="shared" si="14"/>
        <v>48000</v>
      </c>
      <c r="DC31" s="47">
        <v>0.1</v>
      </c>
      <c r="DD31" s="71">
        <f t="shared" si="15"/>
        <v>100440</v>
      </c>
      <c r="DE31">
        <f>SUM($DD$5:DD31)</f>
        <v>1681560</v>
      </c>
      <c r="DF31" s="47">
        <v>0.5</v>
      </c>
      <c r="DG31" s="47">
        <f t="shared" si="33"/>
        <v>0.5</v>
      </c>
      <c r="DH31" s="74">
        <f t="shared" si="17"/>
        <v>50220</v>
      </c>
      <c r="DI31">
        <f>SUM($DH$5:DH31)</f>
        <v>715980</v>
      </c>
      <c r="DJ31">
        <f t="shared" si="30"/>
        <v>50220</v>
      </c>
      <c r="DK31">
        <f t="shared" si="18"/>
        <v>50220</v>
      </c>
      <c r="DL31">
        <f>SUM($DK$5:DK31)</f>
        <v>965580</v>
      </c>
      <c r="DM31">
        <f>BJ31</f>
        <v>140</v>
      </c>
      <c r="DN31">
        <f>SUM($BH$5:BH31)</f>
        <v>248</v>
      </c>
      <c r="DO31">
        <f t="shared" si="19"/>
        <v>194</v>
      </c>
      <c r="DP31" s="119"/>
      <c r="DQ31" s="119"/>
      <c r="DR31">
        <f t="shared" si="20"/>
        <v>6897</v>
      </c>
      <c r="DS31" s="119"/>
      <c r="DT31">
        <f>VLOOKUP(DM31,StarIdelRewards!A:I,9,FALSE)*BV31</f>
        <v>105600</v>
      </c>
      <c r="DU31">
        <f t="shared" si="21"/>
        <v>50220</v>
      </c>
      <c r="DV31">
        <f>SUM($DT$5:DT31)</f>
        <v>1276800</v>
      </c>
      <c r="DW31" s="46">
        <f t="shared" si="22"/>
        <v>-0.43923872180451129</v>
      </c>
      <c r="DX31">
        <f>DJ31/BV31</f>
        <v>5.2312500000000002</v>
      </c>
      <c r="DZ31" s="136">
        <f>CZ31*DC31</f>
        <v>27000</v>
      </c>
      <c r="EA31" s="136">
        <f>BB31</f>
        <v>36</v>
      </c>
      <c r="EB31" s="119"/>
      <c r="ED31">
        <f>BB31</f>
        <v>36</v>
      </c>
      <c r="EE31">
        <f>B31*(3-1.333)*'Chest&amp;Cards&amp;Offer'!$J$70/100</f>
        <v>40.508099999999999</v>
      </c>
      <c r="EF31">
        <f t="shared" si="23"/>
        <v>76.508099999999999</v>
      </c>
      <c r="EG31">
        <f t="shared" si="24"/>
        <v>194</v>
      </c>
      <c r="EJ31">
        <f>VLOOKUP(W31,CardUpgrade!$I$52:$L$63,2,FALSE)</f>
        <v>66</v>
      </c>
      <c r="EK31">
        <f>VLOOKUP(X31,CardUpgrade!$I$52:$L$63,2,FALSE)</f>
        <v>66</v>
      </c>
      <c r="EL31">
        <f>VLOOKUP(Y31,CardUpgrade!$I$52:$L$63,3,FALSE)</f>
        <v>396</v>
      </c>
      <c r="EM31">
        <f>VLOOKUP(Z31,CardUpgrade!$I$52:$L$63,3,FALSE)</f>
        <v>396</v>
      </c>
      <c r="EN31">
        <f>VLOOKUP(AA31,CardUpgrade!$I$52:$L$63,3,FALSE)</f>
        <v>216</v>
      </c>
      <c r="EO31">
        <f>VLOOKUP(AB31,CardUpgrade!$I$52:$L$63,3,FALSE)</f>
        <v>96</v>
      </c>
      <c r="EP31">
        <f>VLOOKUP(AC31,CardUpgrade!$I$52:$L$63,4,FALSE)</f>
        <v>1056</v>
      </c>
      <c r="EQ31">
        <f>VLOOKUP(AD31,CardUpgrade!$I$52:$L$63,4,FALSE)</f>
        <v>256</v>
      </c>
      <c r="ES31" s="7">
        <f t="shared" si="25"/>
        <v>1236</v>
      </c>
      <c r="EU31" s="7">
        <f t="shared" si="0"/>
        <v>2548</v>
      </c>
      <c r="EX31" s="7">
        <f t="shared" si="26"/>
        <v>4</v>
      </c>
      <c r="EY31" s="7">
        <f>SUM($EX$5:EX31)</f>
        <v>108</v>
      </c>
      <c r="EZ31" s="7">
        <v>2</v>
      </c>
      <c r="FA31" s="7">
        <f>SUM($EZ$5:EZ31)</f>
        <v>54</v>
      </c>
      <c r="FB31" s="7" t="str">
        <f>IFERROR(VLOOKUP(ER31,'CourseLevel&amp;Rewards'!$A$3:$F$18,6,FALSE),"")</f>
        <v/>
      </c>
      <c r="FC31" s="7">
        <f>SUM($FB$5:FB31)</f>
        <v>40</v>
      </c>
      <c r="FD31" s="7">
        <f>VLOOKUP(CG31,ProgressReward!C:K,9,FALSE)</f>
        <v>43</v>
      </c>
      <c r="FE31" s="7">
        <f t="shared" si="27"/>
        <v>137</v>
      </c>
    </row>
    <row r="32" spans="1:166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1"/>
        <v>紫3 - Lv5</v>
      </c>
      <c r="G32" t="str">
        <f t="shared" si="32"/>
        <v>紫5</v>
      </c>
      <c r="H32">
        <f>VLOOKUP(G32,Reference1!C:E,3,FALSE)</f>
        <v>1061.1000000000001</v>
      </c>
      <c r="I32" s="128"/>
      <c r="K32" t="s">
        <v>170</v>
      </c>
      <c r="M32" s="126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28"/>
        <v>360000</v>
      </c>
      <c r="AW32" s="41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VLOOKUP(LEFT(C32,1),'CardsStar&amp;Rewards'!$AF$13:$AJ$16,3,FALSE)</f>
        <v>12</v>
      </c>
      <c r="BI32">
        <f>VLOOKUP(LEFT(C32,1),'CardsStar&amp;Rewards'!$AF$19:$AJ$22,3,FALSE)</f>
        <v>6</v>
      </c>
      <c r="BJ32">
        <f>SUM($BI$5:BI32)</f>
        <v>146</v>
      </c>
      <c r="BS32">
        <f>VLOOKUP(BJ32,StarIdelRewards!A:D,4,FALSE)</f>
        <v>24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230400</v>
      </c>
      <c r="BX32">
        <f>SUM($BW$5:BW32)</f>
        <v>2875200</v>
      </c>
      <c r="BY32">
        <f>SUM($AX$5:AX32)</f>
        <v>2035200</v>
      </c>
      <c r="BZ32" s="46">
        <f t="shared" si="9"/>
        <v>0.41273584905660377</v>
      </c>
      <c r="CG32">
        <f t="shared" si="10"/>
        <v>146</v>
      </c>
      <c r="CH32" s="119"/>
      <c r="CI32" s="43">
        <f t="shared" si="34"/>
        <v>10</v>
      </c>
      <c r="CJ32" s="43">
        <f t="shared" si="34"/>
        <v>900</v>
      </c>
      <c r="CK32" s="42"/>
      <c r="CL32" t="s">
        <v>463</v>
      </c>
      <c r="CQ32">
        <f>VLOOKUP(W32,CardUpgrade!$O$9:$R$20,2,FALSE)</f>
        <v>375000</v>
      </c>
      <c r="CR32">
        <f>VLOOKUP(X32,CardUpgrade!$O$9:$R$20,2,FALSE)</f>
        <v>375000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3870000</v>
      </c>
      <c r="CZ32">
        <f t="shared" si="29"/>
        <v>350000</v>
      </c>
      <c r="DA32">
        <f t="shared" si="13"/>
        <v>115200</v>
      </c>
      <c r="DB32">
        <f t="shared" si="14"/>
        <v>72000</v>
      </c>
      <c r="DC32" s="47">
        <v>0.1</v>
      </c>
      <c r="DD32" s="71">
        <f t="shared" si="15"/>
        <v>146520</v>
      </c>
      <c r="DE32">
        <f>SUM($DD$5:DD32)</f>
        <v>1828080</v>
      </c>
      <c r="DF32" s="47">
        <v>0.5</v>
      </c>
      <c r="DG32" s="47">
        <f t="shared" si="33"/>
        <v>0.5</v>
      </c>
      <c r="DH32" s="74">
        <f t="shared" si="17"/>
        <v>73260</v>
      </c>
      <c r="DI32">
        <f>SUM($DH$5:DH32)</f>
        <v>789240</v>
      </c>
      <c r="DJ32">
        <f t="shared" si="30"/>
        <v>73260</v>
      </c>
      <c r="DK32">
        <f t="shared" si="18"/>
        <v>73260</v>
      </c>
      <c r="DL32">
        <f>SUM($DK$5:DK32)</f>
        <v>1038840</v>
      </c>
      <c r="DM32">
        <f>BJ32</f>
        <v>146</v>
      </c>
      <c r="DN32">
        <f>SUM($BH$5:BH32)</f>
        <v>260</v>
      </c>
      <c r="DO32">
        <f t="shared" si="19"/>
        <v>203</v>
      </c>
      <c r="DP32" s="119"/>
      <c r="DQ32" s="119"/>
      <c r="DR32">
        <f t="shared" si="20"/>
        <v>7115.3424657534242</v>
      </c>
      <c r="DS32" s="119"/>
      <c r="DT32">
        <f>VLOOKUP(DM32,StarIdelRewards!A:I,9,FALSE)*BV32</f>
        <v>115200</v>
      </c>
      <c r="DU32">
        <f t="shared" si="21"/>
        <v>73260</v>
      </c>
      <c r="DV32">
        <f>SUM($DT$5:DT32)</f>
        <v>1392000</v>
      </c>
      <c r="DW32" s="46">
        <f t="shared" si="22"/>
        <v>-0.43301724137931036</v>
      </c>
      <c r="DX32">
        <f>DJ32/BV32</f>
        <v>7.6312499999999996</v>
      </c>
      <c r="DZ32" s="136">
        <f>CZ32*DC32</f>
        <v>35000</v>
      </c>
      <c r="EA32" s="136">
        <f>BB32</f>
        <v>42</v>
      </c>
      <c r="EB32" s="119"/>
      <c r="ED32">
        <f>BB32</f>
        <v>42</v>
      </c>
      <c r="EE32">
        <f>B32*(3-1.333)*'Chest&amp;Cards&amp;Offer'!$J$70/100</f>
        <v>42.008400000000002</v>
      </c>
      <c r="EF32">
        <f t="shared" si="23"/>
        <v>84.008399999999995</v>
      </c>
      <c r="EG32">
        <f t="shared" si="24"/>
        <v>203</v>
      </c>
      <c r="EJ32">
        <f>VLOOKUP(W32,CardUpgrade!$I$52:$L$63,2,FALSE)</f>
        <v>66</v>
      </c>
      <c r="EK32">
        <f>VLOOKUP(X32,CardUpgrade!$I$52:$L$63,2,FALSE)</f>
        <v>66</v>
      </c>
      <c r="EL32">
        <f>VLOOKUP(Y32,CardUpgrade!$I$52:$L$63,3,FALSE)</f>
        <v>396</v>
      </c>
      <c r="EM32">
        <f>VLOOKUP(Z32,CardUpgrade!$I$52:$L$63,3,FALSE)</f>
        <v>396</v>
      </c>
      <c r="EN32">
        <f>VLOOKUP(AA32,CardUpgrade!$I$52:$L$63,3,FALSE)</f>
        <v>396</v>
      </c>
      <c r="EO32">
        <f>VLOOKUP(AB32,CardUpgrade!$I$52:$L$63,3,FALSE)</f>
        <v>96</v>
      </c>
      <c r="EP32">
        <f>VLOOKUP(AC32,CardUpgrade!$I$52:$L$63,4,FALSE)</f>
        <v>1856</v>
      </c>
      <c r="EQ32">
        <f>VLOOKUP(AD32,CardUpgrade!$I$52:$L$63,4,FALSE)</f>
        <v>256</v>
      </c>
      <c r="ES32" s="7">
        <f t="shared" si="25"/>
        <v>1416</v>
      </c>
      <c r="EU32" s="7">
        <f t="shared" si="0"/>
        <v>3528</v>
      </c>
      <c r="EX32" s="7">
        <f t="shared" si="26"/>
        <v>4</v>
      </c>
      <c r="EY32" s="7">
        <f>SUM($EX$5:EX32)</f>
        <v>112</v>
      </c>
      <c r="EZ32" s="7">
        <v>2</v>
      </c>
      <c r="FA32" s="7">
        <f>SUM($EZ$5:EZ32)</f>
        <v>56</v>
      </c>
      <c r="FB32" s="7" t="str">
        <f>IFERROR(VLOOKUP(ER32,'CourseLevel&amp;Rewards'!$A$3:$F$18,6,FALSE),"")</f>
        <v/>
      </c>
      <c r="FC32" s="7">
        <f>SUM($FB$5:FB32)</f>
        <v>40</v>
      </c>
      <c r="FD32" s="7">
        <f>VLOOKUP(CG32,ProgressReward!C:K,9,FALSE)</f>
        <v>46</v>
      </c>
      <c r="FE32" s="7">
        <f t="shared" si="27"/>
        <v>142</v>
      </c>
    </row>
    <row r="33" spans="1:25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1"/>
        <v>紫4 - Lv4</v>
      </c>
      <c r="G33" t="str">
        <f t="shared" si="32"/>
        <v>紫4</v>
      </c>
      <c r="H33">
        <f>VLOOKUP(G33,Reference1!C:E,3,FALSE)</f>
        <v>1179</v>
      </c>
      <c r="I33" s="128"/>
      <c r="M33" s="126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28"/>
        <v>240000</v>
      </c>
      <c r="AW33" s="41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VLOOKUP(LEFT(C33,1),'CardsStar&amp;Rewards'!$AF$13:$AJ$16,3,FALSE)</f>
        <v>12</v>
      </c>
      <c r="BI33">
        <f>VLOOKUP(LEFT(C33,1),'CardsStar&amp;Rewards'!$AF$19:$AJ$22,3,FALSE)</f>
        <v>6</v>
      </c>
      <c r="BJ33">
        <f>SUM($BI$5:BI33)</f>
        <v>152</v>
      </c>
      <c r="BS33">
        <f>VLOOKUP(BJ33,StarIdelRewards!A:D,4,FALSE)</f>
        <v>24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230400</v>
      </c>
      <c r="BX33">
        <f>SUM($BW$5:BW33)</f>
        <v>3105600</v>
      </c>
      <c r="BY33">
        <f>SUM($AX$5:AX33)</f>
        <v>2179200</v>
      </c>
      <c r="BZ33" s="46">
        <f t="shared" si="9"/>
        <v>0.42511013215859028</v>
      </c>
      <c r="CG33">
        <f t="shared" si="10"/>
        <v>152</v>
      </c>
      <c r="CH33" s="119"/>
      <c r="CI33" s="43">
        <f t="shared" si="34"/>
        <v>11</v>
      </c>
      <c r="CJ33" s="43">
        <f t="shared" si="34"/>
        <v>990</v>
      </c>
      <c r="CK33" s="42"/>
      <c r="CQ33">
        <f>VLOOKUP(W33,CardUpgrade!$O$9:$R$20,2,FALSE)</f>
        <v>375000</v>
      </c>
      <c r="CR33">
        <f>VLOOKUP(X33,CardUpgrade!$O$9:$R$20,2,FALSE)</f>
        <v>375000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4140000</v>
      </c>
      <c r="CZ33">
        <f t="shared" si="29"/>
        <v>270000</v>
      </c>
      <c r="DA33">
        <f t="shared" si="13"/>
        <v>115200</v>
      </c>
      <c r="DB33">
        <f t="shared" si="14"/>
        <v>48000</v>
      </c>
      <c r="DC33" s="47">
        <v>0.1</v>
      </c>
      <c r="DD33" s="71">
        <f t="shared" si="15"/>
        <v>96120</v>
      </c>
      <c r="DE33">
        <f>SUM($DD$5:DD33)</f>
        <v>1924200</v>
      </c>
      <c r="DF33" s="47">
        <v>0.5</v>
      </c>
      <c r="DG33" s="47">
        <f t="shared" si="33"/>
        <v>0.5</v>
      </c>
      <c r="DH33" s="74">
        <f t="shared" si="17"/>
        <v>48060</v>
      </c>
      <c r="DI33">
        <f>SUM($DH$5:DH33)</f>
        <v>837300</v>
      </c>
      <c r="DJ33">
        <f t="shared" si="30"/>
        <v>48060</v>
      </c>
      <c r="DK33">
        <f t="shared" si="18"/>
        <v>48060</v>
      </c>
      <c r="DL33">
        <f>SUM($DK$5:DK33)</f>
        <v>1086900</v>
      </c>
      <c r="DM33">
        <f>BJ33</f>
        <v>152</v>
      </c>
      <c r="DN33">
        <f>SUM($BH$5:BH33)</f>
        <v>272</v>
      </c>
      <c r="DO33">
        <f t="shared" si="19"/>
        <v>212</v>
      </c>
      <c r="DP33" s="119"/>
      <c r="DQ33" s="119"/>
      <c r="DR33">
        <f t="shared" si="20"/>
        <v>7150.6578947368425</v>
      </c>
      <c r="DS33" s="119"/>
      <c r="DT33">
        <f>VLOOKUP(DM33,StarIdelRewards!A:I,9,FALSE)*BV33</f>
        <v>115200</v>
      </c>
      <c r="DU33">
        <f t="shared" si="21"/>
        <v>48060</v>
      </c>
      <c r="DV33">
        <f>SUM($DT$5:DT33)</f>
        <v>1507200</v>
      </c>
      <c r="DW33" s="46">
        <f t="shared" si="22"/>
        <v>-0.44446656050955413</v>
      </c>
      <c r="DX33">
        <f>DJ33/BV33</f>
        <v>5.0062499999999996</v>
      </c>
      <c r="DZ33" s="136">
        <f>CZ33*DC33</f>
        <v>27000</v>
      </c>
      <c r="EA33" s="136">
        <f>BB33</f>
        <v>46</v>
      </c>
      <c r="EB33" s="119"/>
      <c r="ED33">
        <f>BB33</f>
        <v>46</v>
      </c>
      <c r="EE33">
        <f>B33*(3-1.333)*'Chest&amp;Cards&amp;Offer'!$J$70/100</f>
        <v>43.508699999999997</v>
      </c>
      <c r="EF33">
        <f t="shared" si="23"/>
        <v>89.508700000000005</v>
      </c>
      <c r="EG33">
        <f t="shared" si="24"/>
        <v>212</v>
      </c>
      <c r="EJ33">
        <f>VLOOKUP(W33,CardUpgrade!$I$52:$L$63,2,FALSE)</f>
        <v>66</v>
      </c>
      <c r="EK33">
        <f>VLOOKUP(X33,CardUpgrade!$I$52:$L$63,2,FALSE)</f>
        <v>66</v>
      </c>
      <c r="EL33">
        <f>VLOOKUP(Y33,CardUpgrade!$I$52:$L$63,3,FALSE)</f>
        <v>396</v>
      </c>
      <c r="EM33">
        <f>VLOOKUP(Z33,CardUpgrade!$I$52:$L$63,3,FALSE)</f>
        <v>396</v>
      </c>
      <c r="EN33">
        <f>VLOOKUP(AA33,CardUpgrade!$I$52:$L$63,3,FALSE)</f>
        <v>396</v>
      </c>
      <c r="EO33">
        <f>VLOOKUP(AB33,CardUpgrade!$I$52:$L$63,3,FALSE)</f>
        <v>216</v>
      </c>
      <c r="EP33">
        <f>VLOOKUP(AC33,CardUpgrade!$I$52:$L$63,4,FALSE)</f>
        <v>1856</v>
      </c>
      <c r="EQ33">
        <f>VLOOKUP(AD33,CardUpgrade!$I$52:$L$63,4,FALSE)</f>
        <v>256</v>
      </c>
      <c r="ES33" s="7">
        <f t="shared" si="25"/>
        <v>1536</v>
      </c>
      <c r="EU33" s="7">
        <f t="shared" si="0"/>
        <v>3648</v>
      </c>
      <c r="EX33" s="7">
        <f t="shared" si="26"/>
        <v>4</v>
      </c>
      <c r="EY33" s="7">
        <f>SUM($EX$5:EX33)</f>
        <v>116</v>
      </c>
      <c r="EZ33" s="7">
        <v>2</v>
      </c>
      <c r="FA33" s="7">
        <f>SUM($EZ$5:EZ33)</f>
        <v>58</v>
      </c>
      <c r="FB33" s="7" t="str">
        <f>IFERROR(VLOOKUP(ER33,'CourseLevel&amp;Rewards'!$A$3:$F$18,6,FALSE),"")</f>
        <v/>
      </c>
      <c r="FC33" s="7">
        <f>SUM($FB$5:FB33)</f>
        <v>40</v>
      </c>
      <c r="FD33" s="7">
        <f>VLOOKUP(CG33,ProgressReward!C:K,9,FALSE)</f>
        <v>46</v>
      </c>
      <c r="FE33" s="7">
        <f t="shared" si="27"/>
        <v>144</v>
      </c>
    </row>
    <row r="34" spans="1:25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1"/>
        <v>紫4 - Lv5</v>
      </c>
      <c r="G34" t="str">
        <f t="shared" si="32"/>
        <v>紫5</v>
      </c>
      <c r="H34">
        <f>VLOOKUP(G34,Reference1!C:E,3,FALSE)</f>
        <v>1061.1000000000001</v>
      </c>
      <c r="I34" s="128"/>
      <c r="M34" s="126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28"/>
        <v>360000</v>
      </c>
      <c r="AW34" s="41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VLOOKUP(LEFT(C34,1),'CardsStar&amp;Rewards'!$AF$13:$AJ$16,3,FALSE)</f>
        <v>12</v>
      </c>
      <c r="BI34">
        <f>VLOOKUP(LEFT(C34,1),'CardsStar&amp;Rewards'!$AF$19:$AJ$22,3,FALSE)</f>
        <v>6</v>
      </c>
      <c r="BJ34">
        <f>SUM($BI$5:BI34)</f>
        <v>158</v>
      </c>
      <c r="BS34">
        <f>VLOOKUP(BJ34,StarIdelRewards!A:D,4,FALSE)</f>
        <v>24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230400</v>
      </c>
      <c r="BX34">
        <f>SUM($BW$5:BW34)</f>
        <v>3336000</v>
      </c>
      <c r="BY34">
        <f>SUM($AX$5:AX34)</f>
        <v>2395200</v>
      </c>
      <c r="BZ34" s="46">
        <f t="shared" si="9"/>
        <v>0.39278557114228457</v>
      </c>
      <c r="CG34">
        <f t="shared" si="10"/>
        <v>158</v>
      </c>
      <c r="CH34" s="119"/>
      <c r="CI34" s="43">
        <f t="shared" si="34"/>
        <v>12</v>
      </c>
      <c r="CJ34" s="43">
        <f t="shared" si="34"/>
        <v>1080</v>
      </c>
      <c r="CK34" s="42"/>
      <c r="CQ34">
        <f>VLOOKUP(W34,CardUpgrade!$O$9:$R$20,2,FALSE)</f>
        <v>375000</v>
      </c>
      <c r="CR34">
        <f>VLOOKUP(X34,CardUpgrade!$O$9:$R$20,2,FALSE)</f>
        <v>375000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4490000</v>
      </c>
      <c r="CZ34">
        <f t="shared" si="29"/>
        <v>350000</v>
      </c>
      <c r="DA34">
        <f t="shared" si="13"/>
        <v>115200</v>
      </c>
      <c r="DB34">
        <f t="shared" si="14"/>
        <v>72000</v>
      </c>
      <c r="DC34" s="47">
        <v>0.1</v>
      </c>
      <c r="DD34" s="71">
        <f t="shared" si="15"/>
        <v>146520</v>
      </c>
      <c r="DE34">
        <f>SUM($DD$5:DD34)</f>
        <v>2070720</v>
      </c>
      <c r="DF34" s="47">
        <v>0.5</v>
      </c>
      <c r="DG34" s="47">
        <f t="shared" si="33"/>
        <v>0.5</v>
      </c>
      <c r="DH34" s="74">
        <f t="shared" si="17"/>
        <v>73260</v>
      </c>
      <c r="DI34">
        <f>SUM($DH$5:DH34)</f>
        <v>910560</v>
      </c>
      <c r="DJ34">
        <f t="shared" si="30"/>
        <v>73260</v>
      </c>
      <c r="DK34">
        <f t="shared" si="18"/>
        <v>73260</v>
      </c>
      <c r="DL34">
        <f>SUM($DK$5:DK34)</f>
        <v>1160160</v>
      </c>
      <c r="DM34">
        <f>BJ34</f>
        <v>158</v>
      </c>
      <c r="DN34">
        <f>SUM($BH$5:BH34)</f>
        <v>284</v>
      </c>
      <c r="DO34">
        <f t="shared" si="19"/>
        <v>221</v>
      </c>
      <c r="DP34" s="119"/>
      <c r="DQ34" s="119"/>
      <c r="DR34">
        <f t="shared" si="20"/>
        <v>7342.7848101265827</v>
      </c>
      <c r="DS34" s="119"/>
      <c r="DT34">
        <f>VLOOKUP(DM34,StarIdelRewards!A:I,9,FALSE)*BV34</f>
        <v>115200</v>
      </c>
      <c r="DU34">
        <f t="shared" si="21"/>
        <v>73260</v>
      </c>
      <c r="DV34">
        <f>SUM($DT$5:DT34)</f>
        <v>1622400</v>
      </c>
      <c r="DW34" s="46">
        <f t="shared" si="22"/>
        <v>-0.43875739644970413</v>
      </c>
      <c r="DX34">
        <f>DJ34/BV34</f>
        <v>7.6312499999999996</v>
      </c>
      <c r="DZ34" s="136">
        <f>CZ34*DC34</f>
        <v>35000</v>
      </c>
      <c r="EA34" s="136">
        <f>BB34</f>
        <v>52</v>
      </c>
      <c r="EB34" s="119"/>
      <c r="ED34">
        <f>BB34</f>
        <v>52</v>
      </c>
      <c r="EE34">
        <f>B34*(3-1.333)*'Chest&amp;Cards&amp;Offer'!$J$70/100</f>
        <v>45.008999999999993</v>
      </c>
      <c r="EF34">
        <f t="shared" si="23"/>
        <v>97.008999999999986</v>
      </c>
      <c r="EG34">
        <f t="shared" si="24"/>
        <v>221</v>
      </c>
      <c r="EJ34">
        <f>VLOOKUP(W34,CardUpgrade!$I$52:$L$63,2,FALSE)</f>
        <v>66</v>
      </c>
      <c r="EK34">
        <f>VLOOKUP(X34,CardUpgrade!$I$52:$L$63,2,FALSE)</f>
        <v>66</v>
      </c>
      <c r="EL34">
        <f>VLOOKUP(Y34,CardUpgrade!$I$52:$L$63,3,FALSE)</f>
        <v>396</v>
      </c>
      <c r="EM34">
        <f>VLOOKUP(Z34,CardUpgrade!$I$52:$L$63,3,FALSE)</f>
        <v>396</v>
      </c>
      <c r="EN34">
        <f>VLOOKUP(AA34,CardUpgrade!$I$52:$L$63,3,FALSE)</f>
        <v>396</v>
      </c>
      <c r="EO34">
        <f>VLOOKUP(AB34,CardUpgrade!$I$52:$L$63,3,FALSE)</f>
        <v>396</v>
      </c>
      <c r="EP34">
        <f>VLOOKUP(AC34,CardUpgrade!$I$52:$L$63,4,FALSE)</f>
        <v>1856</v>
      </c>
      <c r="EQ34">
        <f>VLOOKUP(AD34,CardUpgrade!$I$52:$L$63,4,FALSE)</f>
        <v>256</v>
      </c>
      <c r="ES34" s="7">
        <f t="shared" si="25"/>
        <v>1716</v>
      </c>
      <c r="EU34" s="7">
        <f t="shared" si="0"/>
        <v>3828</v>
      </c>
      <c r="EX34" s="7">
        <f t="shared" si="26"/>
        <v>4</v>
      </c>
      <c r="EY34" s="7">
        <f>SUM($EX$5:EX34)</f>
        <v>120</v>
      </c>
      <c r="EZ34" s="7">
        <v>2</v>
      </c>
      <c r="FA34" s="7">
        <f>SUM($EZ$5:EZ34)</f>
        <v>60</v>
      </c>
      <c r="FB34" s="7" t="str">
        <f>IFERROR(VLOOKUP(ER34,'CourseLevel&amp;Rewards'!$A$3:$F$18,6,FALSE),"")</f>
        <v/>
      </c>
      <c r="FC34" s="7">
        <f>SUM($FB$5:FB34)</f>
        <v>40</v>
      </c>
      <c r="FD34" s="7">
        <f>VLOOKUP(CG34,ProgressReward!C:K,9,FALSE)</f>
        <v>49</v>
      </c>
      <c r="FE34" s="7">
        <f t="shared" si="27"/>
        <v>149</v>
      </c>
    </row>
    <row r="35" spans="1:25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5">C35&amp;" - " &amp;"Lv"&amp;D35</f>
        <v>橙1 - Lv6</v>
      </c>
      <c r="G35" t="str">
        <f t="shared" si="32"/>
        <v>橙6</v>
      </c>
      <c r="H35">
        <f>VLOOKUP(G35,Reference1!C:E,3,FALSE)</f>
        <v>634.40000000000009</v>
      </c>
      <c r="I35" s="128"/>
      <c r="M35" s="126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28"/>
        <v>180000</v>
      </c>
      <c r="AW35" s="41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VLOOKUP(LEFT(C35,1),'CardsStar&amp;Rewards'!$AF$13:$AJ$16,3,FALSE)</f>
        <v>8</v>
      </c>
      <c r="BI35">
        <f>VLOOKUP(LEFT(C35,1),'CardsStar&amp;Rewards'!$AF$19:$AJ$22,3,FALSE)</f>
        <v>5</v>
      </c>
      <c r="BJ35">
        <f>SUM($BI$5:BI35)</f>
        <v>163</v>
      </c>
      <c r="BS35">
        <f>VLOOKUP(BJ35,StarIdelRewards!A:D,4,FALSE)</f>
        <v>25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240000</v>
      </c>
      <c r="BX35">
        <f>SUM($BW$5:BW35)</f>
        <v>3576000</v>
      </c>
      <c r="BY35">
        <f>SUM($AX$5:AX35)</f>
        <v>2485200</v>
      </c>
      <c r="BZ35" s="46">
        <f t="shared" si="9"/>
        <v>0.43891839690970547</v>
      </c>
      <c r="CG35">
        <f t="shared" si="10"/>
        <v>163</v>
      </c>
      <c r="CH35" s="119"/>
      <c r="CI35" s="43">
        <f t="shared" si="34"/>
        <v>13</v>
      </c>
      <c r="CJ35" s="43">
        <f t="shared" si="34"/>
        <v>1170</v>
      </c>
      <c r="CK35" s="42"/>
      <c r="CQ35">
        <f>VLOOKUP(W35,CardUpgrade!$O$9:$R$20,2,FALSE)</f>
        <v>575000</v>
      </c>
      <c r="CR35">
        <f>VLOOKUP(X35,CardUpgrade!$O$9:$R$20,2,FALSE)</f>
        <v>375000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4690000</v>
      </c>
      <c r="CZ35">
        <f t="shared" si="29"/>
        <v>200000</v>
      </c>
      <c r="DA35">
        <f t="shared" si="13"/>
        <v>120000</v>
      </c>
      <c r="DB35">
        <f t="shared" si="14"/>
        <v>45000</v>
      </c>
      <c r="DC35" s="47">
        <v>0.1</v>
      </c>
      <c r="DD35" s="71">
        <f t="shared" si="15"/>
        <v>31500</v>
      </c>
      <c r="DE35">
        <f>SUM($DD$5:DD35)</f>
        <v>2102220</v>
      </c>
      <c r="DF35" s="47">
        <v>0.5</v>
      </c>
      <c r="DG35" s="47">
        <f t="shared" si="33"/>
        <v>0.5</v>
      </c>
      <c r="DH35" s="74">
        <f t="shared" si="17"/>
        <v>15750</v>
      </c>
      <c r="DI35">
        <f>SUM($DH$5:DH35)</f>
        <v>926310</v>
      </c>
      <c r="DJ35">
        <f t="shared" si="30"/>
        <v>15750</v>
      </c>
      <c r="DK35">
        <f t="shared" si="18"/>
        <v>15750</v>
      </c>
      <c r="DL35">
        <f>SUM($DK$5:DK35)</f>
        <v>1175910</v>
      </c>
      <c r="DM35">
        <f>BJ35</f>
        <v>163</v>
      </c>
      <c r="DN35">
        <f>SUM($BH$5:BH35)</f>
        <v>292</v>
      </c>
      <c r="DO35">
        <f t="shared" si="19"/>
        <v>228</v>
      </c>
      <c r="DP35" s="119"/>
      <c r="DQ35" s="119"/>
      <c r="DR35">
        <f t="shared" si="20"/>
        <v>7214.1717791411047</v>
      </c>
      <c r="DS35" s="119"/>
      <c r="DT35">
        <f>VLOOKUP(DM35,StarIdelRewards!A:I,9,FALSE)*BV35</f>
        <v>115200</v>
      </c>
      <c r="DU35">
        <f t="shared" si="21"/>
        <v>15750</v>
      </c>
      <c r="DV35">
        <f>SUM($DT$5:DT35)</f>
        <v>1737600</v>
      </c>
      <c r="DW35" s="46">
        <f t="shared" si="22"/>
        <v>-0.46690262430939228</v>
      </c>
      <c r="DX35">
        <f>DJ35/BV35</f>
        <v>1.640625</v>
      </c>
      <c r="DZ35" s="136">
        <f>CZ35*DC35</f>
        <v>20000</v>
      </c>
      <c r="EA35" s="136">
        <f>BB35</f>
        <v>55.75</v>
      </c>
      <c r="EB35" s="119"/>
      <c r="ED35">
        <f>BB35</f>
        <v>55.75</v>
      </c>
      <c r="EE35">
        <f>B35*(3-1.333)*'Chest&amp;Cards&amp;Offer'!$J$70/100</f>
        <v>46.509300000000003</v>
      </c>
      <c r="EF35">
        <f t="shared" si="23"/>
        <v>102.2593</v>
      </c>
      <c r="EG35">
        <f t="shared" si="24"/>
        <v>228</v>
      </c>
      <c r="EJ35">
        <f>VLOOKUP(W35,CardUpgrade!$I$52:$L$63,2,FALSE)</f>
        <v>116</v>
      </c>
      <c r="EK35">
        <f>VLOOKUP(X35,CardUpgrade!$I$52:$L$63,2,FALSE)</f>
        <v>66</v>
      </c>
      <c r="EL35">
        <f>VLOOKUP(Y35,CardUpgrade!$I$52:$L$63,3,FALSE)</f>
        <v>396</v>
      </c>
      <c r="EM35">
        <f>VLOOKUP(Z35,CardUpgrade!$I$52:$L$63,3,FALSE)</f>
        <v>396</v>
      </c>
      <c r="EN35">
        <f>VLOOKUP(AA35,CardUpgrade!$I$52:$L$63,3,FALSE)</f>
        <v>396</v>
      </c>
      <c r="EO35">
        <f>VLOOKUP(AB35,CardUpgrade!$I$52:$L$63,3,FALSE)</f>
        <v>396</v>
      </c>
      <c r="EP35">
        <f>VLOOKUP(AC35,CardUpgrade!$I$52:$L$63,4,FALSE)</f>
        <v>1856</v>
      </c>
      <c r="EQ35">
        <f>VLOOKUP(AD35,CardUpgrade!$I$52:$L$63,4,FALSE)</f>
        <v>256</v>
      </c>
      <c r="ES35" s="7">
        <f t="shared" si="25"/>
        <v>1766</v>
      </c>
      <c r="EU35" s="7">
        <f t="shared" si="0"/>
        <v>3878</v>
      </c>
      <c r="EX35" s="7">
        <f t="shared" si="26"/>
        <v>4</v>
      </c>
      <c r="EY35" s="7">
        <f>SUM($EX$5:EX35)</f>
        <v>124</v>
      </c>
      <c r="EZ35" s="7">
        <v>2</v>
      </c>
      <c r="FA35" s="7">
        <f>SUM($EZ$5:EZ35)</f>
        <v>62</v>
      </c>
      <c r="FB35" s="7" t="str">
        <f>IFERROR(VLOOKUP(ER35,'CourseLevel&amp;Rewards'!$A$3:$F$18,6,FALSE),"")</f>
        <v/>
      </c>
      <c r="FC35" s="7">
        <f>SUM($FB$5:FB35)</f>
        <v>40</v>
      </c>
      <c r="FD35" s="7">
        <f>VLOOKUP(CG35,ProgressReward!C:K,9,FALSE)</f>
        <v>52</v>
      </c>
      <c r="FE35" s="7">
        <f t="shared" si="27"/>
        <v>154</v>
      </c>
    </row>
    <row r="36" spans="1:254" s="55" customFormat="1" x14ac:dyDescent="0.2">
      <c r="A36" s="97">
        <v>32</v>
      </c>
      <c r="B36" s="55">
        <v>32</v>
      </c>
      <c r="C36" s="98" t="s">
        <v>50</v>
      </c>
      <c r="D36" s="55">
        <v>6</v>
      </c>
      <c r="E36" s="55" t="str">
        <f t="shared" si="35"/>
        <v>橙2 - Lv6</v>
      </c>
      <c r="F36" s="99"/>
      <c r="G36" s="55" t="str">
        <f t="shared" si="32"/>
        <v>橙6</v>
      </c>
      <c r="H36" s="55">
        <f>VLOOKUP(G36,Reference1!C:E,3,FALSE)</f>
        <v>634.40000000000009</v>
      </c>
      <c r="I36" s="128"/>
      <c r="K36" s="55" t="s">
        <v>171</v>
      </c>
      <c r="M36" s="126"/>
      <c r="N36" s="98" t="s">
        <v>137</v>
      </c>
      <c r="O36" s="98" t="s">
        <v>137</v>
      </c>
      <c r="P36" s="100" t="s">
        <v>137</v>
      </c>
      <c r="Q36" s="100" t="s">
        <v>137</v>
      </c>
      <c r="R36" s="100" t="s">
        <v>137</v>
      </c>
      <c r="S36" s="100" t="s">
        <v>137</v>
      </c>
      <c r="T36" s="34" t="s">
        <v>137</v>
      </c>
      <c r="U36" s="55" t="s">
        <v>137</v>
      </c>
      <c r="V36" s="101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5">
        <v>6</v>
      </c>
      <c r="AD36" s="55">
        <v>4</v>
      </c>
      <c r="AI36" s="55">
        <f>VLOOKUP(W36,CardUpgrade!$C$10:$I$20,6,FALSE)</f>
        <v>116</v>
      </c>
      <c r="AJ36" s="55">
        <f>VLOOKUP(X36,CardUpgrade!$C$10:$I$20,6,FALSE)</f>
        <v>116</v>
      </c>
      <c r="AK36" s="55">
        <f>VLOOKUP(Y36,CardUpgrade!$C$10:$I$20,6,FALSE)</f>
        <v>66</v>
      </c>
      <c r="AL36" s="55">
        <f>VLOOKUP(Z36,CardUpgrade!$C$10:$I$20,6,FALSE)</f>
        <v>66</v>
      </c>
      <c r="AM36" s="55">
        <f>VLOOKUP(AA36,CardUpgrade!$C$10:$I$20,6,FALSE)</f>
        <v>66</v>
      </c>
      <c r="AN36" s="55">
        <f>VLOOKUP(AB36,CardUpgrade!$C$10:$I$20,6,FALSE)</f>
        <v>66</v>
      </c>
      <c r="AO36" s="55">
        <f>VLOOKUP(AC36,CardUpgrade!$C$10:$I$20,7,FALSE)</f>
        <v>59</v>
      </c>
      <c r="AP36" s="55">
        <f>VLOOKUP(AD36,CardUpgrade!$C$10:$I$20,7,FALSE)</f>
        <v>19</v>
      </c>
      <c r="AS36" s="102">
        <f>SUM(AI36:AJ36)*'Chest&amp;Cards&amp;Offer'!$N$3 + SUM('Dungeon&amp;Framework'!AK36:AN36)*'Chest&amp;Cards&amp;Offer'!$N$4</f>
        <v>4003200</v>
      </c>
      <c r="AT36" s="55">
        <f>SUM(AO36:AP36)*'Chest&amp;Cards&amp;Offer'!$N$5</f>
        <v>3744000</v>
      </c>
      <c r="AU36" s="97">
        <f t="shared" si="28"/>
        <v>180000</v>
      </c>
      <c r="AW36" s="103">
        <v>0.5</v>
      </c>
      <c r="AX36" s="55">
        <f t="shared" si="3"/>
        <v>90000</v>
      </c>
      <c r="AY36" s="55">
        <f t="shared" si="4"/>
        <v>90000</v>
      </c>
      <c r="AZ36" s="55">
        <f>SUM($AY$5:AY36)</f>
        <v>1428000</v>
      </c>
      <c r="BA36" s="55">
        <f>AZ36/'Chest&amp;Cards&amp;Offer'!$R$3</f>
        <v>5950</v>
      </c>
      <c r="BB36" s="55">
        <f t="shared" si="5"/>
        <v>59.5</v>
      </c>
      <c r="BC36" s="55">
        <v>32</v>
      </c>
      <c r="BH36" s="55">
        <f>VLOOKUP(LEFT(C36,1),'CardsStar&amp;Rewards'!$AF$13:$AJ$16,3,FALSE)</f>
        <v>8</v>
      </c>
      <c r="BI36" s="55">
        <f>VLOOKUP(LEFT(C36,1),'CardsStar&amp;Rewards'!$AF$19:$AJ$22,3,FALSE)</f>
        <v>5</v>
      </c>
      <c r="BJ36" s="55">
        <f>SUM($BI$5:BI36)</f>
        <v>168</v>
      </c>
      <c r="BS36" s="55">
        <f>VLOOKUP(BJ36,StarIdelRewards!A:D,4,FALSE)</f>
        <v>25</v>
      </c>
      <c r="BT36" s="55">
        <v>2</v>
      </c>
      <c r="BU36" s="55">
        <f t="shared" si="6"/>
        <v>160</v>
      </c>
      <c r="BV36" s="55">
        <f t="shared" si="7"/>
        <v>9600</v>
      </c>
      <c r="BW36" s="55">
        <f t="shared" si="8"/>
        <v>240000</v>
      </c>
      <c r="BX36" s="55">
        <f>SUM($BW$5:BW36)</f>
        <v>3816000</v>
      </c>
      <c r="BY36" s="55">
        <f>SUM($AX$5:AX36)</f>
        <v>2575200</v>
      </c>
      <c r="BZ36" s="104">
        <f t="shared" si="9"/>
        <v>0.48182665424044735</v>
      </c>
      <c r="CG36" s="55">
        <f t="shared" si="10"/>
        <v>168</v>
      </c>
      <c r="CH36" s="119"/>
      <c r="CI36" s="105">
        <f t="shared" si="34"/>
        <v>14</v>
      </c>
      <c r="CJ36" s="105">
        <f t="shared" si="34"/>
        <v>1260</v>
      </c>
      <c r="CK36" s="106"/>
      <c r="CQ36" s="55">
        <f>VLOOKUP(W36,CardUpgrade!$O$9:$R$20,2,FALSE)</f>
        <v>575000</v>
      </c>
      <c r="CR36" s="55">
        <f>VLOOKUP(X36,CardUpgrade!$O$9:$R$20,2,FALSE)</f>
        <v>575000</v>
      </c>
      <c r="CS36" s="55">
        <f>VLOOKUP(Y36,CardUpgrade!$O$9:$R$20,3,FALSE)</f>
        <v>935000</v>
      </c>
      <c r="CT36" s="55">
        <f>VLOOKUP(Z36,CardUpgrade!$O$9:$R$20,3,FALSE)</f>
        <v>935000</v>
      </c>
      <c r="CU36" s="55">
        <f>VLOOKUP(AA36,CardUpgrade!$O$9:$R$20,3,FALSE)</f>
        <v>935000</v>
      </c>
      <c r="CV36" s="55">
        <f>VLOOKUP(AB36,CardUpgrade!$O$9:$R$20,3,FALSE)</f>
        <v>935000</v>
      </c>
      <c r="CW36" s="55">
        <f>VLOOKUP(AC36,CardUpgrade!$O$9:$R$20,4,FALSE)</f>
        <v>3265000</v>
      </c>
      <c r="CX36" s="55">
        <f>VLOOKUP(AD36,CardUpgrade!$O$9:$R$20,4,FALSE)</f>
        <v>1115000</v>
      </c>
      <c r="CY36" s="55">
        <f t="shared" si="12"/>
        <v>4890000</v>
      </c>
      <c r="CZ36" s="55">
        <f t="shared" si="29"/>
        <v>200000</v>
      </c>
      <c r="DA36">
        <f t="shared" si="13"/>
        <v>120000</v>
      </c>
      <c r="DB36">
        <f t="shared" si="14"/>
        <v>45000</v>
      </c>
      <c r="DC36" s="47">
        <v>0.1</v>
      </c>
      <c r="DD36" s="71">
        <f t="shared" si="15"/>
        <v>31500</v>
      </c>
      <c r="DE36" s="55">
        <f>SUM($DD$5:DD36)</f>
        <v>2133720</v>
      </c>
      <c r="DF36" s="47">
        <v>0.5</v>
      </c>
      <c r="DG36" s="107">
        <f t="shared" si="33"/>
        <v>0.5</v>
      </c>
      <c r="DH36" s="108">
        <f t="shared" si="17"/>
        <v>15750</v>
      </c>
      <c r="DI36" s="55">
        <f>SUM($DH$5:DH36)</f>
        <v>942060</v>
      </c>
      <c r="DJ36" s="55">
        <f t="shared" si="30"/>
        <v>15750</v>
      </c>
      <c r="DK36" s="55">
        <f t="shared" si="18"/>
        <v>15750</v>
      </c>
      <c r="DL36" s="55">
        <f>SUM($DK$5:DK36)</f>
        <v>1191660</v>
      </c>
      <c r="DM36" s="55">
        <f>BJ36</f>
        <v>168</v>
      </c>
      <c r="DN36" s="55">
        <f>SUM($BH$5:BH36)</f>
        <v>300</v>
      </c>
      <c r="DO36" s="55">
        <f t="shared" si="19"/>
        <v>234</v>
      </c>
      <c r="DP36" s="119"/>
      <c r="DQ36" s="119"/>
      <c r="DR36" s="55">
        <f t="shared" si="20"/>
        <v>7093.2142857142853</v>
      </c>
      <c r="DS36" s="119"/>
      <c r="DT36" s="55">
        <f>VLOOKUP(DM36,StarIdelRewards!A:I,9,FALSE)*BV36</f>
        <v>115200</v>
      </c>
      <c r="DU36" s="55">
        <f t="shared" si="21"/>
        <v>15750</v>
      </c>
      <c r="DV36" s="55">
        <f>SUM($DT$5:DT36)</f>
        <v>1852800</v>
      </c>
      <c r="DW36" s="104">
        <f t="shared" si="22"/>
        <v>-0.4915479274611399</v>
      </c>
      <c r="DX36" s="55">
        <f>DJ36/BV36</f>
        <v>1.640625</v>
      </c>
      <c r="DZ36" s="137">
        <f>CZ36*DC36</f>
        <v>20000</v>
      </c>
      <c r="EA36" s="137">
        <f>BB36</f>
        <v>59.5</v>
      </c>
      <c r="EB36" s="119"/>
      <c r="ED36" s="55">
        <f>BB36</f>
        <v>59.5</v>
      </c>
      <c r="EE36" s="55">
        <f>B36*(3-1.333)*'Chest&amp;Cards&amp;Offer'!$J$70/100</f>
        <v>48.009599999999999</v>
      </c>
      <c r="EF36" s="55">
        <f t="shared" si="23"/>
        <v>107.50960000000001</v>
      </c>
      <c r="EG36" s="55">
        <f t="shared" si="24"/>
        <v>234</v>
      </c>
      <c r="EI36" s="34"/>
      <c r="EJ36" s="55">
        <f>VLOOKUP(W36,CardUpgrade!$I$52:$L$63,2,FALSE)</f>
        <v>116</v>
      </c>
      <c r="EK36" s="55">
        <f>VLOOKUP(X36,CardUpgrade!$I$52:$L$63,2,FALSE)</f>
        <v>116</v>
      </c>
      <c r="EL36" s="55">
        <f>VLOOKUP(Y36,CardUpgrade!$I$52:$L$63,3,FALSE)</f>
        <v>396</v>
      </c>
      <c r="EM36" s="55">
        <f>VLOOKUP(Z36,CardUpgrade!$I$52:$L$63,3,FALSE)</f>
        <v>396</v>
      </c>
      <c r="EN36" s="55">
        <f>VLOOKUP(AA36,CardUpgrade!$I$52:$L$63,3,FALSE)</f>
        <v>396</v>
      </c>
      <c r="EO36" s="55">
        <f>VLOOKUP(AB36,CardUpgrade!$I$52:$L$63,3,FALSE)</f>
        <v>396</v>
      </c>
      <c r="EP36" s="55">
        <f>VLOOKUP(AC36,CardUpgrade!$I$52:$L$63,4,FALSE)</f>
        <v>1856</v>
      </c>
      <c r="EQ36" s="55">
        <f>VLOOKUP(AD36,CardUpgrade!$I$52:$L$63,4,FALSE)</f>
        <v>576</v>
      </c>
      <c r="ER36" s="34">
        <v>6</v>
      </c>
      <c r="ES36" s="34">
        <f t="shared" si="25"/>
        <v>1816</v>
      </c>
      <c r="EU36" s="34">
        <f t="shared" si="0"/>
        <v>4248</v>
      </c>
      <c r="EV36" s="34"/>
      <c r="EW36" s="34"/>
      <c r="EX36" s="7">
        <f t="shared" si="26"/>
        <v>4</v>
      </c>
      <c r="EY36" s="7">
        <f>SUM($EX$5:EX36)</f>
        <v>128</v>
      </c>
      <c r="EZ36" s="7">
        <v>2</v>
      </c>
      <c r="FA36" s="7">
        <f>SUM($EZ$5:EZ36)</f>
        <v>64</v>
      </c>
      <c r="FB36" s="7">
        <f>IFERROR(VLOOKUP(ER36,'CourseLevel&amp;Rewards'!$A$3:$F$18,6,FALSE),"")</f>
        <v>14</v>
      </c>
      <c r="FC36" s="7">
        <f>SUM($FB$5:FB36)</f>
        <v>54</v>
      </c>
      <c r="FD36" s="7">
        <f>VLOOKUP(CG36,ProgressReward!C:K,9,FALSE)</f>
        <v>61</v>
      </c>
      <c r="FE36" s="7">
        <f t="shared" si="27"/>
        <v>179</v>
      </c>
      <c r="FF36" s="34"/>
      <c r="FH36" s="109"/>
      <c r="HM36" s="31"/>
      <c r="HN36" s="31"/>
      <c r="HO36" s="31"/>
      <c r="HQ36" s="31"/>
      <c r="HR36" s="31"/>
      <c r="HS36" s="31"/>
      <c r="HT36" s="31"/>
      <c r="HV36" s="32"/>
      <c r="HW36" s="32"/>
      <c r="HX36" s="32"/>
      <c r="HZ36" s="32"/>
      <c r="IA36" s="32"/>
      <c r="IB36" s="32"/>
      <c r="ID36" s="32"/>
      <c r="IE36" s="32"/>
      <c r="IF36" s="32"/>
      <c r="IH36" s="32"/>
      <c r="II36" s="32"/>
      <c r="IJ36" s="32"/>
      <c r="IK36" s="34"/>
      <c r="IM36" s="35"/>
      <c r="IN36" s="35"/>
      <c r="IO36" s="35"/>
      <c r="IR36" s="35"/>
      <c r="IS36" s="35"/>
      <c r="IT36" s="35"/>
    </row>
    <row r="37" spans="1:25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5"/>
        <v>紫1 - Lv6</v>
      </c>
      <c r="G37" t="str">
        <f t="shared" si="32"/>
        <v>紫6</v>
      </c>
      <c r="H37">
        <f>VLOOKUP(G37,Reference1!C:E,3,FALSE)</f>
        <v>943.2</v>
      </c>
      <c r="I37" s="128"/>
      <c r="K37" t="s">
        <v>172</v>
      </c>
      <c r="M37" s="126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28"/>
        <v>600000</v>
      </c>
      <c r="AW37" s="41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VLOOKUP(LEFT(C37,1),'CardsStar&amp;Rewards'!$AF$13:$AJ$16,3,FALSE)</f>
        <v>12</v>
      </c>
      <c r="BI37">
        <f>VLOOKUP(LEFT(C37,1),'CardsStar&amp;Rewards'!$AF$19:$AJ$22,3,FALSE)</f>
        <v>6</v>
      </c>
      <c r="BJ37">
        <f>SUM($BI$5:BI37)</f>
        <v>174</v>
      </c>
      <c r="BS37">
        <f>VLOOKUP(BJ37,StarIdelRewards!A:D,4,FALSE)</f>
        <v>25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240000</v>
      </c>
      <c r="BX37">
        <f>SUM($BW$5:BW37)</f>
        <v>4056000</v>
      </c>
      <c r="BY37">
        <f>SUM($AX$5:AX37)</f>
        <v>2875200</v>
      </c>
      <c r="BZ37" s="46">
        <f t="shared" si="9"/>
        <v>0.41068447412353926</v>
      </c>
      <c r="CG37">
        <f t="shared" si="10"/>
        <v>174</v>
      </c>
      <c r="CH37" s="119"/>
      <c r="CI37" s="43">
        <f t="shared" si="34"/>
        <v>15</v>
      </c>
      <c r="CJ37" s="43">
        <f t="shared" si="34"/>
        <v>1350</v>
      </c>
      <c r="CK37" s="42"/>
      <c r="CQ37">
        <f>VLOOKUP(W37,CardUpgrade!$O$9:$R$20,2,FALSE)</f>
        <v>575000</v>
      </c>
      <c r="CR37">
        <f>VLOOKUP(X37,CardUpgrade!$O$9:$R$20,2,FALSE)</f>
        <v>575000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5490000</v>
      </c>
      <c r="CZ37">
        <f t="shared" si="29"/>
        <v>600000</v>
      </c>
      <c r="DA37">
        <f t="shared" si="13"/>
        <v>120000</v>
      </c>
      <c r="DB37">
        <f t="shared" si="14"/>
        <v>150000</v>
      </c>
      <c r="DC37" s="47">
        <v>0.1</v>
      </c>
      <c r="DD37" s="71">
        <f t="shared" si="15"/>
        <v>297000</v>
      </c>
      <c r="DE37">
        <f>SUM($DD$5:DD37)</f>
        <v>2430720</v>
      </c>
      <c r="DF37" s="47">
        <v>0.5</v>
      </c>
      <c r="DG37" s="47">
        <f t="shared" si="33"/>
        <v>0.5</v>
      </c>
      <c r="DH37" s="74">
        <f t="shared" si="17"/>
        <v>148500</v>
      </c>
      <c r="DI37">
        <f>SUM($DH$5:DH37)</f>
        <v>1090560</v>
      </c>
      <c r="DJ37">
        <f t="shared" si="30"/>
        <v>148500</v>
      </c>
      <c r="DK37">
        <f t="shared" si="18"/>
        <v>148500</v>
      </c>
      <c r="DL37">
        <f>SUM($DK$5:DK37)</f>
        <v>1340160</v>
      </c>
      <c r="DM37">
        <f>BJ37</f>
        <v>174</v>
      </c>
      <c r="DN37">
        <f>SUM($BH$5:BH37)</f>
        <v>312</v>
      </c>
      <c r="DO37">
        <f t="shared" si="19"/>
        <v>243</v>
      </c>
      <c r="DP37" s="119"/>
      <c r="DQ37" s="119"/>
      <c r="DR37">
        <f t="shared" si="20"/>
        <v>7702.0689655172409</v>
      </c>
      <c r="DS37" s="119"/>
      <c r="DT37">
        <f>VLOOKUP(DM37,StarIdelRewards!A:I,9,FALSE)*BV37</f>
        <v>115200</v>
      </c>
      <c r="DU37">
        <f t="shared" si="21"/>
        <v>148500</v>
      </c>
      <c r="DV37">
        <f>SUM($DT$5:DT37)</f>
        <v>1968000</v>
      </c>
      <c r="DW37" s="46">
        <f t="shared" si="22"/>
        <v>-0.44585365853658537</v>
      </c>
      <c r="DX37">
        <f>DJ37/BV37</f>
        <v>15.46875</v>
      </c>
      <c r="DZ37" s="136">
        <f>CZ37*DC37</f>
        <v>60000</v>
      </c>
      <c r="EA37" s="136">
        <f>BB37</f>
        <v>72</v>
      </c>
      <c r="EB37" s="119"/>
      <c r="ED37">
        <f>BB37</f>
        <v>72</v>
      </c>
      <c r="EE37">
        <f>B37*(3-1.333)*'Chest&amp;Cards&amp;Offer'!$J$70/100</f>
        <v>49.509900000000009</v>
      </c>
      <c r="EF37">
        <f t="shared" si="23"/>
        <v>121.50990000000002</v>
      </c>
      <c r="EG37">
        <f t="shared" si="24"/>
        <v>243</v>
      </c>
      <c r="EJ37">
        <f>VLOOKUP(W37,CardUpgrade!$I$52:$L$63,2,FALSE)</f>
        <v>116</v>
      </c>
      <c r="EK37">
        <f>VLOOKUP(X37,CardUpgrade!$I$52:$L$63,2,FALSE)</f>
        <v>116</v>
      </c>
      <c r="EL37">
        <f>VLOOKUP(Y37,CardUpgrade!$I$52:$L$63,3,FALSE)</f>
        <v>696</v>
      </c>
      <c r="EM37">
        <f>VLOOKUP(Z37,CardUpgrade!$I$52:$L$63,3,FALSE)</f>
        <v>396</v>
      </c>
      <c r="EN37">
        <f>VLOOKUP(AA37,CardUpgrade!$I$52:$L$63,3,FALSE)</f>
        <v>396</v>
      </c>
      <c r="EO37">
        <f>VLOOKUP(AB37,CardUpgrade!$I$52:$L$63,3,FALSE)</f>
        <v>396</v>
      </c>
      <c r="EP37">
        <f>VLOOKUP(AC37,CardUpgrade!$I$52:$L$63,4,FALSE)</f>
        <v>1856</v>
      </c>
      <c r="EQ37">
        <f>VLOOKUP(AD37,CardUpgrade!$I$52:$L$63,4,FALSE)</f>
        <v>1056</v>
      </c>
      <c r="ES37" s="7">
        <f t="shared" si="25"/>
        <v>2116</v>
      </c>
      <c r="EU37" s="7">
        <f t="shared" ref="EU37:EU64" si="36">SUM(EJ37:EQ37)</f>
        <v>5028</v>
      </c>
      <c r="EX37" s="7">
        <f t="shared" si="26"/>
        <v>4</v>
      </c>
      <c r="EY37" s="7">
        <f>SUM($EX$5:EX37)</f>
        <v>132</v>
      </c>
      <c r="EZ37" s="7">
        <v>2</v>
      </c>
      <c r="FA37" s="7">
        <f>SUM($EZ$5:EZ37)</f>
        <v>66</v>
      </c>
      <c r="FB37" s="7" t="str">
        <f>IFERROR(VLOOKUP(ER37,'CourseLevel&amp;Rewards'!$A$3:$F$18,6,FALSE),"")</f>
        <v/>
      </c>
      <c r="FC37" s="7">
        <f>SUM($FB$5:FB37)</f>
        <v>54</v>
      </c>
      <c r="FD37" s="7">
        <f>VLOOKUP(CG37,ProgressReward!C:K,9,FALSE)</f>
        <v>61</v>
      </c>
      <c r="FE37" s="7">
        <f t="shared" si="27"/>
        <v>181</v>
      </c>
    </row>
    <row r="38" spans="1:25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5"/>
        <v>紫2 - Lv6</v>
      </c>
      <c r="G38" t="str">
        <f t="shared" si="32"/>
        <v>紫6</v>
      </c>
      <c r="H38">
        <f>VLOOKUP(G38,Reference1!C:E,3,FALSE)</f>
        <v>943.2</v>
      </c>
      <c r="I38" s="128"/>
      <c r="K38" t="s">
        <v>173</v>
      </c>
      <c r="M38" s="126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28"/>
        <v>600000</v>
      </c>
      <c r="AW38" s="41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VLOOKUP(LEFT(C38,1),'CardsStar&amp;Rewards'!$AF$13:$AJ$16,3,FALSE)</f>
        <v>12</v>
      </c>
      <c r="BI38">
        <f>VLOOKUP(LEFT(C38,1),'CardsStar&amp;Rewards'!$AF$19:$AJ$22,3,FALSE)</f>
        <v>6</v>
      </c>
      <c r="BJ38">
        <f>SUM($BI$5:BI38)</f>
        <v>180</v>
      </c>
      <c r="BS38">
        <f>VLOOKUP(BJ38,StarIdelRewards!A:D,4,FALSE)</f>
        <v>26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249600</v>
      </c>
      <c r="BX38">
        <f>SUM($BW$5:BW38)</f>
        <v>4305600</v>
      </c>
      <c r="BY38">
        <f>SUM($AX$5:AX38)</f>
        <v>3175200</v>
      </c>
      <c r="BZ38" s="46">
        <f t="shared" si="9"/>
        <v>0.35600907029478457</v>
      </c>
      <c r="CG38">
        <f t="shared" si="10"/>
        <v>180</v>
      </c>
      <c r="CH38" s="119"/>
      <c r="CI38" s="43">
        <f t="shared" si="34"/>
        <v>16</v>
      </c>
      <c r="CJ38" s="43">
        <f t="shared" si="34"/>
        <v>1440</v>
      </c>
      <c r="CK38" s="42"/>
      <c r="CQ38">
        <f>VLOOKUP(W38,CardUpgrade!$O$9:$R$20,2,FALSE)</f>
        <v>575000</v>
      </c>
      <c r="CR38">
        <f>VLOOKUP(X38,CardUpgrade!$O$9:$R$20,2,FALSE)</f>
        <v>575000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6090000</v>
      </c>
      <c r="CZ38">
        <f t="shared" si="29"/>
        <v>600000</v>
      </c>
      <c r="DA38">
        <f t="shared" si="13"/>
        <v>124800</v>
      </c>
      <c r="DB38">
        <f t="shared" si="14"/>
        <v>150000</v>
      </c>
      <c r="DC38" s="47">
        <v>0.1</v>
      </c>
      <c r="DD38" s="71">
        <f t="shared" si="15"/>
        <v>292680</v>
      </c>
      <c r="DE38">
        <f>SUM($DD$5:DD38)</f>
        <v>2723400</v>
      </c>
      <c r="DF38" s="47">
        <v>0.5</v>
      </c>
      <c r="DG38" s="47">
        <f t="shared" si="33"/>
        <v>0.5</v>
      </c>
      <c r="DH38" s="74">
        <f t="shared" si="17"/>
        <v>146340</v>
      </c>
      <c r="DI38">
        <f>SUM($DH$5:DH38)</f>
        <v>1236900</v>
      </c>
      <c r="DJ38">
        <f t="shared" si="30"/>
        <v>146340</v>
      </c>
      <c r="DK38">
        <f t="shared" si="18"/>
        <v>146340</v>
      </c>
      <c r="DL38">
        <f>SUM($DK$5:DK38)</f>
        <v>1486500</v>
      </c>
      <c r="DM38">
        <f>BJ38</f>
        <v>180</v>
      </c>
      <c r="DN38">
        <f>SUM($BH$5:BH38)</f>
        <v>324</v>
      </c>
      <c r="DO38">
        <f t="shared" si="19"/>
        <v>252</v>
      </c>
      <c r="DP38" s="119"/>
      <c r="DQ38" s="119"/>
      <c r="DR38">
        <f t="shared" si="20"/>
        <v>8258.3333333333339</v>
      </c>
      <c r="DS38" s="119"/>
      <c r="DT38">
        <f>VLOOKUP(DM38,StarIdelRewards!A:I,9,FALSE)*BV38</f>
        <v>124800</v>
      </c>
      <c r="DU38">
        <f t="shared" si="21"/>
        <v>146340</v>
      </c>
      <c r="DV38">
        <f>SUM($DT$5:DT38)</f>
        <v>2092800</v>
      </c>
      <c r="DW38" s="46">
        <f t="shared" si="22"/>
        <v>-0.40897362385321101</v>
      </c>
      <c r="DX38">
        <f>DJ38/BV38</f>
        <v>15.24375</v>
      </c>
      <c r="DZ38" s="136">
        <f>CZ38*DC38</f>
        <v>60000</v>
      </c>
      <c r="EA38" s="136">
        <f>BB38</f>
        <v>84.5</v>
      </c>
      <c r="EB38" s="119"/>
      <c r="ED38">
        <f>BB38</f>
        <v>84.5</v>
      </c>
      <c r="EE38">
        <f>B38*(3-1.333)*'Chest&amp;Cards&amp;Offer'!$J$70/100</f>
        <v>51.010200000000005</v>
      </c>
      <c r="EF38">
        <f t="shared" si="23"/>
        <v>135.5102</v>
      </c>
      <c r="EG38">
        <f t="shared" si="24"/>
        <v>252</v>
      </c>
      <c r="EJ38">
        <f>VLOOKUP(W38,CardUpgrade!$I$52:$L$63,2,FALSE)</f>
        <v>116</v>
      </c>
      <c r="EK38">
        <f>VLOOKUP(X38,CardUpgrade!$I$52:$L$63,2,FALSE)</f>
        <v>116</v>
      </c>
      <c r="EL38">
        <f>VLOOKUP(Y38,CardUpgrade!$I$52:$L$63,3,FALSE)</f>
        <v>696</v>
      </c>
      <c r="EM38">
        <f>VLOOKUP(Z38,CardUpgrade!$I$52:$L$63,3,FALSE)</f>
        <v>696</v>
      </c>
      <c r="EN38">
        <f>VLOOKUP(AA38,CardUpgrade!$I$52:$L$63,3,FALSE)</f>
        <v>396</v>
      </c>
      <c r="EO38">
        <f>VLOOKUP(AB38,CardUpgrade!$I$52:$L$63,3,FALSE)</f>
        <v>396</v>
      </c>
      <c r="EP38">
        <f>VLOOKUP(AC38,CardUpgrade!$I$52:$L$63,4,FALSE)</f>
        <v>1856</v>
      </c>
      <c r="EQ38">
        <f>VLOOKUP(AD38,CardUpgrade!$I$52:$L$63,4,FALSE)</f>
        <v>1856</v>
      </c>
      <c r="ES38" s="7">
        <f t="shared" si="25"/>
        <v>2416</v>
      </c>
      <c r="EU38" s="7">
        <f t="shared" si="36"/>
        <v>6128</v>
      </c>
      <c r="EX38" s="7">
        <f t="shared" si="26"/>
        <v>4</v>
      </c>
      <c r="EY38" s="7">
        <f>SUM($EX$5:EX38)</f>
        <v>136</v>
      </c>
      <c r="EZ38" s="7">
        <v>2</v>
      </c>
      <c r="FA38" s="7">
        <f>SUM($EZ$5:EZ38)</f>
        <v>68</v>
      </c>
      <c r="FB38" s="7" t="str">
        <f>IFERROR(VLOOKUP(ER38,'CourseLevel&amp;Rewards'!$A$3:$F$18,6,FALSE),"")</f>
        <v/>
      </c>
      <c r="FC38" s="7">
        <f>SUM($FB$5:FB38)</f>
        <v>54</v>
      </c>
      <c r="FD38" s="7">
        <f>VLOOKUP(CG38,ProgressReward!C:K,9,FALSE)</f>
        <v>61</v>
      </c>
      <c r="FE38" s="7">
        <f t="shared" si="27"/>
        <v>183</v>
      </c>
    </row>
    <row r="39" spans="1:25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5"/>
        <v>紫3 - Lv6</v>
      </c>
      <c r="G39" t="str">
        <f t="shared" si="32"/>
        <v>紫6</v>
      </c>
      <c r="H39">
        <f>VLOOKUP(G39,Reference1!C:E,3,FALSE)</f>
        <v>943.2</v>
      </c>
      <c r="I39" s="128"/>
      <c r="M39" s="126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28"/>
        <v>600000</v>
      </c>
      <c r="AW39" s="41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VLOOKUP(LEFT(C39,1),'CardsStar&amp;Rewards'!$AF$13:$AJ$16,3,FALSE)</f>
        <v>12</v>
      </c>
      <c r="BI39">
        <f>VLOOKUP(LEFT(C39,1),'CardsStar&amp;Rewards'!$AF$19:$AJ$22,3,FALSE)</f>
        <v>6</v>
      </c>
      <c r="BJ39">
        <f>SUM($BI$5:BI39)</f>
        <v>186</v>
      </c>
      <c r="BS39">
        <f>VLOOKUP(BJ39,StarIdelRewards!A:D,4,FALSE)</f>
        <v>26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249600</v>
      </c>
      <c r="BX39">
        <f>SUM($BW$5:BW39)</f>
        <v>4555200</v>
      </c>
      <c r="BY39">
        <f>SUM($AX$5:AX39)</f>
        <v>3475200</v>
      </c>
      <c r="BZ39" s="46">
        <f t="shared" si="9"/>
        <v>0.31077348066298344</v>
      </c>
      <c r="CG39">
        <f t="shared" si="10"/>
        <v>186</v>
      </c>
      <c r="CH39" s="119"/>
      <c r="CI39" s="43">
        <f t="shared" si="34"/>
        <v>17</v>
      </c>
      <c r="CJ39" s="43">
        <f t="shared" si="34"/>
        <v>1530</v>
      </c>
      <c r="CK39" s="42"/>
      <c r="CQ39">
        <f>VLOOKUP(W39,CardUpgrade!$O$9:$R$20,2,FALSE)</f>
        <v>575000</v>
      </c>
      <c r="CR39">
        <f>VLOOKUP(X39,CardUpgrade!$O$9:$R$20,2,FALSE)</f>
        <v>575000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6690000</v>
      </c>
      <c r="CZ39">
        <f t="shared" si="29"/>
        <v>600000</v>
      </c>
      <c r="DA39">
        <f t="shared" si="13"/>
        <v>124800</v>
      </c>
      <c r="DB39">
        <f t="shared" si="14"/>
        <v>150000</v>
      </c>
      <c r="DC39" s="47">
        <v>0.1</v>
      </c>
      <c r="DD39" s="71">
        <f t="shared" si="15"/>
        <v>292680</v>
      </c>
      <c r="DE39">
        <f>SUM($DD$5:DD39)</f>
        <v>3016080</v>
      </c>
      <c r="DF39" s="47">
        <v>0.5</v>
      </c>
      <c r="DG39" s="47">
        <f t="shared" si="33"/>
        <v>0.5</v>
      </c>
      <c r="DH39" s="74">
        <f t="shared" si="17"/>
        <v>146340</v>
      </c>
      <c r="DI39">
        <f>SUM($DH$5:DH39)</f>
        <v>1383240</v>
      </c>
      <c r="DJ39">
        <f t="shared" si="30"/>
        <v>146340</v>
      </c>
      <c r="DK39">
        <f t="shared" si="18"/>
        <v>146340</v>
      </c>
      <c r="DL39">
        <f>SUM($DK$5:DK39)</f>
        <v>1632840</v>
      </c>
      <c r="DM39">
        <f>BJ39</f>
        <v>186</v>
      </c>
      <c r="DN39">
        <f>SUM($BH$5:BH39)</f>
        <v>336</v>
      </c>
      <c r="DO39">
        <f t="shared" si="19"/>
        <v>261</v>
      </c>
      <c r="DP39" s="119"/>
      <c r="DQ39" s="119"/>
      <c r="DR39">
        <f t="shared" si="20"/>
        <v>8778.7096774193542</v>
      </c>
      <c r="DS39" s="119"/>
      <c r="DT39">
        <f>VLOOKUP(DM39,StarIdelRewards!A:I,9,FALSE)*BV39</f>
        <v>124800</v>
      </c>
      <c r="DU39">
        <f t="shared" si="21"/>
        <v>146340</v>
      </c>
      <c r="DV39">
        <f>SUM($DT$5:DT39)</f>
        <v>2217600</v>
      </c>
      <c r="DW39" s="46">
        <f t="shared" si="22"/>
        <v>-0.37624458874458877</v>
      </c>
      <c r="DX39">
        <f>DJ39/BV39</f>
        <v>15.24375</v>
      </c>
      <c r="DZ39" s="136">
        <f>CZ39*DC39</f>
        <v>60000</v>
      </c>
      <c r="EA39" s="136">
        <f>BB39</f>
        <v>97</v>
      </c>
      <c r="EB39" s="119"/>
      <c r="ED39">
        <f>BB39</f>
        <v>97</v>
      </c>
      <c r="EE39">
        <f>B39*(3-1.333)*'Chest&amp;Cards&amp;Offer'!$J$70/100</f>
        <v>52.5105</v>
      </c>
      <c r="EF39">
        <f t="shared" si="23"/>
        <v>149.51050000000001</v>
      </c>
      <c r="EG39">
        <f t="shared" si="24"/>
        <v>261</v>
      </c>
      <c r="EJ39">
        <f>VLOOKUP(W39,CardUpgrade!$I$52:$L$63,2,FALSE)</f>
        <v>116</v>
      </c>
      <c r="EK39">
        <f>VLOOKUP(X39,CardUpgrade!$I$52:$L$63,2,FALSE)</f>
        <v>116</v>
      </c>
      <c r="EL39">
        <f>VLOOKUP(Y39,CardUpgrade!$I$52:$L$63,3,FALSE)</f>
        <v>696</v>
      </c>
      <c r="EM39">
        <f>VLOOKUP(Z39,CardUpgrade!$I$52:$L$63,3,FALSE)</f>
        <v>696</v>
      </c>
      <c r="EN39">
        <f>VLOOKUP(AA39,CardUpgrade!$I$52:$L$63,3,FALSE)</f>
        <v>696</v>
      </c>
      <c r="EO39">
        <f>VLOOKUP(AB39,CardUpgrade!$I$52:$L$63,3,FALSE)</f>
        <v>396</v>
      </c>
      <c r="EP39">
        <f>VLOOKUP(AC39,CardUpgrade!$I$52:$L$63,4,FALSE)</f>
        <v>1856</v>
      </c>
      <c r="EQ39">
        <f>VLOOKUP(AD39,CardUpgrade!$I$52:$L$63,4,FALSE)</f>
        <v>1856</v>
      </c>
      <c r="ES39" s="7">
        <f t="shared" si="25"/>
        <v>2716</v>
      </c>
      <c r="EU39" s="7">
        <f t="shared" si="36"/>
        <v>6428</v>
      </c>
      <c r="EX39" s="7">
        <f t="shared" si="26"/>
        <v>4</v>
      </c>
      <c r="EY39" s="7">
        <f>SUM($EX$5:EX39)</f>
        <v>140</v>
      </c>
      <c r="EZ39" s="7">
        <v>2</v>
      </c>
      <c r="FA39" s="7">
        <f>SUM($EZ$5:EZ39)</f>
        <v>70</v>
      </c>
      <c r="FB39" s="7" t="str">
        <f>IFERROR(VLOOKUP(ER39,'CourseLevel&amp;Rewards'!$A$3:$F$18,6,FALSE),"")</f>
        <v/>
      </c>
      <c r="FC39" s="7">
        <f>SUM($FB$5:FB39)</f>
        <v>54</v>
      </c>
      <c r="FD39" s="7">
        <f>VLOOKUP(CG39,ProgressReward!C:K,9,FALSE)</f>
        <v>61</v>
      </c>
      <c r="FE39" s="7">
        <f t="shared" si="27"/>
        <v>185</v>
      </c>
    </row>
    <row r="40" spans="1:25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5"/>
        <v>紫4 - Lv6</v>
      </c>
      <c r="G40" t="str">
        <f t="shared" ref="G40:G42" si="37">TEXT(SUBSTITUTE(C40,RIGHT(C40,1),"")&amp;D40,0)</f>
        <v>紫6</v>
      </c>
      <c r="H40">
        <f>VLOOKUP(G40,Reference1!C:E,3,FALSE)</f>
        <v>943.2</v>
      </c>
      <c r="I40" s="128"/>
      <c r="M40" s="37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28"/>
        <v>600000</v>
      </c>
      <c r="AW40" s="41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VLOOKUP(LEFT(C40,1),'CardsStar&amp;Rewards'!$AF$13:$AJ$16,3,FALSE)</f>
        <v>12</v>
      </c>
      <c r="BI40">
        <f>VLOOKUP(LEFT(C40,1),'CardsStar&amp;Rewards'!$AF$19:$AJ$22,3,FALSE)</f>
        <v>6</v>
      </c>
      <c r="BJ40">
        <f>SUM($BI$5:BI40)</f>
        <v>192</v>
      </c>
      <c r="BS40">
        <f>VLOOKUP(BJ40,StarIdelRewards!A:D,4,FALSE)</f>
        <v>27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259200</v>
      </c>
      <c r="BX40">
        <f>SUM($BW$5:BW40)</f>
        <v>4814400</v>
      </c>
      <c r="BY40">
        <f>SUM($AX$5:AX40)</f>
        <v>3775200</v>
      </c>
      <c r="BZ40" s="46">
        <f t="shared" si="9"/>
        <v>0.27527018436109346</v>
      </c>
      <c r="CB40">
        <f>BF40</f>
        <v>99.5</v>
      </c>
      <c r="CC40">
        <f>CB40/2</f>
        <v>49.75</v>
      </c>
      <c r="CF40">
        <f>BJ40</f>
        <v>192</v>
      </c>
      <c r="CG40">
        <f t="shared" si="10"/>
        <v>192</v>
      </c>
      <c r="CH40" s="119"/>
      <c r="CI40" s="43">
        <f t="shared" si="34"/>
        <v>18</v>
      </c>
      <c r="CJ40" s="43">
        <f t="shared" si="34"/>
        <v>1620</v>
      </c>
      <c r="CK40" s="43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575000</v>
      </c>
      <c r="CR40">
        <f>VLOOKUP(X40,CardUpgrade!$O$9:$R$20,2,FALSE)</f>
        <v>575000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7290000</v>
      </c>
      <c r="CZ40">
        <f t="shared" si="29"/>
        <v>600000</v>
      </c>
      <c r="DA40">
        <f t="shared" si="13"/>
        <v>129600</v>
      </c>
      <c r="DB40">
        <f t="shared" si="14"/>
        <v>150000</v>
      </c>
      <c r="DC40" s="47">
        <v>0.1</v>
      </c>
      <c r="DD40" s="71">
        <f t="shared" si="15"/>
        <v>288360</v>
      </c>
      <c r="DE40">
        <f>SUM($DD$5:DD40)</f>
        <v>3304440</v>
      </c>
      <c r="DF40" s="47">
        <v>0.5</v>
      </c>
      <c r="DG40" s="47">
        <f t="shared" si="33"/>
        <v>0.5</v>
      </c>
      <c r="DH40" s="74">
        <f t="shared" si="17"/>
        <v>144180</v>
      </c>
      <c r="DI40">
        <f>SUM($DH$5:DH40)</f>
        <v>1527420</v>
      </c>
      <c r="DJ40">
        <f t="shared" si="30"/>
        <v>144180</v>
      </c>
      <c r="DK40">
        <f t="shared" si="18"/>
        <v>144180</v>
      </c>
      <c r="DL40">
        <f>SUM($DK$5:DK40)</f>
        <v>1777020</v>
      </c>
      <c r="DM40">
        <f>BJ40</f>
        <v>192</v>
      </c>
      <c r="DN40">
        <f>SUM($BH$5:BH40)</f>
        <v>348</v>
      </c>
      <c r="DO40">
        <f t="shared" si="19"/>
        <v>270</v>
      </c>
      <c r="DP40" s="119"/>
      <c r="DQ40" s="119"/>
      <c r="DR40">
        <f t="shared" si="20"/>
        <v>9255.3125</v>
      </c>
      <c r="DS40" s="119"/>
      <c r="DT40">
        <f>VLOOKUP(DM40,StarIdelRewards!A:I,9,FALSE)*BV40</f>
        <v>124800</v>
      </c>
      <c r="DU40">
        <f t="shared" si="21"/>
        <v>144180</v>
      </c>
      <c r="DV40">
        <f>SUM($DT$5:DT40)</f>
        <v>2342400</v>
      </c>
      <c r="DW40" s="46">
        <f t="shared" si="22"/>
        <v>-0.3479252049180328</v>
      </c>
      <c r="DX40">
        <f>DJ40/BV40</f>
        <v>15.018750000000001</v>
      </c>
      <c r="DZ40" s="136">
        <f>CZ40*DC40</f>
        <v>60000</v>
      </c>
      <c r="EA40" s="136">
        <f>BB40</f>
        <v>109.5</v>
      </c>
      <c r="EB40" s="119"/>
      <c r="ED40">
        <f>BB40</f>
        <v>109.5</v>
      </c>
      <c r="EE40">
        <f>B40*(3-1.333)*'Chest&amp;Cards&amp;Offer'!$J$70/100</f>
        <v>54.010799999999996</v>
      </c>
      <c r="EF40">
        <f t="shared" si="23"/>
        <v>163.51079999999999</v>
      </c>
      <c r="EG40">
        <f t="shared" si="24"/>
        <v>270</v>
      </c>
      <c r="EH40">
        <f>EF40/EG40*100</f>
        <v>60.559555555555555</v>
      </c>
      <c r="EJ40">
        <f>VLOOKUP(W40,CardUpgrade!$I$52:$L$63,2,FALSE)</f>
        <v>116</v>
      </c>
      <c r="EK40">
        <f>VLOOKUP(X40,CardUpgrade!$I$52:$L$63,2,FALSE)</f>
        <v>116</v>
      </c>
      <c r="EL40">
        <f>VLOOKUP(Y40,CardUpgrade!$I$52:$L$63,3,FALSE)</f>
        <v>696</v>
      </c>
      <c r="EM40">
        <f>VLOOKUP(Z40,CardUpgrade!$I$52:$L$63,3,FALSE)</f>
        <v>696</v>
      </c>
      <c r="EN40">
        <f>VLOOKUP(AA40,CardUpgrade!$I$52:$L$63,3,FALSE)</f>
        <v>696</v>
      </c>
      <c r="EO40">
        <f>VLOOKUP(AB40,CardUpgrade!$I$52:$L$63,3,FALSE)</f>
        <v>696</v>
      </c>
      <c r="EP40">
        <f>VLOOKUP(AC40,CardUpgrade!$I$52:$L$63,4,FALSE)</f>
        <v>1856</v>
      </c>
      <c r="EQ40">
        <f>VLOOKUP(AD40,CardUpgrade!$I$52:$L$63,4,FALSE)</f>
        <v>1856</v>
      </c>
      <c r="ER40" s="7">
        <v>7</v>
      </c>
      <c r="ES40" s="7">
        <f t="shared" si="25"/>
        <v>3016</v>
      </c>
      <c r="EU40" s="7">
        <f t="shared" si="36"/>
        <v>6728</v>
      </c>
      <c r="EX40" s="7">
        <f t="shared" si="26"/>
        <v>4</v>
      </c>
      <c r="EY40" s="7">
        <f>SUM($EX$5:EX40)</f>
        <v>144</v>
      </c>
      <c r="EZ40" s="7">
        <v>2</v>
      </c>
      <c r="FA40" s="7">
        <f>SUM($EZ$5:EZ40)</f>
        <v>72</v>
      </c>
      <c r="FB40" s="7">
        <f>IFERROR(VLOOKUP(ER40,'CourseLevel&amp;Rewards'!$A$3:$F$18,6,FALSE),"")</f>
        <v>16</v>
      </c>
      <c r="FC40" s="7">
        <f>SUM($FB$5:FB40)</f>
        <v>70</v>
      </c>
      <c r="FD40" s="7">
        <f>VLOOKUP(CG40,ProgressReward!C:K,9,FALSE)</f>
        <v>61</v>
      </c>
      <c r="FE40" s="7">
        <f t="shared" si="27"/>
        <v>203</v>
      </c>
      <c r="GQ40" t="s">
        <v>252</v>
      </c>
    </row>
    <row r="41" spans="1:25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8">C41&amp;" - " &amp;"Lv"&amp;D41</f>
        <v>橙1 - Lv7</v>
      </c>
      <c r="G41" t="str">
        <f t="shared" si="37"/>
        <v>橙7</v>
      </c>
      <c r="H41">
        <f>VLOOKUP(G41,Reference1!C:E,3,FALSE)</f>
        <v>1293</v>
      </c>
      <c r="I41" s="122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28"/>
        <v>288000</v>
      </c>
      <c r="AW41" s="41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VLOOKUP(LEFT(C41,1),'CardsStar&amp;Rewards'!$AF$13:$AJ$16,4,FALSE)</f>
        <v>10</v>
      </c>
      <c r="BI41">
        <f>VLOOKUP(LEFT(C41,1),'CardsStar&amp;Rewards'!$AF$19:$AJ$22,4,FALSE)</f>
        <v>6</v>
      </c>
      <c r="BJ41">
        <f>SUM($BI$5:BI41)</f>
        <v>198</v>
      </c>
      <c r="BS41">
        <f>VLOOKUP(BJ41,StarIdelRewards!A:D,4,FALSE)</f>
        <v>27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388800</v>
      </c>
      <c r="BX41">
        <f>SUM($BW$5:BW41)</f>
        <v>5203200</v>
      </c>
      <c r="BY41">
        <f>SUM($AX$5:AX41)</f>
        <v>3890400</v>
      </c>
      <c r="BZ41" s="46">
        <f t="shared" si="9"/>
        <v>0.33744602097470699</v>
      </c>
      <c r="CC41" t="s">
        <v>425</v>
      </c>
      <c r="CG41">
        <f t="shared" si="10"/>
        <v>198</v>
      </c>
      <c r="CH41" s="119"/>
      <c r="CI41" s="43">
        <f t="shared" si="34"/>
        <v>1</v>
      </c>
      <c r="CJ41" s="43">
        <f t="shared" si="34"/>
        <v>90</v>
      </c>
      <c r="CK41" s="42"/>
      <c r="CQ41">
        <f>VLOOKUP(W41,CardUpgrade!$O$9:$R$20,2,FALSE)</f>
        <v>975000</v>
      </c>
      <c r="CR41">
        <f>VLOOKUP(X41,CardUpgrade!$O$9:$R$20,2,FALSE)</f>
        <v>575000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7690000</v>
      </c>
      <c r="CZ41">
        <f t="shared" si="29"/>
        <v>400000</v>
      </c>
      <c r="DA41">
        <f t="shared" si="13"/>
        <v>194400</v>
      </c>
      <c r="DB41">
        <f t="shared" si="14"/>
        <v>86400</v>
      </c>
      <c r="DC41" s="47">
        <v>0.1</v>
      </c>
      <c r="DD41" s="71">
        <f t="shared" si="15"/>
        <v>107280</v>
      </c>
      <c r="DE41">
        <f>SUM($DD$5:DD41)</f>
        <v>3411720</v>
      </c>
      <c r="DF41" s="47">
        <v>0.5</v>
      </c>
      <c r="DG41" s="47">
        <f t="shared" si="33"/>
        <v>0.5</v>
      </c>
      <c r="DH41" s="74">
        <f t="shared" si="17"/>
        <v>53640</v>
      </c>
      <c r="DI41">
        <f>SUM($DH$5:DH41)</f>
        <v>1581060</v>
      </c>
      <c r="DJ41">
        <f t="shared" si="30"/>
        <v>53640</v>
      </c>
      <c r="DK41">
        <f t="shared" si="18"/>
        <v>53640</v>
      </c>
      <c r="DL41">
        <f>SUM($DK$5:DK41)</f>
        <v>1830660</v>
      </c>
      <c r="DM41">
        <f>BJ41</f>
        <v>198</v>
      </c>
      <c r="DN41">
        <f>SUM($BH$5:BH41)</f>
        <v>358</v>
      </c>
      <c r="DO41">
        <f t="shared" si="19"/>
        <v>278</v>
      </c>
      <c r="DP41" s="119">
        <f>SUM(DK41:DK58)</f>
        <v>6512940</v>
      </c>
      <c r="DQ41" s="119">
        <f>DO58-DO40</f>
        <v>168</v>
      </c>
      <c r="DR41">
        <f t="shared" si="20"/>
        <v>9245.757575757576</v>
      </c>
      <c r="DS41" s="119">
        <f>DP41/DQ41</f>
        <v>38767.5</v>
      </c>
      <c r="DT41">
        <f>VLOOKUP(DM41,StarIdelRewards!A:I,9,FALSE)*BV41</f>
        <v>187200</v>
      </c>
      <c r="DU41">
        <f t="shared" si="21"/>
        <v>53640</v>
      </c>
      <c r="DV41">
        <f>SUM($DT$5:DT41)</f>
        <v>2529600</v>
      </c>
      <c r="DW41" s="46">
        <f t="shared" si="22"/>
        <v>-0.37497628083491463</v>
      </c>
      <c r="DX41">
        <f>DJ41/BV41</f>
        <v>3.7250000000000001</v>
      </c>
      <c r="DZ41" s="136">
        <f>CZ41*DC41</f>
        <v>40000</v>
      </c>
      <c r="EA41" s="136">
        <f>BB41</f>
        <v>116.7</v>
      </c>
      <c r="EB41" s="119"/>
      <c r="ED41">
        <f>BB41</f>
        <v>116.7</v>
      </c>
      <c r="EE41">
        <f>B41*(3-1.333)*'Chest&amp;Cards&amp;Offer'!$J$70/100</f>
        <v>55.511100000000006</v>
      </c>
      <c r="EF41">
        <f t="shared" si="23"/>
        <v>172.21110000000002</v>
      </c>
      <c r="EG41">
        <f t="shared" si="24"/>
        <v>278</v>
      </c>
      <c r="EJ41">
        <f>VLOOKUP(W41,CardUpgrade!$I$52:$L$63,2,FALSE)</f>
        <v>196</v>
      </c>
      <c r="EK41">
        <f>VLOOKUP(X41,CardUpgrade!$I$52:$L$63,2,FALSE)</f>
        <v>116</v>
      </c>
      <c r="EL41">
        <f>VLOOKUP(Y41,CardUpgrade!$I$52:$L$63,3,FALSE)</f>
        <v>696</v>
      </c>
      <c r="EM41">
        <f>VLOOKUP(Z41,CardUpgrade!$I$52:$L$63,3,FALSE)</f>
        <v>696</v>
      </c>
      <c r="EN41">
        <f>VLOOKUP(AA41,CardUpgrade!$I$52:$L$63,3,FALSE)</f>
        <v>696</v>
      </c>
      <c r="EO41">
        <f>VLOOKUP(AB41,CardUpgrade!$I$52:$L$63,3,FALSE)</f>
        <v>696</v>
      </c>
      <c r="EP41">
        <f>VLOOKUP(AC41,CardUpgrade!$I$52:$L$63,4,FALSE)</f>
        <v>1856</v>
      </c>
      <c r="EQ41">
        <f>VLOOKUP(AD41,CardUpgrade!$I$52:$L$63,4,FALSE)</f>
        <v>1856</v>
      </c>
      <c r="ES41" s="7">
        <f t="shared" si="25"/>
        <v>3096</v>
      </c>
      <c r="EU41" s="7">
        <f t="shared" si="36"/>
        <v>6808</v>
      </c>
      <c r="EX41" s="7">
        <f t="shared" si="26"/>
        <v>4</v>
      </c>
      <c r="EY41" s="7">
        <f>SUM($EX$5:EX41)</f>
        <v>148</v>
      </c>
      <c r="EZ41" s="7">
        <v>2</v>
      </c>
      <c r="FA41" s="7">
        <f>SUM($EZ$5:EZ41)</f>
        <v>74</v>
      </c>
      <c r="FB41" s="7" t="str">
        <f>IFERROR(VLOOKUP(ER41,'CourseLevel&amp;Rewards'!$A$3:$F$18,6,FALSE),"")</f>
        <v/>
      </c>
      <c r="FC41" s="7">
        <f>SUM($FB$5:FB41)</f>
        <v>70</v>
      </c>
      <c r="FD41" s="7">
        <f>VLOOKUP(CG41,ProgressReward!C:K,9,FALSE)</f>
        <v>69</v>
      </c>
      <c r="FE41" s="7">
        <f t="shared" si="27"/>
        <v>213</v>
      </c>
      <c r="GQ41" t="s">
        <v>253</v>
      </c>
    </row>
    <row r="42" spans="1:25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8"/>
        <v>橙2 - Lv7</v>
      </c>
      <c r="G42" t="str">
        <f t="shared" si="37"/>
        <v>橙7</v>
      </c>
      <c r="H42">
        <f>VLOOKUP(G42,Reference1!C:E,3,FALSE)</f>
        <v>1293</v>
      </c>
      <c r="I42" s="122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28"/>
        <v>288000</v>
      </c>
      <c r="AW42" s="41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VLOOKUP(LEFT(C42,1),'CardsStar&amp;Rewards'!$AF$13:$AJ$16,4,FALSE)</f>
        <v>10</v>
      </c>
      <c r="BI42">
        <f>VLOOKUP(LEFT(C42,1),'CardsStar&amp;Rewards'!$AF$19:$AJ$22,4,FALSE)</f>
        <v>6</v>
      </c>
      <c r="BJ42">
        <f>SUM($BI$5:BI42)</f>
        <v>204</v>
      </c>
      <c r="BS42">
        <f>VLOOKUP(BJ42,StarIdelRewards!A:D,4,FALSE)</f>
        <v>27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388800</v>
      </c>
      <c r="BX42">
        <f>SUM($BW$5:BW42)</f>
        <v>5592000</v>
      </c>
      <c r="BY42">
        <f>SUM($AX$5:AX42)</f>
        <v>4005600</v>
      </c>
      <c r="BZ42" s="46">
        <f t="shared" si="9"/>
        <v>0.39604553624925104</v>
      </c>
      <c r="CG42">
        <f t="shared" si="10"/>
        <v>204</v>
      </c>
      <c r="CH42" s="119"/>
      <c r="CI42" s="43">
        <f t="shared" si="34"/>
        <v>2</v>
      </c>
      <c r="CJ42" s="43">
        <f t="shared" si="34"/>
        <v>180</v>
      </c>
      <c r="CK42" s="42"/>
      <c r="CQ42">
        <f>VLOOKUP(W42,CardUpgrade!$O$9:$R$20,2,FALSE)</f>
        <v>975000</v>
      </c>
      <c r="CR42">
        <f>VLOOKUP(X42,CardUpgrade!$O$9:$R$20,2,FALSE)</f>
        <v>975000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8090000</v>
      </c>
      <c r="CZ42">
        <f t="shared" si="29"/>
        <v>400000</v>
      </c>
      <c r="DA42">
        <f t="shared" si="13"/>
        <v>194400</v>
      </c>
      <c r="DB42">
        <f t="shared" si="14"/>
        <v>86400</v>
      </c>
      <c r="DC42" s="47">
        <v>0.1</v>
      </c>
      <c r="DD42" s="71">
        <f t="shared" si="15"/>
        <v>107280</v>
      </c>
      <c r="DE42">
        <f>SUM($DD$5:DD42)</f>
        <v>3519000</v>
      </c>
      <c r="DF42" s="47">
        <v>0.5</v>
      </c>
      <c r="DG42" s="47">
        <f t="shared" si="33"/>
        <v>0.5</v>
      </c>
      <c r="DH42" s="74">
        <f t="shared" si="17"/>
        <v>53640</v>
      </c>
      <c r="DI42">
        <f>SUM($DH$5:DH42)</f>
        <v>1634700</v>
      </c>
      <c r="DJ42">
        <f t="shared" si="30"/>
        <v>53640</v>
      </c>
      <c r="DK42">
        <f t="shared" si="18"/>
        <v>53640</v>
      </c>
      <c r="DL42">
        <f>SUM($DK$5:DK42)</f>
        <v>1884300</v>
      </c>
      <c r="DM42">
        <f>BJ42</f>
        <v>204</v>
      </c>
      <c r="DN42">
        <f>SUM($BH$5:BH42)</f>
        <v>368</v>
      </c>
      <c r="DO42">
        <f t="shared" si="19"/>
        <v>286</v>
      </c>
      <c r="DP42" s="119"/>
      <c r="DQ42" s="119"/>
      <c r="DR42">
        <f t="shared" si="20"/>
        <v>9236.7647058823532</v>
      </c>
      <c r="DS42" s="119"/>
      <c r="DT42">
        <f>VLOOKUP(DM42,StarIdelRewards!A:I,9,FALSE)*BV42</f>
        <v>187200</v>
      </c>
      <c r="DU42">
        <f t="shared" si="21"/>
        <v>53640</v>
      </c>
      <c r="DV42">
        <f>SUM($DT$5:DT42)</f>
        <v>2716800</v>
      </c>
      <c r="DW42" s="46">
        <f t="shared" si="22"/>
        <v>-0.39829946996466431</v>
      </c>
      <c r="DX42">
        <f>DJ42/BV42</f>
        <v>3.7250000000000001</v>
      </c>
      <c r="DZ42" s="136">
        <f>CZ42*DC42</f>
        <v>40000</v>
      </c>
      <c r="EA42" s="136">
        <f>BB42</f>
        <v>123.9</v>
      </c>
      <c r="EB42" s="119"/>
      <c r="ED42">
        <f>BB42</f>
        <v>123.9</v>
      </c>
      <c r="EE42">
        <f>B42*(3-1.333)*'Chest&amp;Cards&amp;Offer'!$J$70/100</f>
        <v>57.011400000000002</v>
      </c>
      <c r="EF42">
        <f t="shared" si="23"/>
        <v>180.91140000000001</v>
      </c>
      <c r="EG42">
        <f t="shared" si="24"/>
        <v>286</v>
      </c>
      <c r="EJ42">
        <f>VLOOKUP(W42,CardUpgrade!$I$52:$L$63,2,FALSE)</f>
        <v>196</v>
      </c>
      <c r="EK42">
        <f>VLOOKUP(X42,CardUpgrade!$I$52:$L$63,2,FALSE)</f>
        <v>196</v>
      </c>
      <c r="EL42">
        <f>VLOOKUP(Y42,CardUpgrade!$I$52:$L$63,3,FALSE)</f>
        <v>696</v>
      </c>
      <c r="EM42">
        <f>VLOOKUP(Z42,CardUpgrade!$I$52:$L$63,3,FALSE)</f>
        <v>696</v>
      </c>
      <c r="EN42">
        <f>VLOOKUP(AA42,CardUpgrade!$I$52:$L$63,3,FALSE)</f>
        <v>696</v>
      </c>
      <c r="EO42">
        <f>VLOOKUP(AB42,CardUpgrade!$I$52:$L$63,3,FALSE)</f>
        <v>696</v>
      </c>
      <c r="EP42">
        <f>VLOOKUP(AC42,CardUpgrade!$I$52:$L$63,4,FALSE)</f>
        <v>1856</v>
      </c>
      <c r="EQ42">
        <f>VLOOKUP(AD42,CardUpgrade!$I$52:$L$63,4,FALSE)</f>
        <v>1856</v>
      </c>
      <c r="ES42" s="7">
        <f t="shared" si="25"/>
        <v>3176</v>
      </c>
      <c r="EU42" s="7">
        <f t="shared" si="36"/>
        <v>6888</v>
      </c>
      <c r="EX42" s="7">
        <f t="shared" si="26"/>
        <v>4</v>
      </c>
      <c r="EY42" s="7">
        <f>SUM($EX$5:EX42)</f>
        <v>152</v>
      </c>
      <c r="EZ42" s="7">
        <v>2</v>
      </c>
      <c r="FA42" s="7">
        <f>SUM($EZ$5:EZ42)</f>
        <v>76</v>
      </c>
      <c r="FB42" s="7" t="str">
        <f>IFERROR(VLOOKUP(ER42,'CourseLevel&amp;Rewards'!$A$3:$F$18,6,FALSE),"")</f>
        <v/>
      </c>
      <c r="FC42" s="7">
        <f>SUM($FB$5:FB42)</f>
        <v>70</v>
      </c>
      <c r="FD42" s="7">
        <f>VLOOKUP(CG42,ProgressReward!C:K,9,FALSE)</f>
        <v>69</v>
      </c>
      <c r="FE42" s="7">
        <f t="shared" si="27"/>
        <v>215</v>
      </c>
      <c r="GQ42" s="25" t="s">
        <v>255</v>
      </c>
      <c r="GR42" s="25"/>
      <c r="GS42" s="25"/>
      <c r="GT42" s="25"/>
    </row>
    <row r="43" spans="1:25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8"/>
        <v>橙1 - Lv8</v>
      </c>
      <c r="G43" t="str">
        <f t="shared" ref="G43:G57" si="39">TEXT(SUBSTITUTE(C43,RIGHT(C43,1),"")&amp;D43,0)</f>
        <v>橙8</v>
      </c>
      <c r="H43">
        <f>VLOOKUP(G43,Reference1!C:E,3,FALSE)</f>
        <v>1163.7</v>
      </c>
      <c r="I43" s="122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28"/>
        <v>432000</v>
      </c>
      <c r="AW43" s="41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VLOOKUP(LEFT(C43,1),'CardsStar&amp;Rewards'!$AF$13:$AJ$16,4,FALSE)</f>
        <v>10</v>
      </c>
      <c r="BI43">
        <f>VLOOKUP(LEFT(C43,1),'CardsStar&amp;Rewards'!$AF$19:$AJ$22,4,FALSE)</f>
        <v>6</v>
      </c>
      <c r="BJ43">
        <f>SUM($BI$5:BI43)</f>
        <v>210</v>
      </c>
      <c r="BS43">
        <f>VLOOKUP(BJ43,StarIdelRewards!A:D,4,FALSE)</f>
        <v>28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403200</v>
      </c>
      <c r="BX43">
        <f>SUM($BW$5:BW43)</f>
        <v>5995200</v>
      </c>
      <c r="BY43">
        <f>SUM($AX$5:AX43)</f>
        <v>4178400</v>
      </c>
      <c r="BZ43" s="46">
        <f t="shared" si="9"/>
        <v>0.43480758184951179</v>
      </c>
      <c r="CG43">
        <f t="shared" si="10"/>
        <v>210</v>
      </c>
      <c r="CH43" s="119"/>
      <c r="CI43" s="43">
        <f t="shared" si="34"/>
        <v>3</v>
      </c>
      <c r="CJ43" s="43">
        <f t="shared" si="34"/>
        <v>270</v>
      </c>
      <c r="CK43" s="42"/>
      <c r="CL43" t="s">
        <v>462</v>
      </c>
      <c r="CQ43">
        <f>VLOOKUP(W43,CardUpgrade!$O$9:$R$20,2,FALSE)</f>
        <v>1775000</v>
      </c>
      <c r="CR43">
        <f>VLOOKUP(X43,CardUpgrade!$O$9:$R$20,2,FALSE)</f>
        <v>975000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8890000</v>
      </c>
      <c r="CZ43">
        <f t="shared" si="29"/>
        <v>800000</v>
      </c>
      <c r="DA43">
        <f t="shared" si="13"/>
        <v>201600</v>
      </c>
      <c r="DB43">
        <f t="shared" si="14"/>
        <v>129600</v>
      </c>
      <c r="DC43" s="47">
        <v>0.1</v>
      </c>
      <c r="DD43" s="71">
        <f t="shared" si="15"/>
        <v>421920</v>
      </c>
      <c r="DE43">
        <f>SUM($DD$5:DD43)</f>
        <v>3940920</v>
      </c>
      <c r="DF43" s="47">
        <v>0.5</v>
      </c>
      <c r="DG43" s="47">
        <f t="shared" si="33"/>
        <v>0.5</v>
      </c>
      <c r="DH43" s="74">
        <f t="shared" si="17"/>
        <v>210960</v>
      </c>
      <c r="DI43">
        <f>SUM($DH$5:DH43)</f>
        <v>1845660</v>
      </c>
      <c r="DJ43">
        <f t="shared" si="30"/>
        <v>210960</v>
      </c>
      <c r="DK43">
        <f t="shared" si="18"/>
        <v>210960</v>
      </c>
      <c r="DL43">
        <f>SUM($DK$5:DK43)</f>
        <v>2095260</v>
      </c>
      <c r="DM43">
        <f>BJ43</f>
        <v>210</v>
      </c>
      <c r="DN43">
        <f>SUM($BH$5:BH43)</f>
        <v>378</v>
      </c>
      <c r="DO43">
        <f t="shared" si="19"/>
        <v>294</v>
      </c>
      <c r="DP43" s="119"/>
      <c r="DQ43" s="119"/>
      <c r="DR43">
        <f t="shared" si="20"/>
        <v>9977.4285714285706</v>
      </c>
      <c r="DS43" s="119"/>
      <c r="DT43">
        <f>VLOOKUP(DM43,StarIdelRewards!A:I,9,FALSE)*BV43</f>
        <v>201600</v>
      </c>
      <c r="DU43">
        <f t="shared" si="21"/>
        <v>210960</v>
      </c>
      <c r="DV43">
        <f>SUM($DT$5:DT43)</f>
        <v>2918400</v>
      </c>
      <c r="DW43" s="46">
        <f t="shared" si="22"/>
        <v>-0.36757812499999998</v>
      </c>
      <c r="DX43">
        <f>DJ43/BV43</f>
        <v>14.65</v>
      </c>
      <c r="DZ43" s="136">
        <f>CZ43*DC43</f>
        <v>80000</v>
      </c>
      <c r="EA43" s="136">
        <f>BB43</f>
        <v>134.69999999999999</v>
      </c>
      <c r="EB43" s="119"/>
      <c r="ED43">
        <f>BB43</f>
        <v>134.69999999999999</v>
      </c>
      <c r="EE43">
        <f>B43*(3-1.333)*'Chest&amp;Cards&amp;Offer'!$J$70/100</f>
        <v>58.511699999999998</v>
      </c>
      <c r="EF43">
        <f t="shared" si="23"/>
        <v>193.21169999999998</v>
      </c>
      <c r="EG43">
        <f t="shared" si="24"/>
        <v>294</v>
      </c>
      <c r="EJ43">
        <f>VLOOKUP(W43,CardUpgrade!$I$52:$L$63,2,FALSE)</f>
        <v>316</v>
      </c>
      <c r="EK43">
        <f>VLOOKUP(X43,CardUpgrade!$I$52:$L$63,2,FALSE)</f>
        <v>196</v>
      </c>
      <c r="EL43">
        <f>VLOOKUP(Y43,CardUpgrade!$I$52:$L$63,3,FALSE)</f>
        <v>696</v>
      </c>
      <c r="EM43">
        <f>VLOOKUP(Z43,CardUpgrade!$I$52:$L$63,3,FALSE)</f>
        <v>696</v>
      </c>
      <c r="EN43">
        <f>VLOOKUP(AA43,CardUpgrade!$I$52:$L$63,3,FALSE)</f>
        <v>696</v>
      </c>
      <c r="EO43">
        <f>VLOOKUP(AB43,CardUpgrade!$I$52:$L$63,3,FALSE)</f>
        <v>696</v>
      </c>
      <c r="EP43">
        <f>VLOOKUP(AC43,CardUpgrade!$I$52:$L$63,4,FALSE)</f>
        <v>1856</v>
      </c>
      <c r="EQ43">
        <f>VLOOKUP(AD43,CardUpgrade!$I$52:$L$63,4,FALSE)</f>
        <v>1856</v>
      </c>
      <c r="ES43" s="7">
        <f t="shared" si="25"/>
        <v>3296</v>
      </c>
      <c r="EU43" s="7">
        <f t="shared" si="36"/>
        <v>7008</v>
      </c>
      <c r="EX43" s="7">
        <f t="shared" si="26"/>
        <v>4</v>
      </c>
      <c r="EY43" s="7">
        <f>SUM($EX$5:EX43)</f>
        <v>156</v>
      </c>
      <c r="EZ43" s="7">
        <v>2</v>
      </c>
      <c r="FA43" s="7">
        <f>SUM($EZ$5:EZ43)</f>
        <v>78</v>
      </c>
      <c r="FB43" s="7" t="str">
        <f>IFERROR(VLOOKUP(ER43,'CourseLevel&amp;Rewards'!$A$3:$F$18,6,FALSE),"")</f>
        <v/>
      </c>
      <c r="FC43" s="7">
        <f>SUM($FB$5:FB43)</f>
        <v>70</v>
      </c>
      <c r="FD43" s="7">
        <f>VLOOKUP(CG43,ProgressReward!C:K,9,FALSE)</f>
        <v>72</v>
      </c>
      <c r="FE43" s="7">
        <f t="shared" si="27"/>
        <v>220</v>
      </c>
      <c r="GQ43" t="s">
        <v>256</v>
      </c>
      <c r="GU43" t="s">
        <v>257</v>
      </c>
    </row>
    <row r="44" spans="1:25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8"/>
        <v>橙2 - Lv8</v>
      </c>
      <c r="G44" t="str">
        <f t="shared" si="39"/>
        <v>橙8</v>
      </c>
      <c r="H44">
        <f>VLOOKUP(G44,Reference1!C:E,3,FALSE)</f>
        <v>1163.7</v>
      </c>
      <c r="I44" s="122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28"/>
        <v>432000</v>
      </c>
      <c r="AW44" s="41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VLOOKUP(LEFT(C44,1),'CardsStar&amp;Rewards'!$AF$13:$AJ$16,4,FALSE)</f>
        <v>10</v>
      </c>
      <c r="BI44">
        <f>VLOOKUP(LEFT(C44,1),'CardsStar&amp;Rewards'!$AF$19:$AJ$22,4,FALSE)</f>
        <v>6</v>
      </c>
      <c r="BJ44">
        <f>SUM($BI$5:BI44)</f>
        <v>216</v>
      </c>
      <c r="BS44">
        <f>VLOOKUP(BJ44,StarIdelRewards!A:D,4,FALSE)</f>
        <v>28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403200</v>
      </c>
      <c r="BX44">
        <f>SUM($BW$5:BW44)</f>
        <v>6398400</v>
      </c>
      <c r="BY44">
        <f>SUM($AX$5:AX44)</f>
        <v>4351200</v>
      </c>
      <c r="BZ44" s="46">
        <f t="shared" si="9"/>
        <v>0.47049089906232766</v>
      </c>
      <c r="CG44">
        <f t="shared" si="10"/>
        <v>216</v>
      </c>
      <c r="CH44" s="119"/>
      <c r="CI44" s="43">
        <f t="shared" si="34"/>
        <v>4</v>
      </c>
      <c r="CJ44" s="43">
        <f t="shared" si="34"/>
        <v>360</v>
      </c>
      <c r="CK44" s="42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29"/>
        <v>800000</v>
      </c>
      <c r="DA44">
        <f t="shared" si="13"/>
        <v>201600</v>
      </c>
      <c r="DB44">
        <f t="shared" si="14"/>
        <v>129600</v>
      </c>
      <c r="DC44" s="47">
        <v>0.1</v>
      </c>
      <c r="DD44" s="71">
        <f t="shared" si="15"/>
        <v>421920</v>
      </c>
      <c r="DE44">
        <f>SUM($DD$5:DD44)</f>
        <v>4362840</v>
      </c>
      <c r="DF44" s="47">
        <v>0.5</v>
      </c>
      <c r="DG44" s="47">
        <f t="shared" si="33"/>
        <v>0.5</v>
      </c>
      <c r="DH44" s="74">
        <f t="shared" si="17"/>
        <v>210960</v>
      </c>
      <c r="DI44">
        <f>SUM($DH$5:DH44)</f>
        <v>2056620</v>
      </c>
      <c r="DJ44">
        <f t="shared" si="30"/>
        <v>210960</v>
      </c>
      <c r="DK44">
        <f t="shared" si="18"/>
        <v>210960</v>
      </c>
      <c r="DL44">
        <f>SUM($DK$5:DK44)</f>
        <v>2306220</v>
      </c>
      <c r="DM44">
        <f>BJ44</f>
        <v>216</v>
      </c>
      <c r="DN44">
        <f>SUM($BH$5:BH44)</f>
        <v>388</v>
      </c>
      <c r="DO44">
        <f t="shared" si="19"/>
        <v>302</v>
      </c>
      <c r="DP44" s="119"/>
      <c r="DQ44" s="119"/>
      <c r="DR44">
        <f t="shared" si="20"/>
        <v>10676.944444444445</v>
      </c>
      <c r="DS44" s="119"/>
      <c r="DT44">
        <f>VLOOKUP(DM44,StarIdelRewards!A:I,9,FALSE)*BV44</f>
        <v>201600</v>
      </c>
      <c r="DU44">
        <f t="shared" si="21"/>
        <v>210960</v>
      </c>
      <c r="DV44">
        <f>SUM($DT$5:DT44)</f>
        <v>3120000</v>
      </c>
      <c r="DW44" s="46">
        <f t="shared" si="22"/>
        <v>-0.34082692307692308</v>
      </c>
      <c r="DX44">
        <f>DJ44/BV44</f>
        <v>14.65</v>
      </c>
      <c r="DZ44" s="136">
        <f>CZ44*DC44</f>
        <v>80000</v>
      </c>
      <c r="EA44" s="136">
        <f>BB44</f>
        <v>145.5</v>
      </c>
      <c r="EB44" s="119"/>
      <c r="ED44">
        <f>BB44</f>
        <v>145.5</v>
      </c>
      <c r="EE44">
        <f>B44*(3-1.333)*'Chest&amp;Cards&amp;Offer'!$J$70/100</f>
        <v>60.012000000000008</v>
      </c>
      <c r="EF44">
        <f t="shared" si="23"/>
        <v>205.512</v>
      </c>
      <c r="EG44">
        <f t="shared" si="24"/>
        <v>302</v>
      </c>
      <c r="EJ44">
        <f>VLOOKUP(W44,CardUpgrade!$I$52:$L$63,2,FALSE)</f>
        <v>316</v>
      </c>
      <c r="EK44">
        <f>VLOOKUP(X44,CardUpgrade!$I$52:$L$63,2,FALSE)</f>
        <v>316</v>
      </c>
      <c r="EL44">
        <f>VLOOKUP(Y44,CardUpgrade!$I$52:$L$63,3,FALSE)</f>
        <v>696</v>
      </c>
      <c r="EM44">
        <f>VLOOKUP(Z44,CardUpgrade!$I$52:$L$63,3,FALSE)</f>
        <v>696</v>
      </c>
      <c r="EN44">
        <f>VLOOKUP(AA44,CardUpgrade!$I$52:$L$63,3,FALSE)</f>
        <v>696</v>
      </c>
      <c r="EO44">
        <f>VLOOKUP(AB44,CardUpgrade!$I$52:$L$63,3,FALSE)</f>
        <v>696</v>
      </c>
      <c r="EP44">
        <f>VLOOKUP(AC44,CardUpgrade!$I$52:$L$63,4,FALSE)</f>
        <v>1856</v>
      </c>
      <c r="EQ44">
        <f>VLOOKUP(AD44,CardUpgrade!$I$52:$L$63,4,FALSE)</f>
        <v>1856</v>
      </c>
      <c r="ES44" s="7">
        <f t="shared" si="25"/>
        <v>3416</v>
      </c>
      <c r="EU44" s="7">
        <f t="shared" si="36"/>
        <v>7128</v>
      </c>
      <c r="EX44" s="7">
        <f t="shared" si="26"/>
        <v>4</v>
      </c>
      <c r="EY44" s="7">
        <f>SUM($EX$5:EX44)</f>
        <v>160</v>
      </c>
      <c r="EZ44" s="7">
        <v>2</v>
      </c>
      <c r="FA44" s="7">
        <f>SUM($EZ$5:EZ44)</f>
        <v>80</v>
      </c>
      <c r="FB44" s="7" t="str">
        <f>IFERROR(VLOOKUP(ER44,'CourseLevel&amp;Rewards'!$A$3:$F$18,6,FALSE),"")</f>
        <v/>
      </c>
      <c r="FC44" s="7">
        <f>SUM($FB$5:FB44)</f>
        <v>70</v>
      </c>
      <c r="FD44" s="7">
        <f>VLOOKUP(CG44,ProgressReward!C:K,9,FALSE)</f>
        <v>72</v>
      </c>
      <c r="FE44" s="7">
        <f t="shared" si="27"/>
        <v>222</v>
      </c>
      <c r="GQ44" t="s">
        <v>254</v>
      </c>
    </row>
    <row r="45" spans="1:25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8"/>
        <v>紫1 - Lv7</v>
      </c>
      <c r="G45" t="str">
        <f t="shared" si="39"/>
        <v>紫7</v>
      </c>
      <c r="H45">
        <f>VLOOKUP(G45,Reference1!C:E,3,FALSE)</f>
        <v>2379</v>
      </c>
      <c r="I45" s="122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28"/>
        <v>960000</v>
      </c>
      <c r="AW45" s="41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VLOOKUP(LEFT(C45,1),'CardsStar&amp;Rewards'!$AF$13:$AJ$16,4,FALSE)</f>
        <v>14</v>
      </c>
      <c r="BI45">
        <f>VLOOKUP(LEFT(C45,1),'CardsStar&amp;Rewards'!$AF$19:$AJ$22,4,FALSE)</f>
        <v>6</v>
      </c>
      <c r="BJ45">
        <f>SUM($BI$5:BI45)</f>
        <v>222</v>
      </c>
      <c r="BM45" t="s">
        <v>357</v>
      </c>
      <c r="BS45">
        <f>VLOOKUP(BJ45,StarIdelRewards!A:D,4,FALSE)</f>
        <v>29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417600</v>
      </c>
      <c r="BX45">
        <f>SUM($BW$5:BW45)</f>
        <v>6816000</v>
      </c>
      <c r="BY45">
        <f>SUM($AX$5:AX45)</f>
        <v>4735200</v>
      </c>
      <c r="BZ45" s="46">
        <f t="shared" si="9"/>
        <v>0.43943233654333502</v>
      </c>
      <c r="CG45">
        <f t="shared" si="10"/>
        <v>222</v>
      </c>
      <c r="CH45" s="119"/>
      <c r="CI45" s="43">
        <f t="shared" si="34"/>
        <v>5</v>
      </c>
      <c r="CJ45" s="43">
        <f t="shared" si="34"/>
        <v>450</v>
      </c>
      <c r="CK45" s="42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29"/>
        <v>1200000</v>
      </c>
      <c r="DA45">
        <f t="shared" si="13"/>
        <v>208800</v>
      </c>
      <c r="DB45">
        <f t="shared" si="14"/>
        <v>288000</v>
      </c>
      <c r="DC45" s="47">
        <v>0.1</v>
      </c>
      <c r="DD45" s="71">
        <f t="shared" si="15"/>
        <v>632880</v>
      </c>
      <c r="DE45">
        <f>SUM($DD$5:DD45)</f>
        <v>4995720</v>
      </c>
      <c r="DF45" s="47">
        <v>0.5</v>
      </c>
      <c r="DG45" s="47">
        <f t="shared" si="33"/>
        <v>0.5</v>
      </c>
      <c r="DH45" s="74">
        <f t="shared" si="17"/>
        <v>316440</v>
      </c>
      <c r="DI45">
        <f>SUM($DH$5:DH45)</f>
        <v>2373060</v>
      </c>
      <c r="DJ45">
        <f t="shared" si="30"/>
        <v>316440</v>
      </c>
      <c r="DK45">
        <f t="shared" si="18"/>
        <v>316440</v>
      </c>
      <c r="DL45">
        <f>SUM($DK$5:DK45)</f>
        <v>2622660</v>
      </c>
      <c r="DM45">
        <f>BJ45</f>
        <v>222</v>
      </c>
      <c r="DN45">
        <f>SUM($BH$5:BH45)</f>
        <v>402</v>
      </c>
      <c r="DO45">
        <f t="shared" si="19"/>
        <v>312</v>
      </c>
      <c r="DP45" s="119"/>
      <c r="DQ45" s="119"/>
      <c r="DR45">
        <f t="shared" si="20"/>
        <v>11813.783783783783</v>
      </c>
      <c r="DS45" s="119"/>
      <c r="DT45">
        <f>VLOOKUP(DM45,StarIdelRewards!A:I,9,FALSE)*BV45</f>
        <v>201600</v>
      </c>
      <c r="DU45">
        <f t="shared" si="21"/>
        <v>316440</v>
      </c>
      <c r="DV45">
        <f>SUM($DT$5:DT45)</f>
        <v>3321600</v>
      </c>
      <c r="DW45" s="46">
        <f t="shared" si="22"/>
        <v>-0.28556719653179191</v>
      </c>
      <c r="DX45">
        <f>DJ45/BV45</f>
        <v>21.975000000000001</v>
      </c>
      <c r="DZ45" s="136">
        <f>CZ45*DC45</f>
        <v>120000</v>
      </c>
      <c r="EA45" s="136">
        <f>BB45</f>
        <v>169.5</v>
      </c>
      <c r="EB45" s="119"/>
      <c r="ED45">
        <f>BB45</f>
        <v>169.5</v>
      </c>
      <c r="EE45">
        <f>B45*(3-1.333)*'Chest&amp;Cards&amp;Offer'!$J$70/100</f>
        <v>61.512300000000003</v>
      </c>
      <c r="EF45">
        <f t="shared" si="23"/>
        <v>231.01230000000001</v>
      </c>
      <c r="EG45">
        <f t="shared" si="24"/>
        <v>312</v>
      </c>
      <c r="EJ45">
        <f>VLOOKUP(W45,CardUpgrade!$I$52:$L$63,2,FALSE)</f>
        <v>316</v>
      </c>
      <c r="EK45">
        <f>VLOOKUP(X45,CardUpgrade!$I$52:$L$63,2,FALSE)</f>
        <v>316</v>
      </c>
      <c r="EL45">
        <f>VLOOKUP(Y45,CardUpgrade!$I$52:$L$63,3,FALSE)</f>
        <v>1176</v>
      </c>
      <c r="EM45">
        <f>VLOOKUP(Z45,CardUpgrade!$I$52:$L$63,3,FALSE)</f>
        <v>696</v>
      </c>
      <c r="EN45">
        <f>VLOOKUP(AA45,CardUpgrade!$I$52:$L$63,3,FALSE)</f>
        <v>696</v>
      </c>
      <c r="EO45">
        <f>VLOOKUP(AB45,CardUpgrade!$I$52:$L$63,3,FALSE)</f>
        <v>696</v>
      </c>
      <c r="EP45">
        <f>VLOOKUP(AC45,CardUpgrade!$I$52:$L$63,4,FALSE)</f>
        <v>1856</v>
      </c>
      <c r="EQ45">
        <f>VLOOKUP(AD45,CardUpgrade!$I$52:$L$63,4,FALSE)</f>
        <v>1856</v>
      </c>
      <c r="ES45" s="7">
        <f t="shared" si="25"/>
        <v>3896</v>
      </c>
      <c r="EU45" s="7">
        <f t="shared" si="36"/>
        <v>7608</v>
      </c>
      <c r="EX45" s="7">
        <f t="shared" si="26"/>
        <v>4</v>
      </c>
      <c r="EY45" s="7">
        <f>SUM($EX$5:EX45)</f>
        <v>164</v>
      </c>
      <c r="EZ45" s="7">
        <v>2</v>
      </c>
      <c r="FA45" s="7">
        <f>SUM($EZ$5:EZ45)</f>
        <v>82</v>
      </c>
      <c r="FB45" s="7" t="str">
        <f>IFERROR(VLOOKUP(ER45,'CourseLevel&amp;Rewards'!$A$3:$F$18,6,FALSE),"")</f>
        <v/>
      </c>
      <c r="FC45" s="7">
        <f>SUM($FB$5:FB45)</f>
        <v>70</v>
      </c>
      <c r="FD45" s="7">
        <f>VLOOKUP(CG45,ProgressReward!C:K,9,FALSE)</f>
        <v>72</v>
      </c>
      <c r="FE45" s="7">
        <f t="shared" si="27"/>
        <v>224</v>
      </c>
    </row>
    <row r="46" spans="1:25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8"/>
        <v>紫1 - Lv8</v>
      </c>
      <c r="G46" t="str">
        <f t="shared" si="39"/>
        <v>紫8</v>
      </c>
      <c r="H46">
        <f>VLOOKUP(G46,Reference1!C:E,3,FALSE)</f>
        <v>2141.1</v>
      </c>
      <c r="I46" s="122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28"/>
        <v>1440000</v>
      </c>
      <c r="AW46" s="41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VLOOKUP(LEFT(C46,1),'CardsStar&amp;Rewards'!$AF$13:$AJ$16,4,FALSE)</f>
        <v>14</v>
      </c>
      <c r="BI46">
        <f>VLOOKUP(LEFT(C46,1),'CardsStar&amp;Rewards'!$AF$19:$AJ$22,4,FALSE)</f>
        <v>6</v>
      </c>
      <c r="BJ46">
        <f>SUM($BI$5:BI46)</f>
        <v>228</v>
      </c>
      <c r="BS46">
        <f>VLOOKUP(BJ46,StarIdelRewards!A:D,4,FALSE)</f>
        <v>29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417600</v>
      </c>
      <c r="BX46">
        <f>SUM($BW$5:BW46)</f>
        <v>7233600</v>
      </c>
      <c r="BY46">
        <f>SUM($AX$5:AX46)</f>
        <v>5311200</v>
      </c>
      <c r="BZ46" s="46">
        <f t="shared" si="9"/>
        <v>0.36195210122006327</v>
      </c>
      <c r="CG46">
        <f t="shared" si="10"/>
        <v>228</v>
      </c>
      <c r="CH46" s="119"/>
      <c r="CI46" s="43">
        <f t="shared" si="34"/>
        <v>6</v>
      </c>
      <c r="CJ46" s="43">
        <f t="shared" si="34"/>
        <v>540</v>
      </c>
      <c r="CK46" s="42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29"/>
        <v>1800000</v>
      </c>
      <c r="DA46">
        <f t="shared" si="13"/>
        <v>208800</v>
      </c>
      <c r="DB46">
        <f t="shared" si="14"/>
        <v>432000</v>
      </c>
      <c r="DC46" s="47">
        <v>0.1</v>
      </c>
      <c r="DD46" s="71">
        <f t="shared" si="15"/>
        <v>1043280</v>
      </c>
      <c r="DE46">
        <f>SUM($DD$5:DD46)</f>
        <v>6039000</v>
      </c>
      <c r="DF46" s="47">
        <v>0.5</v>
      </c>
      <c r="DG46" s="47">
        <f t="shared" si="33"/>
        <v>0.5</v>
      </c>
      <c r="DH46" s="74">
        <f t="shared" si="17"/>
        <v>521640</v>
      </c>
      <c r="DI46">
        <f>SUM($DH$5:DH46)</f>
        <v>2894700</v>
      </c>
      <c r="DJ46">
        <f t="shared" si="30"/>
        <v>521640</v>
      </c>
      <c r="DK46">
        <f t="shared" si="18"/>
        <v>521640</v>
      </c>
      <c r="DL46">
        <f>SUM($DK$5:DK46)</f>
        <v>3144300</v>
      </c>
      <c r="DM46">
        <f>BJ46</f>
        <v>228</v>
      </c>
      <c r="DN46">
        <f>SUM($BH$5:BH46)</f>
        <v>416</v>
      </c>
      <c r="DO46">
        <f t="shared" si="19"/>
        <v>322</v>
      </c>
      <c r="DP46" s="119"/>
      <c r="DQ46" s="119"/>
      <c r="DR46">
        <f t="shared" si="20"/>
        <v>13790.78947368421</v>
      </c>
      <c r="DS46" s="119"/>
      <c r="DT46">
        <f>VLOOKUP(DM46,StarIdelRewards!A:I,9,FALSE)*BV46</f>
        <v>201600</v>
      </c>
      <c r="DU46">
        <f t="shared" si="21"/>
        <v>521640</v>
      </c>
      <c r="DV46">
        <f>SUM($DT$5:DT46)</f>
        <v>3523200</v>
      </c>
      <c r="DW46" s="46">
        <f t="shared" si="22"/>
        <v>-0.17838896457765668</v>
      </c>
      <c r="DX46">
        <f>DJ46/BV46</f>
        <v>36.225000000000001</v>
      </c>
      <c r="DZ46" s="136">
        <f>CZ46*DC46</f>
        <v>180000</v>
      </c>
      <c r="EA46" s="136">
        <f>BB46</f>
        <v>205.5</v>
      </c>
      <c r="EB46" s="119"/>
      <c r="ED46">
        <f>BB46</f>
        <v>205.5</v>
      </c>
      <c r="EE46">
        <f>B46*(3-1.333)*'Chest&amp;Cards&amp;Offer'!$J$70/100</f>
        <v>63.012599999999992</v>
      </c>
      <c r="EF46">
        <f t="shared" si="23"/>
        <v>268.51260000000002</v>
      </c>
      <c r="EG46">
        <f t="shared" si="24"/>
        <v>322</v>
      </c>
      <c r="EJ46">
        <f>VLOOKUP(W46,CardUpgrade!$I$52:$L$63,2,FALSE)</f>
        <v>316</v>
      </c>
      <c r="EK46">
        <f>VLOOKUP(X46,CardUpgrade!$I$52:$L$63,2,FALSE)</f>
        <v>316</v>
      </c>
      <c r="EL46">
        <f>VLOOKUP(Y46,CardUpgrade!$I$52:$L$63,3,FALSE)</f>
        <v>1896</v>
      </c>
      <c r="EM46">
        <f>VLOOKUP(Z46,CardUpgrade!$I$52:$L$63,3,FALSE)</f>
        <v>696</v>
      </c>
      <c r="EN46">
        <f>VLOOKUP(AA46,CardUpgrade!$I$52:$L$63,3,FALSE)</f>
        <v>696</v>
      </c>
      <c r="EO46">
        <f>VLOOKUP(AB46,CardUpgrade!$I$52:$L$63,3,FALSE)</f>
        <v>696</v>
      </c>
      <c r="EP46">
        <f>VLOOKUP(AC46,CardUpgrade!$I$52:$L$63,4,FALSE)</f>
        <v>1856</v>
      </c>
      <c r="EQ46">
        <f>VLOOKUP(AD46,CardUpgrade!$I$52:$L$63,4,FALSE)</f>
        <v>1856</v>
      </c>
      <c r="ER46" s="7">
        <v>8</v>
      </c>
      <c r="ES46" s="7">
        <f t="shared" si="25"/>
        <v>4616</v>
      </c>
      <c r="EU46" s="7">
        <f t="shared" si="36"/>
        <v>8328</v>
      </c>
      <c r="EX46" s="7">
        <f t="shared" si="26"/>
        <v>4</v>
      </c>
      <c r="EY46" s="7">
        <f>SUM($EX$5:EX46)</f>
        <v>168</v>
      </c>
      <c r="EZ46" s="7">
        <v>2</v>
      </c>
      <c r="FA46" s="7">
        <f>SUM($EZ$5:EZ46)</f>
        <v>84</v>
      </c>
      <c r="FB46" s="7">
        <f>IFERROR(VLOOKUP(ER46,'CourseLevel&amp;Rewards'!$A$3:$F$18,6,FALSE),"")</f>
        <v>18</v>
      </c>
      <c r="FC46" s="7">
        <f>SUM($FB$5:FB46)</f>
        <v>88</v>
      </c>
      <c r="FD46" s="7">
        <f>VLOOKUP(CG46,ProgressReward!C:K,9,FALSE)</f>
        <v>80</v>
      </c>
      <c r="FE46" s="7">
        <f t="shared" si="27"/>
        <v>252</v>
      </c>
    </row>
    <row r="47" spans="1:25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8"/>
        <v>紫2 - Lv7</v>
      </c>
      <c r="G47" t="str">
        <f t="shared" si="39"/>
        <v>紫7</v>
      </c>
      <c r="H47">
        <f>VLOOKUP(G47,Reference1!C:E,3,FALSE)</f>
        <v>2379</v>
      </c>
      <c r="I47" s="122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1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VLOOKUP(LEFT(C47,1),'CardsStar&amp;Rewards'!$AF$13:$AJ$16,4,FALSE)</f>
        <v>14</v>
      </c>
      <c r="BI47">
        <f>VLOOKUP(LEFT(C47,1),'CardsStar&amp;Rewards'!$AF$19:$AJ$22,4,FALSE)</f>
        <v>6</v>
      </c>
      <c r="BJ47">
        <f>SUM($BI$5:BI47)</f>
        <v>234</v>
      </c>
      <c r="BS47">
        <f>VLOOKUP(BJ47,StarIdelRewards!A:D,4,FALSE)</f>
        <v>29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417600</v>
      </c>
      <c r="BX47">
        <f>SUM($BW$5:BW47)</f>
        <v>7651200</v>
      </c>
      <c r="BY47">
        <f>SUM($AX$5:AX47)</f>
        <v>5695200</v>
      </c>
      <c r="BZ47" s="46">
        <f t="shared" si="9"/>
        <v>0.34344711335861777</v>
      </c>
      <c r="CG47">
        <f t="shared" si="10"/>
        <v>234</v>
      </c>
      <c r="CH47" s="119"/>
      <c r="CI47" s="43">
        <f t="shared" si="34"/>
        <v>7</v>
      </c>
      <c r="CJ47" s="43">
        <f t="shared" si="34"/>
        <v>630</v>
      </c>
      <c r="CK47" s="42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29"/>
        <v>1200000</v>
      </c>
      <c r="DA47">
        <f t="shared" si="13"/>
        <v>208800</v>
      </c>
      <c r="DB47">
        <f t="shared" si="14"/>
        <v>288000</v>
      </c>
      <c r="DC47" s="47">
        <v>0.1</v>
      </c>
      <c r="DD47" s="71">
        <f t="shared" si="15"/>
        <v>632880</v>
      </c>
      <c r="DE47">
        <f>SUM($DD$5:DD47)</f>
        <v>6671880</v>
      </c>
      <c r="DF47" s="47">
        <v>0.5</v>
      </c>
      <c r="DG47" s="47">
        <f t="shared" si="33"/>
        <v>0.5</v>
      </c>
      <c r="DH47" s="74">
        <f t="shared" si="17"/>
        <v>316440</v>
      </c>
      <c r="DI47">
        <f>SUM($DH$5:DH47)</f>
        <v>3211140</v>
      </c>
      <c r="DJ47">
        <f t="shared" si="30"/>
        <v>316440</v>
      </c>
      <c r="DK47">
        <f t="shared" si="18"/>
        <v>316440</v>
      </c>
      <c r="DL47">
        <f>SUM($DK$5:DK47)</f>
        <v>3460740</v>
      </c>
      <c r="DM47">
        <f>BJ47</f>
        <v>234</v>
      </c>
      <c r="DN47">
        <f>SUM($BH$5:BH47)</f>
        <v>430</v>
      </c>
      <c r="DO47">
        <f t="shared" si="19"/>
        <v>332</v>
      </c>
      <c r="DP47" s="119"/>
      <c r="DQ47" s="119"/>
      <c r="DR47">
        <f t="shared" si="20"/>
        <v>14789.48717948718</v>
      </c>
      <c r="DS47" s="119"/>
      <c r="DT47">
        <f>VLOOKUP(DM47,StarIdelRewards!A:I,9,FALSE)*BV47</f>
        <v>201600</v>
      </c>
      <c r="DU47">
        <f t="shared" si="21"/>
        <v>316440</v>
      </c>
      <c r="DV47">
        <f>SUM($DT$5:DT47)</f>
        <v>3724800</v>
      </c>
      <c r="DW47" s="46">
        <f t="shared" si="22"/>
        <v>-0.13790270618556702</v>
      </c>
      <c r="DX47">
        <f>DJ47/BV47</f>
        <v>21.975000000000001</v>
      </c>
      <c r="DZ47" s="136">
        <f>CZ47*DC47</f>
        <v>120000</v>
      </c>
      <c r="EA47" s="136">
        <f>BB47</f>
        <v>229.5</v>
      </c>
      <c r="EB47" s="119"/>
      <c r="ED47">
        <f>BB47</f>
        <v>229.5</v>
      </c>
      <c r="EE47">
        <f>B47*(3-1.333)*'Chest&amp;Cards&amp;Offer'!$J$70/100</f>
        <v>64.512900000000002</v>
      </c>
      <c r="EF47">
        <f t="shared" si="23"/>
        <v>294.0129</v>
      </c>
      <c r="EG47">
        <f t="shared" si="24"/>
        <v>332</v>
      </c>
      <c r="EJ47">
        <f>VLOOKUP(W47,CardUpgrade!$I$52:$L$63,2,FALSE)</f>
        <v>316</v>
      </c>
      <c r="EK47">
        <f>VLOOKUP(X47,CardUpgrade!$I$52:$L$63,2,FALSE)</f>
        <v>316</v>
      </c>
      <c r="EL47">
        <f>VLOOKUP(Y47,CardUpgrade!$I$52:$L$63,3,FALSE)</f>
        <v>1896</v>
      </c>
      <c r="EM47">
        <f>VLOOKUP(Z47,CardUpgrade!$I$52:$L$63,3,FALSE)</f>
        <v>1176</v>
      </c>
      <c r="EN47">
        <f>VLOOKUP(AA47,CardUpgrade!$I$52:$L$63,3,FALSE)</f>
        <v>696</v>
      </c>
      <c r="EO47">
        <f>VLOOKUP(AB47,CardUpgrade!$I$52:$L$63,3,FALSE)</f>
        <v>696</v>
      </c>
      <c r="EP47">
        <f>VLOOKUP(AC47,CardUpgrade!$I$52:$L$63,4,FALSE)</f>
        <v>1856</v>
      </c>
      <c r="EQ47">
        <f>VLOOKUP(AD47,CardUpgrade!$I$52:$L$63,4,FALSE)</f>
        <v>1856</v>
      </c>
      <c r="ES47" s="7">
        <f t="shared" si="25"/>
        <v>5096</v>
      </c>
      <c r="EU47" s="7">
        <f t="shared" si="36"/>
        <v>8808</v>
      </c>
      <c r="EX47" s="7">
        <f t="shared" si="26"/>
        <v>4</v>
      </c>
      <c r="EY47" s="7">
        <f>SUM($EX$5:EX47)</f>
        <v>172</v>
      </c>
      <c r="EZ47" s="7">
        <v>2</v>
      </c>
      <c r="FA47" s="7">
        <f>SUM($EZ$5:EZ47)</f>
        <v>86</v>
      </c>
      <c r="FB47" s="7" t="str">
        <f>IFERROR(VLOOKUP(ER47,'CourseLevel&amp;Rewards'!$A$3:$F$18,6,FALSE),"")</f>
        <v/>
      </c>
      <c r="FC47" s="7">
        <f>SUM($FB$5:FB47)</f>
        <v>88</v>
      </c>
      <c r="FD47" s="7">
        <f>VLOOKUP(CG47,ProgressReward!C:K,9,FALSE)</f>
        <v>80</v>
      </c>
      <c r="FE47" s="7">
        <f t="shared" si="27"/>
        <v>254</v>
      </c>
    </row>
    <row r="48" spans="1:25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8"/>
        <v>紫2 - Lv8</v>
      </c>
      <c r="G48" t="str">
        <f t="shared" si="39"/>
        <v>紫8</v>
      </c>
      <c r="H48">
        <f>VLOOKUP(G48,Reference1!C:E,3,FALSE)</f>
        <v>2141.1</v>
      </c>
      <c r="I48" s="122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28"/>
        <v>1440000</v>
      </c>
      <c r="AW48" s="41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VLOOKUP(LEFT(C48,1),'CardsStar&amp;Rewards'!$AF$13:$AJ$16,4,FALSE)</f>
        <v>14</v>
      </c>
      <c r="BI48">
        <f>VLOOKUP(LEFT(C48,1),'CardsStar&amp;Rewards'!$AF$19:$AJ$22,4,FALSE)</f>
        <v>6</v>
      </c>
      <c r="BJ48">
        <f>SUM($BI$5:BI48)</f>
        <v>240</v>
      </c>
      <c r="BS48">
        <f>VLOOKUP(BJ48,StarIdelRewards!A:D,4,FALSE)</f>
        <v>30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432000</v>
      </c>
      <c r="BX48">
        <f>SUM($BW$5:BW48)</f>
        <v>8083200</v>
      </c>
      <c r="BY48">
        <f>SUM($AX$5:AX48)</f>
        <v>6271200</v>
      </c>
      <c r="BZ48" s="46">
        <f t="shared" si="9"/>
        <v>0.28893991580558742</v>
      </c>
      <c r="CG48">
        <f t="shared" si="10"/>
        <v>240</v>
      </c>
      <c r="CH48" s="119"/>
      <c r="CI48" s="43">
        <f t="shared" si="34"/>
        <v>8</v>
      </c>
      <c r="CJ48" s="43">
        <f t="shared" si="34"/>
        <v>720</v>
      </c>
      <c r="CK48" s="42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29"/>
        <v>1800000</v>
      </c>
      <c r="DA48">
        <f t="shared" si="13"/>
        <v>216000</v>
      </c>
      <c r="DB48">
        <f t="shared" si="14"/>
        <v>432000</v>
      </c>
      <c r="DC48" s="47">
        <v>0.1</v>
      </c>
      <c r="DD48" s="71">
        <f t="shared" si="15"/>
        <v>1036800</v>
      </c>
      <c r="DE48">
        <f>SUM($DD$5:DD48)</f>
        <v>7708680</v>
      </c>
      <c r="DF48" s="47">
        <v>0.5</v>
      </c>
      <c r="DG48" s="47">
        <f t="shared" si="33"/>
        <v>0.5</v>
      </c>
      <c r="DH48" s="74">
        <f t="shared" si="17"/>
        <v>518400</v>
      </c>
      <c r="DI48">
        <f>SUM($DH$5:DH48)</f>
        <v>3729540</v>
      </c>
      <c r="DJ48">
        <f t="shared" si="30"/>
        <v>518400</v>
      </c>
      <c r="DK48">
        <f t="shared" si="18"/>
        <v>518400</v>
      </c>
      <c r="DL48">
        <f>SUM($DK$5:DK48)</f>
        <v>3979140</v>
      </c>
      <c r="DM48">
        <f>BJ48</f>
        <v>240</v>
      </c>
      <c r="DN48">
        <f>SUM($BH$5:BH48)</f>
        <v>444</v>
      </c>
      <c r="DO48">
        <f t="shared" si="19"/>
        <v>342</v>
      </c>
      <c r="DP48" s="119"/>
      <c r="DQ48" s="119"/>
      <c r="DR48">
        <f t="shared" si="20"/>
        <v>16579.75</v>
      </c>
      <c r="DS48" s="119"/>
      <c r="DT48">
        <f>VLOOKUP(DM48,StarIdelRewards!A:I,9,FALSE)*BV48</f>
        <v>216000</v>
      </c>
      <c r="DU48">
        <f t="shared" si="21"/>
        <v>518400</v>
      </c>
      <c r="DV48">
        <f>SUM($DT$5:DT48)</f>
        <v>3940800</v>
      </c>
      <c r="DW48" s="46">
        <f t="shared" si="22"/>
        <v>-5.3608404384896467E-2</v>
      </c>
      <c r="DX48">
        <f>DJ48/BV48</f>
        <v>36</v>
      </c>
      <c r="DZ48" s="136">
        <f>CZ48*DC48</f>
        <v>180000</v>
      </c>
      <c r="EA48" s="136">
        <f>BB48</f>
        <v>265.5</v>
      </c>
      <c r="EB48" s="119"/>
      <c r="ED48">
        <f>BB48</f>
        <v>265.5</v>
      </c>
      <c r="EE48">
        <f>B48*(3-1.333)*'Chest&amp;Cards&amp;Offer'!$J$70/100</f>
        <v>66.013199999999998</v>
      </c>
      <c r="EF48">
        <f t="shared" si="23"/>
        <v>331.51319999999998</v>
      </c>
      <c r="EG48">
        <f t="shared" si="24"/>
        <v>342</v>
      </c>
      <c r="EJ48">
        <f>VLOOKUP(W48,CardUpgrade!$I$52:$L$63,2,FALSE)</f>
        <v>316</v>
      </c>
      <c r="EK48">
        <f>VLOOKUP(X48,CardUpgrade!$I$52:$L$63,2,FALSE)</f>
        <v>316</v>
      </c>
      <c r="EL48">
        <f>VLOOKUP(Y48,CardUpgrade!$I$52:$L$63,3,FALSE)</f>
        <v>1896</v>
      </c>
      <c r="EM48">
        <f>VLOOKUP(Z48,CardUpgrade!$I$52:$L$63,3,FALSE)</f>
        <v>1896</v>
      </c>
      <c r="EN48">
        <f>VLOOKUP(AA48,CardUpgrade!$I$52:$L$63,3,FALSE)</f>
        <v>696</v>
      </c>
      <c r="EO48">
        <f>VLOOKUP(AB48,CardUpgrade!$I$52:$L$63,3,FALSE)</f>
        <v>696</v>
      </c>
      <c r="EP48">
        <f>VLOOKUP(AC48,CardUpgrade!$I$52:$L$63,4,FALSE)</f>
        <v>3136</v>
      </c>
      <c r="EQ48">
        <f>VLOOKUP(AD48,CardUpgrade!$I$52:$L$63,4,FALSE)</f>
        <v>1856</v>
      </c>
      <c r="ES48" s="7">
        <f t="shared" si="25"/>
        <v>5816</v>
      </c>
      <c r="EU48" s="7">
        <f t="shared" si="36"/>
        <v>10808</v>
      </c>
      <c r="EX48" s="7">
        <f t="shared" si="26"/>
        <v>4</v>
      </c>
      <c r="EY48" s="7">
        <f>SUM($EX$5:EX48)</f>
        <v>176</v>
      </c>
      <c r="EZ48" s="7">
        <v>2</v>
      </c>
      <c r="FA48" s="7">
        <f>SUM($EZ$5:EZ48)</f>
        <v>88</v>
      </c>
      <c r="FB48" s="7" t="str">
        <f>IFERROR(VLOOKUP(ER48,'CourseLevel&amp;Rewards'!$A$3:$F$18,6,FALSE),"")</f>
        <v/>
      </c>
      <c r="FC48" s="7">
        <f>SUM($FB$5:FB48)</f>
        <v>88</v>
      </c>
      <c r="FD48" s="7">
        <f>VLOOKUP(CG48,ProgressReward!C:K,9,FALSE)</f>
        <v>83</v>
      </c>
      <c r="FE48" s="7">
        <f t="shared" si="27"/>
        <v>259</v>
      </c>
    </row>
    <row r="49" spans="1:202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8"/>
        <v>紫3 - Lv7</v>
      </c>
      <c r="G49" t="str">
        <f t="shared" si="39"/>
        <v>紫7</v>
      </c>
      <c r="H49">
        <f>VLOOKUP(G49,Reference1!C:E,3,FALSE)</f>
        <v>2379</v>
      </c>
      <c r="I49" s="122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28"/>
        <v>960000</v>
      </c>
      <c r="AW49" s="41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VLOOKUP(LEFT(C49,1),'CardsStar&amp;Rewards'!$AF$13:$AJ$16,4,FALSE)</f>
        <v>14</v>
      </c>
      <c r="BI49">
        <f>VLOOKUP(LEFT(C49,1),'CardsStar&amp;Rewards'!$AF$19:$AJ$22,4,FALSE)</f>
        <v>6</v>
      </c>
      <c r="BJ49">
        <f>SUM($BI$5:BI49)</f>
        <v>246</v>
      </c>
      <c r="BS49">
        <f>VLOOKUP(BJ49,StarIdelRewards!A:D,4,FALSE)</f>
        <v>30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432000</v>
      </c>
      <c r="BX49">
        <f>SUM($BW$5:BW49)</f>
        <v>8515200</v>
      </c>
      <c r="BY49">
        <f>SUM($AX$5:AX49)</f>
        <v>6655200</v>
      </c>
      <c r="BZ49" s="46">
        <f t="shared" si="9"/>
        <v>0.27948070681572307</v>
      </c>
      <c r="CG49">
        <f t="shared" si="10"/>
        <v>246</v>
      </c>
      <c r="CH49" s="119"/>
      <c r="CI49" s="43">
        <f t="shared" si="34"/>
        <v>9</v>
      </c>
      <c r="CJ49" s="43">
        <f t="shared" si="34"/>
        <v>810</v>
      </c>
      <c r="CK49" s="42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29"/>
        <v>1200000</v>
      </c>
      <c r="DA49">
        <f t="shared" si="13"/>
        <v>216000</v>
      </c>
      <c r="DB49">
        <f t="shared" si="14"/>
        <v>288000</v>
      </c>
      <c r="DC49" s="47">
        <v>0.1</v>
      </c>
      <c r="DD49" s="71">
        <f t="shared" si="15"/>
        <v>626400</v>
      </c>
      <c r="DE49">
        <f>CY49*(1-DC49)</f>
        <v>15201000</v>
      </c>
      <c r="DF49" s="47">
        <v>0.5</v>
      </c>
      <c r="DG49" s="47">
        <f t="shared" si="33"/>
        <v>0.5</v>
      </c>
      <c r="DH49" s="74">
        <f t="shared" si="17"/>
        <v>313200</v>
      </c>
      <c r="DI49">
        <f>SUM($DH$5:DH49)</f>
        <v>4042740</v>
      </c>
      <c r="DJ49">
        <f t="shared" si="30"/>
        <v>313200</v>
      </c>
      <c r="DK49">
        <f t="shared" si="18"/>
        <v>313200</v>
      </c>
      <c r="DL49">
        <f>SUM($DK$5:DK49)</f>
        <v>4292340</v>
      </c>
      <c r="DM49">
        <f>BJ49</f>
        <v>246</v>
      </c>
      <c r="DN49">
        <f>SUM($BH$5:BH49)</f>
        <v>458</v>
      </c>
      <c r="DO49">
        <f t="shared" si="19"/>
        <v>352</v>
      </c>
      <c r="DP49" s="119"/>
      <c r="DQ49" s="119"/>
      <c r="DR49">
        <f t="shared" si="20"/>
        <v>17448.536585365855</v>
      </c>
      <c r="DS49" s="119"/>
      <c r="DT49">
        <f>VLOOKUP(DM49,StarIdelRewards!A:I,9,FALSE)*BV49</f>
        <v>216000</v>
      </c>
      <c r="DU49">
        <f t="shared" si="21"/>
        <v>313200</v>
      </c>
      <c r="DV49">
        <f>SUM($DT$5:DT49)</f>
        <v>4156800</v>
      </c>
      <c r="DW49" s="46">
        <f t="shared" si="22"/>
        <v>-2.7439376443418016E-2</v>
      </c>
      <c r="DX49">
        <f>DJ49/BV49</f>
        <v>21.75</v>
      </c>
      <c r="DZ49" s="136">
        <f>CZ49*DC49</f>
        <v>120000</v>
      </c>
      <c r="EA49" s="136">
        <f>BB49</f>
        <v>289.5</v>
      </c>
      <c r="EB49" s="119"/>
      <c r="ED49">
        <f>BB49</f>
        <v>289.5</v>
      </c>
      <c r="EE49">
        <f>B49*(3-1.333)*'Chest&amp;Cards&amp;Offer'!$J$70/100</f>
        <v>67.513500000000008</v>
      </c>
      <c r="EF49">
        <f t="shared" si="23"/>
        <v>357.01350000000002</v>
      </c>
      <c r="EG49">
        <f t="shared" si="24"/>
        <v>352</v>
      </c>
      <c r="EJ49">
        <f>VLOOKUP(W49,CardUpgrade!$I$52:$L$63,2,FALSE)</f>
        <v>316</v>
      </c>
      <c r="EK49">
        <f>VLOOKUP(X49,CardUpgrade!$I$52:$L$63,2,FALSE)</f>
        <v>316</v>
      </c>
      <c r="EL49">
        <f>VLOOKUP(Y49,CardUpgrade!$I$52:$L$63,3,FALSE)</f>
        <v>1896</v>
      </c>
      <c r="EM49">
        <f>VLOOKUP(Z49,CardUpgrade!$I$52:$L$63,3,FALSE)</f>
        <v>1896</v>
      </c>
      <c r="EN49">
        <f>VLOOKUP(AA49,CardUpgrade!$I$52:$L$63,3,FALSE)</f>
        <v>1176</v>
      </c>
      <c r="EO49">
        <f>VLOOKUP(AB49,CardUpgrade!$I$52:$L$63,3,FALSE)</f>
        <v>696</v>
      </c>
      <c r="EP49">
        <f>VLOOKUP(AC49,CardUpgrade!$I$52:$L$63,4,FALSE)</f>
        <v>5056</v>
      </c>
      <c r="EQ49">
        <f>VLOOKUP(AD49,CardUpgrade!$I$52:$L$63,4,FALSE)</f>
        <v>1856</v>
      </c>
      <c r="ES49" s="7">
        <f t="shared" si="25"/>
        <v>6296</v>
      </c>
      <c r="EU49" s="7">
        <f t="shared" si="36"/>
        <v>13208</v>
      </c>
      <c r="EX49" s="7">
        <f t="shared" si="26"/>
        <v>4</v>
      </c>
      <c r="EY49" s="7">
        <f>SUM($EX$5:EX49)</f>
        <v>180</v>
      </c>
      <c r="EZ49" s="7">
        <v>2</v>
      </c>
      <c r="FA49" s="7">
        <f>SUM($EZ$5:EZ49)</f>
        <v>90</v>
      </c>
      <c r="FB49" s="7" t="str">
        <f>IFERROR(VLOOKUP(ER49,'CourseLevel&amp;Rewards'!$A$3:$F$18,6,FALSE),"")</f>
        <v/>
      </c>
      <c r="FC49" s="7">
        <f>SUM($FB$5:FB49)</f>
        <v>88</v>
      </c>
      <c r="FD49" s="7">
        <f>VLOOKUP(CG49,ProgressReward!C:K,9,FALSE)</f>
        <v>83</v>
      </c>
      <c r="FE49" s="7">
        <f t="shared" si="27"/>
        <v>261</v>
      </c>
    </row>
    <row r="50" spans="1:202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8"/>
        <v>紫3 - Lv8</v>
      </c>
      <c r="G50" t="str">
        <f t="shared" si="39"/>
        <v>紫8</v>
      </c>
      <c r="H50">
        <f>VLOOKUP(G50,Reference1!C:E,3,FALSE)</f>
        <v>2141.1</v>
      </c>
      <c r="I50" s="122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28"/>
        <v>1440000</v>
      </c>
      <c r="AW50" s="41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VLOOKUP(LEFT(C50,1),'CardsStar&amp;Rewards'!$AF$13:$AJ$16,4,FALSE)</f>
        <v>14</v>
      </c>
      <c r="BI50">
        <f>VLOOKUP(LEFT(C50,1),'CardsStar&amp;Rewards'!$AF$19:$AJ$22,4,FALSE)</f>
        <v>6</v>
      </c>
      <c r="BJ50">
        <f>SUM($BI$5:BI50)</f>
        <v>252</v>
      </c>
      <c r="BS50">
        <f>VLOOKUP(BJ50,StarIdelRewards!A:D,4,FALSE)</f>
        <v>31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446400</v>
      </c>
      <c r="BX50">
        <f>SUM($BW$5:BW50)</f>
        <v>8961600</v>
      </c>
      <c r="BY50">
        <f>SUM($AX$5:AX50)</f>
        <v>7087200</v>
      </c>
      <c r="BZ50" s="46">
        <f t="shared" si="9"/>
        <v>0.26447680325093126</v>
      </c>
      <c r="CG50">
        <f t="shared" si="10"/>
        <v>252</v>
      </c>
      <c r="CH50" s="119"/>
      <c r="CI50" s="43">
        <f t="shared" si="34"/>
        <v>10</v>
      </c>
      <c r="CJ50" s="43">
        <f t="shared" si="34"/>
        <v>900</v>
      </c>
      <c r="CK50" s="42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29"/>
        <v>1800000</v>
      </c>
      <c r="DA50">
        <f t="shared" si="13"/>
        <v>223200</v>
      </c>
      <c r="DB50">
        <f t="shared" si="14"/>
        <v>504000</v>
      </c>
      <c r="DC50" s="47">
        <v>0.1</v>
      </c>
      <c r="DD50" s="71">
        <f t="shared" si="15"/>
        <v>965520</v>
      </c>
      <c r="DE50">
        <f>CY50*(1-DC50)</f>
        <v>16821000</v>
      </c>
      <c r="DF50" s="47">
        <v>0.5</v>
      </c>
      <c r="DG50" s="47">
        <f t="shared" si="33"/>
        <v>0.5</v>
      </c>
      <c r="DH50" s="74">
        <f t="shared" si="17"/>
        <v>482760</v>
      </c>
      <c r="DI50">
        <f>SUM($DH$5:DH50)</f>
        <v>4525500</v>
      </c>
      <c r="DJ50">
        <f t="shared" si="30"/>
        <v>482760</v>
      </c>
      <c r="DK50">
        <f t="shared" si="18"/>
        <v>482760</v>
      </c>
      <c r="DL50">
        <f>SUM($DK$5:DK50)</f>
        <v>4775100</v>
      </c>
      <c r="DM50">
        <f>BJ50</f>
        <v>252</v>
      </c>
      <c r="DN50">
        <f>SUM($BH$5:BH50)</f>
        <v>472</v>
      </c>
      <c r="DO50">
        <f t="shared" si="19"/>
        <v>362</v>
      </c>
      <c r="DP50" s="119"/>
      <c r="DQ50" s="119"/>
      <c r="DR50">
        <f t="shared" si="20"/>
        <v>18948.809523809523</v>
      </c>
      <c r="DS50" s="119"/>
      <c r="DT50">
        <f>VLOOKUP(DM50,StarIdelRewards!A:I,9,FALSE)*BV50</f>
        <v>259200</v>
      </c>
      <c r="DU50">
        <f t="shared" si="21"/>
        <v>482760</v>
      </c>
      <c r="DV50">
        <f>SUM($DT$5:DT50)</f>
        <v>4416000</v>
      </c>
      <c r="DW50" s="46">
        <f t="shared" si="22"/>
        <v>2.4796195652173912E-2</v>
      </c>
      <c r="DX50">
        <f>DJ50/BV50</f>
        <v>33.524999999999999</v>
      </c>
      <c r="DZ50" s="136">
        <f>CZ50*DC50</f>
        <v>180000</v>
      </c>
      <c r="EA50" s="136">
        <f>BB50</f>
        <v>331.5</v>
      </c>
      <c r="EB50" s="119"/>
      <c r="ED50">
        <f>BB50</f>
        <v>331.5</v>
      </c>
      <c r="EE50">
        <f>B50*(3-1.333)*'Chest&amp;Cards&amp;Offer'!$J$70/100</f>
        <v>69.013800000000003</v>
      </c>
      <c r="EF50">
        <f t="shared" si="23"/>
        <v>400.5138</v>
      </c>
      <c r="EG50">
        <f t="shared" si="24"/>
        <v>362</v>
      </c>
      <c r="EJ50">
        <f>VLOOKUP(W50,CardUpgrade!$I$52:$L$63,2,FALSE)</f>
        <v>316</v>
      </c>
      <c r="EK50">
        <f>VLOOKUP(X50,CardUpgrade!$I$52:$L$63,2,FALSE)</f>
        <v>316</v>
      </c>
      <c r="EL50">
        <f>VLOOKUP(Y50,CardUpgrade!$I$52:$L$63,3,FALSE)</f>
        <v>1896</v>
      </c>
      <c r="EM50">
        <f>VLOOKUP(Z50,CardUpgrade!$I$52:$L$63,3,FALSE)</f>
        <v>1896</v>
      </c>
      <c r="EN50">
        <f>VLOOKUP(AA50,CardUpgrade!$I$52:$L$63,3,FALSE)</f>
        <v>1896</v>
      </c>
      <c r="EO50">
        <f>VLOOKUP(AB50,CardUpgrade!$I$52:$L$63,3,FALSE)</f>
        <v>696</v>
      </c>
      <c r="EP50">
        <f>VLOOKUP(AC50,CardUpgrade!$I$52:$L$63,4,FALSE)</f>
        <v>7776</v>
      </c>
      <c r="EQ50">
        <f>VLOOKUP(AD50,CardUpgrade!$I$52:$L$63,4,FALSE)</f>
        <v>1856</v>
      </c>
      <c r="ER50" s="7">
        <v>9</v>
      </c>
      <c r="ES50" s="7">
        <f t="shared" si="25"/>
        <v>7016</v>
      </c>
      <c r="EU50" s="7">
        <f t="shared" si="36"/>
        <v>16648</v>
      </c>
      <c r="EX50" s="7">
        <f t="shared" si="26"/>
        <v>4</v>
      </c>
      <c r="EY50" s="7">
        <f>SUM($EX$5:EX50)</f>
        <v>184</v>
      </c>
      <c r="EZ50" s="7">
        <v>2</v>
      </c>
      <c r="FA50" s="7">
        <f>SUM($EZ$5:EZ50)</f>
        <v>92</v>
      </c>
      <c r="FB50" s="7">
        <f>IFERROR(VLOOKUP(ER50,'CourseLevel&amp;Rewards'!$A$3:$F$18,6,FALSE),"")</f>
        <v>20</v>
      </c>
      <c r="FC50" s="7">
        <f>SUM($FB$5:FB50)</f>
        <v>108</v>
      </c>
      <c r="FD50" s="7">
        <f>VLOOKUP(CG50,ProgressReward!C:K,9,FALSE)</f>
        <v>83</v>
      </c>
      <c r="FE50" s="7">
        <f t="shared" si="27"/>
        <v>283</v>
      </c>
    </row>
    <row r="51" spans="1:202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8"/>
        <v>紫4 - Lv7</v>
      </c>
      <c r="G51" t="str">
        <f t="shared" si="39"/>
        <v>紫7</v>
      </c>
      <c r="H51">
        <f>VLOOKUP(G51,Reference1!C:E,3,FALSE)</f>
        <v>2379</v>
      </c>
      <c r="I51" s="122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28"/>
        <v>960000</v>
      </c>
      <c r="AW51" s="41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VLOOKUP(LEFT(C51,1),'CardsStar&amp;Rewards'!$AF$13:$AJ$16,4,FALSE)</f>
        <v>14</v>
      </c>
      <c r="BI51">
        <f>VLOOKUP(LEFT(C51,1),'CardsStar&amp;Rewards'!$AF$19:$AJ$22,4,FALSE)</f>
        <v>6</v>
      </c>
      <c r="BJ51">
        <f>SUM($BI$5:BI51)</f>
        <v>258</v>
      </c>
      <c r="BM51" t="s">
        <v>358</v>
      </c>
      <c r="BS51">
        <f>VLOOKUP(BJ51,StarIdelRewards!A:D,4,FALSE)</f>
        <v>31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446400</v>
      </c>
      <c r="BX51">
        <f>SUM($BW$5:BW51)</f>
        <v>9408000</v>
      </c>
      <c r="BY51">
        <f>SUM($AX$5:AX51)</f>
        <v>7375200</v>
      </c>
      <c r="BZ51" s="46">
        <f t="shared" si="9"/>
        <v>0.27562642369020501</v>
      </c>
      <c r="CG51">
        <f t="shared" si="10"/>
        <v>258</v>
      </c>
      <c r="CH51" s="119"/>
      <c r="CI51" s="43">
        <f t="shared" si="34"/>
        <v>11</v>
      </c>
      <c r="CJ51" s="43">
        <f t="shared" si="34"/>
        <v>990</v>
      </c>
      <c r="CK51" s="42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29"/>
        <v>1200000</v>
      </c>
      <c r="DA51">
        <f t="shared" si="13"/>
        <v>223200</v>
      </c>
      <c r="DB51">
        <f t="shared" si="14"/>
        <v>336000</v>
      </c>
      <c r="DC51" s="47">
        <v>0.1</v>
      </c>
      <c r="DD51" s="71">
        <f t="shared" si="15"/>
        <v>576720</v>
      </c>
      <c r="DE51">
        <f>CY51*(1-DC51)</f>
        <v>17901000</v>
      </c>
      <c r="DF51" s="47">
        <v>0.5</v>
      </c>
      <c r="DG51" s="47">
        <f t="shared" si="33"/>
        <v>0.5</v>
      </c>
      <c r="DH51" s="74">
        <f t="shared" si="17"/>
        <v>288360</v>
      </c>
      <c r="DI51">
        <f>SUM($DH$5:DH51)</f>
        <v>4813860</v>
      </c>
      <c r="DJ51">
        <f t="shared" si="30"/>
        <v>288360</v>
      </c>
      <c r="DK51">
        <f t="shared" si="18"/>
        <v>288360</v>
      </c>
      <c r="DL51">
        <f>SUM($DK$5:DK51)</f>
        <v>5063460</v>
      </c>
      <c r="DM51">
        <f>BJ51</f>
        <v>258</v>
      </c>
      <c r="DN51">
        <f>SUM($BH$5:BH51)</f>
        <v>486</v>
      </c>
      <c r="DO51">
        <f t="shared" si="19"/>
        <v>372</v>
      </c>
      <c r="DP51" s="119"/>
      <c r="DQ51" s="119"/>
      <c r="DR51">
        <f t="shared" si="20"/>
        <v>19625.81395348837</v>
      </c>
      <c r="DS51" s="119"/>
      <c r="DT51">
        <f>VLOOKUP(DM51,StarIdelRewards!A:I,9,FALSE)*BV51</f>
        <v>288000</v>
      </c>
      <c r="DU51">
        <f t="shared" si="21"/>
        <v>288360</v>
      </c>
      <c r="DV51">
        <f>SUM($DT$5:DT51)</f>
        <v>4704000</v>
      </c>
      <c r="DW51" s="46">
        <f t="shared" si="22"/>
        <v>2.3354591836734693E-2</v>
      </c>
      <c r="DX51">
        <f>DJ51/BV51</f>
        <v>20.024999999999999</v>
      </c>
      <c r="DZ51" s="136">
        <f>CZ51*DC51</f>
        <v>120000</v>
      </c>
      <c r="EA51" s="136">
        <f>BB51</f>
        <v>359.5</v>
      </c>
      <c r="EB51" s="119"/>
      <c r="ED51">
        <f>BB51</f>
        <v>359.5</v>
      </c>
      <c r="EE51">
        <f>B51*(3-1.333)*'Chest&amp;Cards&amp;Offer'!$J$70/100</f>
        <v>70.514100000000013</v>
      </c>
      <c r="EF51">
        <f t="shared" si="23"/>
        <v>430.01409999999998</v>
      </c>
      <c r="EG51">
        <f t="shared" si="24"/>
        <v>372</v>
      </c>
      <c r="EJ51">
        <f>VLOOKUP(W51,CardUpgrade!$I$52:$L$63,2,FALSE)</f>
        <v>316</v>
      </c>
      <c r="EK51">
        <f>VLOOKUP(X51,CardUpgrade!$I$52:$L$63,2,FALSE)</f>
        <v>316</v>
      </c>
      <c r="EL51">
        <f>VLOOKUP(Y51,CardUpgrade!$I$52:$L$63,3,FALSE)</f>
        <v>1896</v>
      </c>
      <c r="EM51">
        <f>VLOOKUP(Z51,CardUpgrade!$I$52:$L$63,3,FALSE)</f>
        <v>1896</v>
      </c>
      <c r="EN51">
        <f>VLOOKUP(AA51,CardUpgrade!$I$52:$L$63,3,FALSE)</f>
        <v>1896</v>
      </c>
      <c r="EO51">
        <f>VLOOKUP(AB51,CardUpgrade!$I$52:$L$63,3,FALSE)</f>
        <v>1176</v>
      </c>
      <c r="EP51">
        <f>VLOOKUP(AC51,CardUpgrade!$I$52:$L$63,4,FALSE)</f>
        <v>7776</v>
      </c>
      <c r="EQ51">
        <f>VLOOKUP(AD51,CardUpgrade!$I$52:$L$63,4,FALSE)</f>
        <v>1856</v>
      </c>
      <c r="ES51" s="7">
        <f t="shared" si="25"/>
        <v>7496</v>
      </c>
      <c r="EU51" s="7">
        <f t="shared" si="36"/>
        <v>17128</v>
      </c>
      <c r="EX51" s="7">
        <f t="shared" si="26"/>
        <v>4</v>
      </c>
      <c r="EY51" s="7">
        <f>SUM($EX$5:EX51)</f>
        <v>188</v>
      </c>
      <c r="EZ51" s="7">
        <v>2</v>
      </c>
      <c r="FA51" s="7">
        <f>SUM($EZ$5:EZ51)</f>
        <v>94</v>
      </c>
      <c r="FC51" s="7">
        <f>SUM($FB$5:FB51)</f>
        <v>108</v>
      </c>
      <c r="FD51" s="7">
        <f>VLOOKUP(CG51,ProgressReward!C:K,9,FALSE)</f>
        <v>83</v>
      </c>
      <c r="FE51" s="7">
        <f t="shared" si="27"/>
        <v>285</v>
      </c>
      <c r="GQ51" s="26" t="s">
        <v>268</v>
      </c>
      <c r="GR51" s="26"/>
      <c r="GS51" s="26"/>
      <c r="GT51" s="26"/>
    </row>
    <row r="52" spans="1:202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8"/>
        <v>紫4 - Lv8</v>
      </c>
      <c r="G52" t="str">
        <f t="shared" si="39"/>
        <v>紫8</v>
      </c>
      <c r="H52">
        <f>VLOOKUP(G52,Reference1!C:E,3,FALSE)</f>
        <v>2141.1</v>
      </c>
      <c r="I52" s="122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28"/>
        <v>1440000</v>
      </c>
      <c r="AW52" s="41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VLOOKUP(LEFT(C52,1),'CardsStar&amp;Rewards'!$AF$13:$AJ$16,4,FALSE)</f>
        <v>14</v>
      </c>
      <c r="BI52">
        <f>VLOOKUP(LEFT(C52,1),'CardsStar&amp;Rewards'!$AF$19:$AJ$22,4,FALSE)</f>
        <v>6</v>
      </c>
      <c r="BJ52">
        <f>SUM($BI$5:BI52)</f>
        <v>264</v>
      </c>
      <c r="BM52" t="s">
        <v>359</v>
      </c>
      <c r="BS52">
        <f>VLOOKUP(BJ52,StarIdelRewards!A:D,4,FALSE)</f>
        <v>31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446400</v>
      </c>
      <c r="BX52">
        <f>SUM($BW$5:BW52)</f>
        <v>9854400</v>
      </c>
      <c r="BY52">
        <f>SUM($AX$5:AX52)</f>
        <v>7807200</v>
      </c>
      <c r="BZ52" s="46">
        <f t="shared" si="9"/>
        <v>0.26221948970181369</v>
      </c>
      <c r="CG52">
        <f t="shared" si="10"/>
        <v>264</v>
      </c>
      <c r="CH52" s="119"/>
      <c r="CI52" s="43">
        <f t="shared" si="34"/>
        <v>12</v>
      </c>
      <c r="CJ52" s="43">
        <f t="shared" si="34"/>
        <v>1080</v>
      </c>
      <c r="CK52" s="42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29"/>
        <v>1800000</v>
      </c>
      <c r="DA52">
        <f t="shared" si="13"/>
        <v>223200</v>
      </c>
      <c r="DB52">
        <f t="shared" si="14"/>
        <v>504000</v>
      </c>
      <c r="DC52" s="47">
        <v>0.1</v>
      </c>
      <c r="DD52" s="71">
        <f t="shared" si="15"/>
        <v>965520</v>
      </c>
      <c r="DE52">
        <f>CY52*(1-DC52)</f>
        <v>19521000</v>
      </c>
      <c r="DF52" s="47">
        <v>0.5</v>
      </c>
      <c r="DG52" s="47">
        <f t="shared" si="33"/>
        <v>0.5</v>
      </c>
      <c r="DH52" s="74">
        <f t="shared" si="17"/>
        <v>482760</v>
      </c>
      <c r="DI52">
        <f>SUM($DH$5:DH52)</f>
        <v>5296620</v>
      </c>
      <c r="DJ52">
        <f t="shared" si="30"/>
        <v>482760</v>
      </c>
      <c r="DK52">
        <f t="shared" si="18"/>
        <v>482760</v>
      </c>
      <c r="DL52">
        <f>SUM($DK$5:DK52)</f>
        <v>5546220</v>
      </c>
      <c r="DM52">
        <f>BJ52</f>
        <v>264</v>
      </c>
      <c r="DN52">
        <f>SUM($BH$5:BH52)</f>
        <v>500</v>
      </c>
      <c r="DO52">
        <f t="shared" si="19"/>
        <v>382</v>
      </c>
      <c r="DP52" s="119"/>
      <c r="DQ52" s="119"/>
      <c r="DR52">
        <f t="shared" si="20"/>
        <v>21008.409090909092</v>
      </c>
      <c r="DS52" s="119"/>
      <c r="DT52">
        <f>VLOOKUP(DM52,StarIdelRewards!A:I,9,FALSE)*BV52</f>
        <v>316800</v>
      </c>
      <c r="DU52">
        <f t="shared" si="21"/>
        <v>482760</v>
      </c>
      <c r="DV52">
        <f>SUM($DT$5:DT52)</f>
        <v>5020800</v>
      </c>
      <c r="DW52" s="46">
        <f t="shared" si="22"/>
        <v>5.4935468451242829E-2</v>
      </c>
      <c r="DX52">
        <f>DJ52/BV52</f>
        <v>33.524999999999999</v>
      </c>
      <c r="DZ52" s="136">
        <f>CZ52*DC52</f>
        <v>180000</v>
      </c>
      <c r="EA52" s="136">
        <f>BB52</f>
        <v>401.5</v>
      </c>
      <c r="EB52" s="119"/>
      <c r="ED52">
        <f>BB52</f>
        <v>401.5</v>
      </c>
      <c r="EE52">
        <f>B52*(3-1.333)*'Chest&amp;Cards&amp;Offer'!$J$70/100</f>
        <v>72.014400000000009</v>
      </c>
      <c r="EF52">
        <f t="shared" si="23"/>
        <v>473.51440000000002</v>
      </c>
      <c r="EG52">
        <f t="shared" si="24"/>
        <v>382</v>
      </c>
      <c r="EJ52">
        <f>VLOOKUP(W52,CardUpgrade!$I$52:$L$63,2,FALSE)</f>
        <v>316</v>
      </c>
      <c r="EK52">
        <f>VLOOKUP(X52,CardUpgrade!$I$52:$L$63,2,FALSE)</f>
        <v>316</v>
      </c>
      <c r="EL52">
        <f>VLOOKUP(Y52,CardUpgrade!$I$52:$L$63,3,FALSE)</f>
        <v>1896</v>
      </c>
      <c r="EM52">
        <f>VLOOKUP(Z52,CardUpgrade!$I$52:$L$63,3,FALSE)</f>
        <v>1896</v>
      </c>
      <c r="EN52">
        <f>VLOOKUP(AA52,CardUpgrade!$I$52:$L$63,3,FALSE)</f>
        <v>1896</v>
      </c>
      <c r="EO52">
        <f>VLOOKUP(AB52,CardUpgrade!$I$52:$L$63,3,FALSE)</f>
        <v>1896</v>
      </c>
      <c r="EP52">
        <f>VLOOKUP(AC52,CardUpgrade!$I$52:$L$63,4,FALSE)</f>
        <v>7776</v>
      </c>
      <c r="EQ52">
        <f>VLOOKUP(AD52,CardUpgrade!$I$52:$L$63,4,FALSE)</f>
        <v>1856</v>
      </c>
      <c r="ES52" s="7">
        <f t="shared" si="25"/>
        <v>8216</v>
      </c>
      <c r="EU52" s="7">
        <f t="shared" si="36"/>
        <v>17848</v>
      </c>
      <c r="EX52" s="7">
        <f t="shared" si="26"/>
        <v>4</v>
      </c>
      <c r="EY52" s="7">
        <f>SUM($EX$5:EX52)</f>
        <v>192</v>
      </c>
      <c r="EZ52" s="7">
        <v>2</v>
      </c>
      <c r="FA52" s="7">
        <f>SUM($EZ$5:EZ52)</f>
        <v>96</v>
      </c>
      <c r="FC52" s="7">
        <f>SUM($FB$5:FB52)</f>
        <v>108</v>
      </c>
      <c r="FD52" s="7">
        <f>VLOOKUP(CG52,ProgressReward!C:K,9,FALSE)</f>
        <v>91</v>
      </c>
      <c r="FE52" s="7">
        <f t="shared" si="27"/>
        <v>295</v>
      </c>
      <c r="GQ52" t="s">
        <v>269</v>
      </c>
    </row>
    <row r="53" spans="1:202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8"/>
        <v>橙1 - Lv9</v>
      </c>
      <c r="G53" t="str">
        <f t="shared" si="39"/>
        <v>橙9</v>
      </c>
      <c r="H53">
        <f>VLOOKUP(G53,Reference1!C:E,3,FALSE)</f>
        <v>1034.4000000000001</v>
      </c>
      <c r="I53" s="122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28"/>
        <v>612000</v>
      </c>
      <c r="AW53" s="41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VLOOKUP(LEFT(C53,1),'CardsStar&amp;Rewards'!$AF$13:$AJ$16,4,FALSE)</f>
        <v>10</v>
      </c>
      <c r="BI53">
        <f>VLOOKUP(LEFT(C53,1),'CardsStar&amp;Rewards'!$AF$19:$AJ$22,4,FALSE)</f>
        <v>6</v>
      </c>
      <c r="BJ53">
        <f>SUM($BI$5:BI53)</f>
        <v>270</v>
      </c>
      <c r="BS53">
        <f>VLOOKUP(BJ53,StarIdelRewards!A:D,4,FALSE)</f>
        <v>32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460800</v>
      </c>
      <c r="BX53">
        <f>SUM($BW$5:BW53)</f>
        <v>10315200</v>
      </c>
      <c r="BY53">
        <f>SUM($AX$5:AX53)</f>
        <v>7990800</v>
      </c>
      <c r="BZ53" s="46">
        <f t="shared" si="9"/>
        <v>0.29088451719477398</v>
      </c>
      <c r="CG53">
        <f t="shared" si="10"/>
        <v>270</v>
      </c>
      <c r="CH53" s="119"/>
      <c r="CI53" s="43">
        <f t="shared" si="34"/>
        <v>13</v>
      </c>
      <c r="CJ53" s="43">
        <f t="shared" si="34"/>
        <v>1170</v>
      </c>
      <c r="CK53" s="42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29"/>
        <v>1000000</v>
      </c>
      <c r="DA53">
        <f t="shared" si="13"/>
        <v>230400</v>
      </c>
      <c r="DB53">
        <f t="shared" si="14"/>
        <v>214200</v>
      </c>
      <c r="DC53" s="47">
        <v>0.1</v>
      </c>
      <c r="DD53" s="71">
        <f t="shared" si="15"/>
        <v>499860</v>
      </c>
      <c r="DE53">
        <f>CY53*(1-DC53)</f>
        <v>20421000</v>
      </c>
      <c r="DF53" s="47">
        <v>0.5</v>
      </c>
      <c r="DG53" s="47">
        <f t="shared" si="33"/>
        <v>0.5</v>
      </c>
      <c r="DH53" s="74">
        <f t="shared" si="17"/>
        <v>249930</v>
      </c>
      <c r="DI53">
        <f>SUM($DH$5:DH53)</f>
        <v>5546550</v>
      </c>
      <c r="DJ53">
        <f t="shared" si="30"/>
        <v>249930</v>
      </c>
      <c r="DK53">
        <f t="shared" si="18"/>
        <v>249930</v>
      </c>
      <c r="DL53">
        <f>SUM($DK$5:DK53)</f>
        <v>5796150</v>
      </c>
      <c r="DM53">
        <f>BJ53</f>
        <v>270</v>
      </c>
      <c r="DN53">
        <f>SUM($BH$5:BH53)</f>
        <v>510</v>
      </c>
      <c r="DO53">
        <f t="shared" si="19"/>
        <v>390</v>
      </c>
      <c r="DP53" s="119"/>
      <c r="DQ53" s="119"/>
      <c r="DR53">
        <f t="shared" si="20"/>
        <v>21467.222222222223</v>
      </c>
      <c r="DS53" s="119"/>
      <c r="DT53">
        <f>VLOOKUP(DM53,StarIdelRewards!A:I,9,FALSE)*BV53</f>
        <v>345600</v>
      </c>
      <c r="DU53">
        <f t="shared" si="21"/>
        <v>249930</v>
      </c>
      <c r="DV53">
        <f>SUM($DT$5:DT53)</f>
        <v>5366400</v>
      </c>
      <c r="DW53" s="46">
        <f t="shared" si="22"/>
        <v>3.3569991055456175E-2</v>
      </c>
      <c r="DX53">
        <f>DJ53/BV53</f>
        <v>17.356249999999999</v>
      </c>
      <c r="DZ53" s="136">
        <f>CZ53*DC53</f>
        <v>100000</v>
      </c>
      <c r="EA53" s="136">
        <f>BB53</f>
        <v>419.35</v>
      </c>
      <c r="EB53" s="119"/>
      <c r="ED53">
        <f>BB53</f>
        <v>419.35</v>
      </c>
      <c r="EE53">
        <f>B53*(3-1.333)*'Chest&amp;Cards&amp;Offer'!$J$70/100</f>
        <v>73.514700000000005</v>
      </c>
      <c r="EF53">
        <f t="shared" si="23"/>
        <v>492.86470000000003</v>
      </c>
      <c r="EG53">
        <f t="shared" si="24"/>
        <v>390</v>
      </c>
      <c r="EJ53">
        <f>VLOOKUP(W53,CardUpgrade!$I$52:$L$63,2,FALSE)</f>
        <v>486</v>
      </c>
      <c r="EK53">
        <f>VLOOKUP(X53,CardUpgrade!$I$52:$L$63,2,FALSE)</f>
        <v>316</v>
      </c>
      <c r="EL53">
        <f>VLOOKUP(Y53,CardUpgrade!$I$52:$L$63,3,FALSE)</f>
        <v>1896</v>
      </c>
      <c r="EM53">
        <f>VLOOKUP(Z53,CardUpgrade!$I$52:$L$63,3,FALSE)</f>
        <v>1896</v>
      </c>
      <c r="EN53">
        <f>VLOOKUP(AA53,CardUpgrade!$I$52:$L$63,3,FALSE)</f>
        <v>1896</v>
      </c>
      <c r="EO53">
        <f>VLOOKUP(AB53,CardUpgrade!$I$52:$L$63,3,FALSE)</f>
        <v>1896</v>
      </c>
      <c r="EP53">
        <f>VLOOKUP(AC53,CardUpgrade!$I$52:$L$63,4,FALSE)</f>
        <v>7776</v>
      </c>
      <c r="EQ53">
        <f>VLOOKUP(AD53,CardUpgrade!$I$52:$L$63,4,FALSE)</f>
        <v>1856</v>
      </c>
      <c r="ES53" s="7">
        <f t="shared" si="25"/>
        <v>8386</v>
      </c>
      <c r="EU53" s="7">
        <f t="shared" si="36"/>
        <v>18018</v>
      </c>
      <c r="EX53" s="7">
        <f t="shared" si="26"/>
        <v>4</v>
      </c>
      <c r="EY53" s="7">
        <f>SUM($EX$5:EX53)</f>
        <v>196</v>
      </c>
      <c r="EZ53" s="7">
        <v>2</v>
      </c>
      <c r="FA53" s="7">
        <f>SUM($EZ$5:EZ53)</f>
        <v>98</v>
      </c>
      <c r="FC53" s="7">
        <f>SUM($FB$5:FB53)</f>
        <v>108</v>
      </c>
      <c r="FD53" s="7">
        <f>VLOOKUP(CG53,ProgressReward!C:K,9,FALSE)</f>
        <v>94</v>
      </c>
      <c r="FE53" s="7">
        <f t="shared" si="27"/>
        <v>300</v>
      </c>
      <c r="GQ53" t="s">
        <v>270</v>
      </c>
    </row>
    <row r="54" spans="1:202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8"/>
        <v>橙2 - Lv9</v>
      </c>
      <c r="G54" t="str">
        <f t="shared" si="39"/>
        <v>橙9</v>
      </c>
      <c r="H54">
        <f>VLOOKUP(G54,Reference1!C:E,3,FALSE)</f>
        <v>1034.4000000000001</v>
      </c>
      <c r="I54" s="122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28"/>
        <v>612000</v>
      </c>
      <c r="AW54" s="41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VLOOKUP(LEFT(C54,1),'CardsStar&amp;Rewards'!$AF$13:$AJ$16,4,FALSE)</f>
        <v>10</v>
      </c>
      <c r="BI54">
        <f>VLOOKUP(LEFT(C54,1),'CardsStar&amp;Rewards'!$AF$19:$AJ$22,4,FALSE)</f>
        <v>6</v>
      </c>
      <c r="BJ54">
        <f>SUM($BI$5:BI54)</f>
        <v>276</v>
      </c>
      <c r="BS54">
        <f>VLOOKUP(BJ54,StarIdelRewards!A:D,4,FALSE)</f>
        <v>32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460800</v>
      </c>
      <c r="BX54">
        <f>SUM($BW$5:BW54)</f>
        <v>10776000</v>
      </c>
      <c r="BY54">
        <f>SUM($AX$5:AX54)</f>
        <v>8174400</v>
      </c>
      <c r="BZ54" s="46">
        <f t="shared" si="9"/>
        <v>0.31826189078097478</v>
      </c>
      <c r="CG54">
        <f t="shared" si="10"/>
        <v>276</v>
      </c>
      <c r="CH54" s="119"/>
      <c r="CI54" s="43">
        <f t="shared" si="34"/>
        <v>14</v>
      </c>
      <c r="CJ54" s="43">
        <f t="shared" si="34"/>
        <v>1260</v>
      </c>
      <c r="CK54" s="42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29"/>
        <v>1000000</v>
      </c>
      <c r="DA54">
        <f t="shared" si="13"/>
        <v>230400</v>
      </c>
      <c r="DB54">
        <f t="shared" si="14"/>
        <v>214200</v>
      </c>
      <c r="DC54" s="47">
        <v>0.1</v>
      </c>
      <c r="DD54" s="71">
        <f t="shared" si="15"/>
        <v>499860</v>
      </c>
      <c r="DE54">
        <f>CY54*(1-DC54)</f>
        <v>21321000</v>
      </c>
      <c r="DF54" s="47">
        <v>0.5</v>
      </c>
      <c r="DG54" s="47">
        <f t="shared" si="33"/>
        <v>0.5</v>
      </c>
      <c r="DH54" s="74">
        <f t="shared" si="17"/>
        <v>249930</v>
      </c>
      <c r="DI54">
        <f>SUM($DH$5:DH54)</f>
        <v>5796480</v>
      </c>
      <c r="DJ54">
        <f t="shared" si="30"/>
        <v>249930</v>
      </c>
      <c r="DK54">
        <f t="shared" si="18"/>
        <v>249930</v>
      </c>
      <c r="DL54">
        <f>SUM($DK$5:DK54)</f>
        <v>6046080</v>
      </c>
      <c r="DM54">
        <f>BJ54</f>
        <v>276</v>
      </c>
      <c r="DN54">
        <f>SUM($BH$5:BH54)</f>
        <v>520</v>
      </c>
      <c r="DO54">
        <f t="shared" si="19"/>
        <v>398</v>
      </c>
      <c r="DP54" s="119"/>
      <c r="DQ54" s="119"/>
      <c r="DR54">
        <f t="shared" si="20"/>
        <v>21906.08695652174</v>
      </c>
      <c r="DS54" s="119"/>
      <c r="DT54">
        <f>VLOOKUP(DM54,StarIdelRewards!A:I,9,FALSE)*BV54</f>
        <v>374400</v>
      </c>
      <c r="DU54">
        <f t="shared" si="21"/>
        <v>249930</v>
      </c>
      <c r="DV54">
        <f>SUM($DT$5:DT54)</f>
        <v>5740800</v>
      </c>
      <c r="DW54" s="46">
        <f t="shared" si="22"/>
        <v>9.6989966555183944E-3</v>
      </c>
      <c r="DX54">
        <f>DJ54/BV54</f>
        <v>17.356249999999999</v>
      </c>
      <c r="DZ54" s="136">
        <f>CZ54*DC54</f>
        <v>100000</v>
      </c>
      <c r="EA54" s="136">
        <f>BB54</f>
        <v>437.2</v>
      </c>
      <c r="EB54" s="119"/>
      <c r="ED54">
        <f>BB54</f>
        <v>437.2</v>
      </c>
      <c r="EE54">
        <f>B54*(3-1.333)*'Chest&amp;Cards&amp;Offer'!$J$70/100</f>
        <v>75.015000000000015</v>
      </c>
      <c r="EF54">
        <f t="shared" si="23"/>
        <v>512.21500000000003</v>
      </c>
      <c r="EG54">
        <f t="shared" si="24"/>
        <v>398</v>
      </c>
      <c r="EJ54">
        <f>VLOOKUP(W54,CardUpgrade!$I$52:$L$63,2,FALSE)</f>
        <v>486</v>
      </c>
      <c r="EK54">
        <f>VLOOKUP(X54,CardUpgrade!$I$52:$L$63,2,FALSE)</f>
        <v>486</v>
      </c>
      <c r="EL54">
        <f>VLOOKUP(Y54,CardUpgrade!$I$52:$L$63,3,FALSE)</f>
        <v>1896</v>
      </c>
      <c r="EM54">
        <f>VLOOKUP(Z54,CardUpgrade!$I$52:$L$63,3,FALSE)</f>
        <v>1896</v>
      </c>
      <c r="EN54">
        <f>VLOOKUP(AA54,CardUpgrade!$I$52:$L$63,3,FALSE)</f>
        <v>1896</v>
      </c>
      <c r="EO54">
        <f>VLOOKUP(AB54,CardUpgrade!$I$52:$L$63,3,FALSE)</f>
        <v>1896</v>
      </c>
      <c r="EP54">
        <f>VLOOKUP(AC54,CardUpgrade!$I$52:$L$63,4,FALSE)</f>
        <v>7776</v>
      </c>
      <c r="EQ54">
        <f>VLOOKUP(AD54,CardUpgrade!$I$52:$L$63,4,FALSE)</f>
        <v>3136</v>
      </c>
      <c r="ES54" s="7">
        <f t="shared" si="25"/>
        <v>8556</v>
      </c>
      <c r="EU54" s="7">
        <f t="shared" si="36"/>
        <v>19468</v>
      </c>
      <c r="EX54" s="7">
        <f t="shared" si="26"/>
        <v>4</v>
      </c>
      <c r="EY54" s="7">
        <f>SUM($EX$5:EX54)</f>
        <v>200</v>
      </c>
      <c r="EZ54" s="7">
        <v>2</v>
      </c>
      <c r="FA54" s="7">
        <f>SUM($EZ$5:EZ54)</f>
        <v>100</v>
      </c>
      <c r="FC54" s="7">
        <f>SUM($FB$5:FB54)</f>
        <v>108</v>
      </c>
      <c r="FD54" s="7">
        <f>VLOOKUP(CG54,ProgressReward!C:K,9,FALSE)</f>
        <v>94</v>
      </c>
      <c r="FE54" s="7">
        <f t="shared" si="27"/>
        <v>302</v>
      </c>
    </row>
    <row r="55" spans="1:202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8"/>
        <v>紫1 - Lv9</v>
      </c>
      <c r="G55" t="str">
        <f t="shared" si="39"/>
        <v>紫9</v>
      </c>
      <c r="H55">
        <f>VLOOKUP(G55,Reference1!C:E,3,FALSE)</f>
        <v>1903.2</v>
      </c>
      <c r="I55" s="122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28"/>
        <v>2040000</v>
      </c>
      <c r="AW55" s="41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VLOOKUP(LEFT(C55,1),'CardsStar&amp;Rewards'!$AF$13:$AJ$16,4,FALSE)</f>
        <v>14</v>
      </c>
      <c r="BI55">
        <f>VLOOKUP(LEFT(C55,1),'CardsStar&amp;Rewards'!$AF$19:$AJ$22,4,FALSE)</f>
        <v>6</v>
      </c>
      <c r="BJ55">
        <f>SUM($BI$5:BI55)</f>
        <v>282</v>
      </c>
      <c r="BM55" t="s">
        <v>360</v>
      </c>
      <c r="BS55">
        <f>VLOOKUP(BJ55,StarIdelRewards!A:D,4,FALSE)</f>
        <v>33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475200</v>
      </c>
      <c r="BX55">
        <f>SUM($BW$5:BW55)</f>
        <v>11251200</v>
      </c>
      <c r="BY55">
        <f>SUM($AX$5:AX55)</f>
        <v>8786400</v>
      </c>
      <c r="BZ55" s="46">
        <f t="shared" si="9"/>
        <v>0.28052444687243921</v>
      </c>
      <c r="CG55">
        <f t="shared" si="10"/>
        <v>282</v>
      </c>
      <c r="CH55" s="119"/>
      <c r="CI55" s="43">
        <f t="shared" si="34"/>
        <v>15</v>
      </c>
      <c r="CJ55" s="43">
        <f t="shared" si="34"/>
        <v>1350</v>
      </c>
      <c r="CK55" s="42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29"/>
        <v>2200000</v>
      </c>
      <c r="DA55">
        <f t="shared" si="13"/>
        <v>237600</v>
      </c>
      <c r="DB55">
        <f t="shared" si="14"/>
        <v>714000</v>
      </c>
      <c r="DC55" s="47">
        <v>0.1</v>
      </c>
      <c r="DD55" s="71">
        <f t="shared" si="15"/>
        <v>1123560</v>
      </c>
      <c r="DE55">
        <f>CY55*(1-DC55)</f>
        <v>23301000</v>
      </c>
      <c r="DF55" s="47">
        <v>0.5</v>
      </c>
      <c r="DG55" s="47">
        <f t="shared" si="33"/>
        <v>0.5</v>
      </c>
      <c r="DH55" s="74">
        <f t="shared" si="17"/>
        <v>561780</v>
      </c>
      <c r="DI55">
        <f>SUM($DH$5:DH55)</f>
        <v>6358260</v>
      </c>
      <c r="DJ55">
        <f t="shared" si="30"/>
        <v>561780</v>
      </c>
      <c r="DK55">
        <f t="shared" si="18"/>
        <v>561780</v>
      </c>
      <c r="DL55">
        <f>SUM($DK$5:DK55)</f>
        <v>6607860</v>
      </c>
      <c r="DM55">
        <f>BJ55</f>
        <v>282</v>
      </c>
      <c r="DN55">
        <f>SUM($BH$5:BH55)</f>
        <v>534</v>
      </c>
      <c r="DO55">
        <f t="shared" si="19"/>
        <v>408</v>
      </c>
      <c r="DP55" s="119"/>
      <c r="DQ55" s="119"/>
      <c r="DR55">
        <f t="shared" si="20"/>
        <v>23432.127659574468</v>
      </c>
      <c r="DS55" s="119"/>
      <c r="DT55">
        <f>VLOOKUP(DM55,StarIdelRewards!A:I,9,FALSE)*BV55</f>
        <v>403200</v>
      </c>
      <c r="DU55">
        <f t="shared" si="21"/>
        <v>561780</v>
      </c>
      <c r="DV55">
        <f>SUM($DT$5:DT55)</f>
        <v>6144000</v>
      </c>
      <c r="DW55" s="46">
        <f t="shared" si="22"/>
        <v>3.4873046875000001E-2</v>
      </c>
      <c r="DX55">
        <f>DJ55/BV55</f>
        <v>39.012500000000003</v>
      </c>
      <c r="DZ55" s="136">
        <f>CZ55*DC55</f>
        <v>220000</v>
      </c>
      <c r="EA55" s="136">
        <f>BB55</f>
        <v>496.7</v>
      </c>
      <c r="EB55" s="119"/>
      <c r="ED55">
        <f>BB55</f>
        <v>496.7</v>
      </c>
      <c r="EE55">
        <f>B55*(3-1.333)*'Chest&amp;Cards&amp;Offer'!$J$70/100</f>
        <v>76.515299999999996</v>
      </c>
      <c r="EF55">
        <f t="shared" si="23"/>
        <v>573.21529999999996</v>
      </c>
      <c r="EG55">
        <f t="shared" si="24"/>
        <v>408</v>
      </c>
      <c r="EJ55">
        <f>VLOOKUP(W55,CardUpgrade!$I$52:$L$63,2,FALSE)</f>
        <v>486</v>
      </c>
      <c r="EK55">
        <f>VLOOKUP(X55,CardUpgrade!$I$52:$L$63,2,FALSE)</f>
        <v>486</v>
      </c>
      <c r="EL55">
        <f>VLOOKUP(Y55,CardUpgrade!$I$52:$L$63,3,FALSE)</f>
        <v>2916</v>
      </c>
      <c r="EM55">
        <f>VLOOKUP(Z55,CardUpgrade!$I$52:$L$63,3,FALSE)</f>
        <v>1896</v>
      </c>
      <c r="EN55">
        <f>VLOOKUP(AA55,CardUpgrade!$I$52:$L$63,3,FALSE)</f>
        <v>1896</v>
      </c>
      <c r="EO55">
        <f>VLOOKUP(AB55,CardUpgrade!$I$52:$L$63,3,FALSE)</f>
        <v>1896</v>
      </c>
      <c r="EP55">
        <f>VLOOKUP(AC55,CardUpgrade!$I$52:$L$63,4,FALSE)</f>
        <v>7776</v>
      </c>
      <c r="EQ55">
        <f>VLOOKUP(AD55,CardUpgrade!$I$52:$L$63,4,FALSE)</f>
        <v>5056</v>
      </c>
      <c r="ES55" s="7">
        <f t="shared" si="25"/>
        <v>9576</v>
      </c>
      <c r="EU55" s="7">
        <f t="shared" si="36"/>
        <v>22408</v>
      </c>
      <c r="EX55" s="7">
        <f t="shared" si="26"/>
        <v>4</v>
      </c>
      <c r="EY55" s="7">
        <f>SUM($EX$5:EX55)</f>
        <v>204</v>
      </c>
      <c r="EZ55" s="7">
        <v>2</v>
      </c>
      <c r="FA55" s="7">
        <f>SUM($EZ$5:EZ55)</f>
        <v>102</v>
      </c>
      <c r="FC55" s="7">
        <f>SUM($FB$5:FB55)</f>
        <v>108</v>
      </c>
      <c r="FD55" s="7">
        <f>VLOOKUP(CG55,ProgressReward!C:K,9,FALSE)</f>
        <v>94</v>
      </c>
      <c r="FE55" s="7">
        <f t="shared" si="27"/>
        <v>304</v>
      </c>
    </row>
    <row r="56" spans="1:202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8"/>
        <v>紫2 - Lv9</v>
      </c>
      <c r="G56" t="str">
        <f t="shared" si="39"/>
        <v>紫9</v>
      </c>
      <c r="H56">
        <f>VLOOKUP(G56,Reference1!C:E,3,FALSE)</f>
        <v>1903.2</v>
      </c>
      <c r="I56" s="122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28"/>
        <v>2040000</v>
      </c>
      <c r="AW56" s="41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VLOOKUP(LEFT(C56,1),'CardsStar&amp;Rewards'!$AF$13:$AJ$16,4,FALSE)</f>
        <v>14</v>
      </c>
      <c r="BI56">
        <f>VLOOKUP(LEFT(C56,1),'CardsStar&amp;Rewards'!$AF$19:$AJ$22,4,FALSE)</f>
        <v>6</v>
      </c>
      <c r="BJ56">
        <f>SUM($BI$5:BI56)</f>
        <v>288</v>
      </c>
      <c r="BS56">
        <f>VLOOKUP(BJ56,StarIdelRewards!A:D,4,FALSE)</f>
        <v>33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475200</v>
      </c>
      <c r="BX56">
        <f>SUM($BW$5:BW56)</f>
        <v>11726400</v>
      </c>
      <c r="BY56">
        <f>SUM($AX$5:AX56)</f>
        <v>9398400</v>
      </c>
      <c r="BZ56" s="46">
        <f t="shared" si="9"/>
        <v>0.24770173646578142</v>
      </c>
      <c r="CG56">
        <f t="shared" si="10"/>
        <v>288</v>
      </c>
      <c r="CH56" s="119"/>
      <c r="CI56" s="43">
        <f t="shared" si="34"/>
        <v>16</v>
      </c>
      <c r="CJ56" s="43">
        <f t="shared" si="34"/>
        <v>1440</v>
      </c>
      <c r="CK56" s="42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29"/>
        <v>2200000</v>
      </c>
      <c r="DA56">
        <f t="shared" si="13"/>
        <v>237600</v>
      </c>
      <c r="DB56">
        <f t="shared" si="14"/>
        <v>714000</v>
      </c>
      <c r="DC56" s="47">
        <v>0.1</v>
      </c>
      <c r="DD56" s="71">
        <f t="shared" si="15"/>
        <v>1123560</v>
      </c>
      <c r="DE56">
        <f>CY56*(1-DC56)</f>
        <v>25281000</v>
      </c>
      <c r="DF56" s="47">
        <v>0.5</v>
      </c>
      <c r="DG56" s="47">
        <f t="shared" si="33"/>
        <v>0.5</v>
      </c>
      <c r="DH56" s="74">
        <f t="shared" si="17"/>
        <v>561780</v>
      </c>
      <c r="DI56">
        <f>SUM($DH$5:DH56)</f>
        <v>6920040</v>
      </c>
      <c r="DJ56">
        <f t="shared" si="30"/>
        <v>561780</v>
      </c>
      <c r="DK56">
        <f t="shared" si="18"/>
        <v>561780</v>
      </c>
      <c r="DL56">
        <f>SUM($DK$5:DK56)</f>
        <v>7169640</v>
      </c>
      <c r="DM56">
        <f>BJ56</f>
        <v>288</v>
      </c>
      <c r="DN56">
        <f>SUM($BH$5:BH56)</f>
        <v>548</v>
      </c>
      <c r="DO56">
        <f t="shared" si="19"/>
        <v>418</v>
      </c>
      <c r="DP56" s="119"/>
      <c r="DQ56" s="119"/>
      <c r="DR56">
        <f t="shared" si="20"/>
        <v>24894.583333333332</v>
      </c>
      <c r="DS56" s="119"/>
      <c r="DT56">
        <f>VLOOKUP(DM56,StarIdelRewards!A:I,9,FALSE)*BV56</f>
        <v>432000</v>
      </c>
      <c r="DU56">
        <f t="shared" si="21"/>
        <v>561780</v>
      </c>
      <c r="DV56">
        <f>SUM($DT$5:DT56)</f>
        <v>6576000</v>
      </c>
      <c r="DW56" s="46">
        <f t="shared" si="22"/>
        <v>5.2317518248175182E-2</v>
      </c>
      <c r="DX56">
        <f>DJ56/BV56</f>
        <v>39.012500000000003</v>
      </c>
      <c r="DZ56" s="136">
        <f>CZ56*DC56</f>
        <v>220000</v>
      </c>
      <c r="EA56" s="136">
        <f>BB56</f>
        <v>556.20000000000005</v>
      </c>
      <c r="EB56" s="119"/>
      <c r="ED56">
        <f>BB56</f>
        <v>556.20000000000005</v>
      </c>
      <c r="EE56">
        <f>B56*(3-1.333)*'Chest&amp;Cards&amp;Offer'!$J$70/100</f>
        <v>78.015599999999992</v>
      </c>
      <c r="EF56">
        <f t="shared" si="23"/>
        <v>634.21559999999999</v>
      </c>
      <c r="EG56">
        <f t="shared" si="24"/>
        <v>418</v>
      </c>
      <c r="EJ56">
        <f>VLOOKUP(W56,CardUpgrade!$I$52:$L$63,2,FALSE)</f>
        <v>486</v>
      </c>
      <c r="EK56">
        <f>VLOOKUP(X56,CardUpgrade!$I$52:$L$63,2,FALSE)</f>
        <v>486</v>
      </c>
      <c r="EL56">
        <f>VLOOKUP(Y56,CardUpgrade!$I$52:$L$63,3,FALSE)</f>
        <v>2916</v>
      </c>
      <c r="EM56">
        <f>VLOOKUP(Z56,CardUpgrade!$I$52:$L$63,3,FALSE)</f>
        <v>2916</v>
      </c>
      <c r="EN56">
        <f>VLOOKUP(AA56,CardUpgrade!$I$52:$L$63,3,FALSE)</f>
        <v>1896</v>
      </c>
      <c r="EO56">
        <f>VLOOKUP(AB56,CardUpgrade!$I$52:$L$63,3,FALSE)</f>
        <v>1896</v>
      </c>
      <c r="EP56">
        <f>VLOOKUP(AC56,CardUpgrade!$I$52:$L$63,4,FALSE)</f>
        <v>7776</v>
      </c>
      <c r="EQ56">
        <f>VLOOKUP(AD56,CardUpgrade!$I$52:$L$63,4,FALSE)</f>
        <v>7776</v>
      </c>
      <c r="ER56" s="7">
        <v>10</v>
      </c>
      <c r="ES56" s="7">
        <f t="shared" si="25"/>
        <v>10596</v>
      </c>
      <c r="ET56">
        <v>13</v>
      </c>
      <c r="EU56" s="7">
        <f t="shared" si="36"/>
        <v>26148</v>
      </c>
      <c r="EX56" s="7">
        <f t="shared" si="26"/>
        <v>4</v>
      </c>
      <c r="EY56" s="7">
        <f>SUM($EX$5:EX56)</f>
        <v>208</v>
      </c>
      <c r="EZ56" s="7">
        <v>2</v>
      </c>
      <c r="FA56" s="7">
        <f>SUM($EZ$5:EZ56)</f>
        <v>104</v>
      </c>
      <c r="FC56" s="7">
        <f>SUM($FB$5:FB56)</f>
        <v>108</v>
      </c>
      <c r="FD56" s="7">
        <f>VLOOKUP(CG56,ProgressReward!C:K,9,FALSE)</f>
        <v>94</v>
      </c>
      <c r="FE56" s="7">
        <f t="shared" si="27"/>
        <v>306</v>
      </c>
    </row>
    <row r="57" spans="1:202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8"/>
        <v>紫3 - Lv9</v>
      </c>
      <c r="G57" t="str">
        <f t="shared" si="39"/>
        <v>紫9</v>
      </c>
      <c r="H57">
        <f>VLOOKUP(G57,Reference1!C:E,3,FALSE)</f>
        <v>1903.2</v>
      </c>
      <c r="I57" s="122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28"/>
        <v>2040000</v>
      </c>
      <c r="AW57" s="41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VLOOKUP(LEFT(C57,1),'CardsStar&amp;Rewards'!$AF$13:$AJ$16,4,FALSE)</f>
        <v>14</v>
      </c>
      <c r="BI57">
        <f>VLOOKUP(LEFT(C57,1),'CardsStar&amp;Rewards'!$AF$19:$AJ$22,4,FALSE)</f>
        <v>6</v>
      </c>
      <c r="BJ57">
        <f>SUM($BI$5:BI57)</f>
        <v>294</v>
      </c>
      <c r="BS57">
        <f>VLOOKUP(BJ57,StarIdelRewards!A:D,4,FALSE)</f>
        <v>33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475200</v>
      </c>
      <c r="BX57">
        <f>SUM($BW$5:BW57)</f>
        <v>12201600</v>
      </c>
      <c r="BY57">
        <f>SUM($AX$5:AX57)</f>
        <v>10010400</v>
      </c>
      <c r="BZ57" s="46">
        <f t="shared" si="9"/>
        <v>0.21889235195396786</v>
      </c>
      <c r="CG57">
        <f t="shared" si="10"/>
        <v>294</v>
      </c>
      <c r="CH57" s="119"/>
      <c r="CI57" s="43">
        <f t="shared" si="34"/>
        <v>17</v>
      </c>
      <c r="CJ57" s="43">
        <f t="shared" si="34"/>
        <v>1530</v>
      </c>
      <c r="CK57" s="42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29"/>
        <v>2200000</v>
      </c>
      <c r="DA57">
        <f t="shared" si="13"/>
        <v>237600</v>
      </c>
      <c r="DB57">
        <f t="shared" si="14"/>
        <v>714000</v>
      </c>
      <c r="DC57" s="47">
        <v>0.1</v>
      </c>
      <c r="DD57" s="71">
        <f t="shared" si="15"/>
        <v>1123560</v>
      </c>
      <c r="DE57">
        <f>CY57*(1-DC57)</f>
        <v>27261000</v>
      </c>
      <c r="DF57" s="47">
        <v>0.5</v>
      </c>
      <c r="DG57" s="47">
        <f t="shared" si="33"/>
        <v>0.5</v>
      </c>
      <c r="DH57" s="74">
        <f t="shared" si="17"/>
        <v>561780</v>
      </c>
      <c r="DI57">
        <f>SUM($DH$5:DH57)</f>
        <v>7481820</v>
      </c>
      <c r="DJ57">
        <f t="shared" si="30"/>
        <v>561780</v>
      </c>
      <c r="DK57">
        <f t="shared" si="18"/>
        <v>561780</v>
      </c>
      <c r="DL57">
        <f>SUM($DK$5:DK57)</f>
        <v>7731420</v>
      </c>
      <c r="DM57">
        <f>BJ57</f>
        <v>294</v>
      </c>
      <c r="DN57">
        <f>SUM($BH$5:BH57)</f>
        <v>562</v>
      </c>
      <c r="DO57">
        <f t="shared" si="19"/>
        <v>428</v>
      </c>
      <c r="DP57" s="119"/>
      <c r="DQ57" s="119"/>
      <c r="DR57">
        <f t="shared" si="20"/>
        <v>26297.34693877551</v>
      </c>
      <c r="DS57" s="119"/>
      <c r="DT57">
        <f>VLOOKUP(DM57,StarIdelRewards!A:I,9,FALSE)*BV57</f>
        <v>460800</v>
      </c>
      <c r="DU57">
        <f t="shared" si="21"/>
        <v>561780</v>
      </c>
      <c r="DV57">
        <f>SUM($DT$5:DT57)</f>
        <v>7036800</v>
      </c>
      <c r="DW57" s="46">
        <f t="shared" si="22"/>
        <v>6.3241814461118692E-2</v>
      </c>
      <c r="DX57">
        <f>DJ57/BV57</f>
        <v>39.012500000000003</v>
      </c>
      <c r="DZ57" s="136">
        <f>CZ57*DC57</f>
        <v>220000</v>
      </c>
      <c r="EA57" s="136">
        <f>BB57</f>
        <v>615.70000000000005</v>
      </c>
      <c r="EB57" s="119"/>
      <c r="ED57">
        <f>BB57</f>
        <v>615.70000000000005</v>
      </c>
      <c r="EE57">
        <f>B57*(3-1.333)*'Chest&amp;Cards&amp;Offer'!$J$70/100</f>
        <v>79.515900000000002</v>
      </c>
      <c r="EF57">
        <f t="shared" si="23"/>
        <v>695.21590000000003</v>
      </c>
      <c r="EG57">
        <f t="shared" si="24"/>
        <v>428</v>
      </c>
      <c r="EJ57">
        <f>VLOOKUP(W57,CardUpgrade!$I$52:$L$63,2,FALSE)</f>
        <v>486</v>
      </c>
      <c r="EK57">
        <f>VLOOKUP(X57,CardUpgrade!$I$52:$L$63,2,FALSE)</f>
        <v>486</v>
      </c>
      <c r="EL57">
        <f>VLOOKUP(Y57,CardUpgrade!$I$52:$L$63,3,FALSE)</f>
        <v>2916</v>
      </c>
      <c r="EM57">
        <f>VLOOKUP(Z57,CardUpgrade!$I$52:$L$63,3,FALSE)</f>
        <v>2916</v>
      </c>
      <c r="EN57">
        <f>VLOOKUP(AA57,CardUpgrade!$I$52:$L$63,3,FALSE)</f>
        <v>2916</v>
      </c>
      <c r="EO57">
        <f>VLOOKUP(AB57,CardUpgrade!$I$52:$L$63,3,FALSE)</f>
        <v>1896</v>
      </c>
      <c r="EP57">
        <f>VLOOKUP(AC57,CardUpgrade!$I$52:$L$63,4,FALSE)</f>
        <v>7776</v>
      </c>
      <c r="EQ57">
        <f>VLOOKUP(AD57,CardUpgrade!$I$52:$L$63,4,FALSE)</f>
        <v>7776</v>
      </c>
      <c r="ES57" s="7">
        <f t="shared" si="25"/>
        <v>11616</v>
      </c>
      <c r="EU57" s="7">
        <f t="shared" si="36"/>
        <v>27168</v>
      </c>
      <c r="EX57" s="7">
        <f t="shared" si="26"/>
        <v>4</v>
      </c>
      <c r="EY57" s="7">
        <f>SUM($EX$5:EX57)</f>
        <v>212</v>
      </c>
      <c r="EZ57" s="7">
        <v>2</v>
      </c>
      <c r="FA57" s="7">
        <f>SUM($EZ$5:EZ57)</f>
        <v>106</v>
      </c>
      <c r="FC57" s="7">
        <f>SUM($FB$5:FB57)</f>
        <v>108</v>
      </c>
      <c r="FD57" s="7">
        <f>VLOOKUP(CG57,ProgressReward!C:K,9,FALSE)</f>
        <v>94</v>
      </c>
      <c r="FE57" s="7">
        <f t="shared" si="27"/>
        <v>308</v>
      </c>
      <c r="GQ57" t="s">
        <v>271</v>
      </c>
    </row>
    <row r="58" spans="1:202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0">C58&amp;" - " &amp;"Lv"&amp;D58</f>
        <v>紫4 - Lv9</v>
      </c>
      <c r="G58" t="str">
        <f t="shared" ref="G58:G64" si="41">TEXT(SUBSTITUTE(C58,RIGHT(C58,1),"")&amp;D58,0)</f>
        <v>紫9</v>
      </c>
      <c r="H58">
        <f>VLOOKUP(G58,Reference1!C:E,3,FALSE)</f>
        <v>1903.2</v>
      </c>
      <c r="I58" s="122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28"/>
        <v>2040000</v>
      </c>
      <c r="AW58" s="41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VLOOKUP(LEFT(C58,1),'CardsStar&amp;Rewards'!$AF$13:$AJ$16,4,FALSE)</f>
        <v>14</v>
      </c>
      <c r="BI58">
        <f>VLOOKUP(LEFT(C58,1),'CardsStar&amp;Rewards'!$AF$19:$AJ$22,4,FALSE)</f>
        <v>6</v>
      </c>
      <c r="BJ58">
        <f>SUM($BI$5:BI58)</f>
        <v>300</v>
      </c>
      <c r="BS58">
        <f>VLOOKUP(BJ58,StarIdelRewards!A:D,4,FALSE)</f>
        <v>34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489600</v>
      </c>
      <c r="BX58">
        <f>SUM($BW$5:BW58)</f>
        <v>12691200</v>
      </c>
      <c r="BY58">
        <f>SUM($AX$5:AX58)</f>
        <v>10622400</v>
      </c>
      <c r="BZ58" s="46">
        <f t="shared" si="9"/>
        <v>0.19475824672390421</v>
      </c>
      <c r="CB58">
        <f>BF58</f>
        <v>565.70000000000005</v>
      </c>
      <c r="CC58">
        <f>CB58/2</f>
        <v>282.85000000000002</v>
      </c>
      <c r="CF58">
        <f>BJ58</f>
        <v>300</v>
      </c>
      <c r="CG58">
        <f t="shared" si="10"/>
        <v>300</v>
      </c>
      <c r="CH58" s="119"/>
      <c r="CI58" s="43">
        <f t="shared" si="34"/>
        <v>18</v>
      </c>
      <c r="CJ58" s="43">
        <f t="shared" si="34"/>
        <v>1620</v>
      </c>
      <c r="CK58" s="43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29"/>
        <v>2200000</v>
      </c>
      <c r="DA58">
        <f t="shared" si="13"/>
        <v>244800</v>
      </c>
      <c r="DB58">
        <f t="shared" si="14"/>
        <v>714000</v>
      </c>
      <c r="DC58" s="47">
        <v>0.1</v>
      </c>
      <c r="DD58" s="71">
        <f t="shared" si="15"/>
        <v>1117080</v>
      </c>
      <c r="DE58">
        <f>CY58*(1-DC58)</f>
        <v>29241000</v>
      </c>
      <c r="DF58" s="47">
        <v>0.5</v>
      </c>
      <c r="DG58" s="47">
        <f t="shared" si="33"/>
        <v>0.5</v>
      </c>
      <c r="DH58" s="74">
        <f t="shared" si="17"/>
        <v>558540</v>
      </c>
      <c r="DI58">
        <f>SUM($DH$5:DH58)</f>
        <v>8040360</v>
      </c>
      <c r="DJ58">
        <f t="shared" si="30"/>
        <v>558540</v>
      </c>
      <c r="DK58">
        <f t="shared" si="18"/>
        <v>558540</v>
      </c>
      <c r="DL58">
        <f>SUM($DK$5:DK58)</f>
        <v>8289960</v>
      </c>
      <c r="DM58">
        <f>BJ58</f>
        <v>300</v>
      </c>
      <c r="DN58">
        <f>SUM($BH$5:BH58)</f>
        <v>576</v>
      </c>
      <c r="DO58">
        <f t="shared" si="19"/>
        <v>438</v>
      </c>
      <c r="DP58" s="119"/>
      <c r="DQ58" s="119"/>
      <c r="DR58">
        <f t="shared" si="20"/>
        <v>27633.200000000001</v>
      </c>
      <c r="DS58" s="119"/>
      <c r="DT58">
        <f>VLOOKUP(DM58,StarIdelRewards!A:I,9,FALSE)*BV58</f>
        <v>489600</v>
      </c>
      <c r="DU58">
        <f t="shared" si="21"/>
        <v>558540</v>
      </c>
      <c r="DV58">
        <f>SUM($DT$5:DT58)</f>
        <v>7526400</v>
      </c>
      <c r="DW58" s="46">
        <f t="shared" si="22"/>
        <v>6.8287627551020413E-2</v>
      </c>
      <c r="DX58">
        <f>DJ58/BV58</f>
        <v>38.787500000000001</v>
      </c>
      <c r="DZ58" s="136">
        <f>CZ58*DC58</f>
        <v>220000</v>
      </c>
      <c r="EA58" s="136">
        <f>BB58</f>
        <v>675.2</v>
      </c>
      <c r="EB58" s="119"/>
      <c r="ED58">
        <f>BB58</f>
        <v>675.2</v>
      </c>
      <c r="EE58">
        <f>B58*(3-1.333)*'Chest&amp;Cards&amp;Offer'!$J$70/100</f>
        <v>81.016199999999998</v>
      </c>
      <c r="EF58">
        <f t="shared" si="23"/>
        <v>756.21620000000007</v>
      </c>
      <c r="EG58">
        <f t="shared" si="24"/>
        <v>438</v>
      </c>
      <c r="EH58">
        <f>EF58/EG58*100</f>
        <v>172.65210045662101</v>
      </c>
      <c r="EJ58">
        <f>VLOOKUP(W58,CardUpgrade!$I$52:$L$63,2,FALSE)</f>
        <v>486</v>
      </c>
      <c r="EK58">
        <f>VLOOKUP(X58,CardUpgrade!$I$52:$L$63,2,FALSE)</f>
        <v>486</v>
      </c>
      <c r="EL58">
        <f>VLOOKUP(Y58,CardUpgrade!$I$52:$L$63,3,FALSE)</f>
        <v>2916</v>
      </c>
      <c r="EM58">
        <f>VLOOKUP(Z58,CardUpgrade!$I$52:$L$63,3,FALSE)</f>
        <v>2916</v>
      </c>
      <c r="EN58">
        <f>VLOOKUP(AA58,CardUpgrade!$I$52:$L$63,3,FALSE)</f>
        <v>2916</v>
      </c>
      <c r="EO58">
        <f>VLOOKUP(AB58,CardUpgrade!$I$52:$L$63,3,FALSE)</f>
        <v>2916</v>
      </c>
      <c r="EP58">
        <f>VLOOKUP(AC58,CardUpgrade!$I$52:$L$63,4,FALSE)</f>
        <v>7776</v>
      </c>
      <c r="EQ58">
        <f>VLOOKUP(AD58,CardUpgrade!$I$52:$L$63,4,FALSE)</f>
        <v>7776</v>
      </c>
      <c r="ES58" s="7">
        <f t="shared" si="25"/>
        <v>12636</v>
      </c>
      <c r="EU58" s="7">
        <f t="shared" si="36"/>
        <v>28188</v>
      </c>
      <c r="EX58" s="7">
        <f t="shared" si="26"/>
        <v>4</v>
      </c>
      <c r="EY58" s="7">
        <f>SUM($EX$5:EX58)</f>
        <v>216</v>
      </c>
      <c r="EZ58" s="7">
        <v>2</v>
      </c>
      <c r="FA58" s="7">
        <f>SUM($EZ$5:EZ58)</f>
        <v>108</v>
      </c>
      <c r="FC58" s="7">
        <f>SUM($FB$5:FB58)</f>
        <v>108</v>
      </c>
      <c r="FD58" s="7">
        <f>VLOOKUP(CG58,ProgressReward!C:K,9,FALSE)</f>
        <v>104</v>
      </c>
      <c r="FE58" s="7">
        <f t="shared" si="27"/>
        <v>320</v>
      </c>
    </row>
    <row r="59" spans="1:202" x14ac:dyDescent="0.2">
      <c r="A59" s="39">
        <v>55</v>
      </c>
      <c r="B59">
        <v>55</v>
      </c>
      <c r="C59" s="13" t="s">
        <v>49</v>
      </c>
      <c r="D59">
        <v>10</v>
      </c>
      <c r="E59" t="str">
        <f t="shared" si="40"/>
        <v>橙1 - Lv10</v>
      </c>
      <c r="G59" t="str">
        <f t="shared" si="41"/>
        <v>橙10</v>
      </c>
      <c r="H59">
        <f>VLOOKUP(G59,Reference1!C:E,3,FALSE)</f>
        <v>2293</v>
      </c>
      <c r="I59" s="124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39">
        <f t="shared" si="28"/>
        <v>828000</v>
      </c>
      <c r="AW59" s="41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VLOOKUP(LEFT(C59,1),'CardsStar&amp;Rewards'!$AF$13:$AJ$16,5,FALSE)</f>
        <v>12</v>
      </c>
      <c r="BI59">
        <f>VLOOKUP(LEFT(C59,1),'CardsStar&amp;Rewards'!$AF$19:$AJ$22,5,FALSE)</f>
        <v>7</v>
      </c>
      <c r="BJ59">
        <f>SUM($BI$5:BI59)</f>
        <v>307</v>
      </c>
      <c r="BS59">
        <f>VLOOKUP(BJ59,StarIdelRewards!A:D,4,FALSE)</f>
        <v>34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326400</v>
      </c>
      <c r="BX59">
        <f>SUM($BW$5:BW59)</f>
        <v>13017600</v>
      </c>
      <c r="BY59">
        <f>SUM($AX$5:AX59)</f>
        <v>10788000</v>
      </c>
      <c r="BZ59" s="46">
        <f t="shared" si="9"/>
        <v>0.20667408231368187</v>
      </c>
      <c r="CC59" t="s">
        <v>426</v>
      </c>
      <c r="CG59">
        <f t="shared" si="10"/>
        <v>307</v>
      </c>
      <c r="CH59" s="119"/>
      <c r="CI59" s="43">
        <f t="shared" si="34"/>
        <v>1</v>
      </c>
      <c r="CJ59" s="43">
        <f t="shared" si="34"/>
        <v>90</v>
      </c>
      <c r="CK59" s="42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29"/>
        <v>1200000</v>
      </c>
      <c r="DA59">
        <f t="shared" si="13"/>
        <v>163200</v>
      </c>
      <c r="DB59">
        <f t="shared" si="14"/>
        <v>331200</v>
      </c>
      <c r="DC59" s="47">
        <v>0.1</v>
      </c>
      <c r="DD59" s="71">
        <f t="shared" si="15"/>
        <v>635040</v>
      </c>
      <c r="DE59">
        <f>CY59*(1-DC59)</f>
        <v>30321000</v>
      </c>
      <c r="DF59" s="47">
        <v>0.5</v>
      </c>
      <c r="DG59" s="47">
        <f t="shared" si="33"/>
        <v>0.5</v>
      </c>
      <c r="DH59" s="74">
        <f t="shared" ref="DH59:DH64" si="42">DD59*DF59</f>
        <v>317520</v>
      </c>
      <c r="DI59">
        <f>SUM($DH$5:DH59)</f>
        <v>8357880</v>
      </c>
      <c r="DJ59">
        <f t="shared" si="30"/>
        <v>317520</v>
      </c>
      <c r="DK59">
        <f t="shared" si="18"/>
        <v>317520</v>
      </c>
      <c r="DL59">
        <f>SUM($DK$5:DK59)</f>
        <v>8607480</v>
      </c>
      <c r="DM59">
        <f>BJ59</f>
        <v>307</v>
      </c>
      <c r="DN59">
        <f>SUM($BH$5:BH59)</f>
        <v>588</v>
      </c>
      <c r="DO59">
        <f t="shared" si="19"/>
        <v>448</v>
      </c>
      <c r="DP59" s="119">
        <f>SUM(DK59:DK64)</f>
        <v>3194640</v>
      </c>
      <c r="DQ59" s="119">
        <f>DO64-DO58</f>
        <v>67</v>
      </c>
      <c r="DR59">
        <f t="shared" si="20"/>
        <v>28037.394136807816</v>
      </c>
      <c r="DS59" s="119">
        <f>DP59/DQ59</f>
        <v>47681.194029850747</v>
      </c>
      <c r="DT59">
        <f>VLOOKUP(DM59,StarIdelRewards!A:I,9,FALSE)*BV59</f>
        <v>345600</v>
      </c>
      <c r="DU59">
        <f t="shared" si="21"/>
        <v>317520</v>
      </c>
      <c r="DV59">
        <f>SUM($DT$5:DT59)</f>
        <v>7872000</v>
      </c>
      <c r="DW59" s="46">
        <f t="shared" si="22"/>
        <v>6.1722560975609755E-2</v>
      </c>
      <c r="DX59">
        <f>DJ59/BV59</f>
        <v>33.075000000000003</v>
      </c>
      <c r="DZ59" s="136">
        <f>CZ59*DC59</f>
        <v>120000</v>
      </c>
      <c r="EA59" s="136">
        <f>BB59</f>
        <v>702.8</v>
      </c>
      <c r="EB59" s="119"/>
      <c r="ED59">
        <f>BB59</f>
        <v>702.8</v>
      </c>
      <c r="EE59">
        <f>B59*(3-1.333)*'Chest&amp;Cards&amp;Offer'!$J$70/100</f>
        <v>82.516499999999994</v>
      </c>
      <c r="EF59">
        <f t="shared" si="23"/>
        <v>785.31649999999991</v>
      </c>
      <c r="EG59">
        <f t="shared" si="24"/>
        <v>448</v>
      </c>
      <c r="EJ59">
        <f>VLOOKUP(W59,CardUpgrade!$I$52:$L$63,2,FALSE)</f>
        <v>716</v>
      </c>
      <c r="EK59">
        <f>VLOOKUP(X59,CardUpgrade!$I$52:$L$63,2,FALSE)</f>
        <v>486</v>
      </c>
      <c r="EL59">
        <f>VLOOKUP(Y59,CardUpgrade!$I$52:$L$63,3,FALSE)</f>
        <v>2916</v>
      </c>
      <c r="EM59">
        <f>VLOOKUP(Z59,CardUpgrade!$I$52:$L$63,3,FALSE)</f>
        <v>2916</v>
      </c>
      <c r="EN59">
        <f>VLOOKUP(AA59,CardUpgrade!$I$52:$L$63,3,FALSE)</f>
        <v>2916</v>
      </c>
      <c r="EO59">
        <f>VLOOKUP(AB59,CardUpgrade!$I$52:$L$63,3,FALSE)</f>
        <v>2916</v>
      </c>
      <c r="EP59">
        <f>VLOOKUP(AC59,CardUpgrade!$I$52:$L$63,4,FALSE)</f>
        <v>7776</v>
      </c>
      <c r="EQ59">
        <f>VLOOKUP(AD59,CardUpgrade!$I$52:$L$63,4,FALSE)</f>
        <v>7776</v>
      </c>
      <c r="ES59" s="7">
        <f t="shared" si="25"/>
        <v>12866</v>
      </c>
      <c r="EU59" s="7">
        <f t="shared" si="36"/>
        <v>28418</v>
      </c>
      <c r="EX59" s="7">
        <f t="shared" si="26"/>
        <v>4</v>
      </c>
      <c r="EY59" s="7">
        <f>SUM($EX$5:EX59)</f>
        <v>220</v>
      </c>
      <c r="EZ59" s="7">
        <v>2</v>
      </c>
      <c r="FA59" s="7">
        <f>SUM($EZ$5:EZ59)</f>
        <v>110</v>
      </c>
      <c r="FC59" s="7">
        <f>SUM($FB$5:FB59)</f>
        <v>108</v>
      </c>
      <c r="FD59" s="7">
        <f>VLOOKUP(CG59,ProgressReward!C:K,9,FALSE)</f>
        <v>107</v>
      </c>
      <c r="FE59" s="7">
        <f t="shared" si="27"/>
        <v>325</v>
      </c>
    </row>
    <row r="60" spans="1:202" x14ac:dyDescent="0.2">
      <c r="A60" s="39">
        <v>56</v>
      </c>
      <c r="B60">
        <v>56</v>
      </c>
      <c r="C60" s="13" t="s">
        <v>50</v>
      </c>
      <c r="D60">
        <v>10</v>
      </c>
      <c r="E60" t="str">
        <f t="shared" si="40"/>
        <v>橙2 - Lv10</v>
      </c>
      <c r="G60" t="str">
        <f t="shared" si="41"/>
        <v>橙10</v>
      </c>
      <c r="H60">
        <f>VLOOKUP(G60,Reference1!C:E,3,FALSE)</f>
        <v>2293</v>
      </c>
      <c r="I60" s="124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39">
        <f t="shared" si="28"/>
        <v>828000</v>
      </c>
      <c r="AW60" s="41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VLOOKUP(LEFT(C60,1),'CardsStar&amp;Rewards'!$AF$13:$AJ$16,5,FALSE)</f>
        <v>12</v>
      </c>
      <c r="BI60">
        <f>VLOOKUP(LEFT(C60,1),'CardsStar&amp;Rewards'!$AF$19:$AJ$22,5,FALSE)</f>
        <v>7</v>
      </c>
      <c r="BJ60">
        <f>SUM($BI$5:BI60)</f>
        <v>314</v>
      </c>
      <c r="BS60">
        <f>VLOOKUP(BJ60,StarIdelRewards!A:D,4,FALSE)</f>
        <v>35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336000</v>
      </c>
      <c r="BX60">
        <f>SUM($BW$5:BW60)</f>
        <v>13353600</v>
      </c>
      <c r="BY60">
        <f>SUM($AX$5:AX60)</f>
        <v>10953600</v>
      </c>
      <c r="BZ60" s="46">
        <f t="shared" si="9"/>
        <v>0.21910604732690622</v>
      </c>
      <c r="CG60">
        <f t="shared" si="10"/>
        <v>314</v>
      </c>
      <c r="CH60" s="119"/>
      <c r="CI60" s="43">
        <f t="shared" si="34"/>
        <v>2</v>
      </c>
      <c r="CJ60" s="43">
        <f t="shared" si="34"/>
        <v>180</v>
      </c>
      <c r="CK60" s="42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29"/>
        <v>1200000</v>
      </c>
      <c r="DA60">
        <f t="shared" si="13"/>
        <v>168000</v>
      </c>
      <c r="DB60">
        <f t="shared" si="14"/>
        <v>331200</v>
      </c>
      <c r="DC60" s="47">
        <v>0.1</v>
      </c>
      <c r="DD60" s="71">
        <f t="shared" si="15"/>
        <v>630720</v>
      </c>
      <c r="DE60">
        <f>CY60*(1-DC60)</f>
        <v>31401000</v>
      </c>
      <c r="DF60" s="47">
        <v>0.5</v>
      </c>
      <c r="DG60" s="47">
        <f t="shared" si="33"/>
        <v>0.5</v>
      </c>
      <c r="DH60" s="74">
        <f t="shared" si="42"/>
        <v>315360</v>
      </c>
      <c r="DI60">
        <f>SUM($DH$5:DH60)</f>
        <v>8673240</v>
      </c>
      <c r="DJ60">
        <f t="shared" si="30"/>
        <v>315360</v>
      </c>
      <c r="DK60">
        <f t="shared" si="18"/>
        <v>315360</v>
      </c>
      <c r="DL60">
        <f>SUM($DK$5:DK60)</f>
        <v>8922840</v>
      </c>
      <c r="DM60">
        <f>BJ60</f>
        <v>314</v>
      </c>
      <c r="DN60">
        <f>SUM($BH$5:BH60)</f>
        <v>600</v>
      </c>
      <c r="DO60">
        <f t="shared" si="19"/>
        <v>457</v>
      </c>
      <c r="DP60" s="119"/>
      <c r="DQ60" s="119"/>
      <c r="DR60">
        <f t="shared" si="20"/>
        <v>28416.687898089171</v>
      </c>
      <c r="DS60" s="119"/>
      <c r="DT60">
        <f>VLOOKUP(DM60,StarIdelRewards!A:I,9,FALSE)*BV60</f>
        <v>364800</v>
      </c>
      <c r="DU60">
        <f t="shared" si="21"/>
        <v>315360</v>
      </c>
      <c r="DV60">
        <f>SUM($DT$5:DT60)</f>
        <v>8236800</v>
      </c>
      <c r="DW60" s="46">
        <f t="shared" si="22"/>
        <v>5.2986596736596739E-2</v>
      </c>
      <c r="DX60">
        <f>DJ60/BV60</f>
        <v>32.85</v>
      </c>
      <c r="DZ60" s="136">
        <f>CZ60*DC60</f>
        <v>120000</v>
      </c>
      <c r="EA60" s="136">
        <f>BB60</f>
        <v>730.4</v>
      </c>
      <c r="EB60" s="119"/>
      <c r="ED60">
        <f>BB60</f>
        <v>730.4</v>
      </c>
      <c r="EE60">
        <f>B60*(3-1.333)*'Chest&amp;Cards&amp;Offer'!$J$70/100</f>
        <v>84.016800000000003</v>
      </c>
      <c r="EF60">
        <f t="shared" si="23"/>
        <v>814.41679999999997</v>
      </c>
      <c r="EG60">
        <f t="shared" si="24"/>
        <v>457</v>
      </c>
      <c r="EJ60">
        <f>VLOOKUP(W60,CardUpgrade!$I$52:$L$63,2,FALSE)</f>
        <v>716</v>
      </c>
      <c r="EK60">
        <f>VLOOKUP(X60,CardUpgrade!$I$52:$L$63,2,FALSE)</f>
        <v>716</v>
      </c>
      <c r="EL60">
        <f>VLOOKUP(Y60,CardUpgrade!$I$52:$L$63,3,FALSE)</f>
        <v>2916</v>
      </c>
      <c r="EM60">
        <f>VLOOKUP(Z60,CardUpgrade!$I$52:$L$63,3,FALSE)</f>
        <v>2916</v>
      </c>
      <c r="EN60">
        <f>VLOOKUP(AA60,CardUpgrade!$I$52:$L$63,3,FALSE)</f>
        <v>2916</v>
      </c>
      <c r="EO60">
        <f>VLOOKUP(AB60,CardUpgrade!$I$52:$L$63,3,FALSE)</f>
        <v>2916</v>
      </c>
      <c r="EP60">
        <f>VLOOKUP(AC60,CardUpgrade!$I$52:$L$63,4,FALSE)</f>
        <v>7776</v>
      </c>
      <c r="EQ60">
        <f>VLOOKUP(AD60,CardUpgrade!$I$52:$L$63,4,FALSE)</f>
        <v>7776</v>
      </c>
      <c r="ES60" s="7">
        <f t="shared" si="25"/>
        <v>13096</v>
      </c>
      <c r="EU60" s="7">
        <f t="shared" si="36"/>
        <v>28648</v>
      </c>
      <c r="EX60" s="7">
        <f t="shared" si="26"/>
        <v>4</v>
      </c>
      <c r="EY60" s="7">
        <f>SUM($EX$5:EX60)</f>
        <v>224</v>
      </c>
      <c r="EZ60" s="7">
        <v>2</v>
      </c>
      <c r="FA60" s="7">
        <f>SUM($EZ$5:EZ60)</f>
        <v>112</v>
      </c>
      <c r="FC60" s="7">
        <f>SUM($FB$5:FB60)</f>
        <v>108</v>
      </c>
      <c r="FD60" s="7">
        <f>VLOOKUP(CG60,ProgressReward!C:K,9,FALSE)</f>
        <v>107</v>
      </c>
      <c r="FE60" s="7">
        <f t="shared" si="27"/>
        <v>327</v>
      </c>
    </row>
    <row r="61" spans="1:202" x14ac:dyDescent="0.2">
      <c r="A61" s="39">
        <v>57</v>
      </c>
      <c r="B61">
        <v>57</v>
      </c>
      <c r="C61" s="14" t="s">
        <v>51</v>
      </c>
      <c r="D61">
        <v>10</v>
      </c>
      <c r="E61" t="str">
        <f t="shared" si="40"/>
        <v>紫1 - Lv10</v>
      </c>
      <c r="G61" t="str">
        <f t="shared" si="41"/>
        <v>紫10</v>
      </c>
      <c r="H61">
        <f>VLOOKUP(G61,Reference1!C:E,3,FALSE)</f>
        <v>3879</v>
      </c>
      <c r="I61" s="124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39">
        <f t="shared" si="28"/>
        <v>2760000</v>
      </c>
      <c r="AW61" s="41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VLOOKUP(LEFT(C61,1),'CardsStar&amp;Rewards'!$AF$13:$AJ$16,5,FALSE)</f>
        <v>16</v>
      </c>
      <c r="BI61">
        <f>VLOOKUP(LEFT(C61,1),'CardsStar&amp;Rewards'!$AF$19:$AJ$22,5,FALSE)</f>
        <v>8</v>
      </c>
      <c r="BJ61">
        <f>SUM($BI$5:BI61)</f>
        <v>322</v>
      </c>
      <c r="BS61">
        <f>VLOOKUP(BJ61,StarIdelRewards!A:D,4,FALSE)</f>
        <v>35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336000</v>
      </c>
      <c r="BX61">
        <f>SUM($BW$5:BW61)</f>
        <v>13689600</v>
      </c>
      <c r="BY61">
        <f>SUM($AX$5:AX61)</f>
        <v>11505600</v>
      </c>
      <c r="BZ61" s="46">
        <f t="shared" si="9"/>
        <v>0.18982060909470172</v>
      </c>
      <c r="CG61">
        <f t="shared" si="10"/>
        <v>322</v>
      </c>
      <c r="CH61" s="119"/>
      <c r="CI61" s="43">
        <f t="shared" si="34"/>
        <v>3</v>
      </c>
      <c r="CJ61" s="43">
        <f t="shared" si="34"/>
        <v>270</v>
      </c>
      <c r="CK61" s="42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29"/>
        <v>2700000</v>
      </c>
      <c r="DA61">
        <f t="shared" si="13"/>
        <v>168000</v>
      </c>
      <c r="DB61">
        <f t="shared" si="14"/>
        <v>1104000</v>
      </c>
      <c r="DC61" s="47">
        <v>0.1</v>
      </c>
      <c r="DD61" s="71">
        <f t="shared" si="15"/>
        <v>1285200</v>
      </c>
      <c r="DE61">
        <f>CY61*(1-DC61)</f>
        <v>33831000</v>
      </c>
      <c r="DF61" s="47">
        <v>0.5</v>
      </c>
      <c r="DG61" s="47">
        <f t="shared" si="33"/>
        <v>0.5</v>
      </c>
      <c r="DH61" s="74">
        <f t="shared" si="42"/>
        <v>642600</v>
      </c>
      <c r="DI61">
        <f>SUM($DH$5:DH61)</f>
        <v>9315840</v>
      </c>
      <c r="DJ61">
        <f t="shared" si="30"/>
        <v>642600</v>
      </c>
      <c r="DK61">
        <f t="shared" si="18"/>
        <v>642600</v>
      </c>
      <c r="DL61">
        <f>SUM($DK$5:DK61)</f>
        <v>9565440</v>
      </c>
      <c r="DM61">
        <f>BJ61</f>
        <v>322</v>
      </c>
      <c r="DN61">
        <f>SUM($BH$5:BH61)</f>
        <v>616</v>
      </c>
      <c r="DO61">
        <f t="shared" si="19"/>
        <v>469</v>
      </c>
      <c r="DP61" s="119"/>
      <c r="DQ61" s="119"/>
      <c r="DR61">
        <f t="shared" si="20"/>
        <v>29706.335403726709</v>
      </c>
      <c r="DS61" s="119"/>
      <c r="DT61">
        <f>VLOOKUP(DM61,StarIdelRewards!A:I,9,FALSE)*BV61</f>
        <v>393600</v>
      </c>
      <c r="DU61">
        <f t="shared" si="21"/>
        <v>642600</v>
      </c>
      <c r="DV61">
        <f>SUM($DT$5:DT61)</f>
        <v>8630400</v>
      </c>
      <c r="DW61" s="46">
        <f t="shared" si="22"/>
        <v>7.9421579532814243E-2</v>
      </c>
      <c r="DX61">
        <f>DJ61/BV61</f>
        <v>66.9375</v>
      </c>
      <c r="DZ61" s="136">
        <f>CZ61*DC61</f>
        <v>270000</v>
      </c>
      <c r="EA61" s="136">
        <f>BB61</f>
        <v>822.4</v>
      </c>
      <c r="EB61" s="119"/>
      <c r="ED61">
        <f>BB61</f>
        <v>822.4</v>
      </c>
      <c r="EE61">
        <f>B61*(3-1.333)*'Chest&amp;Cards&amp;Offer'!$J$70/100</f>
        <v>85.517100000000013</v>
      </c>
      <c r="EF61">
        <f t="shared" si="23"/>
        <v>907.9171</v>
      </c>
      <c r="EG61">
        <f t="shared" si="24"/>
        <v>469</v>
      </c>
      <c r="EJ61">
        <f>VLOOKUP(W61,CardUpgrade!$I$52:$L$63,2,FALSE)</f>
        <v>716</v>
      </c>
      <c r="EK61">
        <f>VLOOKUP(X61,CardUpgrade!$I$52:$L$63,2,FALSE)</f>
        <v>716</v>
      </c>
      <c r="EL61">
        <f>VLOOKUP(Y61,CardUpgrade!$I$52:$L$63,3,FALSE)</f>
        <v>4296</v>
      </c>
      <c r="EM61">
        <f>VLOOKUP(Z61,CardUpgrade!$I$52:$L$63,3,FALSE)</f>
        <v>2916</v>
      </c>
      <c r="EN61">
        <f>VLOOKUP(AA61,CardUpgrade!$I$52:$L$63,3,FALSE)</f>
        <v>2916</v>
      </c>
      <c r="EO61">
        <f>VLOOKUP(AB61,CardUpgrade!$I$52:$L$63,3,FALSE)</f>
        <v>2916</v>
      </c>
      <c r="EP61">
        <f>VLOOKUP(AC61,CardUpgrade!$I$52:$L$63,4,FALSE)</f>
        <v>7776</v>
      </c>
      <c r="EQ61">
        <f>VLOOKUP(AD61,CardUpgrade!$I$52:$L$63,4,FALSE)</f>
        <v>7776</v>
      </c>
      <c r="ER61" s="7">
        <v>11</v>
      </c>
      <c r="ES61" s="7">
        <f t="shared" si="25"/>
        <v>14476</v>
      </c>
      <c r="EU61" s="7">
        <f t="shared" si="36"/>
        <v>30028</v>
      </c>
      <c r="EX61" s="7">
        <f t="shared" si="26"/>
        <v>4</v>
      </c>
      <c r="EY61" s="7">
        <f>SUM($EX$5:EX61)</f>
        <v>228</v>
      </c>
      <c r="EZ61" s="7">
        <v>2</v>
      </c>
      <c r="FA61" s="7">
        <f>SUM($EZ$5:EZ61)</f>
        <v>114</v>
      </c>
      <c r="FC61" s="7">
        <f>SUM($FB$5:FB61)</f>
        <v>108</v>
      </c>
      <c r="FD61" s="7">
        <f>VLOOKUP(CG61,ProgressReward!C:K,9,FALSE)</f>
        <v>107</v>
      </c>
      <c r="FE61" s="7">
        <f t="shared" si="27"/>
        <v>329</v>
      </c>
    </row>
    <row r="62" spans="1:202" x14ac:dyDescent="0.2">
      <c r="A62" s="39">
        <v>58</v>
      </c>
      <c r="B62">
        <v>58</v>
      </c>
      <c r="C62" s="14" t="s">
        <v>104</v>
      </c>
      <c r="D62">
        <v>10</v>
      </c>
      <c r="E62" t="str">
        <f t="shared" si="40"/>
        <v>紫2 - Lv10</v>
      </c>
      <c r="G62" t="str">
        <f t="shared" si="41"/>
        <v>紫10</v>
      </c>
      <c r="H62">
        <f>VLOOKUP(G62,Reference1!C:E,3,FALSE)</f>
        <v>3879</v>
      </c>
      <c r="I62" s="124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39">
        <f t="shared" si="28"/>
        <v>2760000</v>
      </c>
      <c r="AW62" s="41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VLOOKUP(LEFT(C62,1),'CardsStar&amp;Rewards'!$AF$13:$AJ$16,5,FALSE)</f>
        <v>16</v>
      </c>
      <c r="BI62">
        <f>VLOOKUP(LEFT(C62,1),'CardsStar&amp;Rewards'!$AF$19:$AJ$22,5,FALSE)</f>
        <v>8</v>
      </c>
      <c r="BJ62">
        <f>SUM($BI$5:BI62)</f>
        <v>330</v>
      </c>
      <c r="BS62">
        <f>VLOOKUP(BJ62,StarIdelRewards!A:D,4,FALSE)</f>
        <v>36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345600</v>
      </c>
      <c r="BX62">
        <f>SUM($BW$5:BW62)</f>
        <v>14035200</v>
      </c>
      <c r="BY62">
        <f>SUM($AX$5:AX62)</f>
        <v>12057600</v>
      </c>
      <c r="BZ62" s="46">
        <f t="shared" si="9"/>
        <v>0.16401273885350318</v>
      </c>
      <c r="CG62">
        <f t="shared" si="10"/>
        <v>330</v>
      </c>
      <c r="CH62" s="119"/>
      <c r="CI62" s="43">
        <f t="shared" si="34"/>
        <v>4</v>
      </c>
      <c r="CJ62" s="43">
        <f t="shared" si="34"/>
        <v>360</v>
      </c>
      <c r="CK62" s="42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29"/>
        <v>2700000</v>
      </c>
      <c r="DA62">
        <f t="shared" si="13"/>
        <v>172800</v>
      </c>
      <c r="DB62">
        <f t="shared" si="14"/>
        <v>1104000</v>
      </c>
      <c r="DC62" s="47">
        <v>0.1</v>
      </c>
      <c r="DD62" s="71">
        <f t="shared" si="15"/>
        <v>1280880</v>
      </c>
      <c r="DE62">
        <f>CY62*(1-DC62)</f>
        <v>36261000</v>
      </c>
      <c r="DF62" s="47">
        <v>0.5</v>
      </c>
      <c r="DG62" s="47">
        <f t="shared" si="33"/>
        <v>0.5</v>
      </c>
      <c r="DH62" s="74">
        <f t="shared" si="42"/>
        <v>640440</v>
      </c>
      <c r="DI62">
        <f>SUM($DH$5:DH62)</f>
        <v>9956280</v>
      </c>
      <c r="DJ62">
        <f t="shared" si="30"/>
        <v>640440</v>
      </c>
      <c r="DK62">
        <f t="shared" si="18"/>
        <v>640440</v>
      </c>
      <c r="DL62">
        <f>SUM($DK$5:DK62)</f>
        <v>10205880</v>
      </c>
      <c r="DM62">
        <f>BJ62</f>
        <v>330</v>
      </c>
      <c r="DN62">
        <f>SUM($BH$5:BH62)</f>
        <v>632</v>
      </c>
      <c r="DO62">
        <f t="shared" si="19"/>
        <v>481</v>
      </c>
      <c r="DP62" s="119"/>
      <c r="DQ62" s="119"/>
      <c r="DR62">
        <f t="shared" si="20"/>
        <v>30926.909090909092</v>
      </c>
      <c r="DS62" s="119"/>
      <c r="DT62">
        <f>VLOOKUP(DM62,StarIdelRewards!A:I,9,FALSE)*BV62</f>
        <v>422400</v>
      </c>
      <c r="DU62">
        <f t="shared" si="21"/>
        <v>640440</v>
      </c>
      <c r="DV62">
        <f>SUM($DT$5:DT62)</f>
        <v>9052800</v>
      </c>
      <c r="DW62" s="46">
        <f t="shared" si="22"/>
        <v>9.9801166489925763E-2</v>
      </c>
      <c r="DX62">
        <f>DJ62/BV62</f>
        <v>66.712500000000006</v>
      </c>
      <c r="DZ62" s="136">
        <f>CZ62*DC62</f>
        <v>270000</v>
      </c>
      <c r="EA62" s="136">
        <f>BB62</f>
        <v>914.4</v>
      </c>
      <c r="EB62" s="119"/>
      <c r="ED62">
        <f>BB62</f>
        <v>914.4</v>
      </c>
      <c r="EE62">
        <f>B62*(3-1.333)*'Chest&amp;Cards&amp;Offer'!$J$70/100</f>
        <v>87.017399999999995</v>
      </c>
      <c r="EF62">
        <f t="shared" si="23"/>
        <v>1001.4173999999999</v>
      </c>
      <c r="EG62">
        <f t="shared" si="24"/>
        <v>481</v>
      </c>
      <c r="EJ62">
        <f>VLOOKUP(W62,CardUpgrade!$I$52:$L$63,2,FALSE)</f>
        <v>716</v>
      </c>
      <c r="EK62">
        <f>VLOOKUP(X62,CardUpgrade!$I$52:$L$63,2,FALSE)</f>
        <v>716</v>
      </c>
      <c r="EL62">
        <f>VLOOKUP(Y62,CardUpgrade!$I$52:$L$63,3,FALSE)</f>
        <v>4296</v>
      </c>
      <c r="EM62">
        <f>VLOOKUP(Z62,CardUpgrade!$I$52:$L$63,3,FALSE)</f>
        <v>4296</v>
      </c>
      <c r="EN62">
        <f>VLOOKUP(AA62,CardUpgrade!$I$52:$L$63,3,FALSE)</f>
        <v>2916</v>
      </c>
      <c r="EO62">
        <f>VLOOKUP(AB62,CardUpgrade!$I$52:$L$63,3,FALSE)</f>
        <v>2916</v>
      </c>
      <c r="EP62">
        <f>VLOOKUP(AC62,CardUpgrade!$I$52:$L$63,4,FALSE)</f>
        <v>11456</v>
      </c>
      <c r="EQ62">
        <f>VLOOKUP(AD62,CardUpgrade!$I$52:$L$63,4,FALSE)</f>
        <v>7776</v>
      </c>
      <c r="ES62" s="7">
        <f t="shared" si="25"/>
        <v>15856</v>
      </c>
      <c r="ET62">
        <v>14</v>
      </c>
      <c r="EU62" s="7">
        <f t="shared" si="36"/>
        <v>35088</v>
      </c>
      <c r="EX62" s="7">
        <f t="shared" si="26"/>
        <v>4</v>
      </c>
      <c r="EY62" s="7">
        <f>SUM($EX$5:EX62)</f>
        <v>232</v>
      </c>
      <c r="EZ62" s="7">
        <v>2</v>
      </c>
      <c r="FA62" s="7">
        <f>SUM($EZ$5:EZ62)</f>
        <v>116</v>
      </c>
      <c r="FC62" s="7">
        <f>SUM($FB$5:FB62)</f>
        <v>108</v>
      </c>
      <c r="FD62" s="7">
        <f>VLOOKUP(CG62,ProgressReward!C:K,9,FALSE)</f>
        <v>107</v>
      </c>
      <c r="FE62" s="7">
        <f t="shared" si="27"/>
        <v>331</v>
      </c>
      <c r="GQ62" t="s">
        <v>274</v>
      </c>
    </row>
    <row r="63" spans="1:202" x14ac:dyDescent="0.2">
      <c r="A63" s="39">
        <v>59</v>
      </c>
      <c r="B63">
        <v>59</v>
      </c>
      <c r="C63" s="14" t="s">
        <v>112</v>
      </c>
      <c r="D63">
        <v>10</v>
      </c>
      <c r="E63" t="str">
        <f t="shared" si="40"/>
        <v>紫3 - Lv10</v>
      </c>
      <c r="G63" t="str">
        <f t="shared" si="41"/>
        <v>紫10</v>
      </c>
      <c r="H63">
        <f>VLOOKUP(G63,Reference1!C:E,3,FALSE)</f>
        <v>3879</v>
      </c>
      <c r="I63" s="124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39">
        <f t="shared" si="28"/>
        <v>2760000</v>
      </c>
      <c r="AW63" s="41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VLOOKUP(LEFT(C63,1),'CardsStar&amp;Rewards'!$AF$13:$AJ$16,5,FALSE)</f>
        <v>16</v>
      </c>
      <c r="BI63">
        <f>VLOOKUP(LEFT(C63,1),'CardsStar&amp;Rewards'!$AF$19:$AJ$22,5,FALSE)</f>
        <v>8</v>
      </c>
      <c r="BJ63">
        <f>SUM($BI$5:BI63)</f>
        <v>338</v>
      </c>
      <c r="BS63">
        <f>VLOOKUP(BJ63,StarIdelRewards!A:D,4,FALSE)</f>
        <v>36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345600</v>
      </c>
      <c r="BX63">
        <f>SUM($BW$5:BW63)</f>
        <v>14380800</v>
      </c>
      <c r="BY63">
        <f>SUM($AX$5:AX63)</f>
        <v>12609600</v>
      </c>
      <c r="BZ63" s="46">
        <f t="shared" si="9"/>
        <v>0.14046440807004187</v>
      </c>
      <c r="CG63">
        <f t="shared" si="10"/>
        <v>338</v>
      </c>
      <c r="CH63" s="119"/>
      <c r="CI63" s="43">
        <f t="shared" si="34"/>
        <v>5</v>
      </c>
      <c r="CJ63" s="43">
        <f t="shared" si="34"/>
        <v>450</v>
      </c>
      <c r="CK63" s="42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29"/>
        <v>2700000</v>
      </c>
      <c r="DA63">
        <f t="shared" si="13"/>
        <v>172800</v>
      </c>
      <c r="DB63">
        <f t="shared" si="14"/>
        <v>1104000</v>
      </c>
      <c r="DC63" s="47">
        <v>0.1</v>
      </c>
      <c r="DD63" s="71">
        <f t="shared" si="15"/>
        <v>1280880</v>
      </c>
      <c r="DE63">
        <f>CY63*(1-DC63)</f>
        <v>38691000</v>
      </c>
      <c r="DF63" s="47">
        <v>0.5</v>
      </c>
      <c r="DG63" s="47">
        <f t="shared" ref="DG63:DG64" si="43">1-DF63</f>
        <v>0.5</v>
      </c>
      <c r="DH63" s="74">
        <f t="shared" si="42"/>
        <v>640440</v>
      </c>
      <c r="DI63">
        <f>SUM($DH$5:DH63)</f>
        <v>10596720</v>
      </c>
      <c r="DJ63">
        <f t="shared" si="30"/>
        <v>640440</v>
      </c>
      <c r="DK63">
        <f t="shared" si="18"/>
        <v>640440</v>
      </c>
      <c r="DL63">
        <f>SUM($DK$5:DK63)</f>
        <v>10846320</v>
      </c>
      <c r="DM63">
        <f>BJ63</f>
        <v>338</v>
      </c>
      <c r="DN63">
        <f>SUM($BH$5:BH63)</f>
        <v>648</v>
      </c>
      <c r="DO63">
        <f t="shared" si="19"/>
        <v>493</v>
      </c>
      <c r="DP63" s="119"/>
      <c r="DQ63" s="119"/>
      <c r="DR63">
        <f t="shared" si="20"/>
        <v>32089.704142011833</v>
      </c>
      <c r="DS63" s="119"/>
      <c r="DT63">
        <f>VLOOKUP(DM63,StarIdelRewards!A:I,9,FALSE)*BV63</f>
        <v>441600</v>
      </c>
      <c r="DU63">
        <f t="shared" si="21"/>
        <v>640440</v>
      </c>
      <c r="DV63">
        <f>SUM($DT$5:DT63)</f>
        <v>9494400</v>
      </c>
      <c r="DW63" s="46">
        <f t="shared" si="22"/>
        <v>0.11610212335692618</v>
      </c>
      <c r="DX63">
        <f>DJ63/BV63</f>
        <v>66.712500000000006</v>
      </c>
      <c r="DZ63" s="136">
        <f>CZ63*DC63</f>
        <v>270000</v>
      </c>
      <c r="EA63" s="136">
        <f>BB63</f>
        <v>1006.4</v>
      </c>
      <c r="EB63" s="119"/>
      <c r="ED63">
        <f>BB63</f>
        <v>1006.4</v>
      </c>
      <c r="EE63">
        <f>B63*(3-1.333)*'Chest&amp;Cards&amp;Offer'!$J$70/100</f>
        <v>88.517700000000005</v>
      </c>
      <c r="EF63">
        <f t="shared" si="23"/>
        <v>1094.9177</v>
      </c>
      <c r="EG63">
        <f t="shared" si="24"/>
        <v>493</v>
      </c>
      <c r="EJ63">
        <f>VLOOKUP(W63,CardUpgrade!$I$52:$L$63,2,FALSE)</f>
        <v>716</v>
      </c>
      <c r="EK63">
        <f>VLOOKUP(X63,CardUpgrade!$I$52:$L$63,2,FALSE)</f>
        <v>716</v>
      </c>
      <c r="EL63">
        <f>VLOOKUP(Y63,CardUpgrade!$I$52:$L$63,3,FALSE)</f>
        <v>4296</v>
      </c>
      <c r="EM63">
        <f>VLOOKUP(Z63,CardUpgrade!$I$52:$L$63,3,FALSE)</f>
        <v>4296</v>
      </c>
      <c r="EN63">
        <f>VLOOKUP(AA63,CardUpgrade!$I$52:$L$63,3,FALSE)</f>
        <v>4296</v>
      </c>
      <c r="EO63">
        <f>VLOOKUP(AB63,CardUpgrade!$I$52:$L$63,3,FALSE)</f>
        <v>2916</v>
      </c>
      <c r="EP63">
        <f>VLOOKUP(AC63,CardUpgrade!$I$52:$L$63,4,FALSE)</f>
        <v>11456</v>
      </c>
      <c r="EQ63">
        <f>VLOOKUP(AD63,CardUpgrade!$I$52:$L$63,4,FALSE)</f>
        <v>11456</v>
      </c>
      <c r="ES63" s="7">
        <f t="shared" si="25"/>
        <v>17236</v>
      </c>
      <c r="EU63" s="7">
        <f t="shared" si="36"/>
        <v>40148</v>
      </c>
      <c r="EX63" s="7">
        <f t="shared" si="26"/>
        <v>4</v>
      </c>
      <c r="EY63" s="7">
        <f>SUM($EX$5:EX63)</f>
        <v>236</v>
      </c>
      <c r="EZ63" s="7">
        <v>2</v>
      </c>
      <c r="FA63" s="7">
        <f>SUM($EZ$5:EZ63)</f>
        <v>118</v>
      </c>
      <c r="FC63" s="7">
        <f>SUM($FB$5:FB63)</f>
        <v>108</v>
      </c>
      <c r="FD63" s="7">
        <f>VLOOKUP(CG63,ProgressReward!C:K,9,FALSE)</f>
        <v>107</v>
      </c>
      <c r="FE63" s="7">
        <f t="shared" si="27"/>
        <v>333</v>
      </c>
      <c r="GQ63" t="s">
        <v>275</v>
      </c>
    </row>
    <row r="64" spans="1:202" ht="17" customHeight="1" x14ac:dyDescent="0.2">
      <c r="A64" s="39">
        <v>60</v>
      </c>
      <c r="B64">
        <v>60</v>
      </c>
      <c r="C64" s="14" t="s">
        <v>113</v>
      </c>
      <c r="D64">
        <v>10</v>
      </c>
      <c r="E64" t="str">
        <f t="shared" si="40"/>
        <v>紫4 - Lv10</v>
      </c>
      <c r="G64" t="str">
        <f t="shared" si="41"/>
        <v>紫10</v>
      </c>
      <c r="H64">
        <f>VLOOKUP(G64,Reference1!C:E,3,FALSE)</f>
        <v>3879</v>
      </c>
      <c r="I64" s="124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39">
        <f t="shared" si="28"/>
        <v>2760000</v>
      </c>
      <c r="AW64" s="41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VLOOKUP(LEFT(C64,1),'CardsStar&amp;Rewards'!$AF$13:$AJ$16,5,FALSE)</f>
        <v>16</v>
      </c>
      <c r="BI64">
        <f>VLOOKUP(LEFT(C64,1),'CardsStar&amp;Rewards'!$AF$19:$AJ$22,5,FALSE)</f>
        <v>8</v>
      </c>
      <c r="BJ64">
        <f>SUM($BI$5:BI64)</f>
        <v>346</v>
      </c>
      <c r="BS64">
        <f>VLOOKUP(BJ64,StarIdelRewards!A:D,4,FALSE)</f>
        <v>37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355200</v>
      </c>
      <c r="BX64">
        <f>SUM($BW$5:BW64)</f>
        <v>14736000</v>
      </c>
      <c r="BY64">
        <f>SUM($AX$5:AX64)</f>
        <v>13161600</v>
      </c>
      <c r="BZ64" s="46">
        <f t="shared" si="9"/>
        <v>0.11962071480671042</v>
      </c>
      <c r="CB64">
        <f>BF64</f>
        <v>423.2</v>
      </c>
      <c r="CC64">
        <f>CB64/2</f>
        <v>211.6</v>
      </c>
      <c r="CG64">
        <f t="shared" si="10"/>
        <v>346</v>
      </c>
      <c r="CH64" s="119"/>
      <c r="CI64" s="43">
        <f t="shared" si="34"/>
        <v>6</v>
      </c>
      <c r="CJ64" s="43">
        <f t="shared" si="34"/>
        <v>540</v>
      </c>
      <c r="CK64" s="43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29"/>
        <v>2700000</v>
      </c>
      <c r="DA64">
        <f t="shared" si="13"/>
        <v>177600</v>
      </c>
      <c r="DB64">
        <f t="shared" si="14"/>
        <v>1104000</v>
      </c>
      <c r="DC64" s="47">
        <v>0.1</v>
      </c>
      <c r="DD64" s="71">
        <f t="shared" si="15"/>
        <v>1276560</v>
      </c>
      <c r="DE64">
        <f>CY64*(1-DC64)</f>
        <v>41121000</v>
      </c>
      <c r="DF64" s="47">
        <v>0.5</v>
      </c>
      <c r="DG64" s="47">
        <f t="shared" si="43"/>
        <v>0.5</v>
      </c>
      <c r="DH64" s="74">
        <f t="shared" si="42"/>
        <v>638280</v>
      </c>
      <c r="DI64">
        <f>SUM($DH$5:DH64)</f>
        <v>11235000</v>
      </c>
      <c r="DJ64">
        <f t="shared" si="30"/>
        <v>638280</v>
      </c>
      <c r="DK64">
        <f t="shared" si="18"/>
        <v>638280</v>
      </c>
      <c r="DL64">
        <f>SUM($DK$5:DK64)</f>
        <v>11484600</v>
      </c>
      <c r="DM64">
        <f>BJ64</f>
        <v>346</v>
      </c>
      <c r="DN64">
        <f>SUM($BH$5:BH64)</f>
        <v>664</v>
      </c>
      <c r="DO64">
        <f t="shared" si="19"/>
        <v>505</v>
      </c>
      <c r="DP64" s="119"/>
      <c r="DQ64" s="119"/>
      <c r="DR64">
        <f t="shared" si="20"/>
        <v>33192.485549132951</v>
      </c>
      <c r="DS64" s="119"/>
      <c r="DT64">
        <f>VLOOKUP(DM64,StarIdelRewards!A:I,9,FALSE)*BV64</f>
        <v>470400</v>
      </c>
      <c r="DU64">
        <f t="shared" si="21"/>
        <v>638280</v>
      </c>
      <c r="DV64">
        <f>SUM($DT$5:DT64)</f>
        <v>9964800</v>
      </c>
      <c r="DW64" s="46">
        <f t="shared" si="22"/>
        <v>0.12746868978805395</v>
      </c>
      <c r="DX64">
        <f>DJ64/BV64</f>
        <v>66.487499999999997</v>
      </c>
      <c r="DZ64" s="136">
        <f>CZ64*DC64</f>
        <v>270000</v>
      </c>
      <c r="EA64" s="136">
        <f>BB64</f>
        <v>1098.4000000000001</v>
      </c>
      <c r="EB64" s="119"/>
      <c r="ED64">
        <f>BB64</f>
        <v>1098.4000000000001</v>
      </c>
      <c r="EE64">
        <f>B64*(3-1.333)*'Chest&amp;Cards&amp;Offer'!$J$70/100</f>
        <v>90.017999999999986</v>
      </c>
      <c r="EF64">
        <f t="shared" si="23"/>
        <v>1188.4180000000001</v>
      </c>
      <c r="EG64">
        <f t="shared" si="24"/>
        <v>505</v>
      </c>
      <c r="EH64">
        <f>EF64/EG64*100</f>
        <v>235.33029702970302</v>
      </c>
      <c r="EJ64">
        <f>VLOOKUP(W64,CardUpgrade!$I$52:$L$63,2,FALSE)</f>
        <v>716</v>
      </c>
      <c r="EK64">
        <f>VLOOKUP(X64,CardUpgrade!$I$52:$L$63,2,FALSE)</f>
        <v>716</v>
      </c>
      <c r="EL64">
        <f>VLOOKUP(Y64,CardUpgrade!$I$52:$L$63,3,FALSE)</f>
        <v>4296</v>
      </c>
      <c r="EM64">
        <f>VLOOKUP(Z64,CardUpgrade!$I$52:$L$63,3,FALSE)</f>
        <v>4296</v>
      </c>
      <c r="EN64">
        <f>VLOOKUP(AA64,CardUpgrade!$I$52:$L$63,3,FALSE)</f>
        <v>4296</v>
      </c>
      <c r="EO64">
        <f>VLOOKUP(AB64,CardUpgrade!$I$52:$L$63,3,FALSE)</f>
        <v>4296</v>
      </c>
      <c r="EP64">
        <f>VLOOKUP(AC64,CardUpgrade!$I$52:$L$63,4,FALSE)</f>
        <v>11456</v>
      </c>
      <c r="EQ64">
        <f>VLOOKUP(AD64,CardUpgrade!$I$52:$L$63,4,FALSE)</f>
        <v>11456</v>
      </c>
      <c r="ER64" s="7">
        <v>12</v>
      </c>
      <c r="ES64" s="7">
        <f t="shared" si="25"/>
        <v>18616</v>
      </c>
      <c r="ET64">
        <v>15</v>
      </c>
      <c r="EU64" s="7">
        <f t="shared" si="36"/>
        <v>41528</v>
      </c>
      <c r="EX64" s="7">
        <f t="shared" si="26"/>
        <v>4</v>
      </c>
      <c r="EY64" s="7">
        <f>SUM($EX$5:EX64)</f>
        <v>240</v>
      </c>
      <c r="EZ64" s="7">
        <v>2</v>
      </c>
      <c r="FA64" s="7">
        <f>SUM($EZ$5:EZ64)</f>
        <v>120</v>
      </c>
      <c r="FC64" s="7">
        <f>SUM($FB$5:FB64)</f>
        <v>108</v>
      </c>
      <c r="FD64" s="7">
        <f>VLOOKUP(CG64,ProgressReward!C:K,9,FALSE)</f>
        <v>116</v>
      </c>
      <c r="FE64" s="7">
        <f t="shared" si="27"/>
        <v>344</v>
      </c>
    </row>
    <row r="65" spans="1:199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Z65" s="136">
        <f>SUM(DZ5:DZ64)</f>
        <v>4422000</v>
      </c>
      <c r="EA65" s="136"/>
      <c r="EB65" t="s">
        <v>589</v>
      </c>
      <c r="EJ65" s="7"/>
      <c r="EK65" s="7"/>
      <c r="EL65" s="7"/>
      <c r="EM65" s="7"/>
      <c r="EN65" s="7"/>
      <c r="EO65" s="7"/>
      <c r="EP65" s="7"/>
      <c r="GQ65" t="s">
        <v>276</v>
      </c>
    </row>
    <row r="66" spans="1:199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658</v>
      </c>
      <c r="AT66" t="s">
        <v>657</v>
      </c>
      <c r="CK66" t="s">
        <v>673</v>
      </c>
      <c r="CN66" t="s">
        <v>671</v>
      </c>
      <c r="EB66" t="s">
        <v>590</v>
      </c>
      <c r="EJ66" s="7"/>
      <c r="EK66" s="7"/>
      <c r="EL66" s="7"/>
      <c r="EM66" s="7"/>
      <c r="EN66" s="7"/>
      <c r="EO66" s="7"/>
      <c r="EP66" s="7"/>
    </row>
    <row r="67" spans="1:199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EB67" t="s">
        <v>591</v>
      </c>
      <c r="EJ67" s="7"/>
      <c r="EK67" s="7"/>
      <c r="EL67" s="7"/>
      <c r="EM67" s="7"/>
      <c r="EN67" s="7"/>
      <c r="EO67" s="7"/>
      <c r="EP67" s="7"/>
      <c r="ES67" s="7" t="s">
        <v>683</v>
      </c>
      <c r="EU67" s="7" t="s">
        <v>684</v>
      </c>
    </row>
    <row r="68" spans="1:199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659</v>
      </c>
      <c r="BE68" t="s">
        <v>373</v>
      </c>
      <c r="BF68">
        <f>SUM(BF5:BF64)</f>
        <v>1098.4000000000001</v>
      </c>
      <c r="CK68" t="s">
        <v>672</v>
      </c>
      <c r="CN68" t="s">
        <v>674</v>
      </c>
      <c r="EB68" t="s">
        <v>592</v>
      </c>
      <c r="EJ68" s="7"/>
      <c r="EK68" s="7"/>
      <c r="EL68" s="7"/>
      <c r="EM68" s="7"/>
      <c r="EN68" s="7"/>
      <c r="EO68" s="7"/>
      <c r="EP68" s="7"/>
      <c r="GQ68" t="s">
        <v>278</v>
      </c>
    </row>
    <row r="69" spans="1:199" x14ac:dyDescent="0.2">
      <c r="A69" s="7"/>
      <c r="B69" s="7"/>
      <c r="AS69" t="s">
        <v>660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Q69" t="s">
        <v>277</v>
      </c>
    </row>
    <row r="70" spans="1:199" x14ac:dyDescent="0.2">
      <c r="A70" s="7"/>
      <c r="B70" s="7"/>
      <c r="BE70" t="s">
        <v>593</v>
      </c>
      <c r="CN70" t="s">
        <v>672</v>
      </c>
      <c r="EB70" s="79" t="s">
        <v>600</v>
      </c>
    </row>
    <row r="71" spans="1:199" x14ac:dyDescent="0.2">
      <c r="A71" s="7"/>
      <c r="B71" s="7"/>
      <c r="BE71" t="s">
        <v>594</v>
      </c>
      <c r="CN71">
        <f>CN69/100</f>
        <v>420.13333333333338</v>
      </c>
      <c r="EA71" s="1"/>
      <c r="EB71" s="1">
        <v>240</v>
      </c>
      <c r="EC71" s="1"/>
    </row>
    <row r="72" spans="1:199" x14ac:dyDescent="0.2">
      <c r="A72" s="7"/>
      <c r="B72" s="7"/>
      <c r="AS72" t="s">
        <v>728</v>
      </c>
      <c r="AT72" t="s">
        <v>732</v>
      </c>
      <c r="EA72" s="1"/>
      <c r="EB72" s="1" t="s">
        <v>595</v>
      </c>
      <c r="EC72" s="1"/>
    </row>
    <row r="73" spans="1:199" x14ac:dyDescent="0.2">
      <c r="A73" s="7"/>
      <c r="B73" s="7"/>
      <c r="AS73" t="s">
        <v>729</v>
      </c>
      <c r="AT73" t="s">
        <v>733</v>
      </c>
      <c r="EA73" s="1"/>
      <c r="EB73" s="1" t="s">
        <v>596</v>
      </c>
      <c r="EC73" s="1"/>
    </row>
    <row r="74" spans="1:199" x14ac:dyDescent="0.2">
      <c r="A74" s="7"/>
      <c r="B74" s="7"/>
      <c r="AS74" t="s">
        <v>730</v>
      </c>
      <c r="BE74" t="s">
        <v>400</v>
      </c>
      <c r="EA74" s="1"/>
      <c r="EB74" s="1" t="s">
        <v>597</v>
      </c>
      <c r="EC74" s="1"/>
    </row>
    <row r="75" spans="1:199" x14ac:dyDescent="0.2">
      <c r="A75" s="7"/>
      <c r="B75" s="7"/>
      <c r="BF75">
        <f>BF68*BF69</f>
        <v>3295.2000000000003</v>
      </c>
      <c r="EA75" s="1"/>
      <c r="EB75" s="1"/>
      <c r="EC75" s="1"/>
    </row>
    <row r="76" spans="1:199" x14ac:dyDescent="0.2">
      <c r="A76" s="7"/>
      <c r="B76" s="7"/>
      <c r="X76" t="s">
        <v>330</v>
      </c>
      <c r="EA76" s="1" t="s">
        <v>598</v>
      </c>
      <c r="EB76" s="1">
        <f>DI64</f>
        <v>11235000</v>
      </c>
      <c r="EC76" s="78">
        <f>EB76/($EB$76+$EB$77)</f>
        <v>0.29883021337035798</v>
      </c>
      <c r="ED76">
        <f>$DZ$65*EC76</f>
        <v>1321427.2035237229</v>
      </c>
      <c r="EK76" t="s">
        <v>330</v>
      </c>
    </row>
    <row r="77" spans="1:199" x14ac:dyDescent="0.2">
      <c r="A77" s="7"/>
      <c r="B77" s="7"/>
      <c r="BE77" t="s">
        <v>401</v>
      </c>
      <c r="EA77" s="1" t="s">
        <v>599</v>
      </c>
      <c r="EB77" s="1">
        <f>EA64*'Chest&amp;Cards&amp;Offer'!P3</f>
        <v>26361600.000000004</v>
      </c>
      <c r="EC77" s="78">
        <f>EB77/($EB$76+$EB$77)</f>
        <v>0.70116978662964213</v>
      </c>
      <c r="ED77">
        <f>$DZ$65*EC77</f>
        <v>3100572.7964762775</v>
      </c>
      <c r="EE77">
        <f>ED77/(500*100)</f>
        <v>62.011455929525553</v>
      </c>
    </row>
    <row r="78" spans="1:199" x14ac:dyDescent="0.2">
      <c r="A78" s="7"/>
      <c r="B78" s="7"/>
    </row>
    <row r="79" spans="1:199" x14ac:dyDescent="0.2">
      <c r="A79" s="7"/>
      <c r="B79" s="7"/>
    </row>
    <row r="80" spans="1:199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P59:DP64"/>
    <mergeCell ref="DQ59:DQ64"/>
    <mergeCell ref="DS59:DS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Q3:HS3"/>
    <mergeCell ref="HV3:HX3"/>
    <mergeCell ref="HZ3:IB3"/>
    <mergeCell ref="ID3:IF3"/>
    <mergeCell ref="BD3:BG3"/>
    <mergeCell ref="CQ3:CX3"/>
    <mergeCell ref="IM3:IO3"/>
    <mergeCell ref="IR3:IT3"/>
    <mergeCell ref="HM3:HO3"/>
    <mergeCell ref="I41:I58"/>
    <mergeCell ref="IH3:IJ3"/>
    <mergeCell ref="DP5:DP22"/>
    <mergeCell ref="DP23:DP40"/>
    <mergeCell ref="DP41:DP58"/>
    <mergeCell ref="DQ5:DQ22"/>
    <mergeCell ref="DQ23:DQ40"/>
    <mergeCell ref="DQ41:DQ58"/>
    <mergeCell ref="DS5:DS22"/>
    <mergeCell ref="DS23:DS40"/>
    <mergeCell ref="DS41:DS58"/>
    <mergeCell ref="EB5:EB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I1" sqref="I1:I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574</v>
      </c>
      <c r="I1" t="s">
        <v>575</v>
      </c>
      <c r="K1" t="s">
        <v>519</v>
      </c>
      <c r="M1" t="s">
        <v>576</v>
      </c>
    </row>
    <row r="2" spans="1:19" x14ac:dyDescent="0.2">
      <c r="A2">
        <v>1</v>
      </c>
      <c r="D2">
        <v>2</v>
      </c>
      <c r="I2">
        <v>1</v>
      </c>
      <c r="K2" t="str">
        <f>IFERROR(VLOOKUP(A2,'Dungeon&amp;Framework'!DM:DX,10,FALSE),"")</f>
        <v/>
      </c>
    </row>
    <row r="3" spans="1:19" x14ac:dyDescent="0.2">
      <c r="A3">
        <v>2</v>
      </c>
      <c r="D3">
        <v>2</v>
      </c>
      <c r="I3">
        <v>1</v>
      </c>
      <c r="K3" t="str">
        <f>IFERROR(VLOOKUP(A3,'Dungeon&amp;Framework'!DM:DX,10,FALSE),"")</f>
        <v/>
      </c>
    </row>
    <row r="4" spans="1:19" x14ac:dyDescent="0.2">
      <c r="A4">
        <v>3</v>
      </c>
      <c r="D4">
        <v>2</v>
      </c>
      <c r="I4">
        <v>1</v>
      </c>
      <c r="K4" t="str">
        <f>IFERROR(VLOOKUP(A4,'Dungeon&amp;Framework'!DM:DX,10,FALSE),"")</f>
        <v/>
      </c>
      <c r="S4" t="s">
        <v>331</v>
      </c>
    </row>
    <row r="5" spans="1:19" x14ac:dyDescent="0.2">
      <c r="A5">
        <v>4</v>
      </c>
      <c r="D5">
        <v>3</v>
      </c>
      <c r="I5">
        <v>1</v>
      </c>
      <c r="K5" t="str">
        <f>IFERROR(VLOOKUP(A5,'Dungeon&amp;Framework'!DM:DX,10,FALSE),"")</f>
        <v/>
      </c>
      <c r="S5" t="s">
        <v>332</v>
      </c>
    </row>
    <row r="6" spans="1:19" x14ac:dyDescent="0.2">
      <c r="A6">
        <v>5</v>
      </c>
      <c r="D6">
        <v>3</v>
      </c>
      <c r="I6">
        <v>1</v>
      </c>
      <c r="K6">
        <f>IFERROR(VLOOKUP(A6,'Dungeon&amp;Framework'!DM:DX,10,FALSE),"")</f>
        <v>4800</v>
      </c>
      <c r="S6" t="s">
        <v>333</v>
      </c>
    </row>
    <row r="7" spans="1:19" x14ac:dyDescent="0.2">
      <c r="A7">
        <v>6</v>
      </c>
      <c r="D7">
        <v>3</v>
      </c>
      <c r="I7">
        <v>1</v>
      </c>
      <c r="K7" t="str">
        <f>IFERROR(VLOOKUP(A7,'Dungeon&amp;Framework'!DM:DX,10,FALSE),"")</f>
        <v/>
      </c>
    </row>
    <row r="8" spans="1:19" x14ac:dyDescent="0.2">
      <c r="A8">
        <v>7</v>
      </c>
      <c r="D8">
        <v>3</v>
      </c>
      <c r="I8">
        <v>1</v>
      </c>
      <c r="K8" t="str">
        <f>IFERROR(VLOOKUP(A8,'Dungeon&amp;Framework'!DM:DX,10,FALSE),"")</f>
        <v/>
      </c>
    </row>
    <row r="9" spans="1:19" x14ac:dyDescent="0.2">
      <c r="A9">
        <v>8</v>
      </c>
      <c r="D9">
        <v>3</v>
      </c>
      <c r="I9">
        <v>1</v>
      </c>
      <c r="K9" t="str">
        <f>IFERROR(VLOOKUP(A9,'Dungeon&amp;Framework'!DM:DX,10,FALSE),"")</f>
        <v/>
      </c>
    </row>
    <row r="10" spans="1:19" x14ac:dyDescent="0.2">
      <c r="A10">
        <v>9</v>
      </c>
      <c r="D10">
        <v>3</v>
      </c>
      <c r="I10">
        <v>1</v>
      </c>
      <c r="K10" t="str">
        <f>IFERROR(VLOOKUP(A10,'Dungeon&amp;Framework'!DM:DX,10,FALSE),"")</f>
        <v/>
      </c>
    </row>
    <row r="11" spans="1:19" x14ac:dyDescent="0.2">
      <c r="A11">
        <v>10</v>
      </c>
      <c r="D11">
        <v>4</v>
      </c>
      <c r="I11">
        <v>2</v>
      </c>
      <c r="K11">
        <f>IFERROR(VLOOKUP(A11,'Dungeon&amp;Framework'!DM:DX,10,FALSE),"")</f>
        <v>14400</v>
      </c>
      <c r="S11" t="s">
        <v>334</v>
      </c>
    </row>
    <row r="12" spans="1:19" x14ac:dyDescent="0.2">
      <c r="A12">
        <v>11</v>
      </c>
      <c r="D12">
        <v>4</v>
      </c>
      <c r="I12">
        <v>2</v>
      </c>
      <c r="K12" t="str">
        <f>IFERROR(VLOOKUP(A12,'Dungeon&amp;Framework'!DM:DX,10,FALSE),"")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v>2</v>
      </c>
      <c r="K13" t="str">
        <f>IFERROR(VLOOKUP(A13,'Dungeon&amp;Framework'!DM:DX,10,FALSE),"")</f>
        <v/>
      </c>
      <c r="S13" t="s">
        <v>336</v>
      </c>
    </row>
    <row r="14" spans="1:19" x14ac:dyDescent="0.2">
      <c r="A14">
        <v>13</v>
      </c>
      <c r="D14">
        <v>4</v>
      </c>
      <c r="I14">
        <v>2</v>
      </c>
      <c r="K14" t="str">
        <f>IFERROR(VLOOKUP(A14,'Dungeon&amp;Framework'!DM:DX,10,FALSE),"")</f>
        <v/>
      </c>
    </row>
    <row r="15" spans="1:19" x14ac:dyDescent="0.2">
      <c r="A15">
        <v>14</v>
      </c>
      <c r="D15">
        <v>4</v>
      </c>
      <c r="I15">
        <v>2</v>
      </c>
      <c r="K15" t="str">
        <f>IFERROR(VLOOKUP(A15,'Dungeon&amp;Framework'!DM:DX,10,FALSE),"")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v>2</v>
      </c>
      <c r="K16">
        <f>IFERROR(VLOOKUP(A16,'Dungeon&amp;Framework'!DM:DX,10,FALSE),"")</f>
        <v>24000</v>
      </c>
      <c r="S16" t="s">
        <v>338</v>
      </c>
    </row>
    <row r="17" spans="1:11" x14ac:dyDescent="0.2">
      <c r="A17">
        <v>16</v>
      </c>
      <c r="D17">
        <v>5</v>
      </c>
      <c r="I17">
        <v>2</v>
      </c>
      <c r="K17" t="str">
        <f>IFERROR(VLOOKUP(A17,'Dungeon&amp;Framework'!DM:DX,10,FALSE),"")</f>
        <v/>
      </c>
    </row>
    <row r="18" spans="1:11" x14ac:dyDescent="0.2">
      <c r="A18">
        <v>17</v>
      </c>
      <c r="D18">
        <v>5</v>
      </c>
      <c r="I18">
        <v>2</v>
      </c>
      <c r="K18" t="str">
        <f>IFERROR(VLOOKUP(A18,'Dungeon&amp;Framework'!DM:DX,10,FALSE),"")</f>
        <v/>
      </c>
    </row>
    <row r="19" spans="1:11" x14ac:dyDescent="0.2">
      <c r="A19">
        <v>18</v>
      </c>
      <c r="D19">
        <v>5</v>
      </c>
      <c r="I19">
        <v>2</v>
      </c>
      <c r="K19" t="str">
        <f>IFERROR(VLOOKUP(A19,'Dungeon&amp;Framework'!DM:DX,10,FALSE),"")</f>
        <v/>
      </c>
    </row>
    <row r="20" spans="1:11" x14ac:dyDescent="0.2">
      <c r="A20">
        <v>19</v>
      </c>
      <c r="D20">
        <v>5</v>
      </c>
      <c r="I20">
        <v>2</v>
      </c>
      <c r="K20" t="str">
        <f>IFERROR(VLOOKUP(A20,'Dungeon&amp;Framework'!DM:DX,10,FALSE),"")</f>
        <v/>
      </c>
    </row>
    <row r="21" spans="1:11" x14ac:dyDescent="0.2">
      <c r="A21">
        <v>20</v>
      </c>
      <c r="D21">
        <v>5</v>
      </c>
      <c r="I21">
        <v>2</v>
      </c>
      <c r="K21">
        <f>IFERROR(VLOOKUP(A21,'Dungeon&amp;Framework'!DM:DX,10,FALSE),"")</f>
        <v>33600</v>
      </c>
    </row>
    <row r="22" spans="1:11" x14ac:dyDescent="0.2">
      <c r="A22">
        <v>21</v>
      </c>
      <c r="D22">
        <v>5</v>
      </c>
      <c r="I22">
        <v>2</v>
      </c>
      <c r="K22" t="str">
        <f>IFERROR(VLOOKUP(A22,'Dungeon&amp;Framework'!DM:DX,10,FALSE),"")</f>
        <v/>
      </c>
    </row>
    <row r="23" spans="1:11" x14ac:dyDescent="0.2">
      <c r="A23">
        <v>22</v>
      </c>
      <c r="D23">
        <v>6</v>
      </c>
      <c r="I23">
        <v>3</v>
      </c>
      <c r="K23" t="str">
        <f>IFERROR(VLOOKUP(A23,'Dungeon&amp;Framework'!DM:DX,10,FALSE),"")</f>
        <v/>
      </c>
    </row>
    <row r="24" spans="1:11" x14ac:dyDescent="0.2">
      <c r="A24">
        <v>23</v>
      </c>
      <c r="D24">
        <v>6</v>
      </c>
      <c r="I24">
        <v>3</v>
      </c>
      <c r="K24" t="str">
        <f>IFERROR(VLOOKUP(A24,'Dungeon&amp;Framework'!DM:DX,10,FALSE),"")</f>
        <v/>
      </c>
    </row>
    <row r="25" spans="1:11" x14ac:dyDescent="0.2">
      <c r="A25">
        <v>24</v>
      </c>
      <c r="D25">
        <v>6</v>
      </c>
      <c r="I25">
        <v>3</v>
      </c>
      <c r="K25" t="str">
        <f>IFERROR(VLOOKUP(A25,'Dungeon&amp;Framework'!DM:DX,10,FALSE),"")</f>
        <v/>
      </c>
    </row>
    <row r="26" spans="1:11" x14ac:dyDescent="0.2">
      <c r="A26">
        <v>25</v>
      </c>
      <c r="D26">
        <v>6</v>
      </c>
      <c r="I26">
        <v>3</v>
      </c>
      <c r="K26">
        <f>IFERROR(VLOOKUP(A26,'Dungeon&amp;Framework'!DM:DX,10,FALSE),"")</f>
        <v>48000</v>
      </c>
    </row>
    <row r="27" spans="1:11" x14ac:dyDescent="0.2">
      <c r="A27">
        <v>26</v>
      </c>
      <c r="D27">
        <v>6</v>
      </c>
      <c r="I27">
        <v>3</v>
      </c>
      <c r="K27" t="str">
        <f>IFERROR(VLOOKUP(A27,'Dungeon&amp;Framework'!DM:DX,10,FALSE),"")</f>
        <v/>
      </c>
    </row>
    <row r="28" spans="1:11" x14ac:dyDescent="0.2">
      <c r="A28">
        <v>27</v>
      </c>
      <c r="D28">
        <v>6</v>
      </c>
      <c r="I28">
        <v>3</v>
      </c>
      <c r="K28" t="str">
        <f>IFERROR(VLOOKUP(A28,'Dungeon&amp;Framework'!DM:DX,10,FALSE),"")</f>
        <v/>
      </c>
    </row>
    <row r="29" spans="1:11" x14ac:dyDescent="0.2">
      <c r="A29">
        <v>28</v>
      </c>
      <c r="D29">
        <v>7</v>
      </c>
      <c r="I29">
        <v>3</v>
      </c>
      <c r="K29" t="str">
        <f>IFERROR(VLOOKUP(A29,'Dungeon&amp;Framework'!DM:DX,10,FALSE),"")</f>
        <v/>
      </c>
    </row>
    <row r="30" spans="1:11" x14ac:dyDescent="0.2">
      <c r="A30">
        <v>29</v>
      </c>
      <c r="D30">
        <v>7</v>
      </c>
      <c r="I30">
        <v>3</v>
      </c>
      <c r="K30" t="str">
        <f>IFERROR(VLOOKUP(A30,'Dungeon&amp;Framework'!DM:DX,10,FALSE),"")</f>
        <v/>
      </c>
    </row>
    <row r="31" spans="1:11" x14ac:dyDescent="0.2">
      <c r="A31">
        <v>30</v>
      </c>
      <c r="D31">
        <v>7</v>
      </c>
      <c r="I31">
        <v>3</v>
      </c>
      <c r="K31">
        <f>IFERROR(VLOOKUP(A31,'Dungeon&amp;Framework'!DM:DX,10,FALSE),"")</f>
        <v>62400</v>
      </c>
    </row>
    <row r="32" spans="1:11" x14ac:dyDescent="0.2">
      <c r="A32">
        <v>31</v>
      </c>
      <c r="D32">
        <v>7</v>
      </c>
      <c r="I32">
        <v>3</v>
      </c>
      <c r="K32" t="str">
        <f>IFERROR(VLOOKUP(A32,'Dungeon&amp;Framework'!DM:DX,10,FALSE),"")</f>
        <v/>
      </c>
    </row>
    <row r="33" spans="1:11" x14ac:dyDescent="0.2">
      <c r="A33">
        <v>32</v>
      </c>
      <c r="D33">
        <v>7</v>
      </c>
      <c r="I33">
        <v>3</v>
      </c>
      <c r="K33" t="str">
        <f>IFERROR(VLOOKUP(A33,'Dungeon&amp;Framework'!DM:DX,10,FALSE),"")</f>
        <v/>
      </c>
    </row>
    <row r="34" spans="1:11" x14ac:dyDescent="0.2">
      <c r="A34">
        <v>33</v>
      </c>
      <c r="D34">
        <v>7</v>
      </c>
      <c r="I34">
        <v>3</v>
      </c>
      <c r="K34" t="str">
        <f>IFERROR(VLOOKUP(A34,'Dungeon&amp;Framework'!DM:DX,10,FALSE),"")</f>
        <v/>
      </c>
    </row>
    <row r="35" spans="1:11" x14ac:dyDescent="0.2">
      <c r="A35">
        <v>34</v>
      </c>
      <c r="D35">
        <v>8</v>
      </c>
      <c r="I35">
        <v>4</v>
      </c>
      <c r="K35" t="str">
        <f>IFERROR(VLOOKUP(A35,'Dungeon&amp;Framework'!DM:DX,10,FALSE),"")</f>
        <v/>
      </c>
    </row>
    <row r="36" spans="1:11" x14ac:dyDescent="0.2">
      <c r="A36">
        <v>35</v>
      </c>
      <c r="D36">
        <v>8</v>
      </c>
      <c r="I36">
        <v>4</v>
      </c>
      <c r="K36">
        <f>IFERROR(VLOOKUP(A36,'Dungeon&amp;Framework'!DM:DX,10,FALSE),"")</f>
        <v>81600</v>
      </c>
    </row>
    <row r="37" spans="1:11" x14ac:dyDescent="0.2">
      <c r="A37">
        <v>36</v>
      </c>
      <c r="D37">
        <v>8</v>
      </c>
      <c r="I37">
        <v>4</v>
      </c>
      <c r="K37" t="str">
        <f>IFERROR(VLOOKUP(A37,'Dungeon&amp;Framework'!DM:DX,10,FALSE),"")</f>
        <v/>
      </c>
    </row>
    <row r="38" spans="1:11" x14ac:dyDescent="0.2">
      <c r="A38">
        <v>37</v>
      </c>
      <c r="D38">
        <v>8</v>
      </c>
      <c r="I38">
        <v>4</v>
      </c>
      <c r="K38" t="str">
        <f>IFERROR(VLOOKUP(A38,'Dungeon&amp;Framework'!DM:DX,10,FALSE),"")</f>
        <v/>
      </c>
    </row>
    <row r="39" spans="1:11" x14ac:dyDescent="0.2">
      <c r="A39">
        <v>38</v>
      </c>
      <c r="D39">
        <v>8</v>
      </c>
      <c r="I39">
        <v>4</v>
      </c>
      <c r="K39" t="str">
        <f>IFERROR(VLOOKUP(A39,'Dungeon&amp;Framework'!DM:DX,10,FALSE),"")</f>
        <v/>
      </c>
    </row>
    <row r="40" spans="1:11" x14ac:dyDescent="0.2">
      <c r="A40">
        <v>39</v>
      </c>
      <c r="D40">
        <v>8</v>
      </c>
      <c r="I40">
        <v>4</v>
      </c>
      <c r="K40" t="str">
        <f>IFERROR(VLOOKUP(A40,'Dungeon&amp;Framework'!DM:DX,10,FALSE),"")</f>
        <v/>
      </c>
    </row>
    <row r="41" spans="1:11" x14ac:dyDescent="0.2">
      <c r="A41">
        <v>40</v>
      </c>
      <c r="D41">
        <v>9</v>
      </c>
      <c r="I41">
        <v>4</v>
      </c>
      <c r="K41">
        <f>IFERROR(VLOOKUP(A41,'Dungeon&amp;Framework'!DM:DX,10,FALSE),"")</f>
        <v>100800</v>
      </c>
    </row>
    <row r="42" spans="1:11" x14ac:dyDescent="0.2">
      <c r="A42">
        <v>41</v>
      </c>
      <c r="D42">
        <v>9</v>
      </c>
      <c r="I42">
        <v>4</v>
      </c>
      <c r="K42" t="str">
        <f>IFERROR(VLOOKUP(A42,'Dungeon&amp;Framework'!DM:DX,10,FALSE),"")</f>
        <v/>
      </c>
    </row>
    <row r="43" spans="1:11" x14ac:dyDescent="0.2">
      <c r="A43">
        <v>42</v>
      </c>
      <c r="D43">
        <v>9</v>
      </c>
      <c r="I43">
        <v>4</v>
      </c>
      <c r="K43" t="str">
        <f>IFERROR(VLOOKUP(A43,'Dungeon&amp;Framework'!DM:DX,10,FALSE),"")</f>
        <v/>
      </c>
    </row>
    <row r="44" spans="1:11" x14ac:dyDescent="0.2">
      <c r="A44">
        <v>43</v>
      </c>
      <c r="D44">
        <v>9</v>
      </c>
      <c r="I44">
        <v>4</v>
      </c>
      <c r="K44" t="str">
        <f>IFERROR(VLOOKUP(A44,'Dungeon&amp;Framework'!DM:DX,10,FALSE),"")</f>
        <v/>
      </c>
    </row>
    <row r="45" spans="1:11" x14ac:dyDescent="0.2">
      <c r="A45">
        <v>44</v>
      </c>
      <c r="D45">
        <v>9</v>
      </c>
      <c r="I45">
        <v>4</v>
      </c>
      <c r="K45" t="str">
        <f>IFERROR(VLOOKUP(A45,'Dungeon&amp;Framework'!DM:DX,10,FALSE),"")</f>
        <v/>
      </c>
    </row>
    <row r="46" spans="1:11" x14ac:dyDescent="0.2">
      <c r="A46">
        <v>45</v>
      </c>
      <c r="D46">
        <v>9</v>
      </c>
      <c r="I46">
        <v>4</v>
      </c>
      <c r="K46">
        <f>IFERROR(VLOOKUP(A46,'Dungeon&amp;Framework'!DM:DX,10,FALSE),"")</f>
        <v>120000</v>
      </c>
    </row>
    <row r="47" spans="1:11" x14ac:dyDescent="0.2">
      <c r="A47">
        <v>46</v>
      </c>
      <c r="D47">
        <v>10</v>
      </c>
      <c r="I47">
        <v>5</v>
      </c>
      <c r="K47" t="str">
        <f>IFERROR(VLOOKUP(A47,'Dungeon&amp;Framework'!DM:DX,10,FALSE),"")</f>
        <v/>
      </c>
    </row>
    <row r="48" spans="1:11" x14ac:dyDescent="0.2">
      <c r="A48">
        <v>47</v>
      </c>
      <c r="D48">
        <v>10</v>
      </c>
      <c r="I48">
        <v>5</v>
      </c>
      <c r="K48" t="str">
        <f>IFERROR(VLOOKUP(A48,'Dungeon&amp;Framework'!DM:DX,10,FALSE),"")</f>
        <v/>
      </c>
    </row>
    <row r="49" spans="1:11" x14ac:dyDescent="0.2">
      <c r="A49">
        <v>48</v>
      </c>
      <c r="D49">
        <v>10</v>
      </c>
      <c r="I49">
        <v>5</v>
      </c>
      <c r="K49" t="str">
        <f>IFERROR(VLOOKUP(A49,'Dungeon&amp;Framework'!DM:DX,10,FALSE),"")</f>
        <v/>
      </c>
    </row>
    <row r="50" spans="1:11" x14ac:dyDescent="0.2">
      <c r="A50">
        <v>49</v>
      </c>
      <c r="D50">
        <v>10</v>
      </c>
      <c r="I50">
        <v>5</v>
      </c>
      <c r="K50" t="str">
        <f>IFERROR(VLOOKUP(A50,'Dungeon&amp;Framework'!DM:DX,10,FALSE),"")</f>
        <v/>
      </c>
    </row>
    <row r="51" spans="1:11" x14ac:dyDescent="0.2">
      <c r="A51">
        <v>50</v>
      </c>
      <c r="D51">
        <v>10</v>
      </c>
      <c r="I51">
        <v>5</v>
      </c>
      <c r="K51">
        <f>IFERROR(VLOOKUP(A51,'Dungeon&amp;Framework'!DM:DX,10,FALSE),"")</f>
        <v>144000</v>
      </c>
    </row>
    <row r="52" spans="1:11" x14ac:dyDescent="0.2">
      <c r="A52">
        <v>51</v>
      </c>
      <c r="D52">
        <v>10</v>
      </c>
      <c r="I52">
        <v>5</v>
      </c>
      <c r="K52" t="str">
        <f>IFERROR(VLOOKUP(A52,'Dungeon&amp;Framework'!DM:DX,10,FALSE),"")</f>
        <v/>
      </c>
    </row>
    <row r="53" spans="1:11" x14ac:dyDescent="0.2">
      <c r="A53">
        <v>52</v>
      </c>
      <c r="D53">
        <v>11</v>
      </c>
      <c r="I53">
        <v>5</v>
      </c>
      <c r="K53" t="str">
        <f>IFERROR(VLOOKUP(A53,'Dungeon&amp;Framework'!DM:DX,10,FALSE),"")</f>
        <v/>
      </c>
    </row>
    <row r="54" spans="1:11" x14ac:dyDescent="0.2">
      <c r="A54">
        <v>53</v>
      </c>
      <c r="D54">
        <v>11</v>
      </c>
      <c r="I54">
        <v>5</v>
      </c>
      <c r="K54" t="str">
        <f>IFERROR(VLOOKUP(A54,'Dungeon&amp;Framework'!DM:DX,10,FALSE),"")</f>
        <v/>
      </c>
    </row>
    <row r="55" spans="1:11" x14ac:dyDescent="0.2">
      <c r="A55">
        <v>54</v>
      </c>
      <c r="D55">
        <v>11</v>
      </c>
      <c r="I55">
        <v>5</v>
      </c>
      <c r="K55" t="str">
        <f>IFERROR(VLOOKUP(A55,'Dungeon&amp;Framework'!DM:DX,10,FALSE),"")</f>
        <v/>
      </c>
    </row>
    <row r="56" spans="1:11" x14ac:dyDescent="0.2">
      <c r="A56">
        <v>55</v>
      </c>
      <c r="D56">
        <v>11</v>
      </c>
      <c r="I56">
        <v>5</v>
      </c>
      <c r="K56">
        <f>IFERROR(VLOOKUP(A56,'Dungeon&amp;Framework'!DM:DX,10,FALSE),"")</f>
        <v>168000</v>
      </c>
    </row>
    <row r="57" spans="1:11" x14ac:dyDescent="0.2">
      <c r="A57">
        <v>56</v>
      </c>
      <c r="D57">
        <v>11</v>
      </c>
      <c r="I57">
        <v>5</v>
      </c>
      <c r="K57" t="str">
        <f>IFERROR(VLOOKUP(A57,'Dungeon&amp;Framework'!DM:DX,10,FALSE),"")</f>
        <v/>
      </c>
    </row>
    <row r="58" spans="1:11" x14ac:dyDescent="0.2">
      <c r="A58">
        <v>57</v>
      </c>
      <c r="D58">
        <v>11</v>
      </c>
      <c r="I58">
        <v>5</v>
      </c>
      <c r="K58" t="str">
        <f>IFERROR(VLOOKUP(A58,'Dungeon&amp;Framework'!DM:DX,10,FALSE),"")</f>
        <v/>
      </c>
    </row>
    <row r="59" spans="1:11" x14ac:dyDescent="0.2">
      <c r="A59">
        <v>58</v>
      </c>
      <c r="D59">
        <v>12</v>
      </c>
      <c r="I59">
        <v>6</v>
      </c>
      <c r="K59" t="str">
        <f>IFERROR(VLOOKUP(A59,'Dungeon&amp;Framework'!DM:DX,10,FALSE),"")</f>
        <v/>
      </c>
    </row>
    <row r="60" spans="1:11" x14ac:dyDescent="0.2">
      <c r="A60">
        <v>59</v>
      </c>
      <c r="D60">
        <v>12</v>
      </c>
      <c r="I60">
        <v>6</v>
      </c>
      <c r="K60" t="str">
        <f>IFERROR(VLOOKUP(A60,'Dungeon&amp;Framework'!DM:DX,10,FALSE),"")</f>
        <v/>
      </c>
    </row>
    <row r="61" spans="1:11" x14ac:dyDescent="0.2">
      <c r="A61">
        <v>60</v>
      </c>
      <c r="D61">
        <v>12</v>
      </c>
      <c r="I61">
        <v>6</v>
      </c>
      <c r="K61">
        <f>IFERROR(VLOOKUP(A61,'Dungeon&amp;Framework'!DM:DX,10,FALSE),"")</f>
        <v>196800</v>
      </c>
    </row>
    <row r="62" spans="1:11" x14ac:dyDescent="0.2">
      <c r="A62">
        <v>61</v>
      </c>
      <c r="D62">
        <v>12</v>
      </c>
      <c r="I62">
        <v>6</v>
      </c>
      <c r="K62" t="str">
        <f>IFERROR(VLOOKUP(A62,'Dungeon&amp;Framework'!DM:DX,10,FALSE),"")</f>
        <v/>
      </c>
    </row>
    <row r="63" spans="1:11" x14ac:dyDescent="0.2">
      <c r="A63">
        <v>62</v>
      </c>
      <c r="D63">
        <v>12</v>
      </c>
      <c r="I63">
        <v>6</v>
      </c>
      <c r="K63" t="str">
        <f>IFERROR(VLOOKUP(A63,'Dungeon&amp;Framework'!DM:DX,10,FALSE),"")</f>
        <v/>
      </c>
    </row>
    <row r="64" spans="1:11" x14ac:dyDescent="0.2">
      <c r="A64">
        <v>63</v>
      </c>
      <c r="D64">
        <v>12</v>
      </c>
      <c r="I64">
        <v>6</v>
      </c>
      <c r="K64" t="str">
        <f>IFERROR(VLOOKUP(A64,'Dungeon&amp;Framework'!DM:DX,10,FALSE),"")</f>
        <v/>
      </c>
    </row>
    <row r="65" spans="1:11" x14ac:dyDescent="0.2">
      <c r="A65">
        <v>64</v>
      </c>
      <c r="D65">
        <v>13</v>
      </c>
      <c r="I65">
        <v>6</v>
      </c>
      <c r="K65" t="str">
        <f>IFERROR(VLOOKUP(A65,'Dungeon&amp;Framework'!DM:DX,10,FALSE),"")</f>
        <v/>
      </c>
    </row>
    <row r="66" spans="1:11" x14ac:dyDescent="0.2">
      <c r="A66">
        <v>65</v>
      </c>
      <c r="D66">
        <v>13</v>
      </c>
      <c r="I66">
        <v>6</v>
      </c>
      <c r="K66">
        <f>IFERROR(VLOOKUP(A66,'Dungeon&amp;Framework'!DM:DX,10,FALSE),"")</f>
        <v>225600</v>
      </c>
    </row>
    <row r="67" spans="1:11" x14ac:dyDescent="0.2">
      <c r="A67">
        <v>66</v>
      </c>
      <c r="D67">
        <v>13</v>
      </c>
      <c r="I67">
        <v>6</v>
      </c>
      <c r="K67" t="str">
        <f>IFERROR(VLOOKUP(A67,'Dungeon&amp;Framework'!DM:DX,10,FALSE),"")</f>
        <v/>
      </c>
    </row>
    <row r="68" spans="1:11" x14ac:dyDescent="0.2">
      <c r="A68">
        <v>67</v>
      </c>
      <c r="D68">
        <v>13</v>
      </c>
      <c r="I68">
        <v>6</v>
      </c>
      <c r="K68" t="str">
        <f>IFERROR(VLOOKUP(A68,'Dungeon&amp;Framework'!DM:DX,10,FALSE),"")</f>
        <v/>
      </c>
    </row>
    <row r="69" spans="1:11" x14ac:dyDescent="0.2">
      <c r="A69">
        <v>68</v>
      </c>
      <c r="D69">
        <v>13</v>
      </c>
      <c r="I69">
        <v>6</v>
      </c>
      <c r="K69" t="str">
        <f>IFERROR(VLOOKUP(A69,'Dungeon&amp;Framework'!DM:DX,10,FALSE),"")</f>
        <v/>
      </c>
    </row>
    <row r="70" spans="1:11" x14ac:dyDescent="0.2">
      <c r="A70">
        <v>69</v>
      </c>
      <c r="D70">
        <v>13</v>
      </c>
      <c r="I70">
        <v>6</v>
      </c>
      <c r="K70" t="str">
        <f>IFERROR(VLOOKUP(A70,'Dungeon&amp;Framework'!DM:DX,10,FALSE),"")</f>
        <v/>
      </c>
    </row>
    <row r="71" spans="1:11" x14ac:dyDescent="0.2">
      <c r="A71">
        <v>70</v>
      </c>
      <c r="D71">
        <v>14</v>
      </c>
      <c r="I71">
        <v>7</v>
      </c>
      <c r="K71">
        <f>IFERROR(VLOOKUP(A71,'Dungeon&amp;Framework'!DM:DX,10,FALSE),"")</f>
        <v>259200</v>
      </c>
    </row>
    <row r="72" spans="1:11" x14ac:dyDescent="0.2">
      <c r="A72">
        <v>71</v>
      </c>
      <c r="D72">
        <v>14</v>
      </c>
      <c r="I72">
        <v>7</v>
      </c>
      <c r="K72" t="str">
        <f>IFERROR(VLOOKUP(A72,'Dungeon&amp;Framework'!DM:DX,10,FALSE),"")</f>
        <v/>
      </c>
    </row>
    <row r="73" spans="1:11" x14ac:dyDescent="0.2">
      <c r="A73">
        <v>72</v>
      </c>
      <c r="D73">
        <v>14</v>
      </c>
      <c r="I73">
        <v>7</v>
      </c>
      <c r="K73" t="str">
        <f>IFERROR(VLOOKUP(A73,'Dungeon&amp;Framework'!DM:DX,10,FALSE),"")</f>
        <v/>
      </c>
    </row>
    <row r="74" spans="1:11" x14ac:dyDescent="0.2">
      <c r="A74">
        <v>73</v>
      </c>
      <c r="D74">
        <v>14</v>
      </c>
      <c r="I74">
        <v>7</v>
      </c>
      <c r="K74" t="str">
        <f>IFERROR(VLOOKUP(A74,'Dungeon&amp;Framework'!DM:DX,10,FALSE),"")</f>
        <v/>
      </c>
    </row>
    <row r="75" spans="1:11" x14ac:dyDescent="0.2">
      <c r="A75">
        <v>74</v>
      </c>
      <c r="D75">
        <v>14</v>
      </c>
      <c r="I75">
        <v>7</v>
      </c>
      <c r="K75" t="str">
        <f>IFERROR(VLOOKUP(A75,'Dungeon&amp;Framework'!DM:DX,10,FALSE),"")</f>
        <v/>
      </c>
    </row>
    <row r="76" spans="1:11" x14ac:dyDescent="0.2">
      <c r="A76">
        <v>75</v>
      </c>
      <c r="D76">
        <v>14</v>
      </c>
      <c r="I76">
        <v>7</v>
      </c>
      <c r="K76">
        <f>IFERROR(VLOOKUP(A76,'Dungeon&amp;Framework'!DM:DX,10,FALSE),"")</f>
        <v>292800</v>
      </c>
    </row>
    <row r="77" spans="1:11" x14ac:dyDescent="0.2">
      <c r="A77">
        <v>76</v>
      </c>
      <c r="D77">
        <v>15</v>
      </c>
      <c r="I77">
        <v>7</v>
      </c>
      <c r="K77" t="str">
        <f>IFERROR(VLOOKUP(A77,'Dungeon&amp;Framework'!DM:DX,10,FALSE),"")</f>
        <v/>
      </c>
    </row>
    <row r="78" spans="1:11" x14ac:dyDescent="0.2">
      <c r="A78">
        <v>77</v>
      </c>
      <c r="D78">
        <v>15</v>
      </c>
      <c r="I78">
        <v>7</v>
      </c>
      <c r="K78" t="str">
        <f>IFERROR(VLOOKUP(A78,'Dungeon&amp;Framework'!DM:DX,10,FALSE),"")</f>
        <v/>
      </c>
    </row>
    <row r="79" spans="1:11" x14ac:dyDescent="0.2">
      <c r="A79">
        <v>78</v>
      </c>
      <c r="D79">
        <v>15</v>
      </c>
      <c r="I79">
        <v>7</v>
      </c>
      <c r="K79" t="str">
        <f>IFERROR(VLOOKUP(A79,'Dungeon&amp;Framework'!DM:DX,10,FALSE),"")</f>
        <v/>
      </c>
    </row>
    <row r="80" spans="1:11" x14ac:dyDescent="0.2">
      <c r="A80">
        <v>79</v>
      </c>
      <c r="D80">
        <v>15</v>
      </c>
      <c r="I80">
        <v>7</v>
      </c>
      <c r="K80" t="str">
        <f>IFERROR(VLOOKUP(A80,'Dungeon&amp;Framework'!DM:DX,10,FALSE),"")</f>
        <v/>
      </c>
    </row>
    <row r="81" spans="1:11" x14ac:dyDescent="0.2">
      <c r="A81">
        <v>80</v>
      </c>
      <c r="D81">
        <v>15</v>
      </c>
      <c r="I81">
        <v>7</v>
      </c>
      <c r="K81">
        <f>IFERROR(VLOOKUP(A81,'Dungeon&amp;Framework'!DM:DX,10,FALSE),"")</f>
        <v>326400</v>
      </c>
    </row>
    <row r="82" spans="1:11" x14ac:dyDescent="0.2">
      <c r="A82">
        <v>81</v>
      </c>
      <c r="D82">
        <v>15</v>
      </c>
      <c r="I82">
        <v>7</v>
      </c>
      <c r="K82" t="str">
        <f>IFERROR(VLOOKUP(A82,'Dungeon&amp;Framework'!DM:DX,10,FALSE),"")</f>
        <v/>
      </c>
    </row>
    <row r="83" spans="1:11" x14ac:dyDescent="0.2">
      <c r="A83">
        <v>82</v>
      </c>
      <c r="D83">
        <v>16</v>
      </c>
      <c r="I83">
        <v>8</v>
      </c>
      <c r="K83" t="str">
        <f>IFERROR(VLOOKUP(A83,'Dungeon&amp;Framework'!DM:DX,10,FALSE),"")</f>
        <v/>
      </c>
    </row>
    <row r="84" spans="1:11" x14ac:dyDescent="0.2">
      <c r="A84">
        <v>83</v>
      </c>
      <c r="D84">
        <v>16</v>
      </c>
      <c r="I84">
        <v>8</v>
      </c>
      <c r="K84" t="str">
        <f>IFERROR(VLOOKUP(A84,'Dungeon&amp;Framework'!DM:DX,10,FALSE),"")</f>
        <v/>
      </c>
    </row>
    <row r="85" spans="1:11" x14ac:dyDescent="0.2">
      <c r="A85">
        <v>84</v>
      </c>
      <c r="D85">
        <v>16</v>
      </c>
      <c r="I85">
        <v>8</v>
      </c>
      <c r="K85" t="str">
        <f>IFERROR(VLOOKUP(A85,'Dungeon&amp;Framework'!DM:DX,10,FALSE),"")</f>
        <v/>
      </c>
    </row>
    <row r="86" spans="1:11" x14ac:dyDescent="0.2">
      <c r="A86">
        <v>85</v>
      </c>
      <c r="D86">
        <v>16</v>
      </c>
      <c r="I86">
        <v>8</v>
      </c>
      <c r="K86">
        <f>IFERROR(VLOOKUP(A86,'Dungeon&amp;Framework'!DM:DX,10,FALSE),"")</f>
        <v>364800</v>
      </c>
    </row>
    <row r="87" spans="1:11" x14ac:dyDescent="0.2">
      <c r="A87">
        <v>86</v>
      </c>
      <c r="D87">
        <v>16</v>
      </c>
      <c r="I87">
        <v>8</v>
      </c>
      <c r="K87" t="str">
        <f>IFERROR(VLOOKUP(A87,'Dungeon&amp;Framework'!DM:DX,10,FALSE),"")</f>
        <v/>
      </c>
    </row>
    <row r="88" spans="1:11" x14ac:dyDescent="0.2">
      <c r="A88">
        <v>87</v>
      </c>
      <c r="D88">
        <v>16</v>
      </c>
      <c r="I88">
        <v>8</v>
      </c>
      <c r="K88" t="str">
        <f>IFERROR(VLOOKUP(A88,'Dungeon&amp;Framework'!DM:DX,10,FALSE),"")</f>
        <v/>
      </c>
    </row>
    <row r="89" spans="1:11" x14ac:dyDescent="0.2">
      <c r="A89">
        <v>88</v>
      </c>
      <c r="D89">
        <v>17</v>
      </c>
      <c r="I89">
        <v>8</v>
      </c>
      <c r="K89" t="str">
        <f>IFERROR(VLOOKUP(A89,'Dungeon&amp;Framework'!DM:DX,10,FALSE),"")</f>
        <v/>
      </c>
    </row>
    <row r="90" spans="1:11" x14ac:dyDescent="0.2">
      <c r="A90">
        <v>89</v>
      </c>
      <c r="D90">
        <v>17</v>
      </c>
      <c r="I90">
        <v>8</v>
      </c>
      <c r="K90" t="str">
        <f>IFERROR(VLOOKUP(A90,'Dungeon&amp;Framework'!DM:DX,10,FALSE),"")</f>
        <v/>
      </c>
    </row>
    <row r="91" spans="1:11" x14ac:dyDescent="0.2">
      <c r="A91">
        <v>90</v>
      </c>
      <c r="D91">
        <v>17</v>
      </c>
      <c r="I91">
        <v>8</v>
      </c>
      <c r="K91">
        <f>IFERROR(VLOOKUP(A91,'Dungeon&amp;Framework'!DM:DX,10,FALSE),"")</f>
        <v>403200</v>
      </c>
    </row>
    <row r="92" spans="1:11" x14ac:dyDescent="0.2">
      <c r="A92">
        <v>91</v>
      </c>
      <c r="D92">
        <v>17</v>
      </c>
      <c r="I92">
        <v>8</v>
      </c>
      <c r="K92" t="str">
        <f>IFERROR(VLOOKUP(A92,'Dungeon&amp;Framework'!DM:DX,10,FALSE),"")</f>
        <v/>
      </c>
    </row>
    <row r="93" spans="1:11" x14ac:dyDescent="0.2">
      <c r="A93">
        <v>92</v>
      </c>
      <c r="D93">
        <v>17</v>
      </c>
      <c r="I93">
        <v>8</v>
      </c>
      <c r="K93" t="str">
        <f>IFERROR(VLOOKUP(A93,'Dungeon&amp;Framework'!DM:DX,10,FALSE),"")</f>
        <v/>
      </c>
    </row>
    <row r="94" spans="1:11" x14ac:dyDescent="0.2">
      <c r="A94">
        <v>93</v>
      </c>
      <c r="D94">
        <v>17</v>
      </c>
      <c r="I94">
        <v>8</v>
      </c>
      <c r="K94" t="str">
        <f>IFERROR(VLOOKUP(A94,'Dungeon&amp;Framework'!DM:DX,10,FALSE),"")</f>
        <v/>
      </c>
    </row>
    <row r="95" spans="1:11" x14ac:dyDescent="0.2">
      <c r="A95">
        <v>94</v>
      </c>
      <c r="D95">
        <v>18</v>
      </c>
      <c r="I95">
        <v>9</v>
      </c>
      <c r="K95" t="str">
        <f>IFERROR(VLOOKUP(A95,'Dungeon&amp;Framework'!DM:DX,10,FALSE),"")</f>
        <v/>
      </c>
    </row>
    <row r="96" spans="1:11" x14ac:dyDescent="0.2">
      <c r="A96">
        <v>95</v>
      </c>
      <c r="D96">
        <v>18</v>
      </c>
      <c r="I96">
        <v>9</v>
      </c>
      <c r="K96">
        <f>IFERROR(VLOOKUP(A96,'Dungeon&amp;Framework'!DM:DX,10,FALSE),"")</f>
        <v>489600</v>
      </c>
    </row>
    <row r="97" spans="1:11" x14ac:dyDescent="0.2">
      <c r="A97">
        <v>96</v>
      </c>
      <c r="D97">
        <v>18</v>
      </c>
      <c r="I97">
        <v>9</v>
      </c>
      <c r="K97" t="str">
        <f>IFERROR(VLOOKUP(A97,'Dungeon&amp;Framework'!DM:DX,10,FALSE),"")</f>
        <v/>
      </c>
    </row>
    <row r="98" spans="1:11" x14ac:dyDescent="0.2">
      <c r="A98">
        <v>97</v>
      </c>
      <c r="D98">
        <v>18</v>
      </c>
      <c r="I98">
        <v>9</v>
      </c>
      <c r="K98" t="str">
        <f>IFERROR(VLOOKUP(A98,'Dungeon&amp;Framework'!DM:DX,10,FALSE),"")</f>
        <v/>
      </c>
    </row>
    <row r="99" spans="1:11" x14ac:dyDescent="0.2">
      <c r="A99">
        <v>98</v>
      </c>
      <c r="D99">
        <v>18</v>
      </c>
      <c r="I99">
        <v>9</v>
      </c>
      <c r="K99" t="str">
        <f>IFERROR(VLOOKUP(A99,'Dungeon&amp;Framework'!DM:DX,10,FALSE),"")</f>
        <v/>
      </c>
    </row>
    <row r="100" spans="1:11" x14ac:dyDescent="0.2">
      <c r="A100">
        <v>99</v>
      </c>
      <c r="D100">
        <v>18</v>
      </c>
      <c r="I100">
        <v>9</v>
      </c>
      <c r="K100" t="str">
        <f>IFERROR(VLOOKUP(A100,'Dungeon&amp;Framework'!DM:DX,10,FALSE),"")</f>
        <v/>
      </c>
    </row>
    <row r="101" spans="1:11" x14ac:dyDescent="0.2">
      <c r="A101">
        <v>100</v>
      </c>
      <c r="D101">
        <v>19</v>
      </c>
      <c r="I101">
        <v>9</v>
      </c>
      <c r="K101">
        <f>IFERROR(VLOOKUP(A101,'Dungeon&amp;Framework'!DM:DX,10,FALSE),"")</f>
        <v>576000</v>
      </c>
    </row>
    <row r="102" spans="1:11" x14ac:dyDescent="0.2">
      <c r="A102">
        <v>101</v>
      </c>
      <c r="D102">
        <v>19</v>
      </c>
      <c r="I102">
        <v>9</v>
      </c>
      <c r="K102" t="str">
        <f>IFERROR(VLOOKUP(A102,'Dungeon&amp;Framework'!DM:DX,10,FALSE),"")</f>
        <v/>
      </c>
    </row>
    <row r="103" spans="1:11" x14ac:dyDescent="0.2">
      <c r="A103">
        <v>102</v>
      </c>
      <c r="D103">
        <v>19</v>
      </c>
      <c r="I103">
        <v>9</v>
      </c>
      <c r="K103" t="str">
        <f>IFERROR(VLOOKUP(A103,'Dungeon&amp;Framework'!DM:DX,10,FALSE),"")</f>
        <v/>
      </c>
    </row>
    <row r="104" spans="1:11" x14ac:dyDescent="0.2">
      <c r="A104">
        <v>103</v>
      </c>
      <c r="D104">
        <v>19</v>
      </c>
      <c r="I104">
        <v>9</v>
      </c>
      <c r="K104" t="str">
        <f>IFERROR(VLOOKUP(A104,'Dungeon&amp;Framework'!DM:DX,10,FALSE),"")</f>
        <v/>
      </c>
    </row>
    <row r="105" spans="1:11" x14ac:dyDescent="0.2">
      <c r="A105">
        <v>104</v>
      </c>
      <c r="D105">
        <v>19</v>
      </c>
      <c r="I105">
        <v>9</v>
      </c>
      <c r="K105" t="str">
        <f>IFERROR(VLOOKUP(A105,'Dungeon&amp;Framework'!DM:DX,10,FALSE),"")</f>
        <v/>
      </c>
    </row>
    <row r="106" spans="1:11" x14ac:dyDescent="0.2">
      <c r="A106">
        <v>105</v>
      </c>
      <c r="D106">
        <v>19</v>
      </c>
      <c r="I106">
        <v>9</v>
      </c>
      <c r="K106">
        <f>IFERROR(VLOOKUP(A106,'Dungeon&amp;Framework'!DM:DX,10,FALSE),"")</f>
        <v>662400</v>
      </c>
    </row>
    <row r="107" spans="1:11" x14ac:dyDescent="0.2">
      <c r="A107">
        <v>106</v>
      </c>
      <c r="D107">
        <v>20</v>
      </c>
      <c r="I107">
        <v>10</v>
      </c>
      <c r="K107" t="str">
        <f>IFERROR(VLOOKUP(A107,'Dungeon&amp;Framework'!DM:DX,10,FALSE),"")</f>
        <v/>
      </c>
    </row>
    <row r="108" spans="1:11" x14ac:dyDescent="0.2">
      <c r="A108">
        <v>107</v>
      </c>
      <c r="D108">
        <v>20</v>
      </c>
      <c r="I108">
        <v>10</v>
      </c>
      <c r="K108" t="str">
        <f>IFERROR(VLOOKUP(A108,'Dungeon&amp;Framework'!DM:DX,10,FALSE),"")</f>
        <v/>
      </c>
    </row>
    <row r="109" spans="1:11" x14ac:dyDescent="0.2">
      <c r="A109">
        <v>108</v>
      </c>
      <c r="D109">
        <v>20</v>
      </c>
      <c r="I109">
        <v>10</v>
      </c>
      <c r="K109" t="str">
        <f>IFERROR(VLOOKUP(A109,'Dungeon&amp;Framework'!DM:DX,10,FALSE),"")</f>
        <v/>
      </c>
    </row>
    <row r="110" spans="1:11" x14ac:dyDescent="0.2">
      <c r="A110">
        <v>109</v>
      </c>
      <c r="D110">
        <v>20</v>
      </c>
      <c r="I110">
        <v>10</v>
      </c>
      <c r="K110" t="str">
        <f>IFERROR(VLOOKUP(A110,'Dungeon&amp;Framework'!DM:DX,10,FALSE),"")</f>
        <v/>
      </c>
    </row>
    <row r="111" spans="1:11" x14ac:dyDescent="0.2">
      <c r="A111">
        <v>110</v>
      </c>
      <c r="D111">
        <v>20</v>
      </c>
      <c r="I111">
        <v>10</v>
      </c>
      <c r="K111">
        <f>IFERROR(VLOOKUP(A111,'Dungeon&amp;Framework'!DM:DX,10,FALSE),"")</f>
        <v>758400</v>
      </c>
    </row>
    <row r="112" spans="1:11" x14ac:dyDescent="0.2">
      <c r="A112">
        <v>111</v>
      </c>
      <c r="D112">
        <v>20</v>
      </c>
      <c r="I112">
        <v>10</v>
      </c>
      <c r="K112" t="str">
        <f>IFERROR(VLOOKUP(A112,'Dungeon&amp;Framework'!DM:DX,10,FALSE),"")</f>
        <v/>
      </c>
    </row>
    <row r="113" spans="1:13" x14ac:dyDescent="0.2">
      <c r="A113">
        <v>112</v>
      </c>
      <c r="D113">
        <v>21</v>
      </c>
      <c r="I113">
        <v>10</v>
      </c>
      <c r="K113" t="str">
        <f>IFERROR(VLOOKUP(A113,'Dungeon&amp;Framework'!DM:DX,10,FALSE),"")</f>
        <v/>
      </c>
    </row>
    <row r="114" spans="1:13" x14ac:dyDescent="0.2">
      <c r="A114">
        <v>113</v>
      </c>
      <c r="D114">
        <v>21</v>
      </c>
      <c r="I114">
        <v>10</v>
      </c>
      <c r="K114" t="str">
        <f>IFERROR(VLOOKUP(A114,'Dungeon&amp;Framework'!DM:DX,10,FALSE),"")</f>
        <v/>
      </c>
    </row>
    <row r="115" spans="1:13" x14ac:dyDescent="0.2">
      <c r="A115">
        <v>114</v>
      </c>
      <c r="D115">
        <v>21</v>
      </c>
      <c r="I115">
        <v>10</v>
      </c>
      <c r="K115" t="str">
        <f>IFERROR(VLOOKUP(A115,'Dungeon&amp;Framework'!DM:DX,10,FALSE),"")</f>
        <v/>
      </c>
    </row>
    <row r="116" spans="1:13" x14ac:dyDescent="0.2">
      <c r="A116">
        <v>115</v>
      </c>
      <c r="D116">
        <v>21</v>
      </c>
      <c r="I116">
        <v>10</v>
      </c>
      <c r="K116" t="str">
        <f>IFERROR(VLOOKUP(A116,'Dungeon&amp;Framework'!DM:DX,10,FALSE),"")</f>
        <v/>
      </c>
    </row>
    <row r="117" spans="1:13" x14ac:dyDescent="0.2">
      <c r="A117">
        <v>116</v>
      </c>
      <c r="D117">
        <v>21</v>
      </c>
      <c r="I117">
        <v>10</v>
      </c>
      <c r="K117">
        <f>IFERROR(VLOOKUP(A117,'Dungeon&amp;Framework'!DM:DX,10,FALSE),"")</f>
        <v>854400</v>
      </c>
    </row>
    <row r="118" spans="1:13" x14ac:dyDescent="0.2">
      <c r="A118">
        <v>117</v>
      </c>
      <c r="D118">
        <v>21</v>
      </c>
      <c r="I118">
        <v>10</v>
      </c>
      <c r="K118" t="str">
        <f>IFERROR(VLOOKUP(A118,'Dungeon&amp;Framework'!DM:DX,10,FALSE),"")</f>
        <v/>
      </c>
    </row>
    <row r="119" spans="1:13" x14ac:dyDescent="0.2">
      <c r="A119">
        <v>118</v>
      </c>
      <c r="D119">
        <v>22</v>
      </c>
      <c r="I119">
        <v>11</v>
      </c>
      <c r="K119" t="str">
        <f>IFERROR(VLOOKUP(A119,'Dungeon&amp;Framework'!DM:DX,10,FALSE),"")</f>
        <v/>
      </c>
    </row>
    <row r="120" spans="1:13" x14ac:dyDescent="0.2">
      <c r="A120">
        <v>119</v>
      </c>
      <c r="D120">
        <v>22</v>
      </c>
      <c r="I120">
        <v>11</v>
      </c>
      <c r="K120" t="str">
        <f>IFERROR(VLOOKUP(A120,'Dungeon&amp;Framework'!DM:DX,10,FALSE),"")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v>11</v>
      </c>
      <c r="J121"/>
      <c r="K121" t="str">
        <f>IFERROR(VLOOKUP(A121,'Dungeon&amp;Framework'!DM:DX,10,FALSE),"")</f>
        <v/>
      </c>
      <c r="M121" s="5" t="s">
        <v>417</v>
      </c>
    </row>
    <row r="122" spans="1:13" x14ac:dyDescent="0.2">
      <c r="A122">
        <v>121</v>
      </c>
      <c r="D122">
        <v>22</v>
      </c>
      <c r="I122">
        <v>11</v>
      </c>
      <c r="K122" t="str">
        <f>IFERROR(VLOOKUP(A122,'Dungeon&amp;Framework'!DM:DX,10,FALSE),"")</f>
        <v/>
      </c>
    </row>
    <row r="123" spans="1:13" x14ac:dyDescent="0.2">
      <c r="A123">
        <v>122</v>
      </c>
      <c r="D123">
        <v>22</v>
      </c>
      <c r="I123">
        <v>11</v>
      </c>
      <c r="K123">
        <f>IFERROR(VLOOKUP(A123,'Dungeon&amp;Framework'!DM:DX,10,FALSE),"")</f>
        <v>960000</v>
      </c>
    </row>
    <row r="124" spans="1:13" x14ac:dyDescent="0.2">
      <c r="A124">
        <v>123</v>
      </c>
      <c r="D124">
        <v>22</v>
      </c>
      <c r="I124">
        <v>11</v>
      </c>
      <c r="K124" t="str">
        <f>IFERROR(VLOOKUP(A124,'Dungeon&amp;Framework'!DM:DX,10,FALSE),"")</f>
        <v/>
      </c>
    </row>
    <row r="125" spans="1:13" x14ac:dyDescent="0.2">
      <c r="A125">
        <v>124</v>
      </c>
      <c r="D125">
        <v>22</v>
      </c>
      <c r="I125">
        <v>11</v>
      </c>
      <c r="K125" t="str">
        <f>IFERROR(VLOOKUP(A125,'Dungeon&amp;Framework'!DM:DX,10,FALSE),"")</f>
        <v/>
      </c>
    </row>
    <row r="126" spans="1:13" x14ac:dyDescent="0.2">
      <c r="A126">
        <v>125</v>
      </c>
      <c r="D126">
        <v>22</v>
      </c>
      <c r="I126">
        <v>11</v>
      </c>
      <c r="K126" t="str">
        <f>IFERROR(VLOOKUP(A126,'Dungeon&amp;Framework'!DM:DX,10,FALSE),"")</f>
        <v/>
      </c>
    </row>
    <row r="127" spans="1:13" x14ac:dyDescent="0.2">
      <c r="A127">
        <v>126</v>
      </c>
      <c r="D127">
        <v>22</v>
      </c>
      <c r="I127">
        <v>11</v>
      </c>
      <c r="K127" t="str">
        <f>IFERROR(VLOOKUP(A127,'Dungeon&amp;Framework'!DM:DX,10,FALSE),"")</f>
        <v/>
      </c>
    </row>
    <row r="128" spans="1:13" x14ac:dyDescent="0.2">
      <c r="A128">
        <v>127</v>
      </c>
      <c r="D128">
        <v>22</v>
      </c>
      <c r="I128">
        <v>11</v>
      </c>
      <c r="K128" t="str">
        <f>IFERROR(VLOOKUP(A128,'Dungeon&amp;Framework'!DM:DX,10,FALSE),"")</f>
        <v/>
      </c>
    </row>
    <row r="129" spans="1:11" x14ac:dyDescent="0.2">
      <c r="A129">
        <v>128</v>
      </c>
      <c r="D129">
        <v>22</v>
      </c>
      <c r="I129">
        <v>11</v>
      </c>
      <c r="K129">
        <f>IFERROR(VLOOKUP(A129,'Dungeon&amp;Framework'!DM:DX,10,FALSE),"")</f>
        <v>1065600</v>
      </c>
    </row>
    <row r="130" spans="1:11" x14ac:dyDescent="0.2">
      <c r="A130">
        <v>129</v>
      </c>
      <c r="D130">
        <v>22</v>
      </c>
      <c r="I130">
        <v>11</v>
      </c>
      <c r="K130" t="str">
        <f>IFERROR(VLOOKUP(A130,'Dungeon&amp;Framework'!DM:DX,10,FALSE),"")</f>
        <v/>
      </c>
    </row>
    <row r="131" spans="1:11" x14ac:dyDescent="0.2">
      <c r="A131">
        <v>130</v>
      </c>
      <c r="D131">
        <v>23</v>
      </c>
      <c r="I131">
        <v>11</v>
      </c>
      <c r="K131" t="str">
        <f>IFERROR(VLOOKUP(A131,'Dungeon&amp;Framework'!DM:DX,10,FALSE),"")</f>
        <v/>
      </c>
    </row>
    <row r="132" spans="1:11" x14ac:dyDescent="0.2">
      <c r="A132">
        <v>131</v>
      </c>
      <c r="D132">
        <v>23</v>
      </c>
      <c r="I132">
        <v>11</v>
      </c>
      <c r="K132" t="str">
        <f>IFERROR(VLOOKUP(A132,'Dungeon&amp;Framework'!DM:DX,10,FALSE),"")</f>
        <v/>
      </c>
    </row>
    <row r="133" spans="1:11" x14ac:dyDescent="0.2">
      <c r="A133">
        <v>132</v>
      </c>
      <c r="D133">
        <v>23</v>
      </c>
      <c r="I133">
        <v>11</v>
      </c>
      <c r="K133" t="str">
        <f>IFERROR(VLOOKUP(A133,'Dungeon&amp;Framework'!DM:DX,10,FALSE),"")</f>
        <v/>
      </c>
    </row>
    <row r="134" spans="1:11" x14ac:dyDescent="0.2">
      <c r="A134">
        <v>133</v>
      </c>
      <c r="D134">
        <v>23</v>
      </c>
      <c r="I134">
        <v>11</v>
      </c>
      <c r="K134" t="str">
        <f>IFERROR(VLOOKUP(A134,'Dungeon&amp;Framework'!DM:DX,10,FALSE),"")</f>
        <v/>
      </c>
    </row>
    <row r="135" spans="1:11" x14ac:dyDescent="0.2">
      <c r="A135">
        <v>134</v>
      </c>
      <c r="D135">
        <v>23</v>
      </c>
      <c r="I135">
        <v>11</v>
      </c>
      <c r="K135">
        <f>IFERROR(VLOOKUP(A135,'Dungeon&amp;Framework'!DM:DX,10,FALSE),"")</f>
        <v>1171200</v>
      </c>
    </row>
    <row r="136" spans="1:11" x14ac:dyDescent="0.2">
      <c r="A136">
        <v>135</v>
      </c>
      <c r="D136">
        <v>23</v>
      </c>
      <c r="I136">
        <v>11</v>
      </c>
      <c r="K136" t="str">
        <f>IFERROR(VLOOKUP(A136,'Dungeon&amp;Framework'!DM:DX,10,FALSE),"")</f>
        <v/>
      </c>
    </row>
    <row r="137" spans="1:11" x14ac:dyDescent="0.2">
      <c r="A137">
        <v>136</v>
      </c>
      <c r="D137">
        <v>23</v>
      </c>
      <c r="I137">
        <v>11</v>
      </c>
      <c r="K137" t="str">
        <f>IFERROR(VLOOKUP(A137,'Dungeon&amp;Framework'!DM:DX,10,FALSE),"")</f>
        <v/>
      </c>
    </row>
    <row r="138" spans="1:11" x14ac:dyDescent="0.2">
      <c r="A138">
        <v>137</v>
      </c>
      <c r="D138">
        <v>23</v>
      </c>
      <c r="I138">
        <v>11</v>
      </c>
      <c r="K138" t="str">
        <f>IFERROR(VLOOKUP(A138,'Dungeon&amp;Framework'!DM:DX,10,FALSE),"")</f>
        <v/>
      </c>
    </row>
    <row r="139" spans="1:11" x14ac:dyDescent="0.2">
      <c r="A139">
        <v>138</v>
      </c>
      <c r="D139">
        <v>23</v>
      </c>
      <c r="I139">
        <v>11</v>
      </c>
      <c r="K139" t="str">
        <f>IFERROR(VLOOKUP(A139,'Dungeon&amp;Framework'!DM:DX,10,FALSE),"")</f>
        <v/>
      </c>
    </row>
    <row r="140" spans="1:11" x14ac:dyDescent="0.2">
      <c r="A140">
        <v>139</v>
      </c>
      <c r="D140">
        <v>23</v>
      </c>
      <c r="I140">
        <v>11</v>
      </c>
      <c r="K140" t="str">
        <f>IFERROR(VLOOKUP(A140,'Dungeon&amp;Framework'!DM:DX,10,FALSE),"")</f>
        <v/>
      </c>
    </row>
    <row r="141" spans="1:11" x14ac:dyDescent="0.2">
      <c r="A141">
        <v>140</v>
      </c>
      <c r="D141">
        <v>23</v>
      </c>
      <c r="I141">
        <v>11</v>
      </c>
      <c r="K141">
        <f>IFERROR(VLOOKUP(A141,'Dungeon&amp;Framework'!DM:DX,10,FALSE),"")</f>
        <v>1276800</v>
      </c>
    </row>
    <row r="142" spans="1:11" x14ac:dyDescent="0.2">
      <c r="A142">
        <v>141</v>
      </c>
      <c r="D142">
        <v>23</v>
      </c>
      <c r="I142">
        <v>11</v>
      </c>
      <c r="K142" t="str">
        <f>IFERROR(VLOOKUP(A142,'Dungeon&amp;Framework'!DM:DX,10,FALSE),"")</f>
        <v/>
      </c>
    </row>
    <row r="143" spans="1:11" x14ac:dyDescent="0.2">
      <c r="A143">
        <v>142</v>
      </c>
      <c r="D143">
        <v>23</v>
      </c>
      <c r="I143">
        <v>11</v>
      </c>
      <c r="K143" t="str">
        <f>IFERROR(VLOOKUP(A143,'Dungeon&amp;Framework'!DM:DX,10,FALSE),"")</f>
        <v/>
      </c>
    </row>
    <row r="144" spans="1:11" x14ac:dyDescent="0.2">
      <c r="A144">
        <v>143</v>
      </c>
      <c r="D144">
        <v>23</v>
      </c>
      <c r="I144">
        <v>11</v>
      </c>
      <c r="K144" t="str">
        <f>IFERROR(VLOOKUP(A144,'Dungeon&amp;Framework'!DM:DX,10,FALSE),"")</f>
        <v/>
      </c>
    </row>
    <row r="145" spans="1:11" x14ac:dyDescent="0.2">
      <c r="A145">
        <v>144</v>
      </c>
      <c r="D145">
        <v>23</v>
      </c>
      <c r="I145">
        <v>11</v>
      </c>
      <c r="K145" t="str">
        <f>IFERROR(VLOOKUP(A145,'Dungeon&amp;Framework'!DM:DX,10,FALSE),"")</f>
        <v/>
      </c>
    </row>
    <row r="146" spans="1:11" x14ac:dyDescent="0.2">
      <c r="A146">
        <v>145</v>
      </c>
      <c r="D146">
        <v>24</v>
      </c>
      <c r="I146">
        <v>12</v>
      </c>
      <c r="K146" t="str">
        <f>IFERROR(VLOOKUP(A146,'Dungeon&amp;Framework'!DM:DX,10,FALSE),"")</f>
        <v/>
      </c>
    </row>
    <row r="147" spans="1:11" x14ac:dyDescent="0.2">
      <c r="A147">
        <v>146</v>
      </c>
      <c r="D147">
        <v>24</v>
      </c>
      <c r="I147">
        <v>12</v>
      </c>
      <c r="K147">
        <f>IFERROR(VLOOKUP(A147,'Dungeon&amp;Framework'!DM:DX,10,FALSE),"")</f>
        <v>1392000</v>
      </c>
    </row>
    <row r="148" spans="1:11" x14ac:dyDescent="0.2">
      <c r="A148">
        <v>147</v>
      </c>
      <c r="D148">
        <v>24</v>
      </c>
      <c r="I148">
        <v>12</v>
      </c>
      <c r="K148" t="str">
        <f>IFERROR(VLOOKUP(A148,'Dungeon&amp;Framework'!DM:DX,10,FALSE),"")</f>
        <v/>
      </c>
    </row>
    <row r="149" spans="1:11" x14ac:dyDescent="0.2">
      <c r="A149">
        <v>148</v>
      </c>
      <c r="D149">
        <v>24</v>
      </c>
      <c r="I149">
        <v>12</v>
      </c>
      <c r="K149" t="str">
        <f>IFERROR(VLOOKUP(A149,'Dungeon&amp;Framework'!DM:DX,10,FALSE),"")</f>
        <v/>
      </c>
    </row>
    <row r="150" spans="1:11" x14ac:dyDescent="0.2">
      <c r="A150">
        <v>149</v>
      </c>
      <c r="D150">
        <v>24</v>
      </c>
      <c r="I150">
        <v>12</v>
      </c>
      <c r="K150" t="str">
        <f>IFERROR(VLOOKUP(A150,'Dungeon&amp;Framework'!DM:DX,10,FALSE),"")</f>
        <v/>
      </c>
    </row>
    <row r="151" spans="1:11" x14ac:dyDescent="0.2">
      <c r="A151">
        <v>150</v>
      </c>
      <c r="D151">
        <v>24</v>
      </c>
      <c r="I151">
        <v>12</v>
      </c>
      <c r="K151" t="str">
        <f>IFERROR(VLOOKUP(A151,'Dungeon&amp;Framework'!DM:DX,10,FALSE),"")</f>
        <v/>
      </c>
    </row>
    <row r="152" spans="1:11" x14ac:dyDescent="0.2">
      <c r="A152">
        <v>151</v>
      </c>
      <c r="D152">
        <v>24</v>
      </c>
      <c r="I152">
        <v>12</v>
      </c>
      <c r="K152" t="str">
        <f>IFERROR(VLOOKUP(A152,'Dungeon&amp;Framework'!DM:DX,10,FALSE),"")</f>
        <v/>
      </c>
    </row>
    <row r="153" spans="1:11" x14ac:dyDescent="0.2">
      <c r="A153">
        <v>152</v>
      </c>
      <c r="D153">
        <v>24</v>
      </c>
      <c r="I153">
        <v>12</v>
      </c>
      <c r="K153">
        <f>IFERROR(VLOOKUP(A153,'Dungeon&amp;Framework'!DM:DX,10,FALSE),"")</f>
        <v>1507200</v>
      </c>
    </row>
    <row r="154" spans="1:11" x14ac:dyDescent="0.2">
      <c r="A154">
        <v>153</v>
      </c>
      <c r="D154">
        <v>24</v>
      </c>
      <c r="I154">
        <v>12</v>
      </c>
      <c r="K154" t="str">
        <f>IFERROR(VLOOKUP(A154,'Dungeon&amp;Framework'!DM:DX,10,FALSE),"")</f>
        <v/>
      </c>
    </row>
    <row r="155" spans="1:11" x14ac:dyDescent="0.2">
      <c r="A155">
        <v>154</v>
      </c>
      <c r="D155">
        <v>24</v>
      </c>
      <c r="I155">
        <v>12</v>
      </c>
      <c r="K155" t="str">
        <f>IFERROR(VLOOKUP(A155,'Dungeon&amp;Framework'!DM:DX,10,FALSE),"")</f>
        <v/>
      </c>
    </row>
    <row r="156" spans="1:11" x14ac:dyDescent="0.2">
      <c r="A156">
        <v>155</v>
      </c>
      <c r="D156">
        <v>24</v>
      </c>
      <c r="I156">
        <v>12</v>
      </c>
      <c r="K156" t="str">
        <f>IFERROR(VLOOKUP(A156,'Dungeon&amp;Framework'!DM:DX,10,FALSE),"")</f>
        <v/>
      </c>
    </row>
    <row r="157" spans="1:11" x14ac:dyDescent="0.2">
      <c r="A157">
        <v>156</v>
      </c>
      <c r="D157">
        <v>24</v>
      </c>
      <c r="I157">
        <v>12</v>
      </c>
      <c r="K157" t="str">
        <f>IFERROR(VLOOKUP(A157,'Dungeon&amp;Framework'!DM:DX,10,FALSE),"")</f>
        <v/>
      </c>
    </row>
    <row r="158" spans="1:11" x14ac:dyDescent="0.2">
      <c r="A158">
        <v>157</v>
      </c>
      <c r="D158">
        <v>24</v>
      </c>
      <c r="I158">
        <v>12</v>
      </c>
      <c r="K158" t="str">
        <f>IFERROR(VLOOKUP(A158,'Dungeon&amp;Framework'!DM:DX,10,FALSE),"")</f>
        <v/>
      </c>
    </row>
    <row r="159" spans="1:11" x14ac:dyDescent="0.2">
      <c r="A159">
        <v>158</v>
      </c>
      <c r="D159">
        <v>24</v>
      </c>
      <c r="I159">
        <v>12</v>
      </c>
      <c r="K159">
        <f>IFERROR(VLOOKUP(A159,'Dungeon&amp;Framework'!DM:DX,10,FALSE),"")</f>
        <v>1622400</v>
      </c>
    </row>
    <row r="160" spans="1:11" x14ac:dyDescent="0.2">
      <c r="A160">
        <v>159</v>
      </c>
      <c r="D160">
        <v>24</v>
      </c>
      <c r="I160">
        <v>12</v>
      </c>
      <c r="K160" t="str">
        <f>IFERROR(VLOOKUP(A160,'Dungeon&amp;Framework'!DM:DX,10,FALSE),"")</f>
        <v/>
      </c>
    </row>
    <row r="161" spans="1:11" x14ac:dyDescent="0.2">
      <c r="A161">
        <v>160</v>
      </c>
      <c r="D161">
        <v>25</v>
      </c>
      <c r="I161">
        <v>12</v>
      </c>
      <c r="K161" t="str">
        <f>IFERROR(VLOOKUP(A161,'Dungeon&amp;Framework'!DM:DX,10,FALSE),"")</f>
        <v/>
      </c>
    </row>
    <row r="162" spans="1:11" x14ac:dyDescent="0.2">
      <c r="A162">
        <v>161</v>
      </c>
      <c r="D162">
        <v>25</v>
      </c>
      <c r="I162">
        <v>12</v>
      </c>
      <c r="K162" t="str">
        <f>IFERROR(VLOOKUP(A162,'Dungeon&amp;Framework'!DM:DX,10,FALSE),"")</f>
        <v/>
      </c>
    </row>
    <row r="163" spans="1:11" x14ac:dyDescent="0.2">
      <c r="A163">
        <v>162</v>
      </c>
      <c r="D163">
        <v>25</v>
      </c>
      <c r="I163">
        <v>12</v>
      </c>
      <c r="K163" t="str">
        <f>IFERROR(VLOOKUP(A163,'Dungeon&amp;Framework'!DM:DX,10,FALSE),"")</f>
        <v/>
      </c>
    </row>
    <row r="164" spans="1:11" x14ac:dyDescent="0.2">
      <c r="A164">
        <v>163</v>
      </c>
      <c r="D164">
        <v>25</v>
      </c>
      <c r="I164">
        <v>12</v>
      </c>
      <c r="K164">
        <f>IFERROR(VLOOKUP(A164,'Dungeon&amp;Framework'!DM:DX,10,FALSE),"")</f>
        <v>1737600</v>
      </c>
    </row>
    <row r="165" spans="1:11" x14ac:dyDescent="0.2">
      <c r="A165">
        <v>164</v>
      </c>
      <c r="D165">
        <v>25</v>
      </c>
      <c r="I165">
        <v>12</v>
      </c>
      <c r="K165" t="str">
        <f>IFERROR(VLOOKUP(A165,'Dungeon&amp;Framework'!DM:DX,10,FALSE),"")</f>
        <v/>
      </c>
    </row>
    <row r="166" spans="1:11" x14ac:dyDescent="0.2">
      <c r="A166">
        <v>165</v>
      </c>
      <c r="D166">
        <v>25</v>
      </c>
      <c r="I166">
        <v>12</v>
      </c>
      <c r="K166" t="str">
        <f>IFERROR(VLOOKUP(A166,'Dungeon&amp;Framework'!DM:DX,10,FALSE),"")</f>
        <v/>
      </c>
    </row>
    <row r="167" spans="1:11" x14ac:dyDescent="0.2">
      <c r="A167">
        <v>166</v>
      </c>
      <c r="D167">
        <v>25</v>
      </c>
      <c r="I167">
        <v>12</v>
      </c>
      <c r="K167" t="str">
        <f>IFERROR(VLOOKUP(A167,'Dungeon&amp;Framework'!DM:DX,10,FALSE),"")</f>
        <v/>
      </c>
    </row>
    <row r="168" spans="1:11" x14ac:dyDescent="0.2">
      <c r="A168">
        <v>167</v>
      </c>
      <c r="D168">
        <v>25</v>
      </c>
      <c r="I168">
        <v>12</v>
      </c>
      <c r="K168" t="str">
        <f>IFERROR(VLOOKUP(A168,'Dungeon&amp;Framework'!DM:DX,10,FALSE),"")</f>
        <v/>
      </c>
    </row>
    <row r="169" spans="1:11" x14ac:dyDescent="0.2">
      <c r="A169">
        <v>168</v>
      </c>
      <c r="D169">
        <v>25</v>
      </c>
      <c r="I169">
        <v>12</v>
      </c>
      <c r="K169">
        <f>IFERROR(VLOOKUP(A169,'Dungeon&amp;Framework'!DM:DX,10,FALSE),"")</f>
        <v>1852800</v>
      </c>
    </row>
    <row r="170" spans="1:11" x14ac:dyDescent="0.2">
      <c r="A170">
        <v>169</v>
      </c>
      <c r="D170">
        <v>25</v>
      </c>
      <c r="I170">
        <v>12</v>
      </c>
      <c r="K170" t="str">
        <f>IFERROR(VLOOKUP(A170,'Dungeon&amp;Framework'!DM:DX,10,FALSE),"")</f>
        <v/>
      </c>
    </row>
    <row r="171" spans="1:11" x14ac:dyDescent="0.2">
      <c r="A171">
        <v>170</v>
      </c>
      <c r="D171">
        <v>25</v>
      </c>
      <c r="I171">
        <v>12</v>
      </c>
      <c r="K171" t="str">
        <f>IFERROR(VLOOKUP(A171,'Dungeon&amp;Framework'!DM:DX,10,FALSE),"")</f>
        <v/>
      </c>
    </row>
    <row r="172" spans="1:11" x14ac:dyDescent="0.2">
      <c r="A172">
        <v>171</v>
      </c>
      <c r="D172">
        <v>25</v>
      </c>
      <c r="I172">
        <v>12</v>
      </c>
      <c r="K172" t="str">
        <f>IFERROR(VLOOKUP(A172,'Dungeon&amp;Framework'!DM:DX,10,FALSE),"")</f>
        <v/>
      </c>
    </row>
    <row r="173" spans="1:11" x14ac:dyDescent="0.2">
      <c r="A173">
        <v>172</v>
      </c>
      <c r="D173">
        <v>25</v>
      </c>
      <c r="I173">
        <v>12</v>
      </c>
      <c r="K173" t="str">
        <f>IFERROR(VLOOKUP(A173,'Dungeon&amp;Framework'!DM:DX,10,FALSE),"")</f>
        <v/>
      </c>
    </row>
    <row r="174" spans="1:11" x14ac:dyDescent="0.2">
      <c r="A174">
        <v>173</v>
      </c>
      <c r="D174">
        <v>25</v>
      </c>
      <c r="I174">
        <v>12</v>
      </c>
      <c r="K174" t="str">
        <f>IFERROR(VLOOKUP(A174,'Dungeon&amp;Framework'!DM:DX,10,FALSE),"")</f>
        <v/>
      </c>
    </row>
    <row r="175" spans="1:11" x14ac:dyDescent="0.2">
      <c r="A175">
        <v>174</v>
      </c>
      <c r="D175">
        <v>25</v>
      </c>
      <c r="I175">
        <v>12</v>
      </c>
      <c r="K175">
        <f>IFERROR(VLOOKUP(A175,'Dungeon&amp;Framework'!DM:DX,10,FALSE),"")</f>
        <v>1968000</v>
      </c>
    </row>
    <row r="176" spans="1:11" x14ac:dyDescent="0.2">
      <c r="A176">
        <v>175</v>
      </c>
      <c r="D176">
        <v>26</v>
      </c>
      <c r="I176">
        <v>13</v>
      </c>
      <c r="K176" t="str">
        <f>IFERROR(VLOOKUP(A176,'Dungeon&amp;Framework'!DM:DX,10,FALSE),"")</f>
        <v/>
      </c>
    </row>
    <row r="177" spans="1:11" x14ac:dyDescent="0.2">
      <c r="A177">
        <v>176</v>
      </c>
      <c r="D177">
        <v>26</v>
      </c>
      <c r="I177">
        <v>13</v>
      </c>
      <c r="K177" t="str">
        <f>IFERROR(VLOOKUP(A177,'Dungeon&amp;Framework'!DM:DX,10,FALSE),"")</f>
        <v/>
      </c>
    </row>
    <row r="178" spans="1:11" x14ac:dyDescent="0.2">
      <c r="A178">
        <v>177</v>
      </c>
      <c r="D178">
        <v>26</v>
      </c>
      <c r="I178">
        <v>13</v>
      </c>
      <c r="K178" t="str">
        <f>IFERROR(VLOOKUP(A178,'Dungeon&amp;Framework'!DM:DX,10,FALSE),"")</f>
        <v/>
      </c>
    </row>
    <row r="179" spans="1:11" x14ac:dyDescent="0.2">
      <c r="A179">
        <v>178</v>
      </c>
      <c r="D179">
        <v>26</v>
      </c>
      <c r="I179">
        <v>13</v>
      </c>
      <c r="K179" t="str">
        <f>IFERROR(VLOOKUP(A179,'Dungeon&amp;Framework'!DM:DX,10,FALSE),"")</f>
        <v/>
      </c>
    </row>
    <row r="180" spans="1:11" x14ac:dyDescent="0.2">
      <c r="A180">
        <v>179</v>
      </c>
      <c r="D180">
        <v>26</v>
      </c>
      <c r="I180">
        <v>13</v>
      </c>
      <c r="K180" t="str">
        <f>IFERROR(VLOOKUP(A180,'Dungeon&amp;Framework'!DM:DX,10,FALSE),"")</f>
        <v/>
      </c>
    </row>
    <row r="181" spans="1:11" x14ac:dyDescent="0.2">
      <c r="A181">
        <v>180</v>
      </c>
      <c r="D181">
        <v>26</v>
      </c>
      <c r="I181">
        <v>13</v>
      </c>
      <c r="K181">
        <f>IFERROR(VLOOKUP(A181,'Dungeon&amp;Framework'!DM:DX,10,FALSE),"")</f>
        <v>2092800</v>
      </c>
    </row>
    <row r="182" spans="1:11" x14ac:dyDescent="0.2">
      <c r="A182">
        <v>181</v>
      </c>
      <c r="D182">
        <v>26</v>
      </c>
      <c r="I182">
        <v>13</v>
      </c>
      <c r="K182" t="str">
        <f>IFERROR(VLOOKUP(A182,'Dungeon&amp;Framework'!DM:DX,10,FALSE),"")</f>
        <v/>
      </c>
    </row>
    <row r="183" spans="1:11" x14ac:dyDescent="0.2">
      <c r="A183">
        <v>182</v>
      </c>
      <c r="D183">
        <v>26</v>
      </c>
      <c r="I183">
        <v>13</v>
      </c>
      <c r="K183" t="str">
        <f>IFERROR(VLOOKUP(A183,'Dungeon&amp;Framework'!DM:DX,10,FALSE),"")</f>
        <v/>
      </c>
    </row>
    <row r="184" spans="1:11" x14ac:dyDescent="0.2">
      <c r="A184">
        <v>183</v>
      </c>
      <c r="D184">
        <v>26</v>
      </c>
      <c r="I184">
        <v>13</v>
      </c>
      <c r="K184" t="str">
        <f>IFERROR(VLOOKUP(A184,'Dungeon&amp;Framework'!DM:DX,10,FALSE),"")</f>
        <v/>
      </c>
    </row>
    <row r="185" spans="1:11" x14ac:dyDescent="0.2">
      <c r="A185">
        <v>184</v>
      </c>
      <c r="D185">
        <v>26</v>
      </c>
      <c r="I185">
        <v>13</v>
      </c>
      <c r="K185" t="str">
        <f>IFERROR(VLOOKUP(A185,'Dungeon&amp;Framework'!DM:DX,10,FALSE),"")</f>
        <v/>
      </c>
    </row>
    <row r="186" spans="1:11" x14ac:dyDescent="0.2">
      <c r="A186">
        <v>185</v>
      </c>
      <c r="D186">
        <v>26</v>
      </c>
      <c r="I186">
        <v>13</v>
      </c>
      <c r="K186" t="str">
        <f>IFERROR(VLOOKUP(A186,'Dungeon&amp;Framework'!DM:DX,10,FALSE),"")</f>
        <v/>
      </c>
    </row>
    <row r="187" spans="1:11" x14ac:dyDescent="0.2">
      <c r="A187">
        <v>186</v>
      </c>
      <c r="D187">
        <v>26</v>
      </c>
      <c r="I187">
        <v>13</v>
      </c>
      <c r="K187">
        <f>IFERROR(VLOOKUP(A187,'Dungeon&amp;Framework'!DM:DX,10,FALSE),"")</f>
        <v>2217600</v>
      </c>
    </row>
    <row r="188" spans="1:11" x14ac:dyDescent="0.2">
      <c r="A188">
        <v>187</v>
      </c>
      <c r="D188">
        <v>26</v>
      </c>
      <c r="I188">
        <v>13</v>
      </c>
      <c r="K188" t="str">
        <f>IFERROR(VLOOKUP(A188,'Dungeon&amp;Framework'!DM:DX,10,FALSE),"")</f>
        <v/>
      </c>
    </row>
    <row r="189" spans="1:11" x14ac:dyDescent="0.2">
      <c r="A189">
        <v>188</v>
      </c>
      <c r="D189">
        <v>26</v>
      </c>
      <c r="I189">
        <v>13</v>
      </c>
      <c r="K189" t="str">
        <f>IFERROR(VLOOKUP(A189,'Dungeon&amp;Framework'!DM:DX,10,FALSE),"")</f>
        <v/>
      </c>
    </row>
    <row r="190" spans="1:11" x14ac:dyDescent="0.2">
      <c r="A190">
        <v>189</v>
      </c>
      <c r="D190">
        <v>26</v>
      </c>
      <c r="I190">
        <v>13</v>
      </c>
      <c r="K190" t="str">
        <f>IFERROR(VLOOKUP(A190,'Dungeon&amp;Framework'!DM:DX,10,FALSE),"")</f>
        <v/>
      </c>
    </row>
    <row r="191" spans="1:11" x14ac:dyDescent="0.2">
      <c r="A191">
        <v>190</v>
      </c>
      <c r="D191">
        <v>27</v>
      </c>
      <c r="I191">
        <v>13</v>
      </c>
      <c r="K191" t="str">
        <f>IFERROR(VLOOKUP(A191,'Dungeon&amp;Framework'!DM:DX,10,FALSE),"")</f>
        <v/>
      </c>
    </row>
    <row r="192" spans="1:11" x14ac:dyDescent="0.2">
      <c r="A192">
        <v>191</v>
      </c>
      <c r="D192">
        <v>27</v>
      </c>
      <c r="I192">
        <v>13</v>
      </c>
      <c r="K192" t="str">
        <f>IFERROR(VLOOKUP(A192,'Dungeon&amp;Framework'!DM:DX,10,FALSE),"")</f>
        <v/>
      </c>
    </row>
    <row r="193" spans="1:11" x14ac:dyDescent="0.2">
      <c r="A193">
        <v>192</v>
      </c>
      <c r="D193">
        <v>27</v>
      </c>
      <c r="I193">
        <v>13</v>
      </c>
      <c r="K193">
        <f>IFERROR(VLOOKUP(A193,'Dungeon&amp;Framework'!DM:DX,10,FALSE),"")</f>
        <v>2342400</v>
      </c>
    </row>
    <row r="194" spans="1:11" x14ac:dyDescent="0.2">
      <c r="A194">
        <v>193</v>
      </c>
      <c r="D194">
        <v>27</v>
      </c>
      <c r="I194">
        <v>13</v>
      </c>
      <c r="K194" t="str">
        <f>IFERROR(VLOOKUP(A194,'Dungeon&amp;Framework'!DM:DX,10,FALSE),"")</f>
        <v/>
      </c>
    </row>
    <row r="195" spans="1:11" x14ac:dyDescent="0.2">
      <c r="A195">
        <v>194</v>
      </c>
      <c r="D195">
        <v>27</v>
      </c>
      <c r="I195">
        <v>13</v>
      </c>
      <c r="K195" t="str">
        <f>IFERROR(VLOOKUP(A195,'Dungeon&amp;Framework'!DM:DX,10,FALSE),"")</f>
        <v/>
      </c>
    </row>
    <row r="196" spans="1:11" x14ac:dyDescent="0.2">
      <c r="A196">
        <v>195</v>
      </c>
      <c r="D196">
        <v>27</v>
      </c>
      <c r="I196">
        <v>13</v>
      </c>
      <c r="K196" t="str">
        <f>IFERROR(VLOOKUP(A196,'Dungeon&amp;Framework'!DM:DX,10,FALSE),"")</f>
        <v/>
      </c>
    </row>
    <row r="197" spans="1:11" x14ac:dyDescent="0.2">
      <c r="A197">
        <v>196</v>
      </c>
      <c r="D197">
        <v>27</v>
      </c>
      <c r="I197">
        <v>13</v>
      </c>
      <c r="K197" t="str">
        <f>IFERROR(VLOOKUP(A197,'Dungeon&amp;Framework'!DM:DX,10,FALSE),"")</f>
        <v/>
      </c>
    </row>
    <row r="198" spans="1:11" x14ac:dyDescent="0.2">
      <c r="A198">
        <v>197</v>
      </c>
      <c r="D198">
        <v>27</v>
      </c>
      <c r="I198">
        <v>13</v>
      </c>
      <c r="K198" t="str">
        <f>IFERROR(VLOOKUP(A198,'Dungeon&amp;Framework'!DM:DX,10,FALSE),"")</f>
        <v/>
      </c>
    </row>
    <row r="199" spans="1:11" x14ac:dyDescent="0.2">
      <c r="A199">
        <v>198</v>
      </c>
      <c r="D199">
        <v>27</v>
      </c>
      <c r="I199">
        <v>13</v>
      </c>
      <c r="K199">
        <f>IFERROR(VLOOKUP(A199,'Dungeon&amp;Framework'!DM:DX,10,FALSE),"")</f>
        <v>2529600</v>
      </c>
    </row>
    <row r="200" spans="1:11" x14ac:dyDescent="0.2">
      <c r="A200">
        <v>199</v>
      </c>
      <c r="D200">
        <v>27</v>
      </c>
      <c r="I200">
        <v>13</v>
      </c>
      <c r="K200" t="str">
        <f>IFERROR(VLOOKUP(A200,'Dungeon&amp;Framework'!DM:DX,10,FALSE),"")</f>
        <v/>
      </c>
    </row>
    <row r="201" spans="1:11" x14ac:dyDescent="0.2">
      <c r="A201">
        <v>200</v>
      </c>
      <c r="D201">
        <v>27</v>
      </c>
      <c r="I201">
        <v>13</v>
      </c>
      <c r="K201" t="str">
        <f>IFERROR(VLOOKUP(A201,'Dungeon&amp;Framework'!DM:DX,10,FALSE),"")</f>
        <v/>
      </c>
    </row>
    <row r="202" spans="1:11" x14ac:dyDescent="0.2">
      <c r="A202">
        <v>201</v>
      </c>
      <c r="D202">
        <v>27</v>
      </c>
      <c r="I202">
        <v>13</v>
      </c>
      <c r="K202" t="str">
        <f>IFERROR(VLOOKUP(A202,'Dungeon&amp;Framework'!DM:DX,10,FALSE),"")</f>
        <v/>
      </c>
    </row>
    <row r="203" spans="1:11" x14ac:dyDescent="0.2">
      <c r="A203">
        <v>202</v>
      </c>
      <c r="D203">
        <v>27</v>
      </c>
      <c r="I203">
        <v>13</v>
      </c>
      <c r="K203" t="str">
        <f>IFERROR(VLOOKUP(A203,'Dungeon&amp;Framework'!DM:DX,10,FALSE),"")</f>
        <v/>
      </c>
    </row>
    <row r="204" spans="1:11" x14ac:dyDescent="0.2">
      <c r="A204">
        <v>203</v>
      </c>
      <c r="D204">
        <v>27</v>
      </c>
      <c r="I204">
        <v>13</v>
      </c>
      <c r="K204" t="str">
        <f>IFERROR(VLOOKUP(A204,'Dungeon&amp;Framework'!DM:DX,10,FALSE),"")</f>
        <v/>
      </c>
    </row>
    <row r="205" spans="1:11" x14ac:dyDescent="0.2">
      <c r="A205">
        <v>204</v>
      </c>
      <c r="D205">
        <v>27</v>
      </c>
      <c r="I205">
        <v>13</v>
      </c>
      <c r="K205">
        <f>IFERROR(VLOOKUP(A205,'Dungeon&amp;Framework'!DM:DX,10,FALSE),"")</f>
        <v>2716800</v>
      </c>
    </row>
    <row r="206" spans="1:11" x14ac:dyDescent="0.2">
      <c r="A206">
        <v>205</v>
      </c>
      <c r="D206">
        <v>28</v>
      </c>
      <c r="I206">
        <v>14</v>
      </c>
      <c r="K206" t="str">
        <f>IFERROR(VLOOKUP(A206,'Dungeon&amp;Framework'!DM:DX,10,FALSE),"")</f>
        <v/>
      </c>
    </row>
    <row r="207" spans="1:11" x14ac:dyDescent="0.2">
      <c r="A207">
        <v>206</v>
      </c>
      <c r="D207">
        <v>28</v>
      </c>
      <c r="I207">
        <v>14</v>
      </c>
      <c r="K207" t="str">
        <f>IFERROR(VLOOKUP(A207,'Dungeon&amp;Framework'!DM:DX,10,FALSE),"")</f>
        <v/>
      </c>
    </row>
    <row r="208" spans="1:11" x14ac:dyDescent="0.2">
      <c r="A208">
        <v>207</v>
      </c>
      <c r="D208">
        <v>28</v>
      </c>
      <c r="I208">
        <v>14</v>
      </c>
      <c r="K208" t="str">
        <f>IFERROR(VLOOKUP(A208,'Dungeon&amp;Framework'!DM:DX,10,FALSE),"")</f>
        <v/>
      </c>
    </row>
    <row r="209" spans="1:11" x14ac:dyDescent="0.2">
      <c r="A209">
        <v>208</v>
      </c>
      <c r="D209">
        <v>28</v>
      </c>
      <c r="I209">
        <v>14</v>
      </c>
      <c r="K209" t="str">
        <f>IFERROR(VLOOKUP(A209,'Dungeon&amp;Framework'!DM:DX,10,FALSE),"")</f>
        <v/>
      </c>
    </row>
    <row r="210" spans="1:11" x14ac:dyDescent="0.2">
      <c r="A210">
        <v>209</v>
      </c>
      <c r="D210">
        <v>28</v>
      </c>
      <c r="I210">
        <v>14</v>
      </c>
      <c r="K210" t="str">
        <f>IFERROR(VLOOKUP(A210,'Dungeon&amp;Framework'!DM:DX,10,FALSE),"")</f>
        <v/>
      </c>
    </row>
    <row r="211" spans="1:11" x14ac:dyDescent="0.2">
      <c r="A211">
        <v>210</v>
      </c>
      <c r="D211">
        <v>28</v>
      </c>
      <c r="I211">
        <v>14</v>
      </c>
      <c r="K211">
        <f>IFERROR(VLOOKUP(A211,'Dungeon&amp;Framework'!DM:DX,10,FALSE),"")</f>
        <v>2918400</v>
      </c>
    </row>
    <row r="212" spans="1:11" x14ac:dyDescent="0.2">
      <c r="A212">
        <v>211</v>
      </c>
      <c r="D212">
        <v>28</v>
      </c>
      <c r="I212">
        <v>14</v>
      </c>
      <c r="K212" t="str">
        <f>IFERROR(VLOOKUP(A212,'Dungeon&amp;Framework'!DM:DX,10,FALSE),"")</f>
        <v/>
      </c>
    </row>
    <row r="213" spans="1:11" x14ac:dyDescent="0.2">
      <c r="A213">
        <v>212</v>
      </c>
      <c r="D213">
        <v>28</v>
      </c>
      <c r="I213">
        <v>14</v>
      </c>
      <c r="K213" t="str">
        <f>IFERROR(VLOOKUP(A213,'Dungeon&amp;Framework'!DM:DX,10,FALSE),"")</f>
        <v/>
      </c>
    </row>
    <row r="214" spans="1:11" x14ac:dyDescent="0.2">
      <c r="A214">
        <v>213</v>
      </c>
      <c r="D214">
        <v>28</v>
      </c>
      <c r="I214">
        <v>14</v>
      </c>
      <c r="K214" t="str">
        <f>IFERROR(VLOOKUP(A214,'Dungeon&amp;Framework'!DM:DX,10,FALSE),"")</f>
        <v/>
      </c>
    </row>
    <row r="215" spans="1:11" x14ac:dyDescent="0.2">
      <c r="A215">
        <v>214</v>
      </c>
      <c r="D215">
        <v>28</v>
      </c>
      <c r="I215">
        <v>14</v>
      </c>
      <c r="K215" t="str">
        <f>IFERROR(VLOOKUP(A215,'Dungeon&amp;Framework'!DM:DX,10,FALSE),"")</f>
        <v/>
      </c>
    </row>
    <row r="216" spans="1:11" x14ac:dyDescent="0.2">
      <c r="A216">
        <v>215</v>
      </c>
      <c r="D216">
        <v>28</v>
      </c>
      <c r="I216">
        <v>14</v>
      </c>
      <c r="K216" t="str">
        <f>IFERROR(VLOOKUP(A216,'Dungeon&amp;Framework'!DM:DX,10,FALSE),"")</f>
        <v/>
      </c>
    </row>
    <row r="217" spans="1:11" x14ac:dyDescent="0.2">
      <c r="A217">
        <v>216</v>
      </c>
      <c r="D217">
        <v>28</v>
      </c>
      <c r="I217">
        <v>14</v>
      </c>
      <c r="K217">
        <f>IFERROR(VLOOKUP(A217,'Dungeon&amp;Framework'!DM:DX,10,FALSE),"")</f>
        <v>3120000</v>
      </c>
    </row>
    <row r="218" spans="1:11" x14ac:dyDescent="0.2">
      <c r="A218">
        <v>217</v>
      </c>
      <c r="D218">
        <v>28</v>
      </c>
      <c r="I218">
        <v>14</v>
      </c>
      <c r="K218" t="str">
        <f>IFERROR(VLOOKUP(A218,'Dungeon&amp;Framework'!DM:DX,10,FALSE),"")</f>
        <v/>
      </c>
    </row>
    <row r="219" spans="1:11" x14ac:dyDescent="0.2">
      <c r="A219">
        <v>218</v>
      </c>
      <c r="D219">
        <v>28</v>
      </c>
      <c r="I219">
        <v>14</v>
      </c>
      <c r="K219" t="str">
        <f>IFERROR(VLOOKUP(A219,'Dungeon&amp;Framework'!DM:DX,10,FALSE),"")</f>
        <v/>
      </c>
    </row>
    <row r="220" spans="1:11" x14ac:dyDescent="0.2">
      <c r="A220">
        <v>219</v>
      </c>
      <c r="D220">
        <v>28</v>
      </c>
      <c r="I220">
        <v>14</v>
      </c>
      <c r="K220" t="str">
        <f>IFERROR(VLOOKUP(A220,'Dungeon&amp;Framework'!DM:DX,10,FALSE),"")</f>
        <v/>
      </c>
    </row>
    <row r="221" spans="1:11" x14ac:dyDescent="0.2">
      <c r="A221">
        <v>220</v>
      </c>
      <c r="D221">
        <v>29</v>
      </c>
      <c r="I221">
        <v>14</v>
      </c>
      <c r="K221" t="str">
        <f>IFERROR(VLOOKUP(A221,'Dungeon&amp;Framework'!DM:DX,10,FALSE),"")</f>
        <v/>
      </c>
    </row>
    <row r="222" spans="1:11" x14ac:dyDescent="0.2">
      <c r="A222">
        <v>221</v>
      </c>
      <c r="D222">
        <v>29</v>
      </c>
      <c r="I222">
        <v>14</v>
      </c>
      <c r="K222" t="str">
        <f>IFERROR(VLOOKUP(A222,'Dungeon&amp;Framework'!DM:DX,10,FALSE),"")</f>
        <v/>
      </c>
    </row>
    <row r="223" spans="1:11" x14ac:dyDescent="0.2">
      <c r="A223">
        <v>222</v>
      </c>
      <c r="D223">
        <v>29</v>
      </c>
      <c r="I223">
        <v>14</v>
      </c>
      <c r="K223">
        <f>IFERROR(VLOOKUP(A223,'Dungeon&amp;Framework'!DM:DX,10,FALSE),"")</f>
        <v>3321600</v>
      </c>
    </row>
    <row r="224" spans="1:11" x14ac:dyDescent="0.2">
      <c r="A224">
        <v>223</v>
      </c>
      <c r="D224">
        <v>29</v>
      </c>
      <c r="I224">
        <v>14</v>
      </c>
      <c r="K224" t="str">
        <f>IFERROR(VLOOKUP(A224,'Dungeon&amp;Framework'!DM:DX,10,FALSE),"")</f>
        <v/>
      </c>
    </row>
    <row r="225" spans="1:11" x14ac:dyDescent="0.2">
      <c r="A225">
        <v>224</v>
      </c>
      <c r="D225">
        <v>29</v>
      </c>
      <c r="I225">
        <v>14</v>
      </c>
      <c r="K225" t="str">
        <f>IFERROR(VLOOKUP(A225,'Dungeon&amp;Framework'!DM:DX,10,FALSE),"")</f>
        <v/>
      </c>
    </row>
    <row r="226" spans="1:11" x14ac:dyDescent="0.2">
      <c r="A226">
        <v>225</v>
      </c>
      <c r="D226">
        <v>29</v>
      </c>
      <c r="I226">
        <v>14</v>
      </c>
      <c r="K226" t="str">
        <f>IFERROR(VLOOKUP(A226,'Dungeon&amp;Framework'!DM:DX,10,FALSE),"")</f>
        <v/>
      </c>
    </row>
    <row r="227" spans="1:11" x14ac:dyDescent="0.2">
      <c r="A227">
        <v>226</v>
      </c>
      <c r="D227">
        <v>29</v>
      </c>
      <c r="I227">
        <v>14</v>
      </c>
      <c r="K227" t="str">
        <f>IFERROR(VLOOKUP(A227,'Dungeon&amp;Framework'!DM:DX,10,FALSE),"")</f>
        <v/>
      </c>
    </row>
    <row r="228" spans="1:11" x14ac:dyDescent="0.2">
      <c r="A228">
        <v>227</v>
      </c>
      <c r="D228">
        <v>29</v>
      </c>
      <c r="I228">
        <v>14</v>
      </c>
      <c r="K228" t="str">
        <f>IFERROR(VLOOKUP(A228,'Dungeon&amp;Framework'!DM:DX,10,FALSE),"")</f>
        <v/>
      </c>
    </row>
    <row r="229" spans="1:11" x14ac:dyDescent="0.2">
      <c r="A229">
        <v>228</v>
      </c>
      <c r="D229">
        <v>29</v>
      </c>
      <c r="I229">
        <v>14</v>
      </c>
      <c r="K229">
        <f>IFERROR(VLOOKUP(A229,'Dungeon&amp;Framework'!DM:DX,10,FALSE),"")</f>
        <v>3523200</v>
      </c>
    </row>
    <row r="230" spans="1:11" x14ac:dyDescent="0.2">
      <c r="A230">
        <v>229</v>
      </c>
      <c r="D230">
        <v>29</v>
      </c>
      <c r="I230">
        <v>14</v>
      </c>
      <c r="K230" t="str">
        <f>IFERROR(VLOOKUP(A230,'Dungeon&amp;Framework'!DM:DX,10,FALSE),"")</f>
        <v/>
      </c>
    </row>
    <row r="231" spans="1:11" x14ac:dyDescent="0.2">
      <c r="A231">
        <v>230</v>
      </c>
      <c r="D231">
        <v>29</v>
      </c>
      <c r="I231">
        <v>14</v>
      </c>
      <c r="K231" t="str">
        <f>IFERROR(VLOOKUP(A231,'Dungeon&amp;Framework'!DM:DX,10,FALSE),"")</f>
        <v/>
      </c>
    </row>
    <row r="232" spans="1:11" x14ac:dyDescent="0.2">
      <c r="A232">
        <v>231</v>
      </c>
      <c r="D232">
        <v>29</v>
      </c>
      <c r="I232">
        <v>14</v>
      </c>
      <c r="K232" t="str">
        <f>IFERROR(VLOOKUP(A232,'Dungeon&amp;Framework'!DM:DX,10,FALSE),"")</f>
        <v/>
      </c>
    </row>
    <row r="233" spans="1:11" x14ac:dyDescent="0.2">
      <c r="A233">
        <v>232</v>
      </c>
      <c r="D233">
        <v>29</v>
      </c>
      <c r="I233">
        <v>14</v>
      </c>
      <c r="K233" t="str">
        <f>IFERROR(VLOOKUP(A233,'Dungeon&amp;Framework'!DM:DX,10,FALSE),"")</f>
        <v/>
      </c>
    </row>
    <row r="234" spans="1:11" x14ac:dyDescent="0.2">
      <c r="A234">
        <v>233</v>
      </c>
      <c r="D234">
        <v>29</v>
      </c>
      <c r="I234">
        <v>14</v>
      </c>
      <c r="K234" t="str">
        <f>IFERROR(VLOOKUP(A234,'Dungeon&amp;Framework'!DM:DX,10,FALSE),"")</f>
        <v/>
      </c>
    </row>
    <row r="235" spans="1:11" x14ac:dyDescent="0.2">
      <c r="A235">
        <v>234</v>
      </c>
      <c r="D235">
        <v>29</v>
      </c>
      <c r="I235">
        <v>14</v>
      </c>
      <c r="K235">
        <f>IFERROR(VLOOKUP(A235,'Dungeon&amp;Framework'!DM:DX,10,FALSE),"")</f>
        <v>3724800</v>
      </c>
    </row>
    <row r="236" spans="1:11" x14ac:dyDescent="0.2">
      <c r="A236">
        <v>235</v>
      </c>
      <c r="D236">
        <v>30</v>
      </c>
      <c r="I236">
        <v>15</v>
      </c>
      <c r="K236" t="str">
        <f>IFERROR(VLOOKUP(A236,'Dungeon&amp;Framework'!DM:DX,10,FALSE),"")</f>
        <v/>
      </c>
    </row>
    <row r="237" spans="1:11" x14ac:dyDescent="0.2">
      <c r="A237">
        <v>236</v>
      </c>
      <c r="D237">
        <v>30</v>
      </c>
      <c r="I237">
        <v>15</v>
      </c>
      <c r="K237" t="str">
        <f>IFERROR(VLOOKUP(A237,'Dungeon&amp;Framework'!DM:DX,10,FALSE),"")</f>
        <v/>
      </c>
    </row>
    <row r="238" spans="1:11" x14ac:dyDescent="0.2">
      <c r="A238">
        <v>237</v>
      </c>
      <c r="D238">
        <v>30</v>
      </c>
      <c r="I238">
        <v>15</v>
      </c>
      <c r="K238" t="str">
        <f>IFERROR(VLOOKUP(A238,'Dungeon&amp;Framework'!DM:DX,10,FALSE),"")</f>
        <v/>
      </c>
    </row>
    <row r="239" spans="1:11" x14ac:dyDescent="0.2">
      <c r="A239">
        <v>238</v>
      </c>
      <c r="D239">
        <v>30</v>
      </c>
      <c r="I239">
        <v>15</v>
      </c>
      <c r="K239" t="str">
        <f>IFERROR(VLOOKUP(A239,'Dungeon&amp;Framework'!DM:DX,10,FALSE),"")</f>
        <v/>
      </c>
    </row>
    <row r="240" spans="1:11" x14ac:dyDescent="0.2">
      <c r="A240">
        <v>239</v>
      </c>
      <c r="D240">
        <v>30</v>
      </c>
      <c r="I240">
        <v>15</v>
      </c>
      <c r="K240" t="str">
        <f>IFERROR(VLOOKUP(A240,'Dungeon&amp;Framework'!DM:DX,10,FALSE),"")</f>
        <v/>
      </c>
    </row>
    <row r="241" spans="1:11" x14ac:dyDescent="0.2">
      <c r="A241">
        <v>240</v>
      </c>
      <c r="D241">
        <v>30</v>
      </c>
      <c r="I241">
        <v>15</v>
      </c>
      <c r="K241">
        <f>IFERROR(VLOOKUP(A241,'Dungeon&amp;Framework'!DM:DX,10,FALSE),"")</f>
        <v>3940800</v>
      </c>
    </row>
    <row r="242" spans="1:11" x14ac:dyDescent="0.2">
      <c r="A242">
        <v>241</v>
      </c>
      <c r="D242">
        <v>30</v>
      </c>
      <c r="I242">
        <v>15</v>
      </c>
      <c r="K242" t="str">
        <f>IFERROR(VLOOKUP(A242,'Dungeon&amp;Framework'!DM:DX,10,FALSE),"")</f>
        <v/>
      </c>
    </row>
    <row r="243" spans="1:11" x14ac:dyDescent="0.2">
      <c r="A243">
        <v>242</v>
      </c>
      <c r="D243">
        <v>30</v>
      </c>
      <c r="I243">
        <v>15</v>
      </c>
      <c r="K243" t="str">
        <f>IFERROR(VLOOKUP(A243,'Dungeon&amp;Framework'!DM:DX,10,FALSE),"")</f>
        <v/>
      </c>
    </row>
    <row r="244" spans="1:11" x14ac:dyDescent="0.2">
      <c r="A244">
        <v>243</v>
      </c>
      <c r="D244">
        <v>30</v>
      </c>
      <c r="I244">
        <v>15</v>
      </c>
      <c r="K244" t="str">
        <f>IFERROR(VLOOKUP(A244,'Dungeon&amp;Framework'!DM:DX,10,FALSE),"")</f>
        <v/>
      </c>
    </row>
    <row r="245" spans="1:11" x14ac:dyDescent="0.2">
      <c r="A245">
        <v>244</v>
      </c>
      <c r="D245">
        <v>30</v>
      </c>
      <c r="I245">
        <v>15</v>
      </c>
      <c r="K245" t="str">
        <f>IFERROR(VLOOKUP(A245,'Dungeon&amp;Framework'!DM:DX,10,FALSE),"")</f>
        <v/>
      </c>
    </row>
    <row r="246" spans="1:11" x14ac:dyDescent="0.2">
      <c r="A246">
        <v>245</v>
      </c>
      <c r="D246">
        <v>30</v>
      </c>
      <c r="I246">
        <v>15</v>
      </c>
      <c r="K246" t="str">
        <f>IFERROR(VLOOKUP(A246,'Dungeon&amp;Framework'!DM:DX,10,FALSE),"")</f>
        <v/>
      </c>
    </row>
    <row r="247" spans="1:11" x14ac:dyDescent="0.2">
      <c r="A247">
        <v>246</v>
      </c>
      <c r="D247">
        <v>30</v>
      </c>
      <c r="I247">
        <v>15</v>
      </c>
      <c r="K247">
        <f>IFERROR(VLOOKUP(A247,'Dungeon&amp;Framework'!DM:DX,10,FALSE),"")</f>
        <v>4156800</v>
      </c>
    </row>
    <row r="248" spans="1:11" x14ac:dyDescent="0.2">
      <c r="A248">
        <v>247</v>
      </c>
      <c r="D248">
        <v>30</v>
      </c>
      <c r="I248">
        <v>15</v>
      </c>
      <c r="K248" t="str">
        <f>IFERROR(VLOOKUP(A248,'Dungeon&amp;Framework'!DM:DX,10,FALSE),"")</f>
        <v/>
      </c>
    </row>
    <row r="249" spans="1:11" x14ac:dyDescent="0.2">
      <c r="A249">
        <v>248</v>
      </c>
      <c r="D249">
        <v>30</v>
      </c>
      <c r="I249">
        <v>16</v>
      </c>
      <c r="K249" t="str">
        <f>IFERROR(VLOOKUP(A249,'Dungeon&amp;Framework'!DM:DX,10,FALSE),"")</f>
        <v/>
      </c>
    </row>
    <row r="250" spans="1:11" x14ac:dyDescent="0.2">
      <c r="A250">
        <v>249</v>
      </c>
      <c r="D250">
        <v>30</v>
      </c>
      <c r="I250">
        <v>16</v>
      </c>
      <c r="K250" t="str">
        <f>IFERROR(VLOOKUP(A250,'Dungeon&amp;Framework'!DM:DX,10,FALSE),"")</f>
        <v/>
      </c>
    </row>
    <row r="251" spans="1:11" x14ac:dyDescent="0.2">
      <c r="A251">
        <v>250</v>
      </c>
      <c r="D251">
        <v>31</v>
      </c>
      <c r="I251">
        <v>17</v>
      </c>
      <c r="K251" t="str">
        <f>IFERROR(VLOOKUP(A251,'Dungeon&amp;Framework'!DM:DX,10,FALSE),"")</f>
        <v/>
      </c>
    </row>
    <row r="252" spans="1:11" x14ac:dyDescent="0.2">
      <c r="A252">
        <v>251</v>
      </c>
      <c r="D252">
        <v>31</v>
      </c>
      <c r="I252">
        <v>17</v>
      </c>
      <c r="K252" t="str">
        <f>IFERROR(VLOOKUP(A252,'Dungeon&amp;Framework'!DM:DX,10,FALSE),"")</f>
        <v/>
      </c>
    </row>
    <row r="253" spans="1:11" x14ac:dyDescent="0.2">
      <c r="A253">
        <v>252</v>
      </c>
      <c r="D253">
        <v>31</v>
      </c>
      <c r="I253">
        <v>18</v>
      </c>
      <c r="K253">
        <f>IFERROR(VLOOKUP(A253,'Dungeon&amp;Framework'!DM:DX,10,FALSE),"")</f>
        <v>4416000</v>
      </c>
    </row>
    <row r="254" spans="1:11" x14ac:dyDescent="0.2">
      <c r="A254">
        <v>253</v>
      </c>
      <c r="D254">
        <v>31</v>
      </c>
      <c r="I254">
        <v>18</v>
      </c>
      <c r="K254" t="str">
        <f>IFERROR(VLOOKUP(A254,'Dungeon&amp;Framework'!DM:DX,10,FALSE),"")</f>
        <v/>
      </c>
    </row>
    <row r="255" spans="1:11" x14ac:dyDescent="0.2">
      <c r="A255">
        <v>254</v>
      </c>
      <c r="D255">
        <v>31</v>
      </c>
      <c r="I255">
        <f>18</f>
        <v>18</v>
      </c>
      <c r="K255" t="str">
        <f>IFERROR(VLOOKUP(A255,'Dungeon&amp;Framework'!DM:DX,10,FALSE),"")</f>
        <v/>
      </c>
    </row>
    <row r="256" spans="1:11" x14ac:dyDescent="0.2">
      <c r="A256">
        <v>255</v>
      </c>
      <c r="D256">
        <v>31</v>
      </c>
      <c r="I256">
        <f>I253+1</f>
        <v>19</v>
      </c>
      <c r="K256" t="str">
        <f>IFERROR(VLOOKUP(A256,'Dungeon&amp;Framework'!DM:DX,10,FALSE),"")</f>
        <v/>
      </c>
    </row>
    <row r="257" spans="1:11" x14ac:dyDescent="0.2">
      <c r="A257">
        <v>256</v>
      </c>
      <c r="D257">
        <v>31</v>
      </c>
      <c r="I257">
        <f t="shared" ref="I257:I320" si="0">I254+1</f>
        <v>19</v>
      </c>
      <c r="K257" t="str">
        <f>IFERROR(VLOOKUP(A257,'Dungeon&amp;Framework'!DM:DX,10,FALSE),"")</f>
        <v/>
      </c>
    </row>
    <row r="258" spans="1:11" x14ac:dyDescent="0.2">
      <c r="A258">
        <v>257</v>
      </c>
      <c r="D258">
        <v>31</v>
      </c>
      <c r="I258">
        <f t="shared" si="0"/>
        <v>19</v>
      </c>
      <c r="K258" t="str">
        <f>IFERROR(VLOOKUP(A258,'Dungeon&amp;Framework'!DM:DX,10,FALSE),"")</f>
        <v/>
      </c>
    </row>
    <row r="259" spans="1:11" x14ac:dyDescent="0.2">
      <c r="A259">
        <v>258</v>
      </c>
      <c r="D259">
        <v>31</v>
      </c>
      <c r="I259">
        <f t="shared" si="0"/>
        <v>20</v>
      </c>
      <c r="K259">
        <f>IFERROR(VLOOKUP(A259,'Dungeon&amp;Framework'!DM:DX,10,FALSE),"")</f>
        <v>4704000</v>
      </c>
    </row>
    <row r="260" spans="1:11" x14ac:dyDescent="0.2">
      <c r="A260">
        <v>259</v>
      </c>
      <c r="D260">
        <v>31</v>
      </c>
      <c r="I260">
        <f t="shared" si="0"/>
        <v>20</v>
      </c>
      <c r="K260" t="str">
        <f>IFERROR(VLOOKUP(A260,'Dungeon&amp;Framework'!DM:DX,10,FALSE),"")</f>
        <v/>
      </c>
    </row>
    <row r="261" spans="1:11" x14ac:dyDescent="0.2">
      <c r="A261">
        <v>260</v>
      </c>
      <c r="D261">
        <v>31</v>
      </c>
      <c r="I261">
        <f t="shared" si="0"/>
        <v>20</v>
      </c>
      <c r="K261" t="str">
        <f>IFERROR(VLOOKUP(A261,'Dungeon&amp;Framework'!DM:DX,10,FALSE),"")</f>
        <v/>
      </c>
    </row>
    <row r="262" spans="1:11" x14ac:dyDescent="0.2">
      <c r="A262">
        <v>261</v>
      </c>
      <c r="D262">
        <v>31</v>
      </c>
      <c r="I262">
        <f t="shared" si="0"/>
        <v>21</v>
      </c>
      <c r="K262" t="str">
        <f>IFERROR(VLOOKUP(A262,'Dungeon&amp;Framework'!DM:DX,10,FALSE),"")</f>
        <v/>
      </c>
    </row>
    <row r="263" spans="1:11" x14ac:dyDescent="0.2">
      <c r="A263">
        <v>262</v>
      </c>
      <c r="D263">
        <v>31</v>
      </c>
      <c r="I263">
        <f t="shared" si="0"/>
        <v>21</v>
      </c>
      <c r="K263" t="str">
        <f>IFERROR(VLOOKUP(A263,'Dungeon&amp;Framework'!DM:DX,10,FALSE),"")</f>
        <v/>
      </c>
    </row>
    <row r="264" spans="1:11" x14ac:dyDescent="0.2">
      <c r="A264">
        <v>263</v>
      </c>
      <c r="D264">
        <v>31</v>
      </c>
      <c r="I264">
        <f t="shared" si="0"/>
        <v>21</v>
      </c>
      <c r="K264" t="str">
        <f>IFERROR(VLOOKUP(A264,'Dungeon&amp;Framework'!DM:DX,10,FALSE),"")</f>
        <v/>
      </c>
    </row>
    <row r="265" spans="1:11" x14ac:dyDescent="0.2">
      <c r="A265">
        <v>264</v>
      </c>
      <c r="D265">
        <v>31</v>
      </c>
      <c r="I265">
        <f t="shared" si="0"/>
        <v>22</v>
      </c>
      <c r="K265">
        <f>IFERROR(VLOOKUP(A265,'Dungeon&amp;Framework'!DM:DX,10,FALSE),"")</f>
        <v>5020800</v>
      </c>
    </row>
    <row r="266" spans="1:11" x14ac:dyDescent="0.2">
      <c r="A266">
        <v>265</v>
      </c>
      <c r="D266">
        <v>32</v>
      </c>
      <c r="I266">
        <f t="shared" si="0"/>
        <v>22</v>
      </c>
      <c r="K266" t="str">
        <f>IFERROR(VLOOKUP(A266,'Dungeon&amp;Framework'!DM:DX,10,FALSE),"")</f>
        <v/>
      </c>
    </row>
    <row r="267" spans="1:11" x14ac:dyDescent="0.2">
      <c r="A267">
        <v>266</v>
      </c>
      <c r="D267">
        <v>32</v>
      </c>
      <c r="I267">
        <f t="shared" si="0"/>
        <v>22</v>
      </c>
      <c r="K267" t="str">
        <f>IFERROR(VLOOKUP(A267,'Dungeon&amp;Framework'!DM:DX,10,FALSE),"")</f>
        <v/>
      </c>
    </row>
    <row r="268" spans="1:11" x14ac:dyDescent="0.2">
      <c r="A268">
        <v>267</v>
      </c>
      <c r="D268">
        <v>32</v>
      </c>
      <c r="I268">
        <f t="shared" si="0"/>
        <v>23</v>
      </c>
      <c r="K268" t="str">
        <f>IFERROR(VLOOKUP(A268,'Dungeon&amp;Framework'!DM:DX,10,FALSE),"")</f>
        <v/>
      </c>
    </row>
    <row r="269" spans="1:11" x14ac:dyDescent="0.2">
      <c r="A269">
        <v>268</v>
      </c>
      <c r="D269">
        <v>32</v>
      </c>
      <c r="I269">
        <f t="shared" si="0"/>
        <v>23</v>
      </c>
      <c r="K269" t="str">
        <f>IFERROR(VLOOKUP(A269,'Dungeon&amp;Framework'!DM:DX,10,FALSE),"")</f>
        <v/>
      </c>
    </row>
    <row r="270" spans="1:11" x14ac:dyDescent="0.2">
      <c r="A270">
        <v>269</v>
      </c>
      <c r="D270">
        <v>32</v>
      </c>
      <c r="I270">
        <f t="shared" si="0"/>
        <v>23</v>
      </c>
      <c r="K270" t="str">
        <f>IFERROR(VLOOKUP(A270,'Dungeon&amp;Framework'!DM:DX,10,FALSE),"")</f>
        <v/>
      </c>
    </row>
    <row r="271" spans="1:11" x14ac:dyDescent="0.2">
      <c r="A271">
        <v>270</v>
      </c>
      <c r="D271">
        <v>32</v>
      </c>
      <c r="I271">
        <f t="shared" si="0"/>
        <v>24</v>
      </c>
      <c r="K271">
        <f>IFERROR(VLOOKUP(A271,'Dungeon&amp;Framework'!DM:DX,10,FALSE),"")</f>
        <v>5366400</v>
      </c>
    </row>
    <row r="272" spans="1:11" x14ac:dyDescent="0.2">
      <c r="A272">
        <v>271</v>
      </c>
      <c r="D272">
        <v>32</v>
      </c>
      <c r="I272">
        <f t="shared" si="0"/>
        <v>24</v>
      </c>
      <c r="K272" t="str">
        <f>IFERROR(VLOOKUP(A272,'Dungeon&amp;Framework'!DM:DX,10,FALSE),"")</f>
        <v/>
      </c>
    </row>
    <row r="273" spans="1:11" x14ac:dyDescent="0.2">
      <c r="A273">
        <v>272</v>
      </c>
      <c r="D273">
        <v>32</v>
      </c>
      <c r="I273">
        <f t="shared" si="0"/>
        <v>24</v>
      </c>
      <c r="K273" t="str">
        <f>IFERROR(VLOOKUP(A273,'Dungeon&amp;Framework'!DM:DX,10,FALSE),"")</f>
        <v/>
      </c>
    </row>
    <row r="274" spans="1:11" x14ac:dyDescent="0.2">
      <c r="A274">
        <v>273</v>
      </c>
      <c r="D274">
        <v>32</v>
      </c>
      <c r="I274">
        <f t="shared" si="0"/>
        <v>25</v>
      </c>
      <c r="K274" t="str">
        <f>IFERROR(VLOOKUP(A274,'Dungeon&amp;Framework'!DM:DX,10,FALSE),"")</f>
        <v/>
      </c>
    </row>
    <row r="275" spans="1:11" x14ac:dyDescent="0.2">
      <c r="A275">
        <v>274</v>
      </c>
      <c r="D275">
        <v>32</v>
      </c>
      <c r="I275">
        <f t="shared" si="0"/>
        <v>25</v>
      </c>
      <c r="K275" t="str">
        <f>IFERROR(VLOOKUP(A275,'Dungeon&amp;Framework'!DM:DX,10,FALSE),"")</f>
        <v/>
      </c>
    </row>
    <row r="276" spans="1:11" x14ac:dyDescent="0.2">
      <c r="A276">
        <v>275</v>
      </c>
      <c r="D276">
        <v>32</v>
      </c>
      <c r="I276">
        <f t="shared" si="0"/>
        <v>25</v>
      </c>
      <c r="K276" t="str">
        <f>IFERROR(VLOOKUP(A276,'Dungeon&amp;Framework'!DM:DX,10,FALSE),"")</f>
        <v/>
      </c>
    </row>
    <row r="277" spans="1:11" x14ac:dyDescent="0.2">
      <c r="A277">
        <v>276</v>
      </c>
      <c r="D277">
        <v>32</v>
      </c>
      <c r="I277">
        <f t="shared" si="0"/>
        <v>26</v>
      </c>
      <c r="K277">
        <f>IFERROR(VLOOKUP(A277,'Dungeon&amp;Framework'!DM:DX,10,FALSE),"")</f>
        <v>5740800</v>
      </c>
    </row>
    <row r="278" spans="1:11" x14ac:dyDescent="0.2">
      <c r="A278">
        <v>277</v>
      </c>
      <c r="D278">
        <v>32</v>
      </c>
      <c r="I278">
        <f t="shared" si="0"/>
        <v>26</v>
      </c>
      <c r="K278" t="str">
        <f>IFERROR(VLOOKUP(A278,'Dungeon&amp;Framework'!DM:DX,10,FALSE),"")</f>
        <v/>
      </c>
    </row>
    <row r="279" spans="1:11" x14ac:dyDescent="0.2">
      <c r="A279">
        <v>278</v>
      </c>
      <c r="D279">
        <v>32</v>
      </c>
      <c r="I279">
        <f t="shared" si="0"/>
        <v>26</v>
      </c>
      <c r="K279" t="str">
        <f>IFERROR(VLOOKUP(A279,'Dungeon&amp;Framework'!DM:DX,10,FALSE),"")</f>
        <v/>
      </c>
    </row>
    <row r="280" spans="1:11" x14ac:dyDescent="0.2">
      <c r="A280">
        <v>279</v>
      </c>
      <c r="D280">
        <v>32</v>
      </c>
      <c r="I280">
        <f t="shared" si="0"/>
        <v>27</v>
      </c>
      <c r="K280" t="str">
        <f>IFERROR(VLOOKUP(A280,'Dungeon&amp;Framework'!DM:DX,10,FALSE),"")</f>
        <v/>
      </c>
    </row>
    <row r="281" spans="1:11" x14ac:dyDescent="0.2">
      <c r="A281">
        <v>280</v>
      </c>
      <c r="D281">
        <v>33</v>
      </c>
      <c r="I281">
        <f t="shared" si="0"/>
        <v>27</v>
      </c>
      <c r="K281" t="str">
        <f>IFERROR(VLOOKUP(A281,'Dungeon&amp;Framework'!DM:DX,10,FALSE),"")</f>
        <v/>
      </c>
    </row>
    <row r="282" spans="1:11" x14ac:dyDescent="0.2">
      <c r="A282">
        <v>281</v>
      </c>
      <c r="D282">
        <v>33</v>
      </c>
      <c r="I282">
        <f t="shared" si="0"/>
        <v>27</v>
      </c>
      <c r="K282" t="str">
        <f>IFERROR(VLOOKUP(A282,'Dungeon&amp;Framework'!DM:DX,10,FALSE),"")</f>
        <v/>
      </c>
    </row>
    <row r="283" spans="1:11" x14ac:dyDescent="0.2">
      <c r="A283">
        <v>282</v>
      </c>
      <c r="D283">
        <v>33</v>
      </c>
      <c r="I283">
        <f t="shared" si="0"/>
        <v>28</v>
      </c>
      <c r="K283">
        <f>IFERROR(VLOOKUP(A283,'Dungeon&amp;Framework'!DM:DX,10,FALSE),"")</f>
        <v>6144000</v>
      </c>
    </row>
    <row r="284" spans="1:11" x14ac:dyDescent="0.2">
      <c r="A284">
        <v>283</v>
      </c>
      <c r="D284">
        <v>33</v>
      </c>
      <c r="I284">
        <f t="shared" si="0"/>
        <v>28</v>
      </c>
      <c r="K284" t="str">
        <f>IFERROR(VLOOKUP(A284,'Dungeon&amp;Framework'!DM:DX,10,FALSE),"")</f>
        <v/>
      </c>
    </row>
    <row r="285" spans="1:11" x14ac:dyDescent="0.2">
      <c r="A285">
        <v>284</v>
      </c>
      <c r="D285">
        <v>33</v>
      </c>
      <c r="I285">
        <f t="shared" si="0"/>
        <v>28</v>
      </c>
      <c r="K285" t="str">
        <f>IFERROR(VLOOKUP(A285,'Dungeon&amp;Framework'!DM:DX,10,FALSE),"")</f>
        <v/>
      </c>
    </row>
    <row r="286" spans="1:11" x14ac:dyDescent="0.2">
      <c r="A286">
        <v>285</v>
      </c>
      <c r="D286">
        <v>33</v>
      </c>
      <c r="I286">
        <f t="shared" si="0"/>
        <v>29</v>
      </c>
      <c r="K286" t="str">
        <f>IFERROR(VLOOKUP(A286,'Dungeon&amp;Framework'!DM:DX,10,FALSE),"")</f>
        <v/>
      </c>
    </row>
    <row r="287" spans="1:11" x14ac:dyDescent="0.2">
      <c r="A287">
        <v>286</v>
      </c>
      <c r="D287">
        <v>33</v>
      </c>
      <c r="I287">
        <f t="shared" si="0"/>
        <v>29</v>
      </c>
      <c r="K287" t="str">
        <f>IFERROR(VLOOKUP(A287,'Dungeon&amp;Framework'!DM:DX,10,FALSE),"")</f>
        <v/>
      </c>
    </row>
    <row r="288" spans="1:11" x14ac:dyDescent="0.2">
      <c r="A288">
        <v>287</v>
      </c>
      <c r="D288">
        <v>33</v>
      </c>
      <c r="I288">
        <f t="shared" si="0"/>
        <v>29</v>
      </c>
      <c r="K288" t="str">
        <f>IFERROR(VLOOKUP(A288,'Dungeon&amp;Framework'!DM:DX,10,FALSE),"")</f>
        <v/>
      </c>
    </row>
    <row r="289" spans="1:11" x14ac:dyDescent="0.2">
      <c r="A289">
        <v>288</v>
      </c>
      <c r="D289">
        <v>33</v>
      </c>
      <c r="I289">
        <f t="shared" si="0"/>
        <v>30</v>
      </c>
      <c r="K289">
        <f>IFERROR(VLOOKUP(A289,'Dungeon&amp;Framework'!DM:DX,10,FALSE),"")</f>
        <v>6576000</v>
      </c>
    </row>
    <row r="290" spans="1:11" x14ac:dyDescent="0.2">
      <c r="A290">
        <v>289</v>
      </c>
      <c r="D290">
        <v>33</v>
      </c>
      <c r="I290">
        <f t="shared" si="0"/>
        <v>30</v>
      </c>
      <c r="K290" t="str">
        <f>IFERROR(VLOOKUP(A290,'Dungeon&amp;Framework'!DM:DX,10,FALSE),"")</f>
        <v/>
      </c>
    </row>
    <row r="291" spans="1:11" x14ac:dyDescent="0.2">
      <c r="A291">
        <v>290</v>
      </c>
      <c r="D291">
        <v>33</v>
      </c>
      <c r="I291">
        <f t="shared" si="0"/>
        <v>30</v>
      </c>
      <c r="K291" t="str">
        <f>IFERROR(VLOOKUP(A291,'Dungeon&amp;Framework'!DM:DX,10,FALSE),"")</f>
        <v/>
      </c>
    </row>
    <row r="292" spans="1:11" x14ac:dyDescent="0.2">
      <c r="A292">
        <v>291</v>
      </c>
      <c r="D292">
        <v>33</v>
      </c>
      <c r="I292">
        <f t="shared" si="0"/>
        <v>31</v>
      </c>
      <c r="K292" t="str">
        <f>IFERROR(VLOOKUP(A292,'Dungeon&amp;Framework'!DM:DX,10,FALSE),"")</f>
        <v/>
      </c>
    </row>
    <row r="293" spans="1:11" x14ac:dyDescent="0.2">
      <c r="A293">
        <v>292</v>
      </c>
      <c r="D293">
        <v>33</v>
      </c>
      <c r="I293">
        <f t="shared" si="0"/>
        <v>31</v>
      </c>
      <c r="K293" t="str">
        <f>IFERROR(VLOOKUP(A293,'Dungeon&amp;Framework'!DM:DX,10,FALSE),"")</f>
        <v/>
      </c>
    </row>
    <row r="294" spans="1:11" x14ac:dyDescent="0.2">
      <c r="A294">
        <v>293</v>
      </c>
      <c r="D294">
        <v>33</v>
      </c>
      <c r="I294">
        <f t="shared" si="0"/>
        <v>31</v>
      </c>
      <c r="K294" t="str">
        <f>IFERROR(VLOOKUP(A294,'Dungeon&amp;Framework'!DM:DX,10,FALSE),"")</f>
        <v/>
      </c>
    </row>
    <row r="295" spans="1:11" x14ac:dyDescent="0.2">
      <c r="A295">
        <v>294</v>
      </c>
      <c r="D295">
        <v>33</v>
      </c>
      <c r="I295">
        <f t="shared" si="0"/>
        <v>32</v>
      </c>
      <c r="K295">
        <f>IFERROR(VLOOKUP(A295,'Dungeon&amp;Framework'!DM:DX,10,FALSE),"")</f>
        <v>7036800</v>
      </c>
    </row>
    <row r="296" spans="1:11" x14ac:dyDescent="0.2">
      <c r="A296">
        <v>295</v>
      </c>
      <c r="D296">
        <v>34</v>
      </c>
      <c r="I296">
        <f t="shared" si="0"/>
        <v>32</v>
      </c>
      <c r="K296" t="str">
        <f>IFERROR(VLOOKUP(A296,'Dungeon&amp;Framework'!DM:DX,10,FALSE),"")</f>
        <v/>
      </c>
    </row>
    <row r="297" spans="1:11" x14ac:dyDescent="0.2">
      <c r="A297">
        <v>296</v>
      </c>
      <c r="D297">
        <v>34</v>
      </c>
      <c r="I297">
        <f t="shared" si="0"/>
        <v>32</v>
      </c>
      <c r="K297" t="str">
        <f>IFERROR(VLOOKUP(A297,'Dungeon&amp;Framework'!DM:DX,10,FALSE),"")</f>
        <v/>
      </c>
    </row>
    <row r="298" spans="1:11" x14ac:dyDescent="0.2">
      <c r="A298">
        <v>297</v>
      </c>
      <c r="D298">
        <v>34</v>
      </c>
      <c r="I298">
        <f t="shared" si="0"/>
        <v>33</v>
      </c>
      <c r="K298" t="str">
        <f>IFERROR(VLOOKUP(A298,'Dungeon&amp;Framework'!DM:DX,10,FALSE),"")</f>
        <v/>
      </c>
    </row>
    <row r="299" spans="1:11" x14ac:dyDescent="0.2">
      <c r="A299">
        <v>298</v>
      </c>
      <c r="D299">
        <v>34</v>
      </c>
      <c r="I299">
        <f t="shared" si="0"/>
        <v>33</v>
      </c>
      <c r="K299" t="str">
        <f>IFERROR(VLOOKUP(A299,'Dungeon&amp;Framework'!DM:DX,10,FALSE),"")</f>
        <v/>
      </c>
    </row>
    <row r="300" spans="1:11" x14ac:dyDescent="0.2">
      <c r="A300">
        <v>299</v>
      </c>
      <c r="D300">
        <v>34</v>
      </c>
      <c r="I300">
        <f t="shared" si="0"/>
        <v>33</v>
      </c>
      <c r="K300" t="str">
        <f>IFERROR(VLOOKUP(A300,'Dungeon&amp;Framework'!DM:DX,10,FALSE),"")</f>
        <v/>
      </c>
    </row>
    <row r="301" spans="1:11" x14ac:dyDescent="0.2">
      <c r="A301">
        <v>300</v>
      </c>
      <c r="D301">
        <v>34</v>
      </c>
      <c r="I301">
        <f t="shared" si="0"/>
        <v>34</v>
      </c>
      <c r="K301">
        <f>IFERROR(VLOOKUP(A301,'Dungeon&amp;Framework'!DM:DX,10,FALSE),"")</f>
        <v>7526400</v>
      </c>
    </row>
    <row r="302" spans="1:11" x14ac:dyDescent="0.2">
      <c r="A302">
        <v>301</v>
      </c>
      <c r="D302">
        <v>34</v>
      </c>
      <c r="I302">
        <f t="shared" si="0"/>
        <v>34</v>
      </c>
      <c r="K302" t="str">
        <f>IFERROR(VLOOKUP(A302,'Dungeon&amp;Framework'!DM:DX,10,FALSE),"")</f>
        <v/>
      </c>
    </row>
    <row r="303" spans="1:11" x14ac:dyDescent="0.2">
      <c r="A303">
        <v>302</v>
      </c>
      <c r="D303">
        <v>34</v>
      </c>
      <c r="I303">
        <f t="shared" si="0"/>
        <v>34</v>
      </c>
      <c r="K303" t="str">
        <f>IFERROR(VLOOKUP(A303,'Dungeon&amp;Framework'!DM:DX,10,FALSE),"")</f>
        <v/>
      </c>
    </row>
    <row r="304" spans="1:11" x14ac:dyDescent="0.2">
      <c r="A304">
        <v>303</v>
      </c>
      <c r="D304">
        <v>34</v>
      </c>
      <c r="I304">
        <f t="shared" si="0"/>
        <v>35</v>
      </c>
      <c r="K304" t="str">
        <f>IFERROR(VLOOKUP(A304,'Dungeon&amp;Framework'!DM:DX,10,FALSE),"")</f>
        <v/>
      </c>
    </row>
    <row r="305" spans="1:11" x14ac:dyDescent="0.2">
      <c r="A305">
        <v>304</v>
      </c>
      <c r="D305">
        <v>34</v>
      </c>
      <c r="I305">
        <f t="shared" si="0"/>
        <v>35</v>
      </c>
      <c r="K305" t="str">
        <f>IFERROR(VLOOKUP(A305,'Dungeon&amp;Framework'!DM:DX,10,FALSE),"")</f>
        <v/>
      </c>
    </row>
    <row r="306" spans="1:11" x14ac:dyDescent="0.2">
      <c r="A306">
        <v>305</v>
      </c>
      <c r="D306">
        <v>34</v>
      </c>
      <c r="I306">
        <f t="shared" si="0"/>
        <v>35</v>
      </c>
      <c r="K306" t="str">
        <f>IFERROR(VLOOKUP(A306,'Dungeon&amp;Framework'!DM:DX,10,FALSE),"")</f>
        <v/>
      </c>
    </row>
    <row r="307" spans="1:11" x14ac:dyDescent="0.2">
      <c r="A307">
        <v>306</v>
      </c>
      <c r="D307">
        <v>34</v>
      </c>
      <c r="I307">
        <f t="shared" si="0"/>
        <v>36</v>
      </c>
      <c r="K307" t="str">
        <f>IFERROR(VLOOKUP(A307,'Dungeon&amp;Framework'!DM:DX,10,FALSE),"")</f>
        <v/>
      </c>
    </row>
    <row r="308" spans="1:11" x14ac:dyDescent="0.2">
      <c r="A308">
        <v>307</v>
      </c>
      <c r="D308">
        <v>34</v>
      </c>
      <c r="I308">
        <f t="shared" si="0"/>
        <v>36</v>
      </c>
      <c r="K308">
        <f>IFERROR(VLOOKUP(A308,'Dungeon&amp;Framework'!DM:DX,10,FALSE),"")</f>
        <v>7872000</v>
      </c>
    </row>
    <row r="309" spans="1:11" x14ac:dyDescent="0.2">
      <c r="A309">
        <v>308</v>
      </c>
      <c r="D309">
        <v>34</v>
      </c>
      <c r="I309">
        <f t="shared" si="0"/>
        <v>36</v>
      </c>
      <c r="K309" t="str">
        <f>IFERROR(VLOOKUP(A309,'Dungeon&amp;Framework'!DM:DX,10,FALSE),"")</f>
        <v/>
      </c>
    </row>
    <row r="310" spans="1:11" x14ac:dyDescent="0.2">
      <c r="A310">
        <v>309</v>
      </c>
      <c r="D310">
        <v>34</v>
      </c>
      <c r="I310">
        <f t="shared" si="0"/>
        <v>37</v>
      </c>
      <c r="K310" t="str">
        <f>IFERROR(VLOOKUP(A310,'Dungeon&amp;Framework'!DM:DX,10,FALSE),"")</f>
        <v/>
      </c>
    </row>
    <row r="311" spans="1:11" x14ac:dyDescent="0.2">
      <c r="A311">
        <v>310</v>
      </c>
      <c r="D311">
        <v>35</v>
      </c>
      <c r="I311">
        <f t="shared" si="0"/>
        <v>37</v>
      </c>
      <c r="K311" t="str">
        <f>IFERROR(VLOOKUP(A311,'Dungeon&amp;Framework'!DM:DX,10,FALSE),"")</f>
        <v/>
      </c>
    </row>
    <row r="312" spans="1:11" x14ac:dyDescent="0.2">
      <c r="A312">
        <v>311</v>
      </c>
      <c r="D312">
        <v>35</v>
      </c>
      <c r="I312">
        <f t="shared" si="0"/>
        <v>37</v>
      </c>
      <c r="K312" t="str">
        <f>IFERROR(VLOOKUP(A312,'Dungeon&amp;Framework'!DM:DX,10,FALSE),"")</f>
        <v/>
      </c>
    </row>
    <row r="313" spans="1:11" x14ac:dyDescent="0.2">
      <c r="A313">
        <v>312</v>
      </c>
      <c r="D313">
        <v>35</v>
      </c>
      <c r="I313">
        <f t="shared" si="0"/>
        <v>38</v>
      </c>
      <c r="K313" t="str">
        <f>IFERROR(VLOOKUP(A313,'Dungeon&amp;Framework'!DM:DX,10,FALSE),"")</f>
        <v/>
      </c>
    </row>
    <row r="314" spans="1:11" x14ac:dyDescent="0.2">
      <c r="A314">
        <v>313</v>
      </c>
      <c r="D314">
        <v>35</v>
      </c>
      <c r="I314">
        <f t="shared" si="0"/>
        <v>38</v>
      </c>
      <c r="K314" t="str">
        <f>IFERROR(VLOOKUP(A314,'Dungeon&amp;Framework'!DM:DX,10,FALSE),"")</f>
        <v/>
      </c>
    </row>
    <row r="315" spans="1:11" x14ac:dyDescent="0.2">
      <c r="A315">
        <v>314</v>
      </c>
      <c r="D315">
        <v>35</v>
      </c>
      <c r="I315">
        <f t="shared" si="0"/>
        <v>38</v>
      </c>
      <c r="K315">
        <f>IFERROR(VLOOKUP(A315,'Dungeon&amp;Framework'!DM:DX,10,FALSE),"")</f>
        <v>8236800</v>
      </c>
    </row>
    <row r="316" spans="1:11" x14ac:dyDescent="0.2">
      <c r="A316">
        <v>315</v>
      </c>
      <c r="D316">
        <v>35</v>
      </c>
      <c r="I316">
        <f t="shared" si="0"/>
        <v>39</v>
      </c>
      <c r="K316" t="str">
        <f>IFERROR(VLOOKUP(A316,'Dungeon&amp;Framework'!DM:DX,10,FALSE),"")</f>
        <v/>
      </c>
    </row>
    <row r="317" spans="1:11" x14ac:dyDescent="0.2">
      <c r="A317">
        <v>316</v>
      </c>
      <c r="D317">
        <v>35</v>
      </c>
      <c r="I317">
        <f t="shared" si="0"/>
        <v>39</v>
      </c>
      <c r="K317" t="str">
        <f>IFERROR(VLOOKUP(A317,'Dungeon&amp;Framework'!DM:DX,10,FALSE),"")</f>
        <v/>
      </c>
    </row>
    <row r="318" spans="1:11" x14ac:dyDescent="0.2">
      <c r="A318">
        <v>317</v>
      </c>
      <c r="D318">
        <v>35</v>
      </c>
      <c r="I318">
        <f t="shared" si="0"/>
        <v>39</v>
      </c>
      <c r="K318" t="str">
        <f>IFERROR(VLOOKUP(A318,'Dungeon&amp;Framework'!DM:DX,10,FALSE),"")</f>
        <v/>
      </c>
    </row>
    <row r="319" spans="1:11" x14ac:dyDescent="0.2">
      <c r="A319">
        <v>318</v>
      </c>
      <c r="D319">
        <v>35</v>
      </c>
      <c r="I319">
        <f t="shared" si="0"/>
        <v>40</v>
      </c>
      <c r="K319" t="str">
        <f>IFERROR(VLOOKUP(A319,'Dungeon&amp;Framework'!DM:DX,10,FALSE),"")</f>
        <v/>
      </c>
    </row>
    <row r="320" spans="1:11" x14ac:dyDescent="0.2">
      <c r="A320">
        <v>319</v>
      </c>
      <c r="D320">
        <v>35</v>
      </c>
      <c r="I320">
        <f t="shared" si="0"/>
        <v>40</v>
      </c>
      <c r="K320" t="str">
        <f>IFERROR(VLOOKUP(A320,'Dungeon&amp;Framework'!DM:DX,10,FALSE),"")</f>
        <v/>
      </c>
    </row>
    <row r="321" spans="1:11" x14ac:dyDescent="0.2">
      <c r="A321">
        <v>320</v>
      </c>
      <c r="D321">
        <v>35</v>
      </c>
      <c r="I321">
        <f t="shared" ref="I321:I347" si="1">I318+1</f>
        <v>40</v>
      </c>
      <c r="K321" t="str">
        <f>IFERROR(VLOOKUP(A321,'Dungeon&amp;Framework'!DM:DX,10,FALSE),"")</f>
        <v/>
      </c>
    </row>
    <row r="322" spans="1:11" x14ac:dyDescent="0.2">
      <c r="A322">
        <v>321</v>
      </c>
      <c r="D322">
        <v>35</v>
      </c>
      <c r="I322">
        <f t="shared" si="1"/>
        <v>41</v>
      </c>
      <c r="K322" t="str">
        <f>IFERROR(VLOOKUP(A322,'Dungeon&amp;Framework'!DM:DX,10,FALSE),"")</f>
        <v/>
      </c>
    </row>
    <row r="323" spans="1:11" x14ac:dyDescent="0.2">
      <c r="A323">
        <v>322</v>
      </c>
      <c r="D323">
        <v>35</v>
      </c>
      <c r="I323">
        <f t="shared" si="1"/>
        <v>41</v>
      </c>
      <c r="K323">
        <f>IFERROR(VLOOKUP(A323,'Dungeon&amp;Framework'!DM:DX,10,FALSE),"")</f>
        <v>8630400</v>
      </c>
    </row>
    <row r="324" spans="1:11" x14ac:dyDescent="0.2">
      <c r="A324">
        <v>323</v>
      </c>
      <c r="D324">
        <v>35</v>
      </c>
      <c r="I324">
        <f t="shared" si="1"/>
        <v>41</v>
      </c>
      <c r="K324" t="str">
        <f>IFERROR(VLOOKUP(A324,'Dungeon&amp;Framework'!DM:DX,10,FALSE),"")</f>
        <v/>
      </c>
    </row>
    <row r="325" spans="1:11" x14ac:dyDescent="0.2">
      <c r="A325">
        <v>324</v>
      </c>
      <c r="D325">
        <v>35</v>
      </c>
      <c r="I325">
        <f t="shared" si="1"/>
        <v>42</v>
      </c>
      <c r="K325" t="str">
        <f>IFERROR(VLOOKUP(A325,'Dungeon&amp;Framework'!DM:DX,10,FALSE),"")</f>
        <v/>
      </c>
    </row>
    <row r="326" spans="1:11" x14ac:dyDescent="0.2">
      <c r="A326">
        <v>325</v>
      </c>
      <c r="D326">
        <v>36</v>
      </c>
      <c r="I326">
        <f t="shared" si="1"/>
        <v>42</v>
      </c>
      <c r="K326" t="str">
        <f>IFERROR(VLOOKUP(A326,'Dungeon&amp;Framework'!DM:DX,10,FALSE),"")</f>
        <v/>
      </c>
    </row>
    <row r="327" spans="1:11" x14ac:dyDescent="0.2">
      <c r="A327">
        <v>326</v>
      </c>
      <c r="D327">
        <v>36</v>
      </c>
      <c r="I327">
        <f t="shared" si="1"/>
        <v>42</v>
      </c>
      <c r="K327" t="str">
        <f>IFERROR(VLOOKUP(A327,'Dungeon&amp;Framework'!DM:DX,10,FALSE),"")</f>
        <v/>
      </c>
    </row>
    <row r="328" spans="1:11" x14ac:dyDescent="0.2">
      <c r="A328">
        <v>327</v>
      </c>
      <c r="D328">
        <v>36</v>
      </c>
      <c r="I328">
        <f t="shared" si="1"/>
        <v>43</v>
      </c>
      <c r="K328" t="str">
        <f>IFERROR(VLOOKUP(A328,'Dungeon&amp;Framework'!DM:DX,10,FALSE),"")</f>
        <v/>
      </c>
    </row>
    <row r="329" spans="1:11" x14ac:dyDescent="0.2">
      <c r="A329">
        <v>328</v>
      </c>
      <c r="D329">
        <v>36</v>
      </c>
      <c r="I329">
        <f t="shared" si="1"/>
        <v>43</v>
      </c>
      <c r="K329" t="str">
        <f>IFERROR(VLOOKUP(A329,'Dungeon&amp;Framework'!DM:DX,10,FALSE),"")</f>
        <v/>
      </c>
    </row>
    <row r="330" spans="1:11" x14ac:dyDescent="0.2">
      <c r="A330">
        <v>329</v>
      </c>
      <c r="D330">
        <v>36</v>
      </c>
      <c r="I330">
        <f t="shared" si="1"/>
        <v>43</v>
      </c>
      <c r="K330" t="str">
        <f>IFERROR(VLOOKUP(A330,'Dungeon&amp;Framework'!DM:DX,10,FALSE),"")</f>
        <v/>
      </c>
    </row>
    <row r="331" spans="1:11" x14ac:dyDescent="0.2">
      <c r="A331">
        <v>330</v>
      </c>
      <c r="D331">
        <v>36</v>
      </c>
      <c r="I331">
        <f t="shared" si="1"/>
        <v>44</v>
      </c>
      <c r="K331">
        <f>IFERROR(VLOOKUP(A331,'Dungeon&amp;Framework'!DM:DX,10,FALSE),"")</f>
        <v>9052800</v>
      </c>
    </row>
    <row r="332" spans="1:11" x14ac:dyDescent="0.2">
      <c r="A332">
        <v>331</v>
      </c>
      <c r="D332">
        <v>36</v>
      </c>
      <c r="I332">
        <f t="shared" si="1"/>
        <v>44</v>
      </c>
      <c r="K332" t="str">
        <f>IFERROR(VLOOKUP(A332,'Dungeon&amp;Framework'!DM:DX,10,FALSE),"")</f>
        <v/>
      </c>
    </row>
    <row r="333" spans="1:11" x14ac:dyDescent="0.2">
      <c r="A333">
        <v>332</v>
      </c>
      <c r="D333">
        <v>36</v>
      </c>
      <c r="I333">
        <f t="shared" si="1"/>
        <v>44</v>
      </c>
      <c r="K333" t="str">
        <f>IFERROR(VLOOKUP(A333,'Dungeon&amp;Framework'!DM:DX,10,FALSE),"")</f>
        <v/>
      </c>
    </row>
    <row r="334" spans="1:11" x14ac:dyDescent="0.2">
      <c r="A334">
        <v>333</v>
      </c>
      <c r="D334">
        <v>36</v>
      </c>
      <c r="I334">
        <f t="shared" si="1"/>
        <v>45</v>
      </c>
      <c r="K334" t="str">
        <f>IFERROR(VLOOKUP(A334,'Dungeon&amp;Framework'!DM:DX,10,FALSE),"")</f>
        <v/>
      </c>
    </row>
    <row r="335" spans="1:11" x14ac:dyDescent="0.2">
      <c r="A335">
        <v>334</v>
      </c>
      <c r="D335">
        <v>36</v>
      </c>
      <c r="I335">
        <f t="shared" si="1"/>
        <v>45</v>
      </c>
      <c r="K335" t="str">
        <f>IFERROR(VLOOKUP(A335,'Dungeon&amp;Framework'!DM:DX,10,FALSE),"")</f>
        <v/>
      </c>
    </row>
    <row r="336" spans="1:11" x14ac:dyDescent="0.2">
      <c r="A336">
        <v>335</v>
      </c>
      <c r="D336">
        <v>36</v>
      </c>
      <c r="I336">
        <f t="shared" si="1"/>
        <v>45</v>
      </c>
      <c r="K336" t="str">
        <f>IFERROR(VLOOKUP(A336,'Dungeon&amp;Framework'!DM:DX,10,FALSE),"")</f>
        <v/>
      </c>
    </row>
    <row r="337" spans="1:11" x14ac:dyDescent="0.2">
      <c r="A337">
        <v>336</v>
      </c>
      <c r="D337">
        <v>36</v>
      </c>
      <c r="I337">
        <f t="shared" si="1"/>
        <v>46</v>
      </c>
      <c r="K337" t="str">
        <f>IFERROR(VLOOKUP(A337,'Dungeon&amp;Framework'!DM:DX,10,FALSE),"")</f>
        <v/>
      </c>
    </row>
    <row r="338" spans="1:11" x14ac:dyDescent="0.2">
      <c r="A338">
        <v>337</v>
      </c>
      <c r="D338">
        <v>36</v>
      </c>
      <c r="I338">
        <f t="shared" si="1"/>
        <v>46</v>
      </c>
      <c r="K338" t="str">
        <f>IFERROR(VLOOKUP(A338,'Dungeon&amp;Framework'!DM:DX,10,FALSE),"")</f>
        <v/>
      </c>
    </row>
    <row r="339" spans="1:11" x14ac:dyDescent="0.2">
      <c r="A339">
        <v>338</v>
      </c>
      <c r="D339">
        <v>36</v>
      </c>
      <c r="I339">
        <f t="shared" si="1"/>
        <v>46</v>
      </c>
      <c r="K339">
        <f>IFERROR(VLOOKUP(A339,'Dungeon&amp;Framework'!DM:DX,10,FALSE),"")</f>
        <v>9494400</v>
      </c>
    </row>
    <row r="340" spans="1:11" x14ac:dyDescent="0.2">
      <c r="A340">
        <v>339</v>
      </c>
      <c r="D340">
        <v>36</v>
      </c>
      <c r="I340">
        <f t="shared" si="1"/>
        <v>47</v>
      </c>
      <c r="K340" t="str">
        <f>IFERROR(VLOOKUP(A340,'Dungeon&amp;Framework'!DM:DX,10,FALSE),"")</f>
        <v/>
      </c>
    </row>
    <row r="341" spans="1:11" x14ac:dyDescent="0.2">
      <c r="A341">
        <v>340</v>
      </c>
      <c r="D341">
        <v>37</v>
      </c>
      <c r="I341">
        <f t="shared" si="1"/>
        <v>47</v>
      </c>
      <c r="K341" t="str">
        <f>IFERROR(VLOOKUP(A341,'Dungeon&amp;Framework'!DM:DX,10,FALSE),"")</f>
        <v/>
      </c>
    </row>
    <row r="342" spans="1:11" x14ac:dyDescent="0.2">
      <c r="A342">
        <v>341</v>
      </c>
      <c r="D342">
        <v>37</v>
      </c>
      <c r="I342">
        <f t="shared" si="1"/>
        <v>47</v>
      </c>
      <c r="K342" t="str">
        <f>IFERROR(VLOOKUP(A342,'Dungeon&amp;Framework'!DM:DX,10,FALSE),"")</f>
        <v/>
      </c>
    </row>
    <row r="343" spans="1:11" x14ac:dyDescent="0.2">
      <c r="A343">
        <v>342</v>
      </c>
      <c r="D343">
        <v>37</v>
      </c>
      <c r="I343">
        <f t="shared" si="1"/>
        <v>48</v>
      </c>
      <c r="K343" t="str">
        <f>IFERROR(VLOOKUP(A343,'Dungeon&amp;Framework'!DM:DX,10,FALSE),"")</f>
        <v/>
      </c>
    </row>
    <row r="344" spans="1:11" x14ac:dyDescent="0.2">
      <c r="A344">
        <v>343</v>
      </c>
      <c r="D344">
        <v>37</v>
      </c>
      <c r="I344">
        <f t="shared" si="1"/>
        <v>48</v>
      </c>
      <c r="K344" t="str">
        <f>IFERROR(VLOOKUP(A344,'Dungeon&amp;Framework'!DM:DX,10,FALSE),"")</f>
        <v/>
      </c>
    </row>
    <row r="345" spans="1:11" x14ac:dyDescent="0.2">
      <c r="A345">
        <v>344</v>
      </c>
      <c r="D345">
        <v>37</v>
      </c>
      <c r="I345">
        <f t="shared" si="1"/>
        <v>48</v>
      </c>
      <c r="K345" t="str">
        <f>IFERROR(VLOOKUP(A345,'Dungeon&amp;Framework'!DM:DX,10,FALSE),"")</f>
        <v/>
      </c>
    </row>
    <row r="346" spans="1:11" x14ac:dyDescent="0.2">
      <c r="A346">
        <v>345</v>
      </c>
      <c r="D346">
        <v>37</v>
      </c>
      <c r="I346">
        <f t="shared" si="1"/>
        <v>49</v>
      </c>
      <c r="K346" t="str">
        <f>IFERROR(VLOOKUP(A346,'Dungeon&amp;Framework'!DM:DX,10,FALSE),"")</f>
        <v/>
      </c>
    </row>
    <row r="347" spans="1:11" x14ac:dyDescent="0.2">
      <c r="A347">
        <v>346</v>
      </c>
      <c r="D347">
        <v>37</v>
      </c>
      <c r="I347">
        <f t="shared" si="1"/>
        <v>49</v>
      </c>
      <c r="K347">
        <f>IFERROR(VLOOKUP(A347,'Dungeon&amp;Framework'!DM:DX,10,FALSE),"")</f>
        <v>9964800</v>
      </c>
    </row>
    <row r="348" spans="1:11" x14ac:dyDescent="0.2">
      <c r="A348">
        <v>347</v>
      </c>
      <c r="D348">
        <v>37</v>
      </c>
      <c r="I348">
        <v>49</v>
      </c>
      <c r="K348" t="str">
        <f>IFERROR(VLOOKUP(A348,'Dungeon&amp;Framework'!DM:DX,10,FALSE),"")</f>
        <v/>
      </c>
    </row>
    <row r="349" spans="1:11" x14ac:dyDescent="0.2">
      <c r="A349">
        <v>348</v>
      </c>
      <c r="D349">
        <v>37</v>
      </c>
      <c r="I349">
        <v>49</v>
      </c>
      <c r="K349" t="str">
        <f>IFERROR(VLOOKUP(A349,'Dungeon&amp;Framework'!DM:DX,10,FALSE),"")</f>
        <v/>
      </c>
    </row>
    <row r="350" spans="1:11" x14ac:dyDescent="0.2">
      <c r="A350">
        <v>349</v>
      </c>
      <c r="D350">
        <v>37</v>
      </c>
      <c r="I350">
        <v>49</v>
      </c>
      <c r="K350" t="str">
        <f>IFERROR(VLOOKUP(A350,'Dungeon&amp;Framework'!DM:DX,10,FALSE),"")</f>
        <v/>
      </c>
    </row>
    <row r="351" spans="1:11" x14ac:dyDescent="0.2">
      <c r="A351">
        <v>350</v>
      </c>
      <c r="D351">
        <v>37</v>
      </c>
      <c r="I351">
        <v>49</v>
      </c>
      <c r="K351" t="str">
        <f>IFERROR(VLOOKUP(A351,'Dungeon&amp;Framework'!DM:DX,10,FALSE),"")</f>
        <v/>
      </c>
    </row>
    <row r="352" spans="1:11" x14ac:dyDescent="0.2">
      <c r="A352">
        <v>351</v>
      </c>
      <c r="D352">
        <v>37</v>
      </c>
      <c r="I352">
        <v>49</v>
      </c>
      <c r="K352" t="str">
        <f>IFERROR(VLOOKUP(A352,'Dungeon&amp;Framework'!DM:DX,10,FALSE),"")</f>
        <v/>
      </c>
    </row>
    <row r="353" spans="1:11" x14ac:dyDescent="0.2">
      <c r="A353">
        <v>352</v>
      </c>
      <c r="D353">
        <v>37</v>
      </c>
      <c r="I353">
        <v>49</v>
      </c>
      <c r="K353" t="str">
        <f>IFERROR(VLOOKUP(A353,'Dungeon&amp;Framework'!DM:DX,10,FALSE),"")</f>
        <v/>
      </c>
    </row>
    <row r="354" spans="1:11" x14ac:dyDescent="0.2">
      <c r="A354">
        <v>353</v>
      </c>
      <c r="D354">
        <v>37</v>
      </c>
      <c r="I354">
        <v>49</v>
      </c>
      <c r="K354" t="str">
        <f>IFERROR(VLOOKUP(A354,'Dungeon&amp;Framework'!DM:DX,10,FALSE),"")</f>
        <v/>
      </c>
    </row>
    <row r="355" spans="1:11" x14ac:dyDescent="0.2">
      <c r="A355">
        <v>354</v>
      </c>
      <c r="D355">
        <v>37</v>
      </c>
      <c r="I355">
        <v>49</v>
      </c>
      <c r="K355" t="str">
        <f>IFERROR(VLOOKUP(A355,'Dungeon&amp;Framework'!DM:DX,10,FALSE),"")</f>
        <v/>
      </c>
    </row>
    <row r="356" spans="1:11" x14ac:dyDescent="0.2">
      <c r="A356">
        <v>355</v>
      </c>
      <c r="D356">
        <v>38</v>
      </c>
      <c r="I356">
        <v>49</v>
      </c>
      <c r="K356" t="str">
        <f>IFERROR(VLOOKUP(A356,'Dungeon&amp;Framework'!DM:DX,10,FALSE),"")</f>
        <v/>
      </c>
    </row>
    <row r="357" spans="1:11" x14ac:dyDescent="0.2">
      <c r="A357">
        <v>356</v>
      </c>
      <c r="D357">
        <v>38</v>
      </c>
      <c r="I357">
        <v>49</v>
      </c>
      <c r="K357" t="str">
        <f>IFERROR(VLOOKUP(A357,'Dungeon&amp;Framework'!DM:DX,10,FALSE),"")</f>
        <v/>
      </c>
    </row>
    <row r="358" spans="1:11" x14ac:dyDescent="0.2">
      <c r="A358">
        <v>357</v>
      </c>
      <c r="D358">
        <v>38</v>
      </c>
      <c r="I358">
        <v>49</v>
      </c>
      <c r="K358" t="str">
        <f>IFERROR(VLOOKUP(A358,'Dungeon&amp;Framework'!DM:DX,10,FALSE),"")</f>
        <v/>
      </c>
    </row>
    <row r="359" spans="1:11" x14ac:dyDescent="0.2">
      <c r="A359">
        <v>358</v>
      </c>
      <c r="D359">
        <v>38</v>
      </c>
      <c r="I359">
        <v>49</v>
      </c>
      <c r="K359" t="str">
        <f>IFERROR(VLOOKUP(A359,'Dungeon&amp;Framework'!DM:DX,10,FALSE),"")</f>
        <v/>
      </c>
    </row>
    <row r="360" spans="1:11" x14ac:dyDescent="0.2">
      <c r="A360">
        <v>359</v>
      </c>
      <c r="D360">
        <v>38</v>
      </c>
      <c r="I360">
        <v>49</v>
      </c>
      <c r="K360" t="str">
        <f>IFERROR(VLOOKUP(A360,'Dungeon&amp;Framework'!DM:DX,10,FALSE),"")</f>
        <v/>
      </c>
    </row>
    <row r="361" spans="1:11" x14ac:dyDescent="0.2">
      <c r="A361">
        <v>360</v>
      </c>
      <c r="D361">
        <v>38</v>
      </c>
      <c r="I361">
        <v>49</v>
      </c>
      <c r="K361" t="str">
        <f>IFERROR(VLOOKUP(A361,'Dungeon&amp;Framework'!DM:DX,10,FALSE),"")</f>
        <v/>
      </c>
    </row>
    <row r="362" spans="1:11" x14ac:dyDescent="0.2">
      <c r="A362">
        <v>361</v>
      </c>
      <c r="D362">
        <v>38</v>
      </c>
      <c r="I362">
        <v>49</v>
      </c>
      <c r="K362" t="str">
        <f>IFERROR(VLOOKUP(A362,'Dungeon&amp;Framework'!DM:DX,10,FALSE),"")</f>
        <v/>
      </c>
    </row>
    <row r="363" spans="1:11" x14ac:dyDescent="0.2">
      <c r="A363">
        <v>362</v>
      </c>
      <c r="D363">
        <v>38</v>
      </c>
      <c r="I363">
        <v>49</v>
      </c>
      <c r="K363" t="str">
        <f>IFERROR(VLOOKUP(A363,'Dungeon&amp;Framework'!DM:DX,10,FALSE),"")</f>
        <v/>
      </c>
    </row>
    <row r="364" spans="1:11" x14ac:dyDescent="0.2">
      <c r="A364">
        <v>363</v>
      </c>
      <c r="D364">
        <v>38</v>
      </c>
      <c r="I364">
        <v>49</v>
      </c>
      <c r="K364" t="str">
        <f>IFERROR(VLOOKUP(A364,'Dungeon&amp;Framework'!DM:DX,10,FALSE),"")</f>
        <v/>
      </c>
    </row>
    <row r="365" spans="1:11" x14ac:dyDescent="0.2">
      <c r="A365">
        <v>364</v>
      </c>
      <c r="D365">
        <v>38</v>
      </c>
      <c r="I365">
        <v>49</v>
      </c>
      <c r="K365" t="str">
        <f>IFERROR(VLOOKUP(A365,'Dungeon&amp;Framework'!DM:DX,10,FALSE),"")</f>
        <v/>
      </c>
    </row>
    <row r="366" spans="1:11" x14ac:dyDescent="0.2">
      <c r="A366">
        <v>365</v>
      </c>
      <c r="D366">
        <v>38</v>
      </c>
      <c r="I366">
        <v>49</v>
      </c>
      <c r="K366" t="str">
        <f>IFERROR(VLOOKUP(A366,'Dungeon&amp;Framework'!DM:DX,10,FALSE),"")</f>
        <v/>
      </c>
    </row>
    <row r="367" spans="1:11" x14ac:dyDescent="0.2">
      <c r="A367">
        <v>366</v>
      </c>
      <c r="D367">
        <v>38</v>
      </c>
      <c r="I367">
        <v>49</v>
      </c>
      <c r="K367" t="str">
        <f>IFERROR(VLOOKUP(A367,'Dungeon&amp;Framework'!DM:DX,10,FALSE),"")</f>
        <v/>
      </c>
    </row>
    <row r="368" spans="1:11" x14ac:dyDescent="0.2">
      <c r="A368">
        <v>367</v>
      </c>
      <c r="D368">
        <v>38</v>
      </c>
      <c r="I368">
        <v>49</v>
      </c>
      <c r="K368" t="str">
        <f>IFERROR(VLOOKUP(A368,'Dungeon&amp;Framework'!DM:DX,10,FALSE),"")</f>
        <v/>
      </c>
    </row>
    <row r="369" spans="1:11" x14ac:dyDescent="0.2">
      <c r="A369">
        <v>368</v>
      </c>
      <c r="D369">
        <v>38</v>
      </c>
      <c r="I369">
        <v>49</v>
      </c>
      <c r="K369" t="str">
        <f>IFERROR(VLOOKUP(A369,'Dungeon&amp;Framework'!DM:DX,10,FALSE),"")</f>
        <v/>
      </c>
    </row>
    <row r="370" spans="1:11" x14ac:dyDescent="0.2">
      <c r="A370">
        <v>369</v>
      </c>
      <c r="D370">
        <v>38</v>
      </c>
      <c r="I370">
        <v>49</v>
      </c>
      <c r="K370" t="str">
        <f>IFERROR(VLOOKUP(A370,'Dungeon&amp;Framework'!DM:DX,10,FALSE),"")</f>
        <v/>
      </c>
    </row>
    <row r="371" spans="1:11" x14ac:dyDescent="0.2">
      <c r="A371">
        <v>370</v>
      </c>
      <c r="D371">
        <v>39</v>
      </c>
      <c r="I371">
        <v>49</v>
      </c>
      <c r="K371" t="str">
        <f>IFERROR(VLOOKUP(A371,'Dungeon&amp;Framework'!DM:DX,10,FALSE),"")</f>
        <v/>
      </c>
    </row>
    <row r="372" spans="1:11" x14ac:dyDescent="0.2">
      <c r="A372">
        <v>371</v>
      </c>
      <c r="D372">
        <v>39</v>
      </c>
      <c r="I372">
        <v>49</v>
      </c>
      <c r="K372" t="str">
        <f>IFERROR(VLOOKUP(A372,'Dungeon&amp;Framework'!DM:DX,10,FALSE),"")</f>
        <v/>
      </c>
    </row>
    <row r="373" spans="1:11" x14ac:dyDescent="0.2">
      <c r="A373">
        <v>372</v>
      </c>
      <c r="D373">
        <v>39</v>
      </c>
      <c r="I373">
        <v>49</v>
      </c>
      <c r="K373" t="str">
        <f>IFERROR(VLOOKUP(A373,'Dungeon&amp;Framework'!DM:DX,10,FALSE),"")</f>
        <v/>
      </c>
    </row>
    <row r="374" spans="1:11" x14ac:dyDescent="0.2">
      <c r="A374">
        <v>373</v>
      </c>
      <c r="D374">
        <v>39</v>
      </c>
      <c r="I374">
        <v>49</v>
      </c>
      <c r="K374" t="str">
        <f>IFERROR(VLOOKUP(A374,'Dungeon&amp;Framework'!DM:DX,10,FALSE),"")</f>
        <v/>
      </c>
    </row>
    <row r="375" spans="1:11" x14ac:dyDescent="0.2">
      <c r="A375">
        <v>374</v>
      </c>
      <c r="D375">
        <v>39</v>
      </c>
      <c r="I375">
        <v>49</v>
      </c>
      <c r="K375" t="str">
        <f>IFERROR(VLOOKUP(A375,'Dungeon&amp;Framework'!DM:DX,10,FALSE),"")</f>
        <v/>
      </c>
    </row>
    <row r="376" spans="1:11" x14ac:dyDescent="0.2">
      <c r="A376">
        <v>375</v>
      </c>
      <c r="D376">
        <v>39</v>
      </c>
      <c r="I376">
        <v>49</v>
      </c>
      <c r="K376" t="str">
        <f>IFERROR(VLOOKUP(A376,'Dungeon&amp;Framework'!DM:DX,10,FALSE),"")</f>
        <v/>
      </c>
    </row>
    <row r="377" spans="1:11" x14ac:dyDescent="0.2">
      <c r="A377">
        <v>376</v>
      </c>
      <c r="D377">
        <v>39</v>
      </c>
      <c r="I377">
        <v>49</v>
      </c>
      <c r="K377" t="str">
        <f>IFERROR(VLOOKUP(A377,'Dungeon&amp;Framework'!DM:DX,10,FALSE),"")</f>
        <v/>
      </c>
    </row>
    <row r="378" spans="1:11" x14ac:dyDescent="0.2">
      <c r="A378">
        <v>377</v>
      </c>
      <c r="D378">
        <v>39</v>
      </c>
      <c r="I378">
        <v>49</v>
      </c>
      <c r="K378" t="str">
        <f>IFERROR(VLOOKUP(A378,'Dungeon&amp;Framework'!DM:DX,10,FALSE),"")</f>
        <v/>
      </c>
    </row>
    <row r="379" spans="1:11" x14ac:dyDescent="0.2">
      <c r="A379">
        <v>378</v>
      </c>
      <c r="D379">
        <v>39</v>
      </c>
      <c r="I379">
        <v>49</v>
      </c>
      <c r="K379" t="str">
        <f>IFERROR(VLOOKUP(A379,'Dungeon&amp;Framework'!DM:DX,10,FALSE),"")</f>
        <v/>
      </c>
    </row>
    <row r="380" spans="1:11" x14ac:dyDescent="0.2">
      <c r="A380">
        <v>379</v>
      </c>
      <c r="D380">
        <v>39</v>
      </c>
      <c r="I380">
        <v>49</v>
      </c>
      <c r="K380" t="str">
        <f>IFERROR(VLOOKUP(A380,'Dungeon&amp;Framework'!DM:DX,10,FALSE),"")</f>
        <v/>
      </c>
    </row>
    <row r="381" spans="1:11" x14ac:dyDescent="0.2">
      <c r="A381">
        <v>380</v>
      </c>
      <c r="D381">
        <v>39</v>
      </c>
      <c r="I381">
        <v>49</v>
      </c>
      <c r="K381" t="str">
        <f>IFERROR(VLOOKUP(A381,'Dungeon&amp;Framework'!DM:DX,10,FALSE),"")</f>
        <v/>
      </c>
    </row>
    <row r="382" spans="1:11" x14ac:dyDescent="0.2">
      <c r="A382">
        <v>381</v>
      </c>
      <c r="D382">
        <v>39</v>
      </c>
      <c r="I382">
        <v>49</v>
      </c>
      <c r="K382" t="str">
        <f>IFERROR(VLOOKUP(A382,'Dungeon&amp;Framework'!DM:DX,10,FALSE),"")</f>
        <v/>
      </c>
    </row>
    <row r="383" spans="1:11" x14ac:dyDescent="0.2">
      <c r="A383">
        <v>382</v>
      </c>
      <c r="D383">
        <v>39</v>
      </c>
      <c r="I383">
        <v>49</v>
      </c>
      <c r="K383" t="str">
        <f>IFERROR(VLOOKUP(A383,'Dungeon&amp;Framework'!DM:DX,10,FALSE),"")</f>
        <v/>
      </c>
    </row>
    <row r="384" spans="1:11" x14ac:dyDescent="0.2">
      <c r="A384">
        <v>383</v>
      </c>
      <c r="D384">
        <v>39</v>
      </c>
      <c r="I384">
        <v>49</v>
      </c>
      <c r="K384" t="str">
        <f>IFERROR(VLOOKUP(A384,'Dungeon&amp;Framework'!DM:DX,10,FALSE),"")</f>
        <v/>
      </c>
    </row>
    <row r="385" spans="1:11" x14ac:dyDescent="0.2">
      <c r="A385">
        <v>384</v>
      </c>
      <c r="D385">
        <v>39</v>
      </c>
      <c r="I385">
        <v>49</v>
      </c>
      <c r="K385" t="str">
        <f>IFERROR(VLOOKUP(A385,'Dungeon&amp;Framework'!DM:DX,10,FALSE),"")</f>
        <v/>
      </c>
    </row>
    <row r="386" spans="1:11" x14ac:dyDescent="0.2">
      <c r="A386">
        <v>385</v>
      </c>
      <c r="D386">
        <v>40</v>
      </c>
      <c r="I386">
        <v>49</v>
      </c>
      <c r="K386" t="str">
        <f>IFERROR(VLOOKUP(A386,'Dungeon&amp;Framework'!DM:DX,10,FALSE),"")</f>
        <v/>
      </c>
    </row>
    <row r="387" spans="1:11" x14ac:dyDescent="0.2">
      <c r="A387">
        <v>386</v>
      </c>
      <c r="D387">
        <v>40</v>
      </c>
      <c r="I387">
        <v>49</v>
      </c>
      <c r="K387" t="str">
        <f>IFERROR(VLOOKUP(A387,'Dungeon&amp;Framework'!DM:DX,10,FALSE),"")</f>
        <v/>
      </c>
    </row>
    <row r="388" spans="1:11" x14ac:dyDescent="0.2">
      <c r="A388">
        <v>387</v>
      </c>
      <c r="D388">
        <v>40</v>
      </c>
      <c r="I388">
        <v>49</v>
      </c>
      <c r="K388" t="str">
        <f>IFERROR(VLOOKUP(A388,'Dungeon&amp;Framework'!DM:DX,10,FALSE),"")</f>
        <v/>
      </c>
    </row>
    <row r="389" spans="1:11" x14ac:dyDescent="0.2">
      <c r="A389">
        <v>388</v>
      </c>
      <c r="D389">
        <v>40</v>
      </c>
      <c r="I389">
        <v>49</v>
      </c>
      <c r="K389" t="str">
        <f>IFERROR(VLOOKUP(A389,'Dungeon&amp;Framework'!DM:DX,10,FALSE),"")</f>
        <v/>
      </c>
    </row>
    <row r="390" spans="1:11" x14ac:dyDescent="0.2">
      <c r="A390">
        <v>389</v>
      </c>
      <c r="D390">
        <v>40</v>
      </c>
      <c r="I390">
        <v>49</v>
      </c>
      <c r="K390" t="str">
        <f>IFERROR(VLOOKUP(A390,'Dungeon&amp;Framework'!DM:DX,10,FALSE),"")</f>
        <v/>
      </c>
    </row>
    <row r="391" spans="1:11" x14ac:dyDescent="0.2">
      <c r="A391">
        <v>390</v>
      </c>
      <c r="D391">
        <v>40</v>
      </c>
      <c r="I391">
        <v>49</v>
      </c>
      <c r="K391" t="str">
        <f>IFERROR(VLOOKUP(A391,'Dungeon&amp;Framework'!DM:DX,10,FALSE),"")</f>
        <v/>
      </c>
    </row>
    <row r="392" spans="1:11" x14ac:dyDescent="0.2">
      <c r="A392">
        <v>391</v>
      </c>
      <c r="D392">
        <v>40</v>
      </c>
      <c r="I392">
        <v>49</v>
      </c>
      <c r="K392" t="str">
        <f>IFERROR(VLOOKUP(A392,'Dungeon&amp;Framework'!DM:DX,10,FALSE),"")</f>
        <v/>
      </c>
    </row>
    <row r="393" spans="1:11" x14ac:dyDescent="0.2">
      <c r="A393">
        <v>392</v>
      </c>
      <c r="D393">
        <v>40</v>
      </c>
      <c r="I393">
        <v>49</v>
      </c>
      <c r="K393" t="str">
        <f>IFERROR(VLOOKUP(A393,'Dungeon&amp;Framework'!DM:DX,10,FALSE),"")</f>
        <v/>
      </c>
    </row>
    <row r="394" spans="1:11" x14ac:dyDescent="0.2">
      <c r="A394">
        <v>393</v>
      </c>
      <c r="D394">
        <v>40</v>
      </c>
      <c r="I394">
        <v>49</v>
      </c>
      <c r="K394" t="str">
        <f>IFERROR(VLOOKUP(A394,'Dungeon&amp;Framework'!DM:DX,10,FALSE),"")</f>
        <v/>
      </c>
    </row>
    <row r="395" spans="1:11" x14ac:dyDescent="0.2">
      <c r="A395">
        <v>394</v>
      </c>
      <c r="D395">
        <v>40</v>
      </c>
      <c r="I395">
        <v>49</v>
      </c>
      <c r="K395" t="str">
        <f>IFERROR(VLOOKUP(A395,'Dungeon&amp;Framework'!DM:DX,10,FALSE),"")</f>
        <v/>
      </c>
    </row>
    <row r="396" spans="1:11" x14ac:dyDescent="0.2">
      <c r="A396">
        <v>395</v>
      </c>
      <c r="D396">
        <v>40</v>
      </c>
      <c r="I396">
        <v>49</v>
      </c>
      <c r="K396" t="str">
        <f>IFERROR(VLOOKUP(A396,'Dungeon&amp;Framework'!DM:DX,10,FALSE),"")</f>
        <v/>
      </c>
    </row>
    <row r="397" spans="1:11" x14ac:dyDescent="0.2">
      <c r="A397">
        <v>396</v>
      </c>
      <c r="D397">
        <v>40</v>
      </c>
      <c r="I397">
        <v>49</v>
      </c>
      <c r="K397" t="str">
        <f>IFERROR(VLOOKUP(A397,'Dungeon&amp;Framework'!DM:DX,10,FALSE),"")</f>
        <v/>
      </c>
    </row>
    <row r="398" spans="1:11" x14ac:dyDescent="0.2">
      <c r="A398">
        <v>397</v>
      </c>
      <c r="D398">
        <v>40</v>
      </c>
      <c r="I398">
        <v>49</v>
      </c>
      <c r="K398" t="str">
        <f>IFERROR(VLOOKUP(A398,'Dungeon&amp;Framework'!DM:DX,10,FALSE),"")</f>
        <v/>
      </c>
    </row>
    <row r="399" spans="1:11" x14ac:dyDescent="0.2">
      <c r="A399">
        <v>398</v>
      </c>
      <c r="D399">
        <v>40</v>
      </c>
      <c r="I399">
        <v>49</v>
      </c>
      <c r="K399" t="str">
        <f>IFERROR(VLOOKUP(A399,'Dungeon&amp;Framework'!DM:DX,10,FALSE),"")</f>
        <v/>
      </c>
    </row>
    <row r="400" spans="1:11" x14ac:dyDescent="0.2">
      <c r="A400">
        <v>399</v>
      </c>
      <c r="D400">
        <v>40</v>
      </c>
      <c r="I400">
        <v>49</v>
      </c>
      <c r="K400" t="str">
        <f>IFERROR(VLOOKUP(A400,'Dungeon&amp;Framework'!DM:DX,10,FALSE),"")</f>
        <v/>
      </c>
    </row>
    <row r="401" spans="1:11" x14ac:dyDescent="0.2">
      <c r="A401">
        <v>400</v>
      </c>
      <c r="D401">
        <v>41</v>
      </c>
      <c r="I401">
        <v>49</v>
      </c>
      <c r="K401" t="str">
        <f>IFERROR(VLOOKUP(A401,'Dungeon&amp;Framework'!DM:DX,10,FALSE),"")</f>
        <v/>
      </c>
    </row>
    <row r="402" spans="1:11" x14ac:dyDescent="0.2">
      <c r="A402">
        <v>401</v>
      </c>
      <c r="D402">
        <v>41</v>
      </c>
      <c r="I402">
        <v>49</v>
      </c>
      <c r="K402" t="str">
        <f>IFERROR(VLOOKUP(A402,'Dungeon&amp;Framework'!DM:DX,10,FALSE),"")</f>
        <v/>
      </c>
    </row>
    <row r="403" spans="1:11" x14ac:dyDescent="0.2">
      <c r="A403">
        <v>402</v>
      </c>
      <c r="D403">
        <v>41</v>
      </c>
      <c r="I403">
        <v>49</v>
      </c>
      <c r="K403" t="str">
        <f>IFERROR(VLOOKUP(A403,'Dungeon&amp;Framework'!DM:DX,10,FALSE),"")</f>
        <v/>
      </c>
    </row>
    <row r="404" spans="1:11" x14ac:dyDescent="0.2">
      <c r="A404">
        <v>403</v>
      </c>
      <c r="D404">
        <v>41</v>
      </c>
      <c r="I404">
        <v>49</v>
      </c>
      <c r="K404" t="str">
        <f>IFERROR(VLOOKUP(A404,'Dungeon&amp;Framework'!DM:DX,10,FALSE),"")</f>
        <v/>
      </c>
    </row>
    <row r="405" spans="1:11" x14ac:dyDescent="0.2">
      <c r="A405">
        <v>404</v>
      </c>
      <c r="D405">
        <v>41</v>
      </c>
      <c r="I405">
        <v>49</v>
      </c>
      <c r="K405" t="str">
        <f>IFERROR(VLOOKUP(A405,'Dungeon&amp;Framework'!DM:DX,10,FALSE),"")</f>
        <v/>
      </c>
    </row>
    <row r="406" spans="1:11" x14ac:dyDescent="0.2">
      <c r="A406">
        <v>405</v>
      </c>
      <c r="D406">
        <v>41</v>
      </c>
      <c r="I406">
        <v>49</v>
      </c>
      <c r="K406" t="str">
        <f>IFERROR(VLOOKUP(A406,'Dungeon&amp;Framework'!DM:DX,10,FALSE),"")</f>
        <v/>
      </c>
    </row>
    <row r="407" spans="1:11" x14ac:dyDescent="0.2">
      <c r="A407">
        <v>406</v>
      </c>
      <c r="D407">
        <v>41</v>
      </c>
      <c r="I407">
        <v>49</v>
      </c>
      <c r="K407" t="str">
        <f>IFERROR(VLOOKUP(A407,'Dungeon&amp;Framework'!DM:DX,10,FALSE),"")</f>
        <v/>
      </c>
    </row>
    <row r="408" spans="1:11" x14ac:dyDescent="0.2">
      <c r="A408">
        <v>407</v>
      </c>
      <c r="D408">
        <v>41</v>
      </c>
      <c r="I408">
        <v>49</v>
      </c>
      <c r="K408" t="str">
        <f>IFERROR(VLOOKUP(A408,'Dungeon&amp;Framework'!DM:DX,10,FALSE),"")</f>
        <v/>
      </c>
    </row>
    <row r="409" spans="1:11" x14ac:dyDescent="0.2">
      <c r="A409">
        <v>408</v>
      </c>
      <c r="D409">
        <v>41</v>
      </c>
      <c r="I409">
        <v>49</v>
      </c>
      <c r="K409" t="str">
        <f>IFERROR(VLOOKUP(A409,'Dungeon&amp;Framework'!DM:DX,10,FALSE),"")</f>
        <v/>
      </c>
    </row>
    <row r="410" spans="1:11" x14ac:dyDescent="0.2">
      <c r="A410">
        <v>409</v>
      </c>
      <c r="D410">
        <v>41</v>
      </c>
      <c r="I410">
        <v>49</v>
      </c>
      <c r="K410" t="str">
        <f>IFERROR(VLOOKUP(A410,'Dungeon&amp;Framework'!DM:DX,10,FALSE),"")</f>
        <v/>
      </c>
    </row>
    <row r="411" spans="1:11" x14ac:dyDescent="0.2">
      <c r="A411">
        <v>410</v>
      </c>
      <c r="D411">
        <v>41</v>
      </c>
      <c r="I411">
        <v>49</v>
      </c>
      <c r="K411" t="str">
        <f>IFERROR(VLOOKUP(A411,'Dungeon&amp;Framework'!DM:DX,10,FALSE),"")</f>
        <v/>
      </c>
    </row>
    <row r="412" spans="1:11" x14ac:dyDescent="0.2">
      <c r="A412">
        <v>411</v>
      </c>
      <c r="D412">
        <v>41</v>
      </c>
      <c r="I412">
        <v>49</v>
      </c>
      <c r="K412" t="str">
        <f>IFERROR(VLOOKUP(A412,'Dungeon&amp;Framework'!DM:DX,10,FALSE),"")</f>
        <v/>
      </c>
    </row>
    <row r="413" spans="1:11" x14ac:dyDescent="0.2">
      <c r="A413">
        <v>412</v>
      </c>
      <c r="D413">
        <v>41</v>
      </c>
      <c r="I413">
        <v>49</v>
      </c>
      <c r="K413" t="str">
        <f>IFERROR(VLOOKUP(A413,'Dungeon&amp;Framework'!DM:DX,10,FALSE),"")</f>
        <v/>
      </c>
    </row>
    <row r="414" spans="1:11" x14ac:dyDescent="0.2">
      <c r="A414">
        <v>413</v>
      </c>
      <c r="D414">
        <v>41</v>
      </c>
      <c r="I414">
        <v>49</v>
      </c>
      <c r="K414" t="str">
        <f>IFERROR(VLOOKUP(A414,'Dungeon&amp;Framework'!DM:DX,10,FALSE),"")</f>
        <v/>
      </c>
    </row>
    <row r="415" spans="1:11" x14ac:dyDescent="0.2">
      <c r="A415">
        <v>414</v>
      </c>
      <c r="D415">
        <v>41</v>
      </c>
      <c r="I415">
        <v>49</v>
      </c>
      <c r="K415" t="str">
        <f>IFERROR(VLOOKUP(A415,'Dungeon&amp;Framework'!DM:DX,10,FALSE),"")</f>
        <v/>
      </c>
    </row>
    <row r="416" spans="1:11" x14ac:dyDescent="0.2">
      <c r="A416">
        <v>415</v>
      </c>
      <c r="D416">
        <v>42</v>
      </c>
      <c r="I416">
        <v>49</v>
      </c>
      <c r="K416" t="str">
        <f>IFERROR(VLOOKUP(A416,'Dungeon&amp;Framework'!DM:DX,10,FALSE),"")</f>
        <v/>
      </c>
    </row>
    <row r="417" spans="1:11" x14ac:dyDescent="0.2">
      <c r="A417">
        <v>416</v>
      </c>
      <c r="D417">
        <v>42</v>
      </c>
      <c r="I417">
        <v>49</v>
      </c>
      <c r="K417" t="str">
        <f>IFERROR(VLOOKUP(A417,'Dungeon&amp;Framework'!DM:DX,10,FALSE),"")</f>
        <v/>
      </c>
    </row>
    <row r="418" spans="1:11" x14ac:dyDescent="0.2">
      <c r="A418">
        <v>417</v>
      </c>
      <c r="D418">
        <v>42</v>
      </c>
      <c r="I418">
        <v>49</v>
      </c>
      <c r="K418" t="str">
        <f>IFERROR(VLOOKUP(A418,'Dungeon&amp;Framework'!DM:DX,10,FALSE),"")</f>
        <v/>
      </c>
    </row>
    <row r="419" spans="1:11" x14ac:dyDescent="0.2">
      <c r="A419">
        <v>418</v>
      </c>
      <c r="D419">
        <v>42</v>
      </c>
      <c r="I419">
        <v>49</v>
      </c>
      <c r="K419" t="str">
        <f>IFERROR(VLOOKUP(A419,'Dungeon&amp;Framework'!DM:DX,10,FALSE),"")</f>
        <v/>
      </c>
    </row>
    <row r="420" spans="1:11" x14ac:dyDescent="0.2">
      <c r="A420">
        <v>419</v>
      </c>
      <c r="D420">
        <v>42</v>
      </c>
      <c r="I420">
        <v>49</v>
      </c>
      <c r="K420" t="str">
        <f>IFERROR(VLOOKUP(A420,'Dungeon&amp;Framework'!DM:DX,10,FALSE),"")</f>
        <v/>
      </c>
    </row>
    <row r="421" spans="1:11" x14ac:dyDescent="0.2">
      <c r="A421">
        <v>420</v>
      </c>
      <c r="D421">
        <v>42</v>
      </c>
      <c r="I421">
        <v>49</v>
      </c>
      <c r="K421" t="str">
        <f>IFERROR(VLOOKUP(A421,'Dungeon&amp;Framework'!DM:DX,10,FALSE),"")</f>
        <v/>
      </c>
    </row>
    <row r="422" spans="1:11" x14ac:dyDescent="0.2">
      <c r="A422">
        <v>421</v>
      </c>
      <c r="D422">
        <v>42</v>
      </c>
      <c r="I422">
        <v>49</v>
      </c>
      <c r="K422" t="str">
        <f>IFERROR(VLOOKUP(A422,'Dungeon&amp;Framework'!DM:DX,10,FALSE),"")</f>
        <v/>
      </c>
    </row>
    <row r="423" spans="1:11" x14ac:dyDescent="0.2">
      <c r="A423">
        <v>422</v>
      </c>
      <c r="D423">
        <v>42</v>
      </c>
      <c r="I423">
        <v>49</v>
      </c>
      <c r="K423" t="str">
        <f>IFERROR(VLOOKUP(A423,'Dungeon&amp;Framework'!DM:DX,10,FALSE),"")</f>
        <v/>
      </c>
    </row>
    <row r="424" spans="1:11" x14ac:dyDescent="0.2">
      <c r="A424">
        <v>423</v>
      </c>
      <c r="D424">
        <v>42</v>
      </c>
      <c r="I424">
        <v>49</v>
      </c>
      <c r="K424" t="str">
        <f>IFERROR(VLOOKUP(A424,'Dungeon&amp;Framework'!DM:DX,10,FALSE),"")</f>
        <v/>
      </c>
    </row>
    <row r="425" spans="1:11" x14ac:dyDescent="0.2">
      <c r="A425">
        <v>424</v>
      </c>
      <c r="D425">
        <v>42</v>
      </c>
      <c r="I425">
        <v>49</v>
      </c>
      <c r="K425" t="str">
        <f>IFERROR(VLOOKUP(A425,'Dungeon&amp;Framework'!DM:DX,10,FALSE),"")</f>
        <v/>
      </c>
    </row>
    <row r="426" spans="1:11" x14ac:dyDescent="0.2">
      <c r="A426">
        <v>425</v>
      </c>
      <c r="D426">
        <v>42</v>
      </c>
      <c r="I426">
        <v>49</v>
      </c>
      <c r="K426" t="str">
        <f>IFERROR(VLOOKUP(A426,'Dungeon&amp;Framework'!DM:DX,10,FALSE),"")</f>
        <v/>
      </c>
    </row>
    <row r="427" spans="1:11" x14ac:dyDescent="0.2">
      <c r="A427">
        <v>426</v>
      </c>
      <c r="D427">
        <v>42</v>
      </c>
      <c r="I427">
        <v>49</v>
      </c>
      <c r="K427" t="str">
        <f>IFERROR(VLOOKUP(A427,'Dungeon&amp;Framework'!DM:DX,10,FALSE),"")</f>
        <v/>
      </c>
    </row>
    <row r="428" spans="1:11" x14ac:dyDescent="0.2">
      <c r="A428">
        <v>427</v>
      </c>
      <c r="D428">
        <v>42</v>
      </c>
      <c r="I428">
        <v>49</v>
      </c>
      <c r="K428" t="str">
        <f>IFERROR(VLOOKUP(A428,'Dungeon&amp;Framework'!DM:DX,10,FALSE),"")</f>
        <v/>
      </c>
    </row>
    <row r="429" spans="1:11" x14ac:dyDescent="0.2">
      <c r="A429">
        <v>428</v>
      </c>
      <c r="D429">
        <v>42</v>
      </c>
      <c r="I429">
        <v>49</v>
      </c>
      <c r="K429" t="str">
        <f>IFERROR(VLOOKUP(A429,'Dungeon&amp;Framework'!DM:DX,10,FALSE),"")</f>
        <v/>
      </c>
    </row>
    <row r="430" spans="1:11" x14ac:dyDescent="0.2">
      <c r="A430">
        <v>429</v>
      </c>
      <c r="D430">
        <v>42</v>
      </c>
      <c r="I430">
        <v>49</v>
      </c>
      <c r="K430" t="str">
        <f>IFERROR(VLOOKUP(A430,'Dungeon&amp;Framework'!DM:DX,10,FALSE),"")</f>
        <v/>
      </c>
    </row>
    <row r="431" spans="1:11" x14ac:dyDescent="0.2">
      <c r="A431">
        <v>430</v>
      </c>
      <c r="D431">
        <v>43</v>
      </c>
      <c r="I431">
        <v>49</v>
      </c>
      <c r="K431" t="str">
        <f>IFERROR(VLOOKUP(A431,'Dungeon&amp;Framework'!DM:DX,10,FALSE),"")</f>
        <v/>
      </c>
    </row>
    <row r="432" spans="1:11" x14ac:dyDescent="0.2">
      <c r="A432">
        <v>431</v>
      </c>
      <c r="D432">
        <v>43</v>
      </c>
      <c r="I432">
        <v>49</v>
      </c>
      <c r="K432" t="str">
        <f>IFERROR(VLOOKUP(A432,'Dungeon&amp;Framework'!DM:DX,10,FALSE),"")</f>
        <v/>
      </c>
    </row>
    <row r="433" spans="1:11" x14ac:dyDescent="0.2">
      <c r="A433">
        <v>432</v>
      </c>
      <c r="D433">
        <v>43</v>
      </c>
      <c r="I433">
        <v>49</v>
      </c>
      <c r="K433" t="str">
        <f>IFERROR(VLOOKUP(A433,'Dungeon&amp;Framework'!DM:DX,10,FALSE),"")</f>
        <v/>
      </c>
    </row>
    <row r="434" spans="1:11" x14ac:dyDescent="0.2">
      <c r="A434">
        <v>433</v>
      </c>
      <c r="D434">
        <v>43</v>
      </c>
      <c r="I434">
        <v>49</v>
      </c>
      <c r="K434" t="str">
        <f>IFERROR(VLOOKUP(A434,'Dungeon&amp;Framework'!DM:DX,10,FALSE),"")</f>
        <v/>
      </c>
    </row>
    <row r="435" spans="1:11" x14ac:dyDescent="0.2">
      <c r="A435">
        <v>434</v>
      </c>
      <c r="D435">
        <v>43</v>
      </c>
      <c r="I435">
        <v>49</v>
      </c>
      <c r="K435" t="str">
        <f>IFERROR(VLOOKUP(A435,'Dungeon&amp;Framework'!DM:DX,10,FALSE),"")</f>
        <v/>
      </c>
    </row>
    <row r="436" spans="1:11" x14ac:dyDescent="0.2">
      <c r="A436">
        <v>435</v>
      </c>
      <c r="D436">
        <v>43</v>
      </c>
      <c r="I436">
        <v>49</v>
      </c>
      <c r="K436" t="str">
        <f>IFERROR(VLOOKUP(A436,'Dungeon&amp;Framework'!DM:DX,10,FALSE),"")</f>
        <v/>
      </c>
    </row>
    <row r="437" spans="1:11" x14ac:dyDescent="0.2">
      <c r="A437">
        <v>436</v>
      </c>
      <c r="D437">
        <v>43</v>
      </c>
      <c r="I437">
        <v>49</v>
      </c>
      <c r="K437" t="str">
        <f>IFERROR(VLOOKUP(A437,'Dungeon&amp;Framework'!DM:DX,10,FALSE),"")</f>
        <v/>
      </c>
    </row>
    <row r="438" spans="1:11" x14ac:dyDescent="0.2">
      <c r="A438">
        <v>437</v>
      </c>
      <c r="D438">
        <v>43</v>
      </c>
      <c r="I438">
        <v>49</v>
      </c>
      <c r="K438" t="str">
        <f>IFERROR(VLOOKUP(A438,'Dungeon&amp;Framework'!DM:DX,10,FALSE),"")</f>
        <v/>
      </c>
    </row>
    <row r="439" spans="1:11" x14ac:dyDescent="0.2">
      <c r="A439">
        <v>438</v>
      </c>
      <c r="D439">
        <v>43</v>
      </c>
      <c r="I439">
        <v>49</v>
      </c>
      <c r="K439" t="str">
        <f>IFERROR(VLOOKUP(A439,'Dungeon&amp;Framework'!DM:DX,10,FALSE),"")</f>
        <v/>
      </c>
    </row>
    <row r="440" spans="1:11" x14ac:dyDescent="0.2">
      <c r="A440">
        <v>439</v>
      </c>
      <c r="D440">
        <v>43</v>
      </c>
      <c r="I440">
        <v>49</v>
      </c>
      <c r="K440" t="str">
        <f>IFERROR(VLOOKUP(A440,'Dungeon&amp;Framework'!DM:DX,10,FALSE),"")</f>
        <v/>
      </c>
    </row>
    <row r="441" spans="1:11" x14ac:dyDescent="0.2">
      <c r="A441">
        <v>440</v>
      </c>
      <c r="D441">
        <v>43</v>
      </c>
      <c r="I441">
        <v>49</v>
      </c>
      <c r="K441" t="str">
        <f>IFERROR(VLOOKUP(A441,'Dungeon&amp;Framework'!DM:DX,10,FALSE),"")</f>
        <v/>
      </c>
    </row>
    <row r="442" spans="1:11" x14ac:dyDescent="0.2">
      <c r="A442">
        <v>441</v>
      </c>
      <c r="D442">
        <v>43</v>
      </c>
      <c r="I442">
        <v>49</v>
      </c>
      <c r="K442" t="str">
        <f>IFERROR(VLOOKUP(A442,'Dungeon&amp;Framework'!DM:DX,10,FALSE),"")</f>
        <v/>
      </c>
    </row>
    <row r="443" spans="1:11" x14ac:dyDescent="0.2">
      <c r="A443">
        <v>442</v>
      </c>
      <c r="D443">
        <v>43</v>
      </c>
      <c r="I443">
        <v>49</v>
      </c>
      <c r="K443" t="str">
        <f>IFERROR(VLOOKUP(A443,'Dungeon&amp;Framework'!DM:DX,10,FALSE),"")</f>
        <v/>
      </c>
    </row>
    <row r="444" spans="1:11" x14ac:dyDescent="0.2">
      <c r="A444">
        <v>443</v>
      </c>
      <c r="D444">
        <v>43</v>
      </c>
      <c r="I444">
        <v>49</v>
      </c>
      <c r="K444" t="str">
        <f>IFERROR(VLOOKUP(A444,'Dungeon&amp;Framework'!DM:DX,10,FALSE),"")</f>
        <v/>
      </c>
    </row>
    <row r="445" spans="1:11" x14ac:dyDescent="0.2">
      <c r="A445">
        <v>444</v>
      </c>
      <c r="D445">
        <v>43</v>
      </c>
      <c r="I445">
        <v>49</v>
      </c>
      <c r="K445" t="str">
        <f>IFERROR(VLOOKUP(A445,'Dungeon&amp;Framework'!DM:DX,10,FALSE),"")</f>
        <v/>
      </c>
    </row>
    <row r="446" spans="1:11" x14ac:dyDescent="0.2">
      <c r="A446">
        <v>445</v>
      </c>
      <c r="D446">
        <v>44</v>
      </c>
      <c r="I446">
        <v>49</v>
      </c>
      <c r="K446" t="str">
        <f>IFERROR(VLOOKUP(A446,'Dungeon&amp;Framework'!DM:DX,10,FALSE),"")</f>
        <v/>
      </c>
    </row>
    <row r="447" spans="1:11" x14ac:dyDescent="0.2">
      <c r="A447">
        <v>446</v>
      </c>
      <c r="D447">
        <v>44</v>
      </c>
      <c r="I447">
        <v>49</v>
      </c>
      <c r="K447" t="str">
        <f>IFERROR(VLOOKUP(A447,'Dungeon&amp;Framework'!DM:DX,10,FALSE),"")</f>
        <v/>
      </c>
    </row>
    <row r="448" spans="1:11" x14ac:dyDescent="0.2">
      <c r="A448">
        <v>447</v>
      </c>
      <c r="D448">
        <v>44</v>
      </c>
      <c r="I448">
        <v>49</v>
      </c>
      <c r="K448" t="str">
        <f>IFERROR(VLOOKUP(A448,'Dungeon&amp;Framework'!DM:DX,10,FALSE),"")</f>
        <v/>
      </c>
    </row>
    <row r="449" spans="1:11" x14ac:dyDescent="0.2">
      <c r="A449">
        <v>448</v>
      </c>
      <c r="D449">
        <v>44</v>
      </c>
      <c r="I449">
        <v>49</v>
      </c>
      <c r="K449" t="str">
        <f>IFERROR(VLOOKUP(A449,'Dungeon&amp;Framework'!DM:DX,10,FALSE),"")</f>
        <v/>
      </c>
    </row>
    <row r="450" spans="1:11" x14ac:dyDescent="0.2">
      <c r="A450">
        <v>449</v>
      </c>
      <c r="D450">
        <v>44</v>
      </c>
      <c r="I450">
        <v>49</v>
      </c>
      <c r="K450" t="str">
        <f>IFERROR(VLOOKUP(A450,'Dungeon&amp;Framework'!DM:DX,10,FALSE),"")</f>
        <v/>
      </c>
    </row>
    <row r="451" spans="1:11" x14ac:dyDescent="0.2">
      <c r="A451">
        <v>450</v>
      </c>
      <c r="D451">
        <v>44</v>
      </c>
      <c r="I451">
        <v>49</v>
      </c>
      <c r="K451" t="str">
        <f>IFERROR(VLOOKUP(A451,'Dungeon&amp;Framework'!DM:DX,10,FALSE),"")</f>
        <v/>
      </c>
    </row>
    <row r="452" spans="1:11" x14ac:dyDescent="0.2">
      <c r="A452">
        <v>451</v>
      </c>
      <c r="D452">
        <v>44</v>
      </c>
      <c r="I452">
        <v>49</v>
      </c>
      <c r="K452" t="str">
        <f>IFERROR(VLOOKUP(A452,'Dungeon&amp;Framework'!DM:DX,10,FALSE),"")</f>
        <v/>
      </c>
    </row>
    <row r="453" spans="1:11" x14ac:dyDescent="0.2">
      <c r="A453">
        <v>452</v>
      </c>
      <c r="D453">
        <v>44</v>
      </c>
      <c r="I453">
        <v>49</v>
      </c>
      <c r="K453" t="str">
        <f>IFERROR(VLOOKUP(A453,'Dungeon&amp;Framework'!DM:DX,10,FALSE),"")</f>
        <v/>
      </c>
    </row>
    <row r="454" spans="1:11" x14ac:dyDescent="0.2">
      <c r="A454">
        <v>453</v>
      </c>
      <c r="D454">
        <v>44</v>
      </c>
      <c r="I454">
        <v>49</v>
      </c>
      <c r="K454" t="str">
        <f>IFERROR(VLOOKUP(A454,'Dungeon&amp;Framework'!DM:DX,10,FALSE),"")</f>
        <v/>
      </c>
    </row>
    <row r="455" spans="1:11" x14ac:dyDescent="0.2">
      <c r="A455">
        <v>454</v>
      </c>
      <c r="D455">
        <v>44</v>
      </c>
      <c r="I455">
        <v>49</v>
      </c>
      <c r="K455" t="str">
        <f>IFERROR(VLOOKUP(A455,'Dungeon&amp;Framework'!DM:DX,10,FALSE),"")</f>
        <v/>
      </c>
    </row>
    <row r="456" spans="1:11" x14ac:dyDescent="0.2">
      <c r="A456">
        <v>455</v>
      </c>
      <c r="D456">
        <v>44</v>
      </c>
      <c r="I456">
        <v>49</v>
      </c>
      <c r="K456" t="str">
        <f>IFERROR(VLOOKUP(A456,'Dungeon&amp;Framework'!DM:DX,10,FALSE),"")</f>
        <v/>
      </c>
    </row>
    <row r="457" spans="1:11" x14ac:dyDescent="0.2">
      <c r="A457">
        <v>456</v>
      </c>
      <c r="D457">
        <v>44</v>
      </c>
      <c r="I457">
        <v>49</v>
      </c>
      <c r="K457" t="str">
        <f>IFERROR(VLOOKUP(A457,'Dungeon&amp;Framework'!DM:DX,10,FALSE),"")</f>
        <v/>
      </c>
    </row>
    <row r="458" spans="1:11" x14ac:dyDescent="0.2">
      <c r="A458">
        <v>457</v>
      </c>
      <c r="D458">
        <v>44</v>
      </c>
      <c r="I458">
        <v>49</v>
      </c>
      <c r="K458" t="str">
        <f>IFERROR(VLOOKUP(A458,'Dungeon&amp;Framework'!DM:DX,10,FALSE),"")</f>
        <v/>
      </c>
    </row>
    <row r="459" spans="1:11" x14ac:dyDescent="0.2">
      <c r="A459">
        <v>458</v>
      </c>
      <c r="D459">
        <v>44</v>
      </c>
      <c r="I459">
        <v>49</v>
      </c>
      <c r="K459" t="str">
        <f>IFERROR(VLOOKUP(A459,'Dungeon&amp;Framework'!DM:DX,10,FALSE),"")</f>
        <v/>
      </c>
    </row>
    <row r="460" spans="1:11" x14ac:dyDescent="0.2">
      <c r="A460">
        <v>459</v>
      </c>
      <c r="D460">
        <v>44</v>
      </c>
      <c r="I460">
        <v>49</v>
      </c>
      <c r="K460" t="str">
        <f>IFERROR(VLOOKUP(A460,'Dungeon&amp;Framework'!DM:DX,10,FALSE),"")</f>
        <v/>
      </c>
    </row>
    <row r="461" spans="1:11" x14ac:dyDescent="0.2">
      <c r="A461">
        <v>460</v>
      </c>
      <c r="D461">
        <v>45</v>
      </c>
      <c r="I461">
        <v>49</v>
      </c>
      <c r="K461" t="str">
        <f>IFERROR(VLOOKUP(A461,'Dungeon&amp;Framework'!DM:DX,10,FALSE),"")</f>
        <v/>
      </c>
    </row>
    <row r="462" spans="1:11" x14ac:dyDescent="0.2">
      <c r="A462">
        <v>461</v>
      </c>
      <c r="D462">
        <v>45</v>
      </c>
      <c r="I462">
        <v>49</v>
      </c>
      <c r="K462" t="str">
        <f>IFERROR(VLOOKUP(A462,'Dungeon&amp;Framework'!DM:DX,10,FALSE),"")</f>
        <v/>
      </c>
    </row>
    <row r="463" spans="1:11" x14ac:dyDescent="0.2">
      <c r="A463">
        <v>462</v>
      </c>
      <c r="D463">
        <v>45</v>
      </c>
      <c r="I463">
        <v>49</v>
      </c>
      <c r="K463" t="str">
        <f>IFERROR(VLOOKUP(A463,'Dungeon&amp;Framework'!DM:DX,10,FALSE),"")</f>
        <v/>
      </c>
    </row>
    <row r="464" spans="1:11" x14ac:dyDescent="0.2">
      <c r="A464">
        <v>463</v>
      </c>
      <c r="D464">
        <v>45</v>
      </c>
      <c r="I464">
        <v>49</v>
      </c>
      <c r="K464" t="str">
        <f>IFERROR(VLOOKUP(A464,'Dungeon&amp;Framework'!DM:DX,10,FALSE),"")</f>
        <v/>
      </c>
    </row>
    <row r="465" spans="1:11" x14ac:dyDescent="0.2">
      <c r="A465">
        <v>464</v>
      </c>
      <c r="D465">
        <v>45</v>
      </c>
      <c r="I465">
        <v>49</v>
      </c>
      <c r="K465" t="str">
        <f>IFERROR(VLOOKUP(A465,'Dungeon&amp;Framework'!DM:DX,10,FALSE),"")</f>
        <v/>
      </c>
    </row>
    <row r="466" spans="1:11" x14ac:dyDescent="0.2">
      <c r="A466">
        <v>465</v>
      </c>
      <c r="D466">
        <v>45</v>
      </c>
      <c r="I466">
        <v>49</v>
      </c>
      <c r="K466" t="str">
        <f>IFERROR(VLOOKUP(A466,'Dungeon&amp;Framework'!DM:DX,10,FALSE),"")</f>
        <v/>
      </c>
    </row>
    <row r="467" spans="1:11" x14ac:dyDescent="0.2">
      <c r="A467">
        <v>466</v>
      </c>
      <c r="D467">
        <v>45</v>
      </c>
      <c r="I467">
        <v>49</v>
      </c>
      <c r="K467" t="str">
        <f>IFERROR(VLOOKUP(A467,'Dungeon&amp;Framework'!DM:DX,10,FALSE),"")</f>
        <v/>
      </c>
    </row>
    <row r="468" spans="1:11" x14ac:dyDescent="0.2">
      <c r="A468">
        <v>467</v>
      </c>
      <c r="D468">
        <v>45</v>
      </c>
      <c r="I468">
        <v>49</v>
      </c>
      <c r="K468" t="str">
        <f>IFERROR(VLOOKUP(A468,'Dungeon&amp;Framework'!DM:DX,10,FALSE),"")</f>
        <v/>
      </c>
    </row>
    <row r="469" spans="1:11" x14ac:dyDescent="0.2">
      <c r="A469">
        <v>468</v>
      </c>
      <c r="D469">
        <v>45</v>
      </c>
      <c r="I469">
        <v>49</v>
      </c>
      <c r="K469" t="str">
        <f>IFERROR(VLOOKUP(A469,'Dungeon&amp;Framework'!DM:DX,10,FALSE),"")</f>
        <v/>
      </c>
    </row>
    <row r="470" spans="1:11" x14ac:dyDescent="0.2">
      <c r="A470">
        <v>469</v>
      </c>
      <c r="D470">
        <v>45</v>
      </c>
      <c r="I470">
        <v>49</v>
      </c>
      <c r="K470" t="str">
        <f>IFERROR(VLOOKUP(A470,'Dungeon&amp;Framework'!DM:DX,10,FALSE),"")</f>
        <v/>
      </c>
    </row>
    <row r="471" spans="1:11" x14ac:dyDescent="0.2">
      <c r="A471">
        <v>470</v>
      </c>
      <c r="D471">
        <v>45</v>
      </c>
      <c r="I471">
        <v>49</v>
      </c>
      <c r="K471" t="str">
        <f>IFERROR(VLOOKUP(A471,'Dungeon&amp;Framework'!DM:DX,10,FALSE),"")</f>
        <v/>
      </c>
    </row>
    <row r="472" spans="1:11" x14ac:dyDescent="0.2">
      <c r="A472">
        <v>471</v>
      </c>
      <c r="D472">
        <v>45</v>
      </c>
      <c r="I472">
        <v>49</v>
      </c>
      <c r="K472" t="str">
        <f>IFERROR(VLOOKUP(A472,'Dungeon&amp;Framework'!DM:DX,10,FALSE),"")</f>
        <v/>
      </c>
    </row>
    <row r="473" spans="1:11" x14ac:dyDescent="0.2">
      <c r="A473">
        <v>472</v>
      </c>
      <c r="D473">
        <v>45</v>
      </c>
      <c r="I473">
        <v>49</v>
      </c>
      <c r="K473" t="str">
        <f>IFERROR(VLOOKUP(A473,'Dungeon&amp;Framework'!DM:DX,10,FALSE),"")</f>
        <v/>
      </c>
    </row>
    <row r="474" spans="1:11" x14ac:dyDescent="0.2">
      <c r="A474">
        <v>473</v>
      </c>
      <c r="D474">
        <v>45</v>
      </c>
      <c r="I474">
        <v>49</v>
      </c>
      <c r="K474" t="str">
        <f>IFERROR(VLOOKUP(A474,'Dungeon&amp;Framework'!DM:DX,10,FALSE),"")</f>
        <v/>
      </c>
    </row>
    <row r="475" spans="1:11" x14ac:dyDescent="0.2">
      <c r="A475">
        <v>474</v>
      </c>
      <c r="D475">
        <v>45</v>
      </c>
      <c r="I475">
        <v>49</v>
      </c>
      <c r="K475" t="str">
        <f>IFERROR(VLOOKUP(A475,'Dungeon&amp;Framework'!DM:DX,10,FALSE),"")</f>
        <v/>
      </c>
    </row>
    <row r="476" spans="1:11" x14ac:dyDescent="0.2">
      <c r="A476">
        <v>475</v>
      </c>
      <c r="D476">
        <v>46</v>
      </c>
      <c r="I476">
        <v>50</v>
      </c>
      <c r="K476" t="str">
        <f>IFERROR(VLOOKUP(A476,'Dungeon&amp;Framework'!DM:DX,10,FALSE),"")</f>
        <v/>
      </c>
    </row>
    <row r="477" spans="1:11" x14ac:dyDescent="0.2">
      <c r="A477">
        <v>476</v>
      </c>
      <c r="D477">
        <v>46</v>
      </c>
      <c r="I477">
        <v>50</v>
      </c>
      <c r="K477" t="str">
        <f>IFERROR(VLOOKUP(A477,'Dungeon&amp;Framework'!DM:DX,10,FALSE),"")</f>
        <v/>
      </c>
    </row>
    <row r="478" spans="1:11" x14ac:dyDescent="0.2">
      <c r="A478">
        <v>477</v>
      </c>
      <c r="D478">
        <v>46</v>
      </c>
      <c r="I478">
        <v>50</v>
      </c>
      <c r="K478" t="str">
        <f>IFERROR(VLOOKUP(A478,'Dungeon&amp;Framework'!DM:DX,10,FALSE),"")</f>
        <v/>
      </c>
    </row>
    <row r="479" spans="1:11" x14ac:dyDescent="0.2">
      <c r="A479">
        <v>478</v>
      </c>
      <c r="D479">
        <v>46</v>
      </c>
      <c r="I479">
        <v>50</v>
      </c>
      <c r="K479" t="str">
        <f>IFERROR(VLOOKUP(A479,'Dungeon&amp;Framework'!DM:DX,10,FALSE),"")</f>
        <v/>
      </c>
    </row>
    <row r="480" spans="1:11" x14ac:dyDescent="0.2">
      <c r="A480">
        <v>479</v>
      </c>
      <c r="D480">
        <v>46</v>
      </c>
      <c r="I480">
        <v>50</v>
      </c>
      <c r="K480" t="str">
        <f>IFERROR(VLOOKUP(A480,'Dungeon&amp;Framework'!DM:DX,10,FALSE),"")</f>
        <v/>
      </c>
    </row>
    <row r="481" spans="1:11" x14ac:dyDescent="0.2">
      <c r="A481">
        <v>480</v>
      </c>
      <c r="D481">
        <v>46</v>
      </c>
      <c r="I481">
        <v>50</v>
      </c>
      <c r="K481" t="str">
        <f>IFERROR(VLOOKUP(A481,'Dungeon&amp;Framework'!DM:DX,10,FALSE),"")</f>
        <v/>
      </c>
    </row>
    <row r="482" spans="1:11" x14ac:dyDescent="0.2">
      <c r="A482">
        <v>481</v>
      </c>
      <c r="D482">
        <v>46</v>
      </c>
      <c r="I482">
        <v>50</v>
      </c>
      <c r="K482" t="str">
        <f>IFERROR(VLOOKUP(A482,'Dungeon&amp;Framework'!DM:DX,10,FALSE),"")</f>
        <v/>
      </c>
    </row>
    <row r="483" spans="1:11" x14ac:dyDescent="0.2">
      <c r="A483">
        <v>482</v>
      </c>
      <c r="D483">
        <v>46</v>
      </c>
      <c r="I483">
        <v>50</v>
      </c>
      <c r="K483" t="str">
        <f>IFERROR(VLOOKUP(A483,'Dungeon&amp;Framework'!DM:DX,10,FALSE),"")</f>
        <v/>
      </c>
    </row>
    <row r="484" spans="1:11" x14ac:dyDescent="0.2">
      <c r="A484">
        <v>483</v>
      </c>
      <c r="D484">
        <v>46</v>
      </c>
      <c r="I484">
        <v>50</v>
      </c>
      <c r="K484" t="str">
        <f>IFERROR(VLOOKUP(A484,'Dungeon&amp;Framework'!DM:DX,10,FALSE),"")</f>
        <v/>
      </c>
    </row>
    <row r="485" spans="1:11" x14ac:dyDescent="0.2">
      <c r="A485">
        <v>484</v>
      </c>
      <c r="D485">
        <v>46</v>
      </c>
      <c r="I485">
        <v>50</v>
      </c>
      <c r="K485" t="str">
        <f>IFERROR(VLOOKUP(A485,'Dungeon&amp;Framework'!DM:DX,10,FALSE),"")</f>
        <v/>
      </c>
    </row>
    <row r="486" spans="1:11" x14ac:dyDescent="0.2">
      <c r="A486">
        <v>485</v>
      </c>
      <c r="D486">
        <v>46</v>
      </c>
      <c r="I486">
        <v>50</v>
      </c>
      <c r="K486" t="str">
        <f>IFERROR(VLOOKUP(A486,'Dungeon&amp;Framework'!DM:DX,10,FALSE),"")</f>
        <v/>
      </c>
    </row>
    <row r="487" spans="1:11" x14ac:dyDescent="0.2">
      <c r="A487">
        <v>486</v>
      </c>
      <c r="D487">
        <v>46</v>
      </c>
      <c r="I487">
        <v>50</v>
      </c>
      <c r="K487" t="str">
        <f>IFERROR(VLOOKUP(A487,'Dungeon&amp;Framework'!DM:DX,10,FALSE),"")</f>
        <v/>
      </c>
    </row>
    <row r="488" spans="1:11" x14ac:dyDescent="0.2">
      <c r="A488">
        <v>487</v>
      </c>
      <c r="D488">
        <v>46</v>
      </c>
      <c r="I488">
        <v>50</v>
      </c>
      <c r="K488" t="str">
        <f>IFERROR(VLOOKUP(A488,'Dungeon&amp;Framework'!DM:DX,10,FALSE),"")</f>
        <v/>
      </c>
    </row>
    <row r="489" spans="1:11" x14ac:dyDescent="0.2">
      <c r="A489">
        <v>488</v>
      </c>
      <c r="D489">
        <v>46</v>
      </c>
      <c r="I489">
        <v>50</v>
      </c>
      <c r="K489" t="str">
        <f>IFERROR(VLOOKUP(A489,'Dungeon&amp;Framework'!DM:DX,10,FALSE),"")</f>
        <v/>
      </c>
    </row>
    <row r="490" spans="1:11" x14ac:dyDescent="0.2">
      <c r="A490">
        <v>489</v>
      </c>
      <c r="D490">
        <v>46</v>
      </c>
      <c r="I490">
        <v>50</v>
      </c>
      <c r="K490" t="str">
        <f>IFERROR(VLOOKUP(A490,'Dungeon&amp;Framework'!DM:DX,10,FALSE),"")</f>
        <v/>
      </c>
    </row>
    <row r="491" spans="1:11" x14ac:dyDescent="0.2">
      <c r="A491">
        <v>490</v>
      </c>
      <c r="D491">
        <v>47</v>
      </c>
      <c r="I491">
        <v>50</v>
      </c>
      <c r="K491" t="str">
        <f>IFERROR(VLOOKUP(A491,'Dungeon&amp;Framework'!DM:DX,10,FALSE),"")</f>
        <v/>
      </c>
    </row>
    <row r="492" spans="1:11" x14ac:dyDescent="0.2">
      <c r="A492">
        <v>491</v>
      </c>
      <c r="D492">
        <v>47</v>
      </c>
      <c r="I492">
        <v>50</v>
      </c>
      <c r="K492" t="str">
        <f>IFERROR(VLOOKUP(A492,'Dungeon&amp;Framework'!DM:DX,10,FALSE),"")</f>
        <v/>
      </c>
    </row>
    <row r="493" spans="1:11" x14ac:dyDescent="0.2">
      <c r="A493">
        <v>492</v>
      </c>
      <c r="D493">
        <v>47</v>
      </c>
      <c r="I493">
        <v>50</v>
      </c>
      <c r="K493" t="str">
        <f>IFERROR(VLOOKUP(A493,'Dungeon&amp;Framework'!DM:DX,10,FALSE),"")</f>
        <v/>
      </c>
    </row>
    <row r="494" spans="1:11" x14ac:dyDescent="0.2">
      <c r="A494">
        <v>493</v>
      </c>
      <c r="D494">
        <v>47</v>
      </c>
      <c r="I494">
        <v>50</v>
      </c>
      <c r="K494" t="str">
        <f>IFERROR(VLOOKUP(A494,'Dungeon&amp;Framework'!DM:DX,10,FALSE),"")</f>
        <v/>
      </c>
    </row>
    <row r="495" spans="1:11" x14ac:dyDescent="0.2">
      <c r="A495">
        <v>494</v>
      </c>
      <c r="D495">
        <v>47</v>
      </c>
      <c r="I495">
        <v>50</v>
      </c>
      <c r="K495" t="str">
        <f>IFERROR(VLOOKUP(A495,'Dungeon&amp;Framework'!DM:DX,10,FALSE),"")</f>
        <v/>
      </c>
    </row>
    <row r="496" spans="1:11" x14ac:dyDescent="0.2">
      <c r="A496">
        <v>495</v>
      </c>
      <c r="D496">
        <v>47</v>
      </c>
      <c r="I496">
        <v>50</v>
      </c>
      <c r="K496" t="str">
        <f>IFERROR(VLOOKUP(A496,'Dungeon&amp;Framework'!DM:DX,10,FALSE),"")</f>
        <v/>
      </c>
    </row>
    <row r="497" spans="1:11" x14ac:dyDescent="0.2">
      <c r="A497">
        <v>496</v>
      </c>
      <c r="D497">
        <v>47</v>
      </c>
      <c r="I497">
        <v>50</v>
      </c>
      <c r="K497" t="str">
        <f>IFERROR(VLOOKUP(A497,'Dungeon&amp;Framework'!DM:DX,10,FALSE),"")</f>
        <v/>
      </c>
    </row>
    <row r="498" spans="1:11" x14ac:dyDescent="0.2">
      <c r="A498">
        <v>497</v>
      </c>
      <c r="D498">
        <v>47</v>
      </c>
      <c r="I498">
        <v>50</v>
      </c>
      <c r="K498" t="str">
        <f>IFERROR(VLOOKUP(A498,'Dungeon&amp;Framework'!DM:DX,10,FALSE),"")</f>
        <v/>
      </c>
    </row>
    <row r="499" spans="1:11" x14ac:dyDescent="0.2">
      <c r="A499">
        <v>498</v>
      </c>
      <c r="D499">
        <v>47</v>
      </c>
      <c r="I499">
        <v>50</v>
      </c>
      <c r="K499" t="str">
        <f>IFERROR(VLOOKUP(A499,'Dungeon&amp;Framework'!DM:DX,10,FALSE),"")</f>
        <v/>
      </c>
    </row>
    <row r="500" spans="1:11" x14ac:dyDescent="0.2">
      <c r="A500">
        <v>499</v>
      </c>
      <c r="D500">
        <v>47</v>
      </c>
      <c r="I500">
        <v>50</v>
      </c>
      <c r="K500" t="str">
        <f>IFERROR(VLOOKUP(A500,'Dungeon&amp;Framework'!DM:DX,10,FALSE),"")</f>
        <v/>
      </c>
    </row>
    <row r="501" spans="1:11" x14ac:dyDescent="0.2">
      <c r="A501">
        <v>500</v>
      </c>
      <c r="D501">
        <v>47</v>
      </c>
      <c r="I501">
        <v>50</v>
      </c>
      <c r="K501" t="str">
        <f>IFERROR(VLOOKUP(A501,'Dungeon&amp;Framework'!DM:DX,10,FALSE),"")</f>
        <v/>
      </c>
    </row>
    <row r="502" spans="1:11" x14ac:dyDescent="0.2">
      <c r="A502">
        <v>501</v>
      </c>
      <c r="D502">
        <v>47</v>
      </c>
      <c r="I502">
        <v>50</v>
      </c>
      <c r="K502" t="str">
        <f>IFERROR(VLOOKUP(A502,'Dungeon&amp;Framework'!DM:DX,10,FALSE),"")</f>
        <v/>
      </c>
    </row>
    <row r="503" spans="1:11" x14ac:dyDescent="0.2">
      <c r="A503">
        <v>502</v>
      </c>
      <c r="D503">
        <v>47</v>
      </c>
      <c r="I503">
        <v>50</v>
      </c>
      <c r="K503" t="str">
        <f>IFERROR(VLOOKUP(A503,'Dungeon&amp;Framework'!DM:DX,10,FALSE),"")</f>
        <v/>
      </c>
    </row>
    <row r="504" spans="1:11" x14ac:dyDescent="0.2">
      <c r="A504">
        <v>503</v>
      </c>
      <c r="D504">
        <v>47</v>
      </c>
      <c r="I504">
        <v>50</v>
      </c>
      <c r="K504" t="str">
        <f>IFERROR(VLOOKUP(A504,'Dungeon&amp;Framework'!DM:DX,10,FALSE),"")</f>
        <v/>
      </c>
    </row>
    <row r="505" spans="1:11" x14ac:dyDescent="0.2">
      <c r="A505">
        <v>504</v>
      </c>
      <c r="D505">
        <v>47</v>
      </c>
      <c r="I505">
        <v>50</v>
      </c>
      <c r="K505" t="str">
        <f>IFERROR(VLOOKUP(A505,'Dungeon&amp;Framework'!DM:DX,10,FALSE),"")</f>
        <v/>
      </c>
    </row>
    <row r="506" spans="1:11" x14ac:dyDescent="0.2">
      <c r="A506">
        <v>505</v>
      </c>
      <c r="D506">
        <v>48</v>
      </c>
      <c r="I506">
        <v>50</v>
      </c>
      <c r="K506" t="str">
        <f>IFERROR(VLOOKUP(A506,'Dungeon&amp;Framework'!DM:DX,10,FALSE),"")</f>
        <v/>
      </c>
    </row>
    <row r="507" spans="1:11" x14ac:dyDescent="0.2">
      <c r="A507">
        <v>506</v>
      </c>
      <c r="D507">
        <v>48</v>
      </c>
      <c r="I507">
        <v>50</v>
      </c>
      <c r="K507" t="str">
        <f>IFERROR(VLOOKUP(A507,'Dungeon&amp;Framework'!DM:DX,10,FALSE),"")</f>
        <v/>
      </c>
    </row>
    <row r="508" spans="1:11" x14ac:dyDescent="0.2">
      <c r="A508">
        <v>507</v>
      </c>
      <c r="D508">
        <v>48</v>
      </c>
      <c r="I508">
        <v>50</v>
      </c>
      <c r="K508" t="str">
        <f>IFERROR(VLOOKUP(A508,'Dungeon&amp;Framework'!DM:DX,10,FALSE),"")</f>
        <v/>
      </c>
    </row>
    <row r="509" spans="1:11" x14ac:dyDescent="0.2">
      <c r="A509">
        <v>508</v>
      </c>
      <c r="D509">
        <v>48</v>
      </c>
      <c r="I509">
        <v>50</v>
      </c>
      <c r="K509" t="str">
        <f>IFERROR(VLOOKUP(A509,'Dungeon&amp;Framework'!DM:DX,10,FALSE),"")</f>
        <v/>
      </c>
    </row>
    <row r="510" spans="1:11" x14ac:dyDescent="0.2">
      <c r="A510">
        <v>509</v>
      </c>
      <c r="D510">
        <v>48</v>
      </c>
      <c r="I510">
        <v>50</v>
      </c>
      <c r="K510" t="str">
        <f>IFERROR(VLOOKUP(A510,'Dungeon&amp;Framework'!DM:DX,10,FALSE),"")</f>
        <v/>
      </c>
    </row>
    <row r="511" spans="1:11" x14ac:dyDescent="0.2">
      <c r="A511">
        <v>510</v>
      </c>
      <c r="D511">
        <v>48</v>
      </c>
      <c r="I511">
        <v>50</v>
      </c>
      <c r="K511" t="str">
        <f>IFERROR(VLOOKUP(A511,'Dungeon&amp;Framework'!DM:DX,10,FALSE),"")</f>
        <v/>
      </c>
    </row>
    <row r="512" spans="1:11" x14ac:dyDescent="0.2">
      <c r="A512">
        <v>511</v>
      </c>
      <c r="D512">
        <v>48</v>
      </c>
      <c r="I512">
        <v>50</v>
      </c>
      <c r="K512" t="str">
        <f>IFERROR(VLOOKUP(A512,'Dungeon&amp;Framework'!DM:DX,10,FALSE),"")</f>
        <v/>
      </c>
    </row>
    <row r="513" spans="1:11" x14ac:dyDescent="0.2">
      <c r="A513">
        <v>512</v>
      </c>
      <c r="D513">
        <v>48</v>
      </c>
      <c r="I513">
        <v>50</v>
      </c>
      <c r="K513" t="str">
        <f>IFERROR(VLOOKUP(A513,'Dungeon&amp;Framework'!DM:DX,10,FALSE),"")</f>
        <v/>
      </c>
    </row>
    <row r="514" spans="1:11" x14ac:dyDescent="0.2">
      <c r="A514">
        <v>513</v>
      </c>
      <c r="D514">
        <v>48</v>
      </c>
      <c r="I514">
        <v>50</v>
      </c>
      <c r="K514" t="str">
        <f>IFERROR(VLOOKUP(A514,'Dungeon&amp;Framework'!DM:DX,10,FALSE),"")</f>
        <v/>
      </c>
    </row>
    <row r="515" spans="1:11" x14ac:dyDescent="0.2">
      <c r="A515">
        <v>514</v>
      </c>
      <c r="D515">
        <v>48</v>
      </c>
      <c r="I515">
        <v>50</v>
      </c>
      <c r="K515" t="str">
        <f>IFERROR(VLOOKUP(A515,'Dungeon&amp;Framework'!DM:DX,10,FALSE),"")</f>
        <v/>
      </c>
    </row>
    <row r="516" spans="1:11" x14ac:dyDescent="0.2">
      <c r="A516">
        <v>515</v>
      </c>
      <c r="D516">
        <v>48</v>
      </c>
      <c r="I516">
        <v>50</v>
      </c>
      <c r="K516" t="str">
        <f>IFERROR(VLOOKUP(A516,'Dungeon&amp;Framework'!DM:DX,10,FALSE),"")</f>
        <v/>
      </c>
    </row>
    <row r="517" spans="1:11" x14ac:dyDescent="0.2">
      <c r="A517">
        <v>516</v>
      </c>
      <c r="D517">
        <v>48</v>
      </c>
      <c r="I517">
        <v>50</v>
      </c>
      <c r="K517" t="str">
        <f>IFERROR(VLOOKUP(A517,'Dungeon&amp;Framework'!DM:DX,10,FALSE),"")</f>
        <v/>
      </c>
    </row>
    <row r="518" spans="1:11" x14ac:dyDescent="0.2">
      <c r="A518">
        <v>517</v>
      </c>
      <c r="D518">
        <v>48</v>
      </c>
      <c r="I518">
        <v>50</v>
      </c>
      <c r="K518" t="str">
        <f>IFERROR(VLOOKUP(A518,'Dungeon&amp;Framework'!DM:DX,10,FALSE),"")</f>
        <v/>
      </c>
    </row>
    <row r="519" spans="1:11" x14ac:dyDescent="0.2">
      <c r="A519">
        <v>518</v>
      </c>
      <c r="D519">
        <v>48</v>
      </c>
      <c r="I519">
        <v>50</v>
      </c>
      <c r="K519" t="str">
        <f>IFERROR(VLOOKUP(A519,'Dungeon&amp;Framework'!DM:DX,10,FALSE),"")</f>
        <v/>
      </c>
    </row>
    <row r="520" spans="1:11" x14ac:dyDescent="0.2">
      <c r="A520">
        <v>519</v>
      </c>
      <c r="D520">
        <v>48</v>
      </c>
      <c r="I520">
        <v>50</v>
      </c>
      <c r="K520" t="str">
        <f>IFERROR(VLOOKUP(A520,'Dungeon&amp;Framework'!DM:DX,10,FALSE),"")</f>
        <v/>
      </c>
    </row>
    <row r="521" spans="1:11" x14ac:dyDescent="0.2">
      <c r="A521">
        <v>520</v>
      </c>
      <c r="D521">
        <v>49</v>
      </c>
      <c r="I521">
        <v>50</v>
      </c>
      <c r="K521" t="str">
        <f>IFERROR(VLOOKUP(A521,'Dungeon&amp;Framework'!DM:DX,10,FALSE),"")</f>
        <v/>
      </c>
    </row>
    <row r="522" spans="1:11" x14ac:dyDescent="0.2">
      <c r="A522">
        <v>521</v>
      </c>
      <c r="D522">
        <v>49</v>
      </c>
      <c r="I522">
        <v>50</v>
      </c>
      <c r="K522" t="str">
        <f>IFERROR(VLOOKUP(A522,'Dungeon&amp;Framework'!DM:DX,10,FALSE),"")</f>
        <v/>
      </c>
    </row>
    <row r="523" spans="1:11" x14ac:dyDescent="0.2">
      <c r="A523">
        <v>522</v>
      </c>
      <c r="D523">
        <v>49</v>
      </c>
      <c r="I523">
        <v>50</v>
      </c>
      <c r="K523" t="str">
        <f>IFERROR(VLOOKUP(A523,'Dungeon&amp;Framework'!DM:DX,10,FALSE),"")</f>
        <v/>
      </c>
    </row>
    <row r="524" spans="1:11" x14ac:dyDescent="0.2">
      <c r="A524">
        <v>523</v>
      </c>
      <c r="D524">
        <v>49</v>
      </c>
      <c r="I524">
        <v>50</v>
      </c>
      <c r="K524" t="str">
        <f>IFERROR(VLOOKUP(A524,'Dungeon&amp;Framework'!DM:DX,10,FALSE),"")</f>
        <v/>
      </c>
    </row>
    <row r="525" spans="1:11" x14ac:dyDescent="0.2">
      <c r="A525">
        <v>524</v>
      </c>
      <c r="D525">
        <v>49</v>
      </c>
      <c r="I525">
        <v>50</v>
      </c>
      <c r="K525" t="str">
        <f>IFERROR(VLOOKUP(A525,'Dungeon&amp;Framework'!DM:DX,10,FALSE),"")</f>
        <v/>
      </c>
    </row>
    <row r="526" spans="1:11" x14ac:dyDescent="0.2">
      <c r="A526">
        <v>525</v>
      </c>
      <c r="D526">
        <v>49</v>
      </c>
      <c r="I526">
        <v>50</v>
      </c>
      <c r="K526" t="str">
        <f>IFERROR(VLOOKUP(A526,'Dungeon&amp;Framework'!DM:DX,10,FALSE),"")</f>
        <v/>
      </c>
    </row>
    <row r="527" spans="1:11" x14ac:dyDescent="0.2">
      <c r="A527">
        <v>526</v>
      </c>
      <c r="D527">
        <v>49</v>
      </c>
      <c r="I527">
        <v>50</v>
      </c>
      <c r="K527" t="str">
        <f>IFERROR(VLOOKUP(A527,'Dungeon&amp;Framework'!DM:DX,10,FALSE),"")</f>
        <v/>
      </c>
    </row>
    <row r="528" spans="1:11" x14ac:dyDescent="0.2">
      <c r="A528">
        <v>527</v>
      </c>
      <c r="D528">
        <v>49</v>
      </c>
      <c r="I528">
        <v>50</v>
      </c>
      <c r="K528" t="str">
        <f>IFERROR(VLOOKUP(A528,'Dungeon&amp;Framework'!DM:DX,10,FALSE),"")</f>
        <v/>
      </c>
    </row>
    <row r="529" spans="1:11" x14ac:dyDescent="0.2">
      <c r="A529">
        <v>528</v>
      </c>
      <c r="D529">
        <v>49</v>
      </c>
      <c r="I529">
        <v>50</v>
      </c>
      <c r="K529" t="str">
        <f>IFERROR(VLOOKUP(A529,'Dungeon&amp;Framework'!DM:DX,10,FALSE),"")</f>
        <v/>
      </c>
    </row>
    <row r="530" spans="1:11" x14ac:dyDescent="0.2">
      <c r="A530">
        <v>529</v>
      </c>
      <c r="D530">
        <v>49</v>
      </c>
      <c r="I530">
        <v>50</v>
      </c>
      <c r="K530" t="str">
        <f>IFERROR(VLOOKUP(A530,'Dungeon&amp;Framework'!DM:DX,10,FALSE),"")</f>
        <v/>
      </c>
    </row>
    <row r="531" spans="1:11" x14ac:dyDescent="0.2">
      <c r="A531">
        <v>530</v>
      </c>
      <c r="D531">
        <v>49</v>
      </c>
      <c r="I531">
        <v>50</v>
      </c>
      <c r="K531" t="str">
        <f>IFERROR(VLOOKUP(A531,'Dungeon&amp;Framework'!DM:DX,10,FALSE),"")</f>
        <v/>
      </c>
    </row>
    <row r="532" spans="1:11" x14ac:dyDescent="0.2">
      <c r="A532">
        <v>531</v>
      </c>
      <c r="D532">
        <v>49</v>
      </c>
      <c r="I532">
        <v>50</v>
      </c>
      <c r="K532" t="str">
        <f>IFERROR(VLOOKUP(A532,'Dungeon&amp;Framework'!DM:DX,10,FALSE),"")</f>
        <v/>
      </c>
    </row>
    <row r="533" spans="1:11" x14ac:dyDescent="0.2">
      <c r="A533">
        <v>532</v>
      </c>
      <c r="D533">
        <v>49</v>
      </c>
      <c r="I533">
        <v>50</v>
      </c>
      <c r="K533" t="str">
        <f>IFERROR(VLOOKUP(A533,'Dungeon&amp;Framework'!DM:DX,10,FALSE),"")</f>
        <v/>
      </c>
    </row>
    <row r="534" spans="1:11" x14ac:dyDescent="0.2">
      <c r="A534">
        <v>533</v>
      </c>
      <c r="D534">
        <v>49</v>
      </c>
      <c r="I534">
        <v>50</v>
      </c>
      <c r="K534" t="str">
        <f>IFERROR(VLOOKUP(A534,'Dungeon&amp;Framework'!DM:DX,10,FALSE),"")</f>
        <v/>
      </c>
    </row>
    <row r="535" spans="1:11" x14ac:dyDescent="0.2">
      <c r="A535">
        <v>534</v>
      </c>
      <c r="D535">
        <v>49</v>
      </c>
      <c r="I535">
        <v>50</v>
      </c>
      <c r="K535" t="str">
        <f>IFERROR(VLOOKUP(A535,'Dungeon&amp;Framework'!DM:DX,10,FALSE),"")</f>
        <v/>
      </c>
    </row>
    <row r="536" spans="1:11" x14ac:dyDescent="0.2">
      <c r="A536">
        <v>535</v>
      </c>
      <c r="D536">
        <v>50</v>
      </c>
      <c r="I536">
        <v>50</v>
      </c>
      <c r="K536" t="str">
        <f>IFERROR(VLOOKUP(A536,'Dungeon&amp;Framework'!DM:DX,10,FALSE),"")</f>
        <v/>
      </c>
    </row>
    <row r="537" spans="1:11" x14ac:dyDescent="0.2">
      <c r="A537">
        <v>536</v>
      </c>
      <c r="D537">
        <v>50</v>
      </c>
      <c r="I537">
        <v>50</v>
      </c>
      <c r="K537" t="str">
        <f>IFERROR(VLOOKUP(A537,'Dungeon&amp;Framework'!DM:DX,10,FALSE),"")</f>
        <v/>
      </c>
    </row>
    <row r="538" spans="1:11" x14ac:dyDescent="0.2">
      <c r="A538">
        <v>537</v>
      </c>
      <c r="D538">
        <v>50</v>
      </c>
      <c r="I538">
        <v>50</v>
      </c>
      <c r="K538" t="str">
        <f>IFERROR(VLOOKUP(A538,'Dungeon&amp;Framework'!DM:DX,10,FALSE),"")</f>
        <v/>
      </c>
    </row>
    <row r="539" spans="1:11" x14ac:dyDescent="0.2">
      <c r="A539">
        <v>538</v>
      </c>
      <c r="D539">
        <v>50</v>
      </c>
      <c r="I539">
        <v>50</v>
      </c>
      <c r="K539" t="str">
        <f>IFERROR(VLOOKUP(A539,'Dungeon&amp;Framework'!DM:DX,10,FALSE),"")</f>
        <v/>
      </c>
    </row>
    <row r="540" spans="1:11" x14ac:dyDescent="0.2">
      <c r="A540">
        <v>539</v>
      </c>
      <c r="D540">
        <v>50</v>
      </c>
      <c r="I540">
        <v>50</v>
      </c>
      <c r="K540" t="str">
        <f>IFERROR(VLOOKUP(A540,'Dungeon&amp;Framework'!DM:DX,10,FALSE),"")</f>
        <v/>
      </c>
    </row>
    <row r="541" spans="1:11" x14ac:dyDescent="0.2">
      <c r="A541">
        <v>540</v>
      </c>
      <c r="D541">
        <v>50</v>
      </c>
      <c r="I541">
        <v>50</v>
      </c>
      <c r="K541" t="str">
        <f>IFERROR(VLOOKUP(A541,'Dungeon&amp;Framework'!DM:DX,10,FALSE),"")</f>
        <v/>
      </c>
    </row>
    <row r="542" spans="1:11" x14ac:dyDescent="0.2">
      <c r="A542">
        <v>541</v>
      </c>
      <c r="D542">
        <v>50</v>
      </c>
      <c r="I542">
        <v>50</v>
      </c>
      <c r="K542" t="str">
        <f>IFERROR(VLOOKUP(A542,'Dungeon&amp;Framework'!DM:DX,10,FALSE),"")</f>
        <v/>
      </c>
    </row>
    <row r="543" spans="1:11" x14ac:dyDescent="0.2">
      <c r="A543">
        <v>542</v>
      </c>
      <c r="D543">
        <v>50</v>
      </c>
      <c r="I543">
        <v>50</v>
      </c>
      <c r="K543" t="str">
        <f>IFERROR(VLOOKUP(A543,'Dungeon&amp;Framework'!DM:DX,10,FALSE),"")</f>
        <v/>
      </c>
    </row>
    <row r="544" spans="1:11" x14ac:dyDescent="0.2">
      <c r="A544">
        <v>543</v>
      </c>
      <c r="D544">
        <v>50</v>
      </c>
      <c r="I544">
        <v>50</v>
      </c>
      <c r="K544" t="str">
        <f>IFERROR(VLOOKUP(A544,'Dungeon&amp;Framework'!DM:DX,10,FALSE),"")</f>
        <v/>
      </c>
    </row>
    <row r="545" spans="1:11" x14ac:dyDescent="0.2">
      <c r="A545">
        <v>544</v>
      </c>
      <c r="D545">
        <v>50</v>
      </c>
      <c r="I545">
        <v>50</v>
      </c>
      <c r="K545" t="str">
        <f>IFERROR(VLOOKUP(A545,'Dungeon&amp;Framework'!DM:DX,10,FALSE),"")</f>
        <v/>
      </c>
    </row>
    <row r="546" spans="1:11" x14ac:dyDescent="0.2">
      <c r="A546">
        <v>545</v>
      </c>
      <c r="D546">
        <v>50</v>
      </c>
      <c r="I546">
        <v>50</v>
      </c>
      <c r="K546" t="str">
        <f>IFERROR(VLOOKUP(A546,'Dungeon&amp;Framework'!DM:DX,10,FALSE),"")</f>
        <v/>
      </c>
    </row>
    <row r="547" spans="1:11" x14ac:dyDescent="0.2">
      <c r="A547">
        <v>546</v>
      </c>
      <c r="D547">
        <v>50</v>
      </c>
      <c r="I547">
        <v>50</v>
      </c>
      <c r="K547" t="str">
        <f>IFERROR(VLOOKUP(A547,'Dungeon&amp;Framework'!DM:DX,10,FALSE),"")</f>
        <v/>
      </c>
    </row>
    <row r="548" spans="1:11" x14ac:dyDescent="0.2">
      <c r="A548">
        <v>547</v>
      </c>
      <c r="D548">
        <v>50</v>
      </c>
      <c r="I548">
        <v>50</v>
      </c>
      <c r="K548" t="str">
        <f>IFERROR(VLOOKUP(A548,'Dungeon&amp;Framework'!DM:DX,10,FALSE),"")</f>
        <v/>
      </c>
    </row>
    <row r="549" spans="1:11" x14ac:dyDescent="0.2">
      <c r="A549">
        <v>548</v>
      </c>
      <c r="D549">
        <v>50</v>
      </c>
      <c r="I549">
        <v>50</v>
      </c>
      <c r="K549" t="str">
        <f>IFERROR(VLOOKUP(A549,'Dungeon&amp;Framework'!DM:DX,10,FALSE),"")</f>
        <v/>
      </c>
    </row>
    <row r="550" spans="1:11" x14ac:dyDescent="0.2">
      <c r="A550">
        <v>549</v>
      </c>
      <c r="D550">
        <v>50</v>
      </c>
      <c r="I550">
        <v>50</v>
      </c>
      <c r="K550" t="str">
        <f>IFERROR(VLOOKUP(A550,'Dungeon&amp;Framework'!DM:DX,10,FALSE),"")</f>
        <v/>
      </c>
    </row>
    <row r="551" spans="1:11" x14ac:dyDescent="0.2">
      <c r="A551">
        <v>550</v>
      </c>
      <c r="D551">
        <v>51</v>
      </c>
      <c r="I551">
        <v>50</v>
      </c>
      <c r="K551" t="str">
        <f>IFERROR(VLOOKUP(A551,'Dungeon&amp;Framework'!DM:DX,10,FALSE),"")</f>
        <v/>
      </c>
    </row>
    <row r="552" spans="1:11" x14ac:dyDescent="0.2">
      <c r="A552">
        <v>551</v>
      </c>
      <c r="D552">
        <v>51</v>
      </c>
      <c r="I552">
        <v>50</v>
      </c>
      <c r="K552" t="str">
        <f>IFERROR(VLOOKUP(A552,'Dungeon&amp;Framework'!DM:DX,10,FALSE),"")</f>
        <v/>
      </c>
    </row>
    <row r="553" spans="1:11" x14ac:dyDescent="0.2">
      <c r="A553">
        <v>552</v>
      </c>
      <c r="D553">
        <v>51</v>
      </c>
      <c r="I553">
        <v>50</v>
      </c>
      <c r="K553" t="str">
        <f>IFERROR(VLOOKUP(A553,'Dungeon&amp;Framework'!DM:DX,10,FALSE),"")</f>
        <v/>
      </c>
    </row>
    <row r="554" spans="1:11" x14ac:dyDescent="0.2">
      <c r="A554">
        <v>553</v>
      </c>
      <c r="D554">
        <v>51</v>
      </c>
      <c r="I554">
        <v>50</v>
      </c>
      <c r="K554" t="str">
        <f>IFERROR(VLOOKUP(A554,'Dungeon&amp;Framework'!DM:DX,10,FALSE),"")</f>
        <v/>
      </c>
    </row>
    <row r="555" spans="1:11" x14ac:dyDescent="0.2">
      <c r="A555">
        <v>554</v>
      </c>
      <c r="D555">
        <v>51</v>
      </c>
      <c r="I555">
        <v>50</v>
      </c>
      <c r="K555" t="str">
        <f>IFERROR(VLOOKUP(A555,'Dungeon&amp;Framework'!DM:DX,10,FALSE),"")</f>
        <v/>
      </c>
    </row>
    <row r="556" spans="1:11" x14ac:dyDescent="0.2">
      <c r="A556">
        <v>555</v>
      </c>
      <c r="D556">
        <v>51</v>
      </c>
      <c r="I556">
        <v>50</v>
      </c>
      <c r="K556" t="str">
        <f>IFERROR(VLOOKUP(A556,'Dungeon&amp;Framework'!DM:DX,10,FALSE),"")</f>
        <v/>
      </c>
    </row>
    <row r="557" spans="1:11" x14ac:dyDescent="0.2">
      <c r="A557">
        <v>556</v>
      </c>
      <c r="D557">
        <v>51</v>
      </c>
      <c r="I557">
        <v>50</v>
      </c>
      <c r="K557" t="str">
        <f>IFERROR(VLOOKUP(A557,'Dungeon&amp;Framework'!DM:DX,10,FALSE),"")</f>
        <v/>
      </c>
    </row>
    <row r="558" spans="1:11" x14ac:dyDescent="0.2">
      <c r="A558">
        <v>557</v>
      </c>
      <c r="D558">
        <v>51</v>
      </c>
      <c r="I558">
        <v>50</v>
      </c>
      <c r="K558" t="str">
        <f>IFERROR(VLOOKUP(A558,'Dungeon&amp;Framework'!DM:DX,10,FALSE),"")</f>
        <v/>
      </c>
    </row>
    <row r="559" spans="1:11" x14ac:dyDescent="0.2">
      <c r="A559">
        <v>558</v>
      </c>
      <c r="D559">
        <v>51</v>
      </c>
      <c r="I559">
        <v>50</v>
      </c>
      <c r="K559" t="str">
        <f>IFERROR(VLOOKUP(A559,'Dungeon&amp;Framework'!DM:DX,10,FALSE),"")</f>
        <v/>
      </c>
    </row>
    <row r="560" spans="1:11" x14ac:dyDescent="0.2">
      <c r="A560">
        <v>559</v>
      </c>
      <c r="D560">
        <v>51</v>
      </c>
      <c r="I560">
        <v>50</v>
      </c>
      <c r="K560" t="str">
        <f>IFERROR(VLOOKUP(A560,'Dungeon&amp;Framework'!DM:DX,10,FALSE),"")</f>
        <v/>
      </c>
    </row>
    <row r="561" spans="1:11" x14ac:dyDescent="0.2">
      <c r="A561">
        <v>560</v>
      </c>
      <c r="D561">
        <v>51</v>
      </c>
      <c r="I561">
        <v>50</v>
      </c>
      <c r="K561" t="str">
        <f>IFERROR(VLOOKUP(A561,'Dungeon&amp;Framework'!DM:DX,10,FALSE),"")</f>
        <v/>
      </c>
    </row>
    <row r="562" spans="1:11" x14ac:dyDescent="0.2">
      <c r="A562">
        <v>561</v>
      </c>
      <c r="D562">
        <v>51</v>
      </c>
      <c r="I562">
        <v>50</v>
      </c>
      <c r="K562" t="str">
        <f>IFERROR(VLOOKUP(A562,'Dungeon&amp;Framework'!DM:DX,10,FALSE),"")</f>
        <v/>
      </c>
    </row>
    <row r="563" spans="1:11" x14ac:dyDescent="0.2">
      <c r="A563">
        <v>562</v>
      </c>
      <c r="D563">
        <v>51</v>
      </c>
      <c r="I563">
        <v>50</v>
      </c>
      <c r="K563" t="str">
        <f>IFERROR(VLOOKUP(A563,'Dungeon&amp;Framework'!DM:DX,10,FALSE),"")</f>
        <v/>
      </c>
    </row>
    <row r="564" spans="1:11" x14ac:dyDescent="0.2">
      <c r="A564">
        <v>563</v>
      </c>
      <c r="D564">
        <v>51</v>
      </c>
      <c r="I564">
        <v>50</v>
      </c>
      <c r="K564" t="str">
        <f>IFERROR(VLOOKUP(A564,'Dungeon&amp;Framework'!DM:DX,10,FALSE),"")</f>
        <v/>
      </c>
    </row>
    <row r="565" spans="1:11" x14ac:dyDescent="0.2">
      <c r="A565">
        <v>564</v>
      </c>
      <c r="D565">
        <v>51</v>
      </c>
      <c r="I565">
        <v>50</v>
      </c>
      <c r="K565" t="str">
        <f>IFERROR(VLOOKUP(A565,'Dungeon&amp;Framework'!DM:DX,10,FALSE),"")</f>
        <v/>
      </c>
    </row>
    <row r="566" spans="1:11" x14ac:dyDescent="0.2">
      <c r="A566">
        <v>565</v>
      </c>
      <c r="D566">
        <v>51</v>
      </c>
      <c r="I566">
        <v>50</v>
      </c>
      <c r="K566" t="str">
        <f>IFERROR(VLOOKUP(A566,'Dungeon&amp;Framework'!DM:DX,10,FALSE),"")</f>
        <v/>
      </c>
    </row>
    <row r="567" spans="1:11" x14ac:dyDescent="0.2">
      <c r="A567">
        <v>566</v>
      </c>
      <c r="D567">
        <v>51</v>
      </c>
      <c r="I567">
        <v>50</v>
      </c>
      <c r="K567" t="str">
        <f>IFERROR(VLOOKUP(A567,'Dungeon&amp;Framework'!DM:DX,10,FALSE),"")</f>
        <v/>
      </c>
    </row>
    <row r="568" spans="1:11" x14ac:dyDescent="0.2">
      <c r="A568">
        <v>567</v>
      </c>
      <c r="D568">
        <v>51</v>
      </c>
      <c r="I568">
        <v>50</v>
      </c>
      <c r="K568" t="str">
        <f>IFERROR(VLOOKUP(A568,'Dungeon&amp;Framework'!DM:DX,10,FALSE),"")</f>
        <v/>
      </c>
    </row>
    <row r="569" spans="1:11" x14ac:dyDescent="0.2">
      <c r="A569">
        <v>568</v>
      </c>
      <c r="D569">
        <v>51</v>
      </c>
      <c r="I569">
        <v>50</v>
      </c>
      <c r="K569" t="str">
        <f>IFERROR(VLOOKUP(A569,'Dungeon&amp;Framework'!DM:DX,10,FALSE),"")</f>
        <v/>
      </c>
    </row>
    <row r="570" spans="1:11" x14ac:dyDescent="0.2">
      <c r="A570">
        <v>569</v>
      </c>
      <c r="D570">
        <v>51</v>
      </c>
      <c r="I570">
        <v>50</v>
      </c>
      <c r="K570" t="str">
        <f>IFERROR(VLOOKUP(A570,'Dungeon&amp;Framework'!DM:DX,10,FALSE),"")</f>
        <v/>
      </c>
    </row>
    <row r="571" spans="1:11" x14ac:dyDescent="0.2">
      <c r="A571">
        <v>570</v>
      </c>
      <c r="D571">
        <v>51</v>
      </c>
      <c r="I571">
        <v>50</v>
      </c>
      <c r="K571" t="str">
        <f>IFERROR(VLOOKUP(A571,'Dungeon&amp;Framework'!DM:DX,10,FALSE),"")</f>
        <v/>
      </c>
    </row>
    <row r="572" spans="1:11" x14ac:dyDescent="0.2">
      <c r="A572">
        <v>571</v>
      </c>
      <c r="D572">
        <v>51</v>
      </c>
      <c r="I572">
        <v>50</v>
      </c>
      <c r="K572" t="str">
        <f>IFERROR(VLOOKUP(A572,'Dungeon&amp;Framework'!DM:DX,10,FALSE),"")</f>
        <v/>
      </c>
    </row>
    <row r="573" spans="1:11" x14ac:dyDescent="0.2">
      <c r="A573">
        <v>572</v>
      </c>
      <c r="D573">
        <v>51</v>
      </c>
      <c r="I573">
        <v>50</v>
      </c>
      <c r="K573" t="str">
        <f>IFERROR(VLOOKUP(A573,'Dungeon&amp;Framework'!DM:DX,10,FALSE),"")</f>
        <v/>
      </c>
    </row>
    <row r="574" spans="1:11" x14ac:dyDescent="0.2">
      <c r="A574">
        <v>573</v>
      </c>
      <c r="D574">
        <v>51</v>
      </c>
      <c r="I574">
        <v>50</v>
      </c>
      <c r="K574" t="str">
        <f>IFERROR(VLOOKUP(A574,'Dungeon&amp;Framework'!DM:DX,10,FALSE),"")</f>
        <v/>
      </c>
    </row>
    <row r="575" spans="1:11" x14ac:dyDescent="0.2">
      <c r="A575">
        <v>574</v>
      </c>
      <c r="D575">
        <v>51</v>
      </c>
      <c r="I575">
        <v>50</v>
      </c>
      <c r="K575" t="str">
        <f>IFERROR(VLOOKUP(A575,'Dungeon&amp;Framework'!DM:DX,10,FALSE),"")</f>
        <v/>
      </c>
    </row>
    <row r="576" spans="1:11" x14ac:dyDescent="0.2">
      <c r="A576">
        <v>575</v>
      </c>
      <c r="D576">
        <v>51</v>
      </c>
      <c r="I576">
        <v>50</v>
      </c>
      <c r="K576" t="str">
        <f>IFERROR(VLOOKUP(A576,'Dungeon&amp;Framework'!DM:DX,10,FALSE),"")</f>
        <v/>
      </c>
    </row>
    <row r="577" spans="1:11" x14ac:dyDescent="0.2">
      <c r="A577">
        <v>576</v>
      </c>
      <c r="D577">
        <v>51</v>
      </c>
      <c r="I577">
        <v>50</v>
      </c>
      <c r="K577" t="str">
        <f>IFERROR(VLOOKUP(A577,'Dungeon&amp;Framework'!DM:DX,10,FALSE),"")</f>
        <v/>
      </c>
    </row>
    <row r="578" spans="1:11" x14ac:dyDescent="0.2">
      <c r="A578">
        <v>577</v>
      </c>
      <c r="D578">
        <v>51</v>
      </c>
      <c r="I578">
        <v>50</v>
      </c>
      <c r="K578" t="str">
        <f>IFERROR(VLOOKUP(A578,'Dungeon&amp;Framework'!DM:DX,10,FALSE),"")</f>
        <v/>
      </c>
    </row>
    <row r="579" spans="1:11" x14ac:dyDescent="0.2">
      <c r="A579">
        <v>578</v>
      </c>
      <c r="D579">
        <v>51</v>
      </c>
      <c r="I579">
        <v>50</v>
      </c>
      <c r="K579" t="str">
        <f>IFERROR(VLOOKUP(A579,'Dungeon&amp;Framework'!DM:DX,10,FALSE),"")</f>
        <v/>
      </c>
    </row>
    <row r="580" spans="1:11" x14ac:dyDescent="0.2">
      <c r="A580">
        <v>579</v>
      </c>
      <c r="D580">
        <v>51</v>
      </c>
      <c r="I580">
        <v>50</v>
      </c>
      <c r="K580" t="str">
        <f>IFERROR(VLOOKUP(A580,'Dungeon&amp;Framework'!DM:DX,10,FALSE),"")</f>
        <v/>
      </c>
    </row>
    <row r="581" spans="1:11" x14ac:dyDescent="0.2">
      <c r="A581">
        <v>580</v>
      </c>
      <c r="D581">
        <v>52</v>
      </c>
      <c r="I581">
        <v>50</v>
      </c>
      <c r="K581" t="str">
        <f>IFERROR(VLOOKUP(A581,'Dungeon&amp;Framework'!DM:DX,10,FALSE),"")</f>
        <v/>
      </c>
    </row>
    <row r="582" spans="1:11" x14ac:dyDescent="0.2">
      <c r="A582">
        <v>581</v>
      </c>
      <c r="D582">
        <v>52</v>
      </c>
      <c r="I582">
        <v>50</v>
      </c>
      <c r="K582" t="str">
        <f>IFERROR(VLOOKUP(A582,'Dungeon&amp;Framework'!DM:DX,10,FALSE),"")</f>
        <v/>
      </c>
    </row>
    <row r="583" spans="1:11" x14ac:dyDescent="0.2">
      <c r="A583">
        <v>582</v>
      </c>
      <c r="D583">
        <v>52</v>
      </c>
      <c r="I583">
        <v>50</v>
      </c>
      <c r="K583" t="str">
        <f>IFERROR(VLOOKUP(A583,'Dungeon&amp;Framework'!DM:DX,10,FALSE),"")</f>
        <v/>
      </c>
    </row>
    <row r="584" spans="1:11" x14ac:dyDescent="0.2">
      <c r="A584">
        <v>583</v>
      </c>
      <c r="D584">
        <v>52</v>
      </c>
      <c r="I584">
        <v>50</v>
      </c>
      <c r="K584" t="str">
        <f>IFERROR(VLOOKUP(A584,'Dungeon&amp;Framework'!DM:DX,10,FALSE),"")</f>
        <v/>
      </c>
    </row>
    <row r="585" spans="1:11" x14ac:dyDescent="0.2">
      <c r="A585">
        <v>584</v>
      </c>
      <c r="D585">
        <v>52</v>
      </c>
      <c r="I585">
        <v>50</v>
      </c>
      <c r="K585" t="str">
        <f>IFERROR(VLOOKUP(A585,'Dungeon&amp;Framework'!DM:DX,10,FALSE),"")</f>
        <v/>
      </c>
    </row>
    <row r="586" spans="1:11" x14ac:dyDescent="0.2">
      <c r="A586">
        <v>585</v>
      </c>
      <c r="D586">
        <v>52</v>
      </c>
      <c r="I586">
        <v>50</v>
      </c>
      <c r="K586" t="str">
        <f>IFERROR(VLOOKUP(A586,'Dungeon&amp;Framework'!DM:DX,10,FALSE),"")</f>
        <v/>
      </c>
    </row>
    <row r="587" spans="1:11" x14ac:dyDescent="0.2">
      <c r="A587">
        <v>586</v>
      </c>
      <c r="D587">
        <v>52</v>
      </c>
      <c r="I587">
        <v>50</v>
      </c>
      <c r="K587" t="str">
        <f>IFERROR(VLOOKUP(A587,'Dungeon&amp;Framework'!DM:DX,10,FALSE),"")</f>
        <v/>
      </c>
    </row>
    <row r="588" spans="1:11" x14ac:dyDescent="0.2">
      <c r="A588">
        <v>587</v>
      </c>
      <c r="D588">
        <v>52</v>
      </c>
      <c r="I588">
        <v>50</v>
      </c>
      <c r="K588" t="str">
        <f>IFERROR(VLOOKUP(A588,'Dungeon&amp;Framework'!DM:DX,10,FALSE),"")</f>
        <v/>
      </c>
    </row>
    <row r="589" spans="1:11" x14ac:dyDescent="0.2">
      <c r="A589">
        <v>588</v>
      </c>
      <c r="D589">
        <v>52</v>
      </c>
      <c r="I589">
        <v>50</v>
      </c>
      <c r="K589" t="str">
        <f>IFERROR(VLOOKUP(A589,'Dungeon&amp;Framework'!DM:DX,10,FALSE),"")</f>
        <v/>
      </c>
    </row>
    <row r="590" spans="1:11" x14ac:dyDescent="0.2">
      <c r="A590">
        <v>589</v>
      </c>
      <c r="D590">
        <v>52</v>
      </c>
      <c r="I590">
        <v>50</v>
      </c>
      <c r="K590" t="str">
        <f>IFERROR(VLOOKUP(A590,'Dungeon&amp;Framework'!DM:DX,10,FALSE),"")</f>
        <v/>
      </c>
    </row>
    <row r="591" spans="1:11" x14ac:dyDescent="0.2">
      <c r="A591">
        <v>590</v>
      </c>
      <c r="D591">
        <v>52</v>
      </c>
      <c r="I591">
        <v>50</v>
      </c>
      <c r="K591" t="str">
        <f>IFERROR(VLOOKUP(A591,'Dungeon&amp;Framework'!DM:DX,10,FALSE),"")</f>
        <v/>
      </c>
    </row>
    <row r="592" spans="1:11" x14ac:dyDescent="0.2">
      <c r="A592">
        <v>591</v>
      </c>
      <c r="D592">
        <v>52</v>
      </c>
      <c r="I592">
        <v>50</v>
      </c>
      <c r="K592" t="str">
        <f>IFERROR(VLOOKUP(A592,'Dungeon&amp;Framework'!DM:DX,10,FALSE),"")</f>
        <v/>
      </c>
    </row>
    <row r="593" spans="1:11" x14ac:dyDescent="0.2">
      <c r="A593">
        <v>592</v>
      </c>
      <c r="D593">
        <v>52</v>
      </c>
      <c r="I593">
        <v>50</v>
      </c>
      <c r="K593" t="str">
        <f>IFERROR(VLOOKUP(A593,'Dungeon&amp;Framework'!DM:DX,10,FALSE),"")</f>
        <v/>
      </c>
    </row>
    <row r="594" spans="1:11" x14ac:dyDescent="0.2">
      <c r="A594">
        <v>593</v>
      </c>
      <c r="D594">
        <v>52</v>
      </c>
      <c r="I594">
        <v>50</v>
      </c>
      <c r="K594" t="str">
        <f>IFERROR(VLOOKUP(A594,'Dungeon&amp;Framework'!DM:DX,10,FALSE),"")</f>
        <v/>
      </c>
    </row>
    <row r="595" spans="1:11" x14ac:dyDescent="0.2">
      <c r="A595">
        <v>594</v>
      </c>
      <c r="D595">
        <v>52</v>
      </c>
      <c r="I595">
        <v>50</v>
      </c>
      <c r="K595" t="str">
        <f>IFERROR(VLOOKUP(A595,'Dungeon&amp;Framework'!DM:DX,10,FALSE),"")</f>
        <v/>
      </c>
    </row>
    <row r="596" spans="1:11" x14ac:dyDescent="0.2">
      <c r="A596">
        <v>595</v>
      </c>
      <c r="D596">
        <v>52</v>
      </c>
      <c r="I596">
        <v>50</v>
      </c>
      <c r="K596" t="str">
        <f>IFERROR(VLOOKUP(A596,'Dungeon&amp;Framework'!DM:DX,10,FALSE),"")</f>
        <v/>
      </c>
    </row>
    <row r="597" spans="1:11" x14ac:dyDescent="0.2">
      <c r="A597">
        <v>596</v>
      </c>
      <c r="D597">
        <v>52</v>
      </c>
      <c r="I597">
        <v>50</v>
      </c>
      <c r="K597" t="str">
        <f>IFERROR(VLOOKUP(A597,'Dungeon&amp;Framework'!DM:DX,10,FALSE),"")</f>
        <v/>
      </c>
    </row>
    <row r="598" spans="1:11" x14ac:dyDescent="0.2">
      <c r="A598">
        <v>597</v>
      </c>
      <c r="D598">
        <v>52</v>
      </c>
      <c r="I598">
        <v>50</v>
      </c>
      <c r="K598" t="str">
        <f>IFERROR(VLOOKUP(A598,'Dungeon&amp;Framework'!DM:DX,10,FALSE),"")</f>
        <v/>
      </c>
    </row>
    <row r="599" spans="1:11" x14ac:dyDescent="0.2">
      <c r="A599">
        <v>598</v>
      </c>
      <c r="D599">
        <v>52</v>
      </c>
      <c r="I599">
        <v>50</v>
      </c>
      <c r="K599" t="str">
        <f>IFERROR(VLOOKUP(A599,'Dungeon&amp;Framework'!DM:DX,10,FALSE),"")</f>
        <v/>
      </c>
    </row>
    <row r="600" spans="1:11" x14ac:dyDescent="0.2">
      <c r="A600">
        <v>599</v>
      </c>
      <c r="D600">
        <v>52</v>
      </c>
      <c r="I600">
        <v>50</v>
      </c>
      <c r="K600" t="str">
        <f>IFERROR(VLOOKUP(A600,'Dungeon&amp;Framework'!DM:DX,10,FALSE),"")</f>
        <v/>
      </c>
    </row>
    <row r="601" spans="1:11" x14ac:dyDescent="0.2">
      <c r="A601">
        <v>600</v>
      </c>
      <c r="D601">
        <v>52</v>
      </c>
      <c r="I601">
        <v>50</v>
      </c>
      <c r="K601" t="str">
        <f>IFERROR(VLOOKUP(A601,'Dungeon&amp;Framework'!DM:DX,10,FALSE),"")</f>
        <v/>
      </c>
    </row>
    <row r="602" spans="1:11" x14ac:dyDescent="0.2">
      <c r="A602">
        <v>601</v>
      </c>
      <c r="D602">
        <v>52</v>
      </c>
      <c r="I602">
        <v>50</v>
      </c>
      <c r="K602" t="str">
        <f>IFERROR(VLOOKUP(A602,'Dungeon&amp;Framework'!DM:DX,10,FALSE),"")</f>
        <v/>
      </c>
    </row>
    <row r="603" spans="1:11" x14ac:dyDescent="0.2">
      <c r="A603">
        <v>602</v>
      </c>
      <c r="D603">
        <v>52</v>
      </c>
      <c r="I603">
        <v>50</v>
      </c>
      <c r="K603" t="str">
        <f>IFERROR(VLOOKUP(A603,'Dungeon&amp;Framework'!DM:DX,10,FALSE),"")</f>
        <v/>
      </c>
    </row>
    <row r="604" spans="1:11" x14ac:dyDescent="0.2">
      <c r="A604">
        <v>603</v>
      </c>
      <c r="D604">
        <v>52</v>
      </c>
      <c r="I604">
        <v>50</v>
      </c>
      <c r="K604" t="str">
        <f>IFERROR(VLOOKUP(A604,'Dungeon&amp;Framework'!DM:DX,10,FALSE),"")</f>
        <v/>
      </c>
    </row>
    <row r="605" spans="1:11" x14ac:dyDescent="0.2">
      <c r="A605">
        <v>604</v>
      </c>
      <c r="D605">
        <v>52</v>
      </c>
      <c r="I605">
        <v>50</v>
      </c>
      <c r="K605" t="str">
        <f>IFERROR(VLOOKUP(A605,'Dungeon&amp;Framework'!DM:DX,10,FALSE),"")</f>
        <v/>
      </c>
    </row>
    <row r="606" spans="1:11" x14ac:dyDescent="0.2">
      <c r="A606">
        <v>605</v>
      </c>
      <c r="D606">
        <v>52</v>
      </c>
      <c r="I606">
        <v>50</v>
      </c>
      <c r="K606" t="str">
        <f>IFERROR(VLOOKUP(A606,'Dungeon&amp;Framework'!DM:DX,10,FALSE),"")</f>
        <v/>
      </c>
    </row>
    <row r="607" spans="1:11" x14ac:dyDescent="0.2">
      <c r="A607">
        <v>606</v>
      </c>
      <c r="D607">
        <v>52</v>
      </c>
      <c r="I607">
        <v>50</v>
      </c>
      <c r="K607" t="str">
        <f>IFERROR(VLOOKUP(A607,'Dungeon&amp;Framework'!DM:DX,10,FALSE),"")</f>
        <v/>
      </c>
    </row>
    <row r="608" spans="1:11" x14ac:dyDescent="0.2">
      <c r="A608">
        <v>607</v>
      </c>
      <c r="D608">
        <v>52</v>
      </c>
      <c r="I608">
        <v>50</v>
      </c>
      <c r="K608" t="str">
        <f>IFERROR(VLOOKUP(A608,'Dungeon&amp;Framework'!DM:DX,10,FALSE),"")</f>
        <v/>
      </c>
    </row>
    <row r="609" spans="1:11" x14ac:dyDescent="0.2">
      <c r="A609">
        <v>608</v>
      </c>
      <c r="D609">
        <v>52</v>
      </c>
      <c r="I609">
        <v>50</v>
      </c>
      <c r="K609" t="str">
        <f>IFERROR(VLOOKUP(A609,'Dungeon&amp;Framework'!DM:DX,10,FALSE),"")</f>
        <v/>
      </c>
    </row>
    <row r="610" spans="1:11" x14ac:dyDescent="0.2">
      <c r="A610">
        <v>609</v>
      </c>
      <c r="D610">
        <v>52</v>
      </c>
      <c r="I610">
        <v>50</v>
      </c>
      <c r="K610" t="str">
        <f>IFERROR(VLOOKUP(A610,'Dungeon&amp;Framework'!DM:DX,10,FALSE),"")</f>
        <v/>
      </c>
    </row>
    <row r="611" spans="1:11" x14ac:dyDescent="0.2">
      <c r="A611">
        <v>610</v>
      </c>
      <c r="D611">
        <v>53</v>
      </c>
      <c r="I611">
        <v>50</v>
      </c>
      <c r="K611" t="str">
        <f>IFERROR(VLOOKUP(A611,'Dungeon&amp;Framework'!DM:DX,10,FALSE),"")</f>
        <v/>
      </c>
    </row>
    <row r="612" spans="1:11" x14ac:dyDescent="0.2">
      <c r="A612">
        <v>611</v>
      </c>
      <c r="D612">
        <v>53</v>
      </c>
      <c r="I612">
        <v>50</v>
      </c>
      <c r="K612" t="str">
        <f>IFERROR(VLOOKUP(A612,'Dungeon&amp;Framework'!DM:DX,10,FALSE),"")</f>
        <v/>
      </c>
    </row>
    <row r="613" spans="1:11" x14ac:dyDescent="0.2">
      <c r="A613">
        <v>612</v>
      </c>
      <c r="D613">
        <v>53</v>
      </c>
      <c r="I613">
        <v>50</v>
      </c>
      <c r="K613" t="str">
        <f>IFERROR(VLOOKUP(A613,'Dungeon&amp;Framework'!DM:DX,10,FALSE),"")</f>
        <v/>
      </c>
    </row>
    <row r="614" spans="1:11" x14ac:dyDescent="0.2">
      <c r="A614">
        <v>613</v>
      </c>
      <c r="D614">
        <v>53</v>
      </c>
      <c r="I614">
        <v>50</v>
      </c>
      <c r="K614" t="str">
        <f>IFERROR(VLOOKUP(A614,'Dungeon&amp;Framework'!DM:DX,10,FALSE),"")</f>
        <v/>
      </c>
    </row>
    <row r="615" spans="1:11" x14ac:dyDescent="0.2">
      <c r="A615">
        <v>614</v>
      </c>
      <c r="D615">
        <v>53</v>
      </c>
      <c r="I615">
        <v>50</v>
      </c>
      <c r="K615" t="str">
        <f>IFERROR(VLOOKUP(A615,'Dungeon&amp;Framework'!DM:DX,10,FALSE),"")</f>
        <v/>
      </c>
    </row>
    <row r="616" spans="1:11" x14ac:dyDescent="0.2">
      <c r="A616">
        <v>615</v>
      </c>
      <c r="D616">
        <v>53</v>
      </c>
      <c r="I616">
        <v>50</v>
      </c>
      <c r="K616" t="str">
        <f>IFERROR(VLOOKUP(A616,'Dungeon&amp;Framework'!DM:DX,10,FALSE),"")</f>
        <v/>
      </c>
    </row>
    <row r="617" spans="1:11" x14ac:dyDescent="0.2">
      <c r="A617">
        <v>616</v>
      </c>
      <c r="D617">
        <v>53</v>
      </c>
      <c r="I617">
        <v>50</v>
      </c>
      <c r="K617" t="str">
        <f>IFERROR(VLOOKUP(A617,'Dungeon&amp;Framework'!DM:DX,10,FALSE),"")</f>
        <v/>
      </c>
    </row>
    <row r="618" spans="1:11" x14ac:dyDescent="0.2">
      <c r="A618">
        <v>617</v>
      </c>
      <c r="D618">
        <v>53</v>
      </c>
      <c r="I618">
        <v>50</v>
      </c>
      <c r="K618" t="str">
        <f>IFERROR(VLOOKUP(A618,'Dungeon&amp;Framework'!DM:DX,10,FALSE),"")</f>
        <v/>
      </c>
    </row>
    <row r="619" spans="1:11" x14ac:dyDescent="0.2">
      <c r="A619">
        <v>618</v>
      </c>
      <c r="D619">
        <v>53</v>
      </c>
      <c r="I619">
        <v>50</v>
      </c>
      <c r="K619" t="str">
        <f>IFERROR(VLOOKUP(A619,'Dungeon&amp;Framework'!DM:DX,10,FALSE),"")</f>
        <v/>
      </c>
    </row>
    <row r="620" spans="1:11" x14ac:dyDescent="0.2">
      <c r="A620">
        <v>619</v>
      </c>
      <c r="D620">
        <v>53</v>
      </c>
      <c r="I620">
        <v>50</v>
      </c>
      <c r="K620" t="str">
        <f>IFERROR(VLOOKUP(A620,'Dungeon&amp;Framework'!DM:DX,10,FALSE),"")</f>
        <v/>
      </c>
    </row>
    <row r="621" spans="1:11" x14ac:dyDescent="0.2">
      <c r="A621">
        <v>620</v>
      </c>
      <c r="D621">
        <v>53</v>
      </c>
      <c r="I621">
        <v>50</v>
      </c>
      <c r="K621" t="str">
        <f>IFERROR(VLOOKUP(A621,'Dungeon&amp;Framework'!DM:DX,10,FALSE),"")</f>
        <v/>
      </c>
    </row>
    <row r="622" spans="1:11" x14ac:dyDescent="0.2">
      <c r="A622">
        <v>621</v>
      </c>
      <c r="D622">
        <v>53</v>
      </c>
      <c r="I622">
        <v>50</v>
      </c>
      <c r="K622" t="str">
        <f>IFERROR(VLOOKUP(A622,'Dungeon&amp;Framework'!DM:DX,10,FALSE),"")</f>
        <v/>
      </c>
    </row>
    <row r="623" spans="1:11" x14ac:dyDescent="0.2">
      <c r="A623">
        <v>622</v>
      </c>
      <c r="D623">
        <v>53</v>
      </c>
      <c r="I623">
        <v>50</v>
      </c>
      <c r="K623" t="str">
        <f>IFERROR(VLOOKUP(A623,'Dungeon&amp;Framework'!DM:DX,10,FALSE),"")</f>
        <v/>
      </c>
    </row>
    <row r="624" spans="1:11" x14ac:dyDescent="0.2">
      <c r="A624">
        <v>623</v>
      </c>
      <c r="D624">
        <v>53</v>
      </c>
      <c r="I624">
        <v>50</v>
      </c>
      <c r="K624" t="str">
        <f>IFERROR(VLOOKUP(A624,'Dungeon&amp;Framework'!DM:DX,10,FALSE),"")</f>
        <v/>
      </c>
    </row>
    <row r="625" spans="1:11" x14ac:dyDescent="0.2">
      <c r="A625">
        <v>624</v>
      </c>
      <c r="D625">
        <v>53</v>
      </c>
      <c r="I625">
        <v>50</v>
      </c>
      <c r="K625" t="str">
        <f>IFERROR(VLOOKUP(A625,'Dungeon&amp;Framework'!DM:DX,10,FALSE),"")</f>
        <v/>
      </c>
    </row>
    <row r="626" spans="1:11" x14ac:dyDescent="0.2">
      <c r="A626">
        <v>625</v>
      </c>
      <c r="D626">
        <v>53</v>
      </c>
      <c r="I626">
        <v>50</v>
      </c>
      <c r="K626" t="str">
        <f>IFERROR(VLOOKUP(A626,'Dungeon&amp;Framework'!DM:DX,10,FALSE),"")</f>
        <v/>
      </c>
    </row>
    <row r="627" spans="1:11" x14ac:dyDescent="0.2">
      <c r="A627">
        <v>626</v>
      </c>
      <c r="D627">
        <v>53</v>
      </c>
      <c r="I627">
        <v>50</v>
      </c>
      <c r="K627" t="str">
        <f>IFERROR(VLOOKUP(A627,'Dungeon&amp;Framework'!DM:DX,10,FALSE),"")</f>
        <v/>
      </c>
    </row>
    <row r="628" spans="1:11" x14ac:dyDescent="0.2">
      <c r="A628">
        <v>627</v>
      </c>
      <c r="D628">
        <v>53</v>
      </c>
      <c r="I628">
        <v>50</v>
      </c>
      <c r="K628" t="str">
        <f>IFERROR(VLOOKUP(A628,'Dungeon&amp;Framework'!DM:DX,10,FALSE),"")</f>
        <v/>
      </c>
    </row>
    <row r="629" spans="1:11" x14ac:dyDescent="0.2">
      <c r="A629">
        <v>628</v>
      </c>
      <c r="D629">
        <v>53</v>
      </c>
      <c r="I629">
        <v>50</v>
      </c>
      <c r="K629" t="str">
        <f>IFERROR(VLOOKUP(A629,'Dungeon&amp;Framework'!DM:DX,10,FALSE),"")</f>
        <v/>
      </c>
    </row>
    <row r="630" spans="1:11" x14ac:dyDescent="0.2">
      <c r="A630">
        <v>629</v>
      </c>
      <c r="D630">
        <v>53</v>
      </c>
      <c r="I630">
        <v>50</v>
      </c>
      <c r="K630" t="str">
        <f>IFERROR(VLOOKUP(A630,'Dungeon&amp;Framework'!DM:DX,10,FALSE),"")</f>
        <v/>
      </c>
    </row>
    <row r="631" spans="1:11" x14ac:dyDescent="0.2">
      <c r="A631">
        <v>630</v>
      </c>
      <c r="D631">
        <v>53</v>
      </c>
      <c r="I631">
        <v>50</v>
      </c>
      <c r="K631" t="str">
        <f>IFERROR(VLOOKUP(A631,'Dungeon&amp;Framework'!DM:DX,10,FALSE),"")</f>
        <v/>
      </c>
    </row>
    <row r="632" spans="1:11" x14ac:dyDescent="0.2">
      <c r="A632">
        <v>631</v>
      </c>
      <c r="D632">
        <v>53</v>
      </c>
      <c r="I632">
        <v>50</v>
      </c>
      <c r="K632" t="str">
        <f>IFERROR(VLOOKUP(A632,'Dungeon&amp;Framework'!DM:DX,10,FALSE),"")</f>
        <v/>
      </c>
    </row>
    <row r="633" spans="1:11" x14ac:dyDescent="0.2">
      <c r="A633">
        <v>632</v>
      </c>
      <c r="D633">
        <v>53</v>
      </c>
      <c r="I633">
        <v>50</v>
      </c>
      <c r="K633" t="str">
        <f>IFERROR(VLOOKUP(A633,'Dungeon&amp;Framework'!DM:DX,10,FALSE),"")</f>
        <v/>
      </c>
    </row>
    <row r="634" spans="1:11" x14ac:dyDescent="0.2">
      <c r="A634">
        <v>633</v>
      </c>
      <c r="D634">
        <v>53</v>
      </c>
      <c r="I634">
        <v>50</v>
      </c>
      <c r="K634" t="str">
        <f>IFERROR(VLOOKUP(A634,'Dungeon&amp;Framework'!DM:DX,10,FALSE),"")</f>
        <v/>
      </c>
    </row>
    <row r="635" spans="1:11" x14ac:dyDescent="0.2">
      <c r="A635">
        <v>634</v>
      </c>
      <c r="D635">
        <v>53</v>
      </c>
      <c r="I635">
        <v>50</v>
      </c>
      <c r="K635" t="str">
        <f>IFERROR(VLOOKUP(A635,'Dungeon&amp;Framework'!DM:DX,10,FALSE),"")</f>
        <v/>
      </c>
    </row>
    <row r="636" spans="1:11" x14ac:dyDescent="0.2">
      <c r="A636">
        <v>635</v>
      </c>
      <c r="D636">
        <v>53</v>
      </c>
      <c r="I636">
        <v>50</v>
      </c>
      <c r="K636" t="str">
        <f>IFERROR(VLOOKUP(A636,'Dungeon&amp;Framework'!DM:DX,10,FALSE),"")</f>
        <v/>
      </c>
    </row>
    <row r="637" spans="1:11" x14ac:dyDescent="0.2">
      <c r="A637">
        <v>636</v>
      </c>
      <c r="D637">
        <v>53</v>
      </c>
      <c r="I637">
        <v>50</v>
      </c>
      <c r="K637" t="str">
        <f>IFERROR(VLOOKUP(A637,'Dungeon&amp;Framework'!DM:DX,10,FALSE),"")</f>
        <v/>
      </c>
    </row>
    <row r="638" spans="1:11" x14ac:dyDescent="0.2">
      <c r="A638">
        <v>637</v>
      </c>
      <c r="D638">
        <v>53</v>
      </c>
      <c r="I638">
        <v>50</v>
      </c>
      <c r="K638" t="str">
        <f>IFERROR(VLOOKUP(A638,'Dungeon&amp;Framework'!DM:DX,10,FALSE),"")</f>
        <v/>
      </c>
    </row>
    <row r="639" spans="1:11" x14ac:dyDescent="0.2">
      <c r="A639">
        <v>638</v>
      </c>
      <c r="D639">
        <v>53</v>
      </c>
      <c r="I639">
        <v>50</v>
      </c>
      <c r="K639" t="str">
        <f>IFERROR(VLOOKUP(A639,'Dungeon&amp;Framework'!DM:DX,10,FALSE),"")</f>
        <v/>
      </c>
    </row>
    <row r="640" spans="1:11" x14ac:dyDescent="0.2">
      <c r="A640">
        <v>639</v>
      </c>
      <c r="D640">
        <v>53</v>
      </c>
      <c r="I640">
        <v>50</v>
      </c>
      <c r="K640" t="str">
        <f>IFERROR(VLOOKUP(A640,'Dungeon&amp;Framework'!DM:DX,10,FALSE),"")</f>
        <v/>
      </c>
    </row>
    <row r="641" spans="1:11" x14ac:dyDescent="0.2">
      <c r="A641">
        <v>640</v>
      </c>
      <c r="D641">
        <v>54</v>
      </c>
      <c r="I641">
        <v>50</v>
      </c>
      <c r="K641" t="str">
        <f>IFERROR(VLOOKUP(A641,'Dungeon&amp;Framework'!DM:DX,10,FALSE),"")</f>
        <v/>
      </c>
    </row>
    <row r="642" spans="1:11" x14ac:dyDescent="0.2">
      <c r="A642">
        <v>641</v>
      </c>
      <c r="D642">
        <v>54</v>
      </c>
      <c r="I642">
        <v>50</v>
      </c>
      <c r="K642" t="str">
        <f>IFERROR(VLOOKUP(A642,'Dungeon&amp;Framework'!DM:DX,10,FALSE),"")</f>
        <v/>
      </c>
    </row>
    <row r="643" spans="1:11" x14ac:dyDescent="0.2">
      <c r="A643">
        <v>642</v>
      </c>
      <c r="D643">
        <v>54</v>
      </c>
      <c r="I643">
        <v>50</v>
      </c>
      <c r="K643" t="str">
        <f>IFERROR(VLOOKUP(A643,'Dungeon&amp;Framework'!DM:DX,10,FALSE),"")</f>
        <v/>
      </c>
    </row>
    <row r="644" spans="1:11" x14ac:dyDescent="0.2">
      <c r="A644">
        <v>643</v>
      </c>
      <c r="D644">
        <v>54</v>
      </c>
      <c r="I644">
        <v>50</v>
      </c>
      <c r="K644" t="str">
        <f>IFERROR(VLOOKUP(A644,'Dungeon&amp;Framework'!DM:DX,10,FALSE),"")</f>
        <v/>
      </c>
    </row>
    <row r="645" spans="1:11" x14ac:dyDescent="0.2">
      <c r="A645">
        <v>644</v>
      </c>
      <c r="D645">
        <v>54</v>
      </c>
      <c r="I645">
        <v>50</v>
      </c>
      <c r="K645" t="str">
        <f>IFERROR(VLOOKUP(A645,'Dungeon&amp;Framework'!DM:DX,10,FALSE),"")</f>
        <v/>
      </c>
    </row>
    <row r="646" spans="1:11" x14ac:dyDescent="0.2">
      <c r="A646">
        <v>645</v>
      </c>
      <c r="D646">
        <v>54</v>
      </c>
      <c r="I646">
        <v>50</v>
      </c>
      <c r="K646" t="str">
        <f>IFERROR(VLOOKUP(A646,'Dungeon&amp;Framework'!DM:DX,10,FALSE),"")</f>
        <v/>
      </c>
    </row>
    <row r="647" spans="1:11" x14ac:dyDescent="0.2">
      <c r="A647">
        <v>646</v>
      </c>
      <c r="D647">
        <v>54</v>
      </c>
      <c r="I647">
        <v>50</v>
      </c>
      <c r="K647" t="str">
        <f>IFERROR(VLOOKUP(A647,'Dungeon&amp;Framework'!DM:DX,10,FALSE),"")</f>
        <v/>
      </c>
    </row>
    <row r="648" spans="1:11" x14ac:dyDescent="0.2">
      <c r="A648">
        <v>647</v>
      </c>
      <c r="D648">
        <v>54</v>
      </c>
      <c r="I648">
        <v>50</v>
      </c>
      <c r="K648" t="str">
        <f>IFERROR(VLOOKUP(A648,'Dungeon&amp;Framework'!DM:DX,10,FALSE),"")</f>
        <v/>
      </c>
    </row>
    <row r="649" spans="1:11" x14ac:dyDescent="0.2">
      <c r="A649">
        <v>648</v>
      </c>
      <c r="D649">
        <v>54</v>
      </c>
      <c r="I649">
        <v>50</v>
      </c>
      <c r="K649" t="str">
        <f>IFERROR(VLOOKUP(A649,'Dungeon&amp;Framework'!DM:DX,10,FALSE),"")</f>
        <v/>
      </c>
    </row>
    <row r="650" spans="1:11" x14ac:dyDescent="0.2">
      <c r="A650">
        <v>649</v>
      </c>
      <c r="D650">
        <v>54</v>
      </c>
      <c r="I650">
        <v>50</v>
      </c>
      <c r="K650" t="str">
        <f>IFERROR(VLOOKUP(A650,'Dungeon&amp;Framework'!DM:DX,10,FALSE),"")</f>
        <v/>
      </c>
    </row>
    <row r="651" spans="1:11" x14ac:dyDescent="0.2">
      <c r="A651">
        <v>650</v>
      </c>
      <c r="D651">
        <v>54</v>
      </c>
      <c r="I651">
        <v>50</v>
      </c>
      <c r="K651" t="str">
        <f>IFERROR(VLOOKUP(A651,'Dungeon&amp;Framework'!DM:DX,10,FALSE),"")</f>
        <v/>
      </c>
    </row>
    <row r="652" spans="1:11" x14ac:dyDescent="0.2">
      <c r="A652">
        <v>651</v>
      </c>
      <c r="D652">
        <v>54</v>
      </c>
      <c r="I652">
        <v>50</v>
      </c>
      <c r="K652" t="str">
        <f>IFERROR(VLOOKUP(A652,'Dungeon&amp;Framework'!DM:DX,10,FALSE),"")</f>
        <v/>
      </c>
    </row>
    <row r="653" spans="1:11" x14ac:dyDescent="0.2">
      <c r="A653">
        <v>652</v>
      </c>
      <c r="D653">
        <v>54</v>
      </c>
      <c r="I653">
        <v>50</v>
      </c>
      <c r="K653" t="str">
        <f>IFERROR(VLOOKUP(A653,'Dungeon&amp;Framework'!DM:DX,10,FALSE),"")</f>
        <v/>
      </c>
    </row>
    <row r="654" spans="1:11" x14ac:dyDescent="0.2">
      <c r="A654">
        <v>653</v>
      </c>
      <c r="D654">
        <v>54</v>
      </c>
      <c r="I654">
        <v>50</v>
      </c>
      <c r="K654" t="str">
        <f>IFERROR(VLOOKUP(A654,'Dungeon&amp;Framework'!DM:DX,10,FALSE),"")</f>
        <v/>
      </c>
    </row>
    <row r="655" spans="1:11" x14ac:dyDescent="0.2">
      <c r="A655">
        <v>654</v>
      </c>
      <c r="D655">
        <v>54</v>
      </c>
      <c r="I655">
        <v>50</v>
      </c>
      <c r="K655" t="str">
        <f>IFERROR(VLOOKUP(A655,'Dungeon&amp;Framework'!DM:DX,10,FALSE),"")</f>
        <v/>
      </c>
    </row>
    <row r="656" spans="1:11" x14ac:dyDescent="0.2">
      <c r="A656">
        <v>655</v>
      </c>
      <c r="D656">
        <v>54</v>
      </c>
      <c r="I656">
        <v>50</v>
      </c>
      <c r="K656" t="str">
        <f>IFERROR(VLOOKUP(A656,'Dungeon&amp;Framework'!DM:DX,10,FALSE),"")</f>
        <v/>
      </c>
    </row>
    <row r="657" spans="1:11" x14ac:dyDescent="0.2">
      <c r="A657">
        <v>656</v>
      </c>
      <c r="D657">
        <v>54</v>
      </c>
      <c r="I657">
        <v>50</v>
      </c>
      <c r="K657" t="str">
        <f>IFERROR(VLOOKUP(A657,'Dungeon&amp;Framework'!DM:DX,10,FALSE),"")</f>
        <v/>
      </c>
    </row>
    <row r="658" spans="1:11" x14ac:dyDescent="0.2">
      <c r="A658">
        <v>657</v>
      </c>
      <c r="D658">
        <v>54</v>
      </c>
      <c r="I658">
        <v>50</v>
      </c>
      <c r="K658" t="str">
        <f>IFERROR(VLOOKUP(A658,'Dungeon&amp;Framework'!DM:DX,10,FALSE),"")</f>
        <v/>
      </c>
    </row>
    <row r="659" spans="1:11" x14ac:dyDescent="0.2">
      <c r="A659">
        <v>658</v>
      </c>
      <c r="D659">
        <v>54</v>
      </c>
      <c r="I659">
        <v>50</v>
      </c>
      <c r="K659" t="str">
        <f>IFERROR(VLOOKUP(A659,'Dungeon&amp;Framework'!DM:DX,10,FALSE),"")</f>
        <v/>
      </c>
    </row>
    <row r="660" spans="1:11" x14ac:dyDescent="0.2">
      <c r="A660">
        <v>659</v>
      </c>
      <c r="D660">
        <v>54</v>
      </c>
      <c r="I660">
        <v>50</v>
      </c>
      <c r="K660" t="str">
        <f>IFERROR(VLOOKUP(A660,'Dungeon&amp;Framework'!DM:DX,10,FALSE),"")</f>
        <v/>
      </c>
    </row>
    <row r="661" spans="1:11" x14ac:dyDescent="0.2">
      <c r="A661">
        <v>660</v>
      </c>
      <c r="D661">
        <v>54</v>
      </c>
      <c r="I661">
        <v>50</v>
      </c>
      <c r="K661" t="str">
        <f>IFERROR(VLOOKUP(A661,'Dungeon&amp;Framework'!DM:DX,10,FALSE),"")</f>
        <v/>
      </c>
    </row>
    <row r="662" spans="1:11" x14ac:dyDescent="0.2">
      <c r="A662">
        <v>661</v>
      </c>
      <c r="D662">
        <v>54</v>
      </c>
      <c r="I662">
        <v>50</v>
      </c>
      <c r="K662" t="str">
        <f>IFERROR(VLOOKUP(A662,'Dungeon&amp;Framework'!DM:DX,10,FALSE),"")</f>
        <v/>
      </c>
    </row>
    <row r="663" spans="1:11" x14ac:dyDescent="0.2">
      <c r="A663">
        <v>662</v>
      </c>
      <c r="D663">
        <v>54</v>
      </c>
      <c r="I663">
        <v>50</v>
      </c>
      <c r="K663" t="str">
        <f>IFERROR(VLOOKUP(A663,'Dungeon&amp;Framework'!DM:DX,10,FALSE),"")</f>
        <v/>
      </c>
    </row>
    <row r="664" spans="1:11" x14ac:dyDescent="0.2">
      <c r="A664">
        <v>663</v>
      </c>
      <c r="D664">
        <v>54</v>
      </c>
      <c r="I664">
        <v>50</v>
      </c>
      <c r="K664" t="str">
        <f>IFERROR(VLOOKUP(A664,'Dungeon&amp;Framework'!DM:DX,10,FALSE),"")</f>
        <v/>
      </c>
    </row>
    <row r="665" spans="1:11" x14ac:dyDescent="0.2">
      <c r="A665">
        <v>664</v>
      </c>
      <c r="D665">
        <v>54</v>
      </c>
      <c r="I665">
        <v>50</v>
      </c>
      <c r="K665" t="str">
        <f>IFERROR(VLOOKUP(A665,'Dungeon&amp;Framework'!DM:DX,10,FALSE),"")</f>
        <v/>
      </c>
    </row>
    <row r="666" spans="1:11" x14ac:dyDescent="0.2">
      <c r="A666">
        <v>665</v>
      </c>
      <c r="D666">
        <v>54</v>
      </c>
      <c r="I666">
        <v>50</v>
      </c>
      <c r="K666" t="str">
        <f>IFERROR(VLOOKUP(A666,'Dungeon&amp;Framework'!DM:DX,10,FALSE),"")</f>
        <v/>
      </c>
    </row>
    <row r="667" spans="1:11" x14ac:dyDescent="0.2">
      <c r="A667">
        <v>666</v>
      </c>
      <c r="D667">
        <v>54</v>
      </c>
      <c r="I667">
        <v>50</v>
      </c>
      <c r="K667" t="str">
        <f>IFERROR(VLOOKUP(A667,'Dungeon&amp;Framework'!DM:DX,10,FALSE),"")</f>
        <v/>
      </c>
    </row>
    <row r="668" spans="1:11" x14ac:dyDescent="0.2">
      <c r="A668">
        <v>667</v>
      </c>
      <c r="D668">
        <v>54</v>
      </c>
      <c r="I668">
        <v>50</v>
      </c>
      <c r="K668" t="str">
        <f>IFERROR(VLOOKUP(A668,'Dungeon&amp;Framework'!DM:DX,10,FALSE),"")</f>
        <v/>
      </c>
    </row>
    <row r="669" spans="1:11" x14ac:dyDescent="0.2">
      <c r="A669">
        <v>668</v>
      </c>
      <c r="D669">
        <v>54</v>
      </c>
      <c r="I669">
        <v>50</v>
      </c>
      <c r="K669" t="str">
        <f>IFERROR(VLOOKUP(A669,'Dungeon&amp;Framework'!DM:DX,10,FALSE),"")</f>
        <v/>
      </c>
    </row>
    <row r="670" spans="1:11" x14ac:dyDescent="0.2">
      <c r="A670">
        <v>669</v>
      </c>
      <c r="D670">
        <v>54</v>
      </c>
      <c r="I670">
        <v>50</v>
      </c>
      <c r="K670" t="str">
        <f>IFERROR(VLOOKUP(A670,'Dungeon&amp;Framework'!DM:DX,10,FALSE),"")</f>
        <v/>
      </c>
    </row>
    <row r="671" spans="1:11" x14ac:dyDescent="0.2">
      <c r="A671">
        <v>670</v>
      </c>
      <c r="D671">
        <v>55</v>
      </c>
      <c r="I671">
        <v>50</v>
      </c>
      <c r="K671" t="str">
        <f>IFERROR(VLOOKUP(A671,'Dungeon&amp;Framework'!DM:DX,10,FALSE),"")</f>
        <v/>
      </c>
    </row>
    <row r="672" spans="1:11" x14ac:dyDescent="0.2">
      <c r="A672">
        <v>671</v>
      </c>
      <c r="D672">
        <v>55</v>
      </c>
      <c r="I672">
        <v>50</v>
      </c>
      <c r="K672" t="str">
        <f>IFERROR(VLOOKUP(A672,'Dungeon&amp;Framework'!DM:DX,10,FALSE),"")</f>
        <v/>
      </c>
    </row>
    <row r="673" spans="1:11" x14ac:dyDescent="0.2">
      <c r="A673">
        <v>672</v>
      </c>
      <c r="D673">
        <v>55</v>
      </c>
      <c r="I673">
        <v>50</v>
      </c>
      <c r="K673" t="str">
        <f>IFERROR(VLOOKUP(A673,'Dungeon&amp;Framework'!DM:DX,10,FALSE),"")</f>
        <v/>
      </c>
    </row>
    <row r="674" spans="1:11" x14ac:dyDescent="0.2">
      <c r="A674">
        <v>673</v>
      </c>
      <c r="D674">
        <v>55</v>
      </c>
      <c r="I674">
        <v>50</v>
      </c>
      <c r="K674" t="str">
        <f>IFERROR(VLOOKUP(A674,'Dungeon&amp;Framework'!DM:DX,10,FALSE),"")</f>
        <v/>
      </c>
    </row>
    <row r="675" spans="1:11" x14ac:dyDescent="0.2">
      <c r="A675">
        <v>674</v>
      </c>
      <c r="D675">
        <v>55</v>
      </c>
      <c r="I675">
        <v>50</v>
      </c>
      <c r="K675" t="str">
        <f>IFERROR(VLOOKUP(A675,'Dungeon&amp;Framework'!DM:DX,10,FALSE),"")</f>
        <v/>
      </c>
    </row>
    <row r="676" spans="1:11" x14ac:dyDescent="0.2">
      <c r="A676">
        <v>675</v>
      </c>
      <c r="D676">
        <v>55</v>
      </c>
      <c r="I676">
        <v>50</v>
      </c>
      <c r="K676" t="str">
        <f>IFERROR(VLOOKUP(A676,'Dungeon&amp;Framework'!DM:DX,10,FALSE),"")</f>
        <v/>
      </c>
    </row>
    <row r="677" spans="1:11" x14ac:dyDescent="0.2">
      <c r="A677">
        <v>676</v>
      </c>
      <c r="D677">
        <v>55</v>
      </c>
      <c r="I677">
        <v>50</v>
      </c>
      <c r="K677" t="str">
        <f>IFERROR(VLOOKUP(A677,'Dungeon&amp;Framework'!DM:DX,10,FALSE),"")</f>
        <v/>
      </c>
    </row>
    <row r="678" spans="1:11" x14ac:dyDescent="0.2">
      <c r="A678">
        <v>677</v>
      </c>
      <c r="D678">
        <v>55</v>
      </c>
      <c r="I678">
        <v>50</v>
      </c>
      <c r="K678" t="str">
        <f>IFERROR(VLOOKUP(A678,'Dungeon&amp;Framework'!DM:DX,10,FALSE),"")</f>
        <v/>
      </c>
    </row>
    <row r="679" spans="1:11" x14ac:dyDescent="0.2">
      <c r="A679">
        <v>678</v>
      </c>
      <c r="D679">
        <v>55</v>
      </c>
      <c r="I679">
        <v>50</v>
      </c>
      <c r="K679" t="str">
        <f>IFERROR(VLOOKUP(A679,'Dungeon&amp;Framework'!DM:DX,10,FALSE),"")</f>
        <v/>
      </c>
    </row>
    <row r="680" spans="1:11" x14ac:dyDescent="0.2">
      <c r="A680">
        <v>679</v>
      </c>
      <c r="D680">
        <v>55</v>
      </c>
      <c r="I680">
        <v>50</v>
      </c>
      <c r="K680" t="str">
        <f>IFERROR(VLOOKUP(A680,'Dungeon&amp;Framework'!DM:DX,10,FALSE),"")</f>
        <v/>
      </c>
    </row>
    <row r="681" spans="1:11" x14ac:dyDescent="0.2">
      <c r="A681">
        <v>680</v>
      </c>
      <c r="D681">
        <v>55</v>
      </c>
      <c r="I681">
        <v>50</v>
      </c>
      <c r="K681" t="str">
        <f>IFERROR(VLOOKUP(A681,'Dungeon&amp;Framework'!DM:DX,10,FALSE),"")</f>
        <v/>
      </c>
    </row>
    <row r="682" spans="1:11" x14ac:dyDescent="0.2">
      <c r="A682">
        <v>681</v>
      </c>
      <c r="D682">
        <v>55</v>
      </c>
      <c r="I682">
        <v>50</v>
      </c>
      <c r="K682" t="str">
        <f>IFERROR(VLOOKUP(A682,'Dungeon&amp;Framework'!DM:DX,10,FALSE),"")</f>
        <v/>
      </c>
    </row>
    <row r="683" spans="1:11" x14ac:dyDescent="0.2">
      <c r="A683">
        <v>682</v>
      </c>
      <c r="D683">
        <v>55</v>
      </c>
      <c r="I683">
        <v>50</v>
      </c>
      <c r="K683" t="str">
        <f>IFERROR(VLOOKUP(A683,'Dungeon&amp;Framework'!DM:DX,10,FALSE),"")</f>
        <v/>
      </c>
    </row>
    <row r="684" spans="1:11" x14ac:dyDescent="0.2">
      <c r="A684">
        <v>683</v>
      </c>
      <c r="D684">
        <v>55</v>
      </c>
      <c r="I684">
        <v>50</v>
      </c>
      <c r="K684" t="str">
        <f>IFERROR(VLOOKUP(A684,'Dungeon&amp;Framework'!DM:DX,10,FALSE),"")</f>
        <v/>
      </c>
    </row>
    <row r="685" spans="1:11" x14ac:dyDescent="0.2">
      <c r="A685">
        <v>684</v>
      </c>
      <c r="D685">
        <v>55</v>
      </c>
      <c r="I685">
        <v>50</v>
      </c>
      <c r="K685" t="str">
        <f>IFERROR(VLOOKUP(A685,'Dungeon&amp;Framework'!DM:DX,10,FALSE),"")</f>
        <v/>
      </c>
    </row>
    <row r="686" spans="1:11" x14ac:dyDescent="0.2">
      <c r="A686">
        <v>685</v>
      </c>
      <c r="D686">
        <v>55</v>
      </c>
      <c r="I686">
        <v>50</v>
      </c>
      <c r="K686" t="str">
        <f>IFERROR(VLOOKUP(A686,'Dungeon&amp;Framework'!DM:DX,10,FALSE),"")</f>
        <v/>
      </c>
    </row>
    <row r="687" spans="1:11" x14ac:dyDescent="0.2">
      <c r="A687">
        <v>686</v>
      </c>
      <c r="D687">
        <v>55</v>
      </c>
      <c r="I687">
        <v>50</v>
      </c>
      <c r="K687" t="str">
        <f>IFERROR(VLOOKUP(A687,'Dungeon&amp;Framework'!DM:DX,10,FALSE),"")</f>
        <v/>
      </c>
    </row>
    <row r="688" spans="1:11" x14ac:dyDescent="0.2">
      <c r="A688">
        <v>687</v>
      </c>
      <c r="D688">
        <v>55</v>
      </c>
      <c r="I688">
        <v>50</v>
      </c>
      <c r="K688" t="str">
        <f>IFERROR(VLOOKUP(A688,'Dungeon&amp;Framework'!DM:DX,10,FALSE),"")</f>
        <v/>
      </c>
    </row>
    <row r="689" spans="1:11" x14ac:dyDescent="0.2">
      <c r="A689">
        <v>688</v>
      </c>
      <c r="D689">
        <v>55</v>
      </c>
      <c r="I689">
        <v>50</v>
      </c>
      <c r="K689" t="str">
        <f>IFERROR(VLOOKUP(A689,'Dungeon&amp;Framework'!DM:DX,10,FALSE),"")</f>
        <v/>
      </c>
    </row>
    <row r="690" spans="1:11" x14ac:dyDescent="0.2">
      <c r="A690">
        <v>689</v>
      </c>
      <c r="D690">
        <v>55</v>
      </c>
      <c r="I690">
        <v>50</v>
      </c>
      <c r="K690" t="str">
        <f>IFERROR(VLOOKUP(A690,'Dungeon&amp;Framework'!DM:DX,10,FALSE),"")</f>
        <v/>
      </c>
    </row>
    <row r="691" spans="1:11" x14ac:dyDescent="0.2">
      <c r="A691">
        <v>690</v>
      </c>
      <c r="D691">
        <v>55</v>
      </c>
      <c r="I691">
        <v>50</v>
      </c>
      <c r="K691" t="str">
        <f>IFERROR(VLOOKUP(A691,'Dungeon&amp;Framework'!DM:DX,10,FALSE),"")</f>
        <v/>
      </c>
    </row>
    <row r="692" spans="1:11" x14ac:dyDescent="0.2">
      <c r="A692">
        <v>691</v>
      </c>
      <c r="D692">
        <v>55</v>
      </c>
      <c r="I692">
        <v>50</v>
      </c>
      <c r="K692" t="str">
        <f>IFERROR(VLOOKUP(A692,'Dungeon&amp;Framework'!DM:DX,10,FALSE),"")</f>
        <v/>
      </c>
    </row>
    <row r="693" spans="1:11" x14ac:dyDescent="0.2">
      <c r="A693">
        <v>692</v>
      </c>
      <c r="D693">
        <v>55</v>
      </c>
      <c r="I693">
        <v>50</v>
      </c>
      <c r="K693" t="str">
        <f>IFERROR(VLOOKUP(A693,'Dungeon&amp;Framework'!DM:DX,10,FALSE),"")</f>
        <v/>
      </c>
    </row>
    <row r="694" spans="1:11" x14ac:dyDescent="0.2">
      <c r="A694">
        <v>693</v>
      </c>
      <c r="D694">
        <v>55</v>
      </c>
      <c r="I694">
        <v>50</v>
      </c>
      <c r="K694" t="str">
        <f>IFERROR(VLOOKUP(A694,'Dungeon&amp;Framework'!DM:DX,10,FALSE),"")</f>
        <v/>
      </c>
    </row>
    <row r="695" spans="1:11" x14ac:dyDescent="0.2">
      <c r="A695">
        <v>694</v>
      </c>
      <c r="D695">
        <v>55</v>
      </c>
      <c r="I695">
        <v>50</v>
      </c>
      <c r="K695" t="str">
        <f>IFERROR(VLOOKUP(A695,'Dungeon&amp;Framework'!DM:DX,10,FALSE),"")</f>
        <v/>
      </c>
    </row>
    <row r="696" spans="1:11" x14ac:dyDescent="0.2">
      <c r="A696">
        <v>695</v>
      </c>
      <c r="D696">
        <v>55</v>
      </c>
      <c r="I696">
        <v>50</v>
      </c>
      <c r="K696" t="str">
        <f>IFERROR(VLOOKUP(A696,'Dungeon&amp;Framework'!DM:DX,10,FALSE),"")</f>
        <v/>
      </c>
    </row>
    <row r="697" spans="1:11" x14ac:dyDescent="0.2">
      <c r="A697">
        <v>696</v>
      </c>
      <c r="D697">
        <v>55</v>
      </c>
      <c r="I697">
        <v>50</v>
      </c>
      <c r="K697" t="str">
        <f>IFERROR(VLOOKUP(A697,'Dungeon&amp;Framework'!DM:DX,10,FALSE),"")</f>
        <v/>
      </c>
    </row>
    <row r="698" spans="1:11" x14ac:dyDescent="0.2">
      <c r="A698">
        <v>697</v>
      </c>
      <c r="D698">
        <v>55</v>
      </c>
      <c r="I698">
        <v>50</v>
      </c>
      <c r="K698" t="str">
        <f>IFERROR(VLOOKUP(A698,'Dungeon&amp;Framework'!DM:DX,10,FALSE),"")</f>
        <v/>
      </c>
    </row>
    <row r="699" spans="1:11" x14ac:dyDescent="0.2">
      <c r="A699">
        <v>698</v>
      </c>
      <c r="D699">
        <v>55</v>
      </c>
      <c r="I699">
        <v>50</v>
      </c>
      <c r="K699" t="str">
        <f>IFERROR(VLOOKUP(A699,'Dungeon&amp;Framework'!DM:DX,10,FALSE),"")</f>
        <v/>
      </c>
    </row>
    <row r="700" spans="1:11" x14ac:dyDescent="0.2">
      <c r="A700">
        <v>699</v>
      </c>
      <c r="D700">
        <v>55</v>
      </c>
      <c r="I700">
        <v>50</v>
      </c>
      <c r="K700" t="str">
        <f>IFERROR(VLOOKUP(A700,'Dungeon&amp;Framework'!DM:DX,10,FALSE),"")</f>
        <v/>
      </c>
    </row>
    <row r="701" spans="1:11" x14ac:dyDescent="0.2">
      <c r="A701">
        <v>700</v>
      </c>
      <c r="D701">
        <v>56</v>
      </c>
      <c r="I701">
        <v>50</v>
      </c>
      <c r="K701" t="str">
        <f>IFERROR(VLOOKUP(A701,'Dungeon&amp;Framework'!DM:DX,10,FALSE),"")</f>
        <v/>
      </c>
    </row>
    <row r="702" spans="1:11" x14ac:dyDescent="0.2">
      <c r="A702">
        <v>701</v>
      </c>
      <c r="D702">
        <v>56</v>
      </c>
      <c r="I702">
        <v>50</v>
      </c>
      <c r="K702" t="str">
        <f>IFERROR(VLOOKUP(A702,'Dungeon&amp;Framework'!DM:DX,10,FALSE),"")</f>
        <v/>
      </c>
    </row>
    <row r="703" spans="1:11" x14ac:dyDescent="0.2">
      <c r="A703">
        <v>702</v>
      </c>
      <c r="D703">
        <v>56</v>
      </c>
      <c r="I703">
        <v>50</v>
      </c>
      <c r="K703" t="str">
        <f>IFERROR(VLOOKUP(A703,'Dungeon&amp;Framework'!DM:DX,10,FALSE),"")</f>
        <v/>
      </c>
    </row>
    <row r="704" spans="1:11" x14ac:dyDescent="0.2">
      <c r="A704">
        <v>703</v>
      </c>
      <c r="D704">
        <v>56</v>
      </c>
      <c r="I704">
        <v>50</v>
      </c>
      <c r="K704" t="str">
        <f>IFERROR(VLOOKUP(A704,'Dungeon&amp;Framework'!DM:DX,10,FALSE),"")</f>
        <v/>
      </c>
    </row>
    <row r="705" spans="1:11" x14ac:dyDescent="0.2">
      <c r="A705">
        <v>704</v>
      </c>
      <c r="D705">
        <v>56</v>
      </c>
      <c r="I705">
        <v>50</v>
      </c>
      <c r="K705" t="str">
        <f>IFERROR(VLOOKUP(A705,'Dungeon&amp;Framework'!DM:DX,10,FALSE),"")</f>
        <v/>
      </c>
    </row>
    <row r="706" spans="1:11" x14ac:dyDescent="0.2">
      <c r="A706">
        <v>705</v>
      </c>
      <c r="D706">
        <v>56</v>
      </c>
      <c r="I706">
        <v>50</v>
      </c>
      <c r="K706" t="str">
        <f>IFERROR(VLOOKUP(A706,'Dungeon&amp;Framework'!DM:DX,10,FALSE),"")</f>
        <v/>
      </c>
    </row>
    <row r="707" spans="1:11" x14ac:dyDescent="0.2">
      <c r="A707">
        <v>706</v>
      </c>
      <c r="D707">
        <v>56</v>
      </c>
      <c r="I707">
        <v>50</v>
      </c>
      <c r="K707" t="str">
        <f>IFERROR(VLOOKUP(A707,'Dungeon&amp;Framework'!DM:DX,10,FALSE),"")</f>
        <v/>
      </c>
    </row>
    <row r="708" spans="1:11" x14ac:dyDescent="0.2">
      <c r="A708">
        <v>707</v>
      </c>
      <c r="D708">
        <v>56</v>
      </c>
      <c r="I708">
        <v>50</v>
      </c>
      <c r="K708" t="str">
        <f>IFERROR(VLOOKUP(A708,'Dungeon&amp;Framework'!DM:DX,10,FALSE),"")</f>
        <v/>
      </c>
    </row>
    <row r="709" spans="1:11" x14ac:dyDescent="0.2">
      <c r="A709">
        <v>708</v>
      </c>
      <c r="D709">
        <v>56</v>
      </c>
      <c r="I709">
        <v>50</v>
      </c>
      <c r="K709" t="str">
        <f>IFERROR(VLOOKUP(A709,'Dungeon&amp;Framework'!DM:DX,10,FALSE),"")</f>
        <v/>
      </c>
    </row>
    <row r="710" spans="1:11" x14ac:dyDescent="0.2">
      <c r="A710">
        <v>709</v>
      </c>
      <c r="D710">
        <v>56</v>
      </c>
      <c r="I710">
        <v>50</v>
      </c>
      <c r="K710" t="str">
        <f>IFERROR(VLOOKUP(A710,'Dungeon&amp;Framework'!DM:DX,10,FALSE),"")</f>
        <v/>
      </c>
    </row>
    <row r="711" spans="1:11" x14ac:dyDescent="0.2">
      <c r="A711">
        <v>710</v>
      </c>
      <c r="D711">
        <v>56</v>
      </c>
      <c r="I711">
        <v>50</v>
      </c>
      <c r="K711" t="str">
        <f>IFERROR(VLOOKUP(A711,'Dungeon&amp;Framework'!DM:DX,10,FALSE),"")</f>
        <v/>
      </c>
    </row>
    <row r="712" spans="1:11" x14ac:dyDescent="0.2">
      <c r="A712">
        <v>711</v>
      </c>
      <c r="D712">
        <v>56</v>
      </c>
      <c r="I712">
        <v>50</v>
      </c>
      <c r="K712" t="str">
        <f>IFERROR(VLOOKUP(A712,'Dungeon&amp;Framework'!DM:DX,10,FALSE),"")</f>
        <v/>
      </c>
    </row>
    <row r="713" spans="1:11" x14ac:dyDescent="0.2">
      <c r="A713">
        <v>712</v>
      </c>
      <c r="D713">
        <v>56</v>
      </c>
      <c r="I713">
        <v>50</v>
      </c>
      <c r="K713" t="str">
        <f>IFERROR(VLOOKUP(A713,'Dungeon&amp;Framework'!DM:DX,10,FALSE),"")</f>
        <v/>
      </c>
    </row>
    <row r="714" spans="1:11" x14ac:dyDescent="0.2">
      <c r="A714">
        <v>713</v>
      </c>
      <c r="D714">
        <v>56</v>
      </c>
      <c r="I714">
        <v>50</v>
      </c>
      <c r="K714" t="str">
        <f>IFERROR(VLOOKUP(A714,'Dungeon&amp;Framework'!DM:DX,10,FALSE),"")</f>
        <v/>
      </c>
    </row>
    <row r="715" spans="1:11" x14ac:dyDescent="0.2">
      <c r="A715">
        <v>714</v>
      </c>
      <c r="D715">
        <v>56</v>
      </c>
      <c r="I715">
        <v>50</v>
      </c>
      <c r="K715" t="str">
        <f>IFERROR(VLOOKUP(A715,'Dungeon&amp;Framework'!DM:DX,10,FALSE),"")</f>
        <v/>
      </c>
    </row>
    <row r="716" spans="1:11" x14ac:dyDescent="0.2">
      <c r="A716">
        <v>715</v>
      </c>
      <c r="D716">
        <v>56</v>
      </c>
      <c r="I716">
        <v>50</v>
      </c>
      <c r="K716" t="str">
        <f>IFERROR(VLOOKUP(A716,'Dungeon&amp;Framework'!DM:DX,10,FALSE),"")</f>
        <v/>
      </c>
    </row>
    <row r="717" spans="1:11" x14ac:dyDescent="0.2">
      <c r="A717">
        <v>716</v>
      </c>
      <c r="D717">
        <v>56</v>
      </c>
      <c r="I717">
        <v>50</v>
      </c>
      <c r="K717" t="str">
        <f>IFERROR(VLOOKUP(A717,'Dungeon&amp;Framework'!DM:DX,10,FALSE),"")</f>
        <v/>
      </c>
    </row>
    <row r="718" spans="1:11" x14ac:dyDescent="0.2">
      <c r="A718">
        <v>717</v>
      </c>
      <c r="D718">
        <v>56</v>
      </c>
      <c r="I718">
        <v>50</v>
      </c>
      <c r="K718" t="str">
        <f>IFERROR(VLOOKUP(A718,'Dungeon&amp;Framework'!DM:DX,10,FALSE),"")</f>
        <v/>
      </c>
    </row>
    <row r="719" spans="1:11" x14ac:dyDescent="0.2">
      <c r="A719">
        <v>718</v>
      </c>
      <c r="D719">
        <v>56</v>
      </c>
      <c r="I719">
        <v>50</v>
      </c>
      <c r="K719" t="str">
        <f>IFERROR(VLOOKUP(A719,'Dungeon&amp;Framework'!DM:DX,10,FALSE),"")</f>
        <v/>
      </c>
    </row>
    <row r="720" spans="1:11" x14ac:dyDescent="0.2">
      <c r="A720">
        <v>719</v>
      </c>
      <c r="D720">
        <v>56</v>
      </c>
      <c r="I720">
        <v>50</v>
      </c>
      <c r="K720" t="str">
        <f>IFERROR(VLOOKUP(A720,'Dungeon&amp;Framework'!DM:DX,10,FALSE),"")</f>
        <v/>
      </c>
    </row>
    <row r="721" spans="1:11" x14ac:dyDescent="0.2">
      <c r="A721">
        <v>720</v>
      </c>
      <c r="D721">
        <v>56</v>
      </c>
      <c r="I721">
        <v>50</v>
      </c>
      <c r="K721" t="str">
        <f>IFERROR(VLOOKUP(A721,'Dungeon&amp;Framework'!DM:DX,10,FALSE),"")</f>
        <v/>
      </c>
    </row>
    <row r="722" spans="1:11" x14ac:dyDescent="0.2">
      <c r="A722">
        <v>721</v>
      </c>
      <c r="D722">
        <v>56</v>
      </c>
      <c r="I722">
        <v>50</v>
      </c>
      <c r="K722" t="str">
        <f>IFERROR(VLOOKUP(A722,'Dungeon&amp;Framework'!DM:DX,10,FALSE),"")</f>
        <v/>
      </c>
    </row>
    <row r="723" spans="1:11" x14ac:dyDescent="0.2">
      <c r="A723">
        <v>722</v>
      </c>
      <c r="D723">
        <v>56</v>
      </c>
      <c r="I723">
        <v>50</v>
      </c>
      <c r="K723" t="str">
        <f>IFERROR(VLOOKUP(A723,'Dungeon&amp;Framework'!DM:DX,10,FALSE),"")</f>
        <v/>
      </c>
    </row>
    <row r="724" spans="1:11" x14ac:dyDescent="0.2">
      <c r="A724">
        <v>723</v>
      </c>
      <c r="D724">
        <v>56</v>
      </c>
      <c r="I724">
        <v>50</v>
      </c>
      <c r="K724" t="str">
        <f>IFERROR(VLOOKUP(A724,'Dungeon&amp;Framework'!DM:DX,10,FALSE),"")</f>
        <v/>
      </c>
    </row>
    <row r="725" spans="1:11" x14ac:dyDescent="0.2">
      <c r="A725">
        <v>724</v>
      </c>
      <c r="D725">
        <v>56</v>
      </c>
      <c r="I725">
        <v>50</v>
      </c>
      <c r="K725" t="str">
        <f>IFERROR(VLOOKUP(A725,'Dungeon&amp;Framework'!DM:DX,10,FALSE),"")</f>
        <v/>
      </c>
    </row>
    <row r="726" spans="1:11" x14ac:dyDescent="0.2">
      <c r="A726">
        <v>725</v>
      </c>
      <c r="D726">
        <v>56</v>
      </c>
      <c r="I726">
        <v>50</v>
      </c>
      <c r="K726" t="str">
        <f>IFERROR(VLOOKUP(A726,'Dungeon&amp;Framework'!DM:DX,10,FALSE),"")</f>
        <v/>
      </c>
    </row>
    <row r="727" spans="1:11" x14ac:dyDescent="0.2">
      <c r="A727">
        <v>726</v>
      </c>
      <c r="D727">
        <v>56</v>
      </c>
      <c r="I727">
        <v>50</v>
      </c>
      <c r="K727" t="str">
        <f>IFERROR(VLOOKUP(A727,'Dungeon&amp;Framework'!DM:DX,10,FALSE),"")</f>
        <v/>
      </c>
    </row>
    <row r="728" spans="1:11" x14ac:dyDescent="0.2">
      <c r="A728">
        <v>727</v>
      </c>
      <c r="D728">
        <v>56</v>
      </c>
      <c r="I728">
        <v>50</v>
      </c>
      <c r="K728" t="str">
        <f>IFERROR(VLOOKUP(A728,'Dungeon&amp;Framework'!DM:DX,10,FALSE),"")</f>
        <v/>
      </c>
    </row>
    <row r="729" spans="1:11" x14ac:dyDescent="0.2">
      <c r="A729">
        <v>728</v>
      </c>
      <c r="D729">
        <v>56</v>
      </c>
      <c r="I729">
        <v>50</v>
      </c>
      <c r="K729" t="str">
        <f>IFERROR(VLOOKUP(A729,'Dungeon&amp;Framework'!DM:DX,10,FALSE),"")</f>
        <v/>
      </c>
    </row>
    <row r="730" spans="1:11" x14ac:dyDescent="0.2">
      <c r="A730">
        <v>729</v>
      </c>
      <c r="D730">
        <v>56</v>
      </c>
      <c r="I730">
        <v>50</v>
      </c>
      <c r="K730" t="str">
        <f>IFERROR(VLOOKUP(A730,'Dungeon&amp;Framework'!DM:DX,10,FALSE),"")</f>
        <v/>
      </c>
    </row>
    <row r="731" spans="1:11" x14ac:dyDescent="0.2">
      <c r="A731">
        <v>730</v>
      </c>
      <c r="D731">
        <v>57</v>
      </c>
      <c r="I731">
        <v>50</v>
      </c>
      <c r="K731" t="str">
        <f>IFERROR(VLOOKUP(A731,'Dungeon&amp;Framework'!DM:DX,10,FALSE),"")</f>
        <v/>
      </c>
    </row>
    <row r="732" spans="1:11" x14ac:dyDescent="0.2">
      <c r="A732">
        <v>731</v>
      </c>
      <c r="D732">
        <v>57</v>
      </c>
      <c r="I732">
        <v>50</v>
      </c>
      <c r="K732" t="str">
        <f>IFERROR(VLOOKUP(A732,'Dungeon&amp;Framework'!DM:DX,10,FALSE),"")</f>
        <v/>
      </c>
    </row>
    <row r="733" spans="1:11" x14ac:dyDescent="0.2">
      <c r="A733">
        <v>732</v>
      </c>
      <c r="D733">
        <v>57</v>
      </c>
      <c r="I733">
        <v>50</v>
      </c>
      <c r="K733" t="str">
        <f>IFERROR(VLOOKUP(A733,'Dungeon&amp;Framework'!DM:DX,10,FALSE),"")</f>
        <v/>
      </c>
    </row>
    <row r="734" spans="1:11" x14ac:dyDescent="0.2">
      <c r="A734">
        <v>733</v>
      </c>
      <c r="D734">
        <v>57</v>
      </c>
      <c r="I734">
        <v>50</v>
      </c>
      <c r="K734" t="str">
        <f>IFERROR(VLOOKUP(A734,'Dungeon&amp;Framework'!DM:DX,10,FALSE),"")</f>
        <v/>
      </c>
    </row>
    <row r="735" spans="1:11" x14ac:dyDescent="0.2">
      <c r="A735">
        <v>734</v>
      </c>
      <c r="D735">
        <v>57</v>
      </c>
      <c r="I735">
        <v>50</v>
      </c>
      <c r="K735" t="str">
        <f>IFERROR(VLOOKUP(A735,'Dungeon&amp;Framework'!DM:DX,10,FALSE),"")</f>
        <v/>
      </c>
    </row>
    <row r="736" spans="1:11" x14ac:dyDescent="0.2">
      <c r="A736">
        <v>735</v>
      </c>
      <c r="D736">
        <v>57</v>
      </c>
      <c r="I736">
        <v>50</v>
      </c>
      <c r="K736" t="str">
        <f>IFERROR(VLOOKUP(A736,'Dungeon&amp;Framework'!DM:DX,10,FALSE),"")</f>
        <v/>
      </c>
    </row>
    <row r="737" spans="1:11" x14ac:dyDescent="0.2">
      <c r="A737">
        <v>736</v>
      </c>
      <c r="D737">
        <v>57</v>
      </c>
      <c r="I737">
        <v>50</v>
      </c>
      <c r="K737" t="str">
        <f>IFERROR(VLOOKUP(A737,'Dungeon&amp;Framework'!DM:DX,10,FALSE),"")</f>
        <v/>
      </c>
    </row>
    <row r="738" spans="1:11" x14ac:dyDescent="0.2">
      <c r="A738">
        <v>737</v>
      </c>
      <c r="D738">
        <v>57</v>
      </c>
      <c r="I738">
        <v>50</v>
      </c>
      <c r="K738" t="str">
        <f>IFERROR(VLOOKUP(A738,'Dungeon&amp;Framework'!DM:DX,10,FALSE),"")</f>
        <v/>
      </c>
    </row>
    <row r="739" spans="1:11" x14ac:dyDescent="0.2">
      <c r="A739">
        <v>738</v>
      </c>
      <c r="D739">
        <v>57</v>
      </c>
      <c r="I739">
        <v>50</v>
      </c>
      <c r="K739" t="str">
        <f>IFERROR(VLOOKUP(A739,'Dungeon&amp;Framework'!DM:DX,10,FALSE),"")</f>
        <v/>
      </c>
    </row>
    <row r="740" spans="1:11" x14ac:dyDescent="0.2">
      <c r="A740">
        <v>739</v>
      </c>
      <c r="D740">
        <v>57</v>
      </c>
      <c r="I740">
        <v>50</v>
      </c>
      <c r="K740" t="str">
        <f>IFERROR(VLOOKUP(A740,'Dungeon&amp;Framework'!DM:DX,10,FALSE),"")</f>
        <v/>
      </c>
    </row>
    <row r="741" spans="1:11" x14ac:dyDescent="0.2">
      <c r="A741">
        <v>740</v>
      </c>
      <c r="D741">
        <v>57</v>
      </c>
      <c r="I741">
        <v>50</v>
      </c>
      <c r="K741" t="str">
        <f>IFERROR(VLOOKUP(A741,'Dungeon&amp;Framework'!DM:DX,10,FALSE),"")</f>
        <v/>
      </c>
    </row>
    <row r="742" spans="1:11" x14ac:dyDescent="0.2">
      <c r="A742">
        <v>741</v>
      </c>
      <c r="D742">
        <v>57</v>
      </c>
      <c r="I742">
        <v>50</v>
      </c>
      <c r="K742" t="str">
        <f>IFERROR(VLOOKUP(A742,'Dungeon&amp;Framework'!DM:DX,10,FALSE),"")</f>
        <v/>
      </c>
    </row>
    <row r="743" spans="1:11" x14ac:dyDescent="0.2">
      <c r="A743">
        <v>742</v>
      </c>
      <c r="D743">
        <v>57</v>
      </c>
      <c r="I743">
        <v>50</v>
      </c>
      <c r="K743" t="str">
        <f>IFERROR(VLOOKUP(A743,'Dungeon&amp;Framework'!DM:DX,10,FALSE),"")</f>
        <v/>
      </c>
    </row>
    <row r="744" spans="1:11" x14ac:dyDescent="0.2">
      <c r="A744">
        <v>743</v>
      </c>
      <c r="D744">
        <v>57</v>
      </c>
      <c r="I744">
        <v>50</v>
      </c>
      <c r="K744" t="str">
        <f>IFERROR(VLOOKUP(A744,'Dungeon&amp;Framework'!DM:DX,10,FALSE),"")</f>
        <v/>
      </c>
    </row>
    <row r="745" spans="1:11" x14ac:dyDescent="0.2">
      <c r="A745">
        <v>744</v>
      </c>
      <c r="D745">
        <v>57</v>
      </c>
      <c r="I745">
        <v>50</v>
      </c>
      <c r="K745" t="str">
        <f>IFERROR(VLOOKUP(A745,'Dungeon&amp;Framework'!DM:DX,10,FALSE),"")</f>
        <v/>
      </c>
    </row>
    <row r="746" spans="1:11" x14ac:dyDescent="0.2">
      <c r="A746">
        <v>745</v>
      </c>
      <c r="D746">
        <v>57</v>
      </c>
      <c r="I746">
        <v>50</v>
      </c>
      <c r="K746" t="str">
        <f>IFERROR(VLOOKUP(A746,'Dungeon&amp;Framework'!DM:DX,10,FALSE),"")</f>
        <v/>
      </c>
    </row>
    <row r="747" spans="1:11" x14ac:dyDescent="0.2">
      <c r="A747">
        <v>746</v>
      </c>
      <c r="D747">
        <v>57</v>
      </c>
      <c r="I747">
        <v>50</v>
      </c>
      <c r="K747" t="str">
        <f>IFERROR(VLOOKUP(A747,'Dungeon&amp;Framework'!DM:DX,10,FALSE),"")</f>
        <v/>
      </c>
    </row>
    <row r="748" spans="1:11" x14ac:dyDescent="0.2">
      <c r="A748">
        <v>747</v>
      </c>
      <c r="D748">
        <v>57</v>
      </c>
      <c r="I748">
        <v>50</v>
      </c>
      <c r="K748" t="str">
        <f>IFERROR(VLOOKUP(A748,'Dungeon&amp;Framework'!DM:DX,10,FALSE),"")</f>
        <v/>
      </c>
    </row>
    <row r="749" spans="1:11" x14ac:dyDescent="0.2">
      <c r="A749">
        <v>748</v>
      </c>
      <c r="D749">
        <v>57</v>
      </c>
      <c r="I749">
        <v>50</v>
      </c>
      <c r="K749" t="str">
        <f>IFERROR(VLOOKUP(A749,'Dungeon&amp;Framework'!DM:DX,10,FALSE),"")</f>
        <v/>
      </c>
    </row>
    <row r="750" spans="1:11" x14ac:dyDescent="0.2">
      <c r="A750">
        <v>749</v>
      </c>
      <c r="D750">
        <v>57</v>
      </c>
      <c r="I750">
        <v>50</v>
      </c>
      <c r="K750" t="str">
        <f>IFERROR(VLOOKUP(A750,'Dungeon&amp;Framework'!DM:DX,10,FALSE),"")</f>
        <v/>
      </c>
    </row>
    <row r="751" spans="1:11" x14ac:dyDescent="0.2">
      <c r="A751">
        <v>750</v>
      </c>
      <c r="D751">
        <v>57</v>
      </c>
      <c r="I751">
        <v>50</v>
      </c>
      <c r="K751" t="str">
        <f>IFERROR(VLOOKUP(A751,'Dungeon&amp;Framework'!DM:DX,10,FALSE),"")</f>
        <v/>
      </c>
    </row>
    <row r="752" spans="1:11" x14ac:dyDescent="0.2">
      <c r="A752">
        <v>751</v>
      </c>
      <c r="D752">
        <v>57</v>
      </c>
      <c r="I752">
        <v>50</v>
      </c>
      <c r="K752" t="str">
        <f>IFERROR(VLOOKUP(A752,'Dungeon&amp;Framework'!DM:DX,10,FALSE),"")</f>
        <v/>
      </c>
    </row>
    <row r="753" spans="1:11" x14ac:dyDescent="0.2">
      <c r="A753">
        <v>752</v>
      </c>
      <c r="D753">
        <v>57</v>
      </c>
      <c r="I753">
        <v>50</v>
      </c>
      <c r="K753" t="str">
        <f>IFERROR(VLOOKUP(A753,'Dungeon&amp;Framework'!DM:DX,10,FALSE),"")</f>
        <v/>
      </c>
    </row>
    <row r="754" spans="1:11" x14ac:dyDescent="0.2">
      <c r="A754">
        <v>753</v>
      </c>
      <c r="D754">
        <v>57</v>
      </c>
      <c r="I754">
        <v>50</v>
      </c>
      <c r="K754" t="str">
        <f>IFERROR(VLOOKUP(A754,'Dungeon&amp;Framework'!DM:DX,10,FALSE),"")</f>
        <v/>
      </c>
    </row>
    <row r="755" spans="1:11" x14ac:dyDescent="0.2">
      <c r="A755">
        <v>754</v>
      </c>
      <c r="D755">
        <v>57</v>
      </c>
      <c r="I755">
        <v>50</v>
      </c>
      <c r="K755" t="str">
        <f>IFERROR(VLOOKUP(A755,'Dungeon&amp;Framework'!DM:DX,10,FALSE),"")</f>
        <v/>
      </c>
    </row>
    <row r="756" spans="1:11" x14ac:dyDescent="0.2">
      <c r="A756">
        <v>755</v>
      </c>
      <c r="D756">
        <v>57</v>
      </c>
      <c r="I756">
        <v>50</v>
      </c>
      <c r="K756" t="str">
        <f>IFERROR(VLOOKUP(A756,'Dungeon&amp;Framework'!DM:DX,10,FALSE),"")</f>
        <v/>
      </c>
    </row>
    <row r="757" spans="1:11" x14ac:dyDescent="0.2">
      <c r="A757">
        <v>756</v>
      </c>
      <c r="D757">
        <v>57</v>
      </c>
      <c r="I757">
        <v>50</v>
      </c>
      <c r="K757" t="str">
        <f>IFERROR(VLOOKUP(A757,'Dungeon&amp;Framework'!DM:DX,10,FALSE),"")</f>
        <v/>
      </c>
    </row>
    <row r="758" spans="1:11" x14ac:dyDescent="0.2">
      <c r="A758">
        <v>757</v>
      </c>
      <c r="D758">
        <v>57</v>
      </c>
      <c r="I758">
        <v>50</v>
      </c>
      <c r="K758" t="str">
        <f>IFERROR(VLOOKUP(A758,'Dungeon&amp;Framework'!DM:DX,10,FALSE),"")</f>
        <v/>
      </c>
    </row>
    <row r="759" spans="1:11" x14ac:dyDescent="0.2">
      <c r="A759">
        <v>758</v>
      </c>
      <c r="D759">
        <v>57</v>
      </c>
      <c r="I759">
        <v>50</v>
      </c>
      <c r="K759" t="str">
        <f>IFERROR(VLOOKUP(A759,'Dungeon&amp;Framework'!DM:DX,10,FALSE),"")</f>
        <v/>
      </c>
    </row>
    <row r="760" spans="1:11" x14ac:dyDescent="0.2">
      <c r="A760">
        <v>759</v>
      </c>
      <c r="D760">
        <v>57</v>
      </c>
      <c r="I760">
        <v>50</v>
      </c>
      <c r="K760" t="str">
        <f>IFERROR(VLOOKUP(A760,'Dungeon&amp;Framework'!DM:DX,10,FALSE),"")</f>
        <v/>
      </c>
    </row>
    <row r="761" spans="1:11" x14ac:dyDescent="0.2">
      <c r="A761">
        <v>760</v>
      </c>
      <c r="D761">
        <v>58</v>
      </c>
      <c r="I761">
        <v>50</v>
      </c>
      <c r="K761" t="str">
        <f>IFERROR(VLOOKUP(A761,'Dungeon&amp;Framework'!DM:DX,10,FALSE),"")</f>
        <v/>
      </c>
    </row>
    <row r="762" spans="1:11" x14ac:dyDescent="0.2">
      <c r="A762">
        <v>761</v>
      </c>
      <c r="D762">
        <v>58</v>
      </c>
      <c r="I762">
        <v>50</v>
      </c>
      <c r="K762" t="str">
        <f>IFERROR(VLOOKUP(A762,'Dungeon&amp;Framework'!DM:DX,10,FALSE),"")</f>
        <v/>
      </c>
    </row>
    <row r="763" spans="1:11" x14ac:dyDescent="0.2">
      <c r="A763">
        <v>762</v>
      </c>
      <c r="D763">
        <v>58</v>
      </c>
      <c r="I763">
        <v>50</v>
      </c>
      <c r="K763" t="str">
        <f>IFERROR(VLOOKUP(A763,'Dungeon&amp;Framework'!DM:DX,10,FALSE),"")</f>
        <v/>
      </c>
    </row>
    <row r="764" spans="1:11" x14ac:dyDescent="0.2">
      <c r="A764">
        <v>763</v>
      </c>
      <c r="D764">
        <v>58</v>
      </c>
      <c r="I764">
        <v>50</v>
      </c>
      <c r="K764" t="str">
        <f>IFERROR(VLOOKUP(A764,'Dungeon&amp;Framework'!DM:DX,10,FALSE),"")</f>
        <v/>
      </c>
    </row>
    <row r="765" spans="1:11" x14ac:dyDescent="0.2">
      <c r="A765">
        <v>764</v>
      </c>
      <c r="D765">
        <v>58</v>
      </c>
      <c r="I765">
        <v>50</v>
      </c>
      <c r="K765" t="str">
        <f>IFERROR(VLOOKUP(A765,'Dungeon&amp;Framework'!DM:DX,10,FALSE),"")</f>
        <v/>
      </c>
    </row>
    <row r="766" spans="1:11" x14ac:dyDescent="0.2">
      <c r="A766">
        <v>765</v>
      </c>
      <c r="D766">
        <v>58</v>
      </c>
      <c r="I766">
        <v>50</v>
      </c>
      <c r="K766" t="str">
        <f>IFERROR(VLOOKUP(A766,'Dungeon&amp;Framework'!DM:DX,10,FALSE),"")</f>
        <v/>
      </c>
    </row>
    <row r="767" spans="1:11" x14ac:dyDescent="0.2">
      <c r="A767">
        <v>766</v>
      </c>
      <c r="D767">
        <v>58</v>
      </c>
      <c r="I767">
        <v>50</v>
      </c>
      <c r="K767" t="str">
        <f>IFERROR(VLOOKUP(A767,'Dungeon&amp;Framework'!DM:DX,10,FALSE),"")</f>
        <v/>
      </c>
    </row>
    <row r="768" spans="1:11" x14ac:dyDescent="0.2">
      <c r="A768">
        <v>767</v>
      </c>
      <c r="D768">
        <v>58</v>
      </c>
      <c r="I768">
        <v>50</v>
      </c>
      <c r="K768" t="str">
        <f>IFERROR(VLOOKUP(A768,'Dungeon&amp;Framework'!DM:DX,10,FALSE),"")</f>
        <v/>
      </c>
    </row>
    <row r="769" spans="1:11" x14ac:dyDescent="0.2">
      <c r="A769">
        <v>768</v>
      </c>
      <c r="D769">
        <v>58</v>
      </c>
      <c r="I769">
        <v>50</v>
      </c>
      <c r="K769" t="str">
        <f>IFERROR(VLOOKUP(A769,'Dungeon&amp;Framework'!DM:DX,10,FALSE),"")</f>
        <v/>
      </c>
    </row>
    <row r="770" spans="1:11" x14ac:dyDescent="0.2">
      <c r="A770">
        <v>769</v>
      </c>
      <c r="D770">
        <v>58</v>
      </c>
      <c r="I770">
        <v>50</v>
      </c>
      <c r="K770" t="str">
        <f>IFERROR(VLOOKUP(A770,'Dungeon&amp;Framework'!DM:DX,10,FALSE),"")</f>
        <v/>
      </c>
    </row>
    <row r="771" spans="1:11" x14ac:dyDescent="0.2">
      <c r="A771">
        <v>770</v>
      </c>
      <c r="D771">
        <v>58</v>
      </c>
      <c r="I771">
        <v>50</v>
      </c>
      <c r="K771" t="str">
        <f>IFERROR(VLOOKUP(A771,'Dungeon&amp;Framework'!DM:DX,10,FALSE),"")</f>
        <v/>
      </c>
    </row>
    <row r="772" spans="1:11" x14ac:dyDescent="0.2">
      <c r="A772">
        <v>771</v>
      </c>
      <c r="D772">
        <v>58</v>
      </c>
      <c r="I772">
        <v>50</v>
      </c>
      <c r="K772" t="str">
        <f>IFERROR(VLOOKUP(A772,'Dungeon&amp;Framework'!DM:DX,10,FALSE),"")</f>
        <v/>
      </c>
    </row>
    <row r="773" spans="1:11" x14ac:dyDescent="0.2">
      <c r="A773">
        <v>772</v>
      </c>
      <c r="D773">
        <v>58</v>
      </c>
      <c r="I773">
        <v>50</v>
      </c>
      <c r="K773" t="str">
        <f>IFERROR(VLOOKUP(A773,'Dungeon&amp;Framework'!DM:DX,10,FALSE),"")</f>
        <v/>
      </c>
    </row>
    <row r="774" spans="1:11" x14ac:dyDescent="0.2">
      <c r="A774">
        <v>773</v>
      </c>
      <c r="D774">
        <v>58</v>
      </c>
      <c r="I774">
        <v>50</v>
      </c>
      <c r="K774" t="str">
        <f>IFERROR(VLOOKUP(A774,'Dungeon&amp;Framework'!DM:DX,10,FALSE),"")</f>
        <v/>
      </c>
    </row>
    <row r="775" spans="1:11" x14ac:dyDescent="0.2">
      <c r="A775">
        <v>774</v>
      </c>
      <c r="D775">
        <v>58</v>
      </c>
      <c r="I775">
        <v>50</v>
      </c>
      <c r="K775" t="str">
        <f>IFERROR(VLOOKUP(A775,'Dungeon&amp;Framework'!DM:DX,10,FALSE),"")</f>
        <v/>
      </c>
    </row>
    <row r="776" spans="1:11" x14ac:dyDescent="0.2">
      <c r="A776">
        <v>775</v>
      </c>
      <c r="D776">
        <v>58</v>
      </c>
      <c r="I776">
        <v>50</v>
      </c>
      <c r="K776" t="str">
        <f>IFERROR(VLOOKUP(A776,'Dungeon&amp;Framework'!DM:DX,10,FALSE),"")</f>
        <v/>
      </c>
    </row>
    <row r="777" spans="1:11" x14ac:dyDescent="0.2">
      <c r="A777">
        <v>776</v>
      </c>
      <c r="D777">
        <v>58</v>
      </c>
      <c r="I777">
        <v>50</v>
      </c>
      <c r="K777" t="str">
        <f>IFERROR(VLOOKUP(A777,'Dungeon&amp;Framework'!DM:DX,10,FALSE),"")</f>
        <v/>
      </c>
    </row>
    <row r="778" spans="1:11" x14ac:dyDescent="0.2">
      <c r="A778">
        <v>777</v>
      </c>
      <c r="D778">
        <v>58</v>
      </c>
      <c r="I778">
        <v>50</v>
      </c>
      <c r="K778" t="str">
        <f>IFERROR(VLOOKUP(A778,'Dungeon&amp;Framework'!DM:DX,10,FALSE),"")</f>
        <v/>
      </c>
    </row>
    <row r="779" spans="1:11" x14ac:dyDescent="0.2">
      <c r="A779">
        <v>778</v>
      </c>
      <c r="D779">
        <v>58</v>
      </c>
      <c r="I779">
        <v>50</v>
      </c>
      <c r="K779" t="str">
        <f>IFERROR(VLOOKUP(A779,'Dungeon&amp;Framework'!DM:DX,10,FALSE),"")</f>
        <v/>
      </c>
    </row>
    <row r="780" spans="1:11" x14ac:dyDescent="0.2">
      <c r="A780">
        <v>779</v>
      </c>
      <c r="D780">
        <v>58</v>
      </c>
      <c r="I780">
        <v>50</v>
      </c>
      <c r="K780" t="str">
        <f>IFERROR(VLOOKUP(A780,'Dungeon&amp;Framework'!DM:DX,10,FALSE),"")</f>
        <v/>
      </c>
    </row>
    <row r="781" spans="1:11" x14ac:dyDescent="0.2">
      <c r="A781">
        <v>780</v>
      </c>
      <c r="D781">
        <v>58</v>
      </c>
      <c r="I781">
        <v>50</v>
      </c>
      <c r="K781" t="str">
        <f>IFERROR(VLOOKUP(A781,'Dungeon&amp;Framework'!DM:DX,10,FALSE),"")</f>
        <v/>
      </c>
    </row>
    <row r="782" spans="1:11" x14ac:dyDescent="0.2">
      <c r="A782">
        <v>781</v>
      </c>
      <c r="D782">
        <v>58</v>
      </c>
      <c r="I782">
        <v>50</v>
      </c>
      <c r="K782" t="str">
        <f>IFERROR(VLOOKUP(A782,'Dungeon&amp;Framework'!DM:DX,10,FALSE),"")</f>
        <v/>
      </c>
    </row>
    <row r="783" spans="1:11" x14ac:dyDescent="0.2">
      <c r="A783">
        <v>782</v>
      </c>
      <c r="D783">
        <v>58</v>
      </c>
      <c r="I783">
        <v>50</v>
      </c>
      <c r="K783" t="str">
        <f>IFERROR(VLOOKUP(A783,'Dungeon&amp;Framework'!DM:DX,10,FALSE),"")</f>
        <v/>
      </c>
    </row>
    <row r="784" spans="1:11" x14ac:dyDescent="0.2">
      <c r="A784">
        <v>783</v>
      </c>
      <c r="D784">
        <v>58</v>
      </c>
      <c r="I784">
        <v>50</v>
      </c>
      <c r="K784" t="str">
        <f>IFERROR(VLOOKUP(A784,'Dungeon&amp;Framework'!DM:DX,10,FALSE),"")</f>
        <v/>
      </c>
    </row>
    <row r="785" spans="1:11" x14ac:dyDescent="0.2">
      <c r="A785">
        <v>784</v>
      </c>
      <c r="D785">
        <v>58</v>
      </c>
      <c r="I785">
        <v>51</v>
      </c>
      <c r="K785" t="str">
        <f>IFERROR(VLOOKUP(A785,'Dungeon&amp;Framework'!DM:DX,10,FALSE),"")</f>
        <v/>
      </c>
    </row>
    <row r="786" spans="1:11" x14ac:dyDescent="0.2">
      <c r="A786">
        <v>785</v>
      </c>
      <c r="D786">
        <v>58</v>
      </c>
      <c r="I786">
        <v>51</v>
      </c>
      <c r="K786" t="str">
        <f>IFERROR(VLOOKUP(A786,'Dungeon&amp;Framework'!DM:DX,10,FALSE),"")</f>
        <v/>
      </c>
    </row>
    <row r="787" spans="1:11" x14ac:dyDescent="0.2">
      <c r="A787">
        <v>786</v>
      </c>
      <c r="D787">
        <v>58</v>
      </c>
      <c r="I787">
        <v>51</v>
      </c>
      <c r="K787" t="str">
        <f>IFERROR(VLOOKUP(A787,'Dungeon&amp;Framework'!DM:DX,10,FALSE),"")</f>
        <v/>
      </c>
    </row>
    <row r="788" spans="1:11" x14ac:dyDescent="0.2">
      <c r="A788">
        <v>787</v>
      </c>
      <c r="D788">
        <v>58</v>
      </c>
      <c r="I788">
        <v>51</v>
      </c>
      <c r="K788" t="str">
        <f>IFERROR(VLOOKUP(A788,'Dungeon&amp;Framework'!DM:DX,10,FALSE),"")</f>
        <v/>
      </c>
    </row>
    <row r="789" spans="1:11" x14ac:dyDescent="0.2">
      <c r="A789">
        <v>788</v>
      </c>
      <c r="D789">
        <v>58</v>
      </c>
      <c r="I789">
        <v>51</v>
      </c>
      <c r="K789" t="str">
        <f>IFERROR(VLOOKUP(A789,'Dungeon&amp;Framework'!DM:DX,10,FALSE),"")</f>
        <v/>
      </c>
    </row>
    <row r="790" spans="1:11" x14ac:dyDescent="0.2">
      <c r="A790">
        <v>789</v>
      </c>
      <c r="D790">
        <v>58</v>
      </c>
      <c r="I790">
        <v>51</v>
      </c>
      <c r="K790" t="str">
        <f>IFERROR(VLOOKUP(A790,'Dungeon&amp;Framework'!DM:DX,10,FALSE),"")</f>
        <v/>
      </c>
    </row>
    <row r="791" spans="1:11" x14ac:dyDescent="0.2">
      <c r="A791">
        <v>790</v>
      </c>
      <c r="D791">
        <v>59</v>
      </c>
      <c r="I791">
        <v>51</v>
      </c>
      <c r="K791" t="str">
        <f>IFERROR(VLOOKUP(A791,'Dungeon&amp;Framework'!DM:DX,10,FALSE),"")</f>
        <v/>
      </c>
    </row>
    <row r="792" spans="1:11" x14ac:dyDescent="0.2">
      <c r="A792">
        <v>791</v>
      </c>
      <c r="D792">
        <v>59</v>
      </c>
      <c r="I792">
        <v>51</v>
      </c>
      <c r="K792" t="str">
        <f>IFERROR(VLOOKUP(A792,'Dungeon&amp;Framework'!DM:DX,10,FALSE),"")</f>
        <v/>
      </c>
    </row>
    <row r="793" spans="1:11" x14ac:dyDescent="0.2">
      <c r="A793">
        <v>792</v>
      </c>
      <c r="D793">
        <v>59</v>
      </c>
      <c r="I793">
        <v>51</v>
      </c>
      <c r="K793" t="str">
        <f>IFERROR(VLOOKUP(A793,'Dungeon&amp;Framework'!DM:DX,10,FALSE),"")</f>
        <v/>
      </c>
    </row>
    <row r="794" spans="1:11" x14ac:dyDescent="0.2">
      <c r="A794">
        <v>793</v>
      </c>
      <c r="D794">
        <v>59</v>
      </c>
      <c r="I794">
        <v>51</v>
      </c>
      <c r="K794" t="str">
        <f>IFERROR(VLOOKUP(A794,'Dungeon&amp;Framework'!DM:DX,10,FALSE),"")</f>
        <v/>
      </c>
    </row>
    <row r="795" spans="1:11" x14ac:dyDescent="0.2">
      <c r="A795">
        <v>794</v>
      </c>
      <c r="D795">
        <v>59</v>
      </c>
      <c r="I795">
        <v>51</v>
      </c>
      <c r="K795" t="str">
        <f>IFERROR(VLOOKUP(A795,'Dungeon&amp;Framework'!DM:DX,10,FALSE),"")</f>
        <v/>
      </c>
    </row>
    <row r="796" spans="1:11" x14ac:dyDescent="0.2">
      <c r="A796">
        <v>795</v>
      </c>
      <c r="D796">
        <v>59</v>
      </c>
      <c r="I796">
        <v>51</v>
      </c>
      <c r="K796" t="str">
        <f>IFERROR(VLOOKUP(A796,'Dungeon&amp;Framework'!DM:DX,10,FALSE),"")</f>
        <v/>
      </c>
    </row>
    <row r="797" spans="1:11" x14ac:dyDescent="0.2">
      <c r="A797">
        <v>796</v>
      </c>
      <c r="D797">
        <v>59</v>
      </c>
      <c r="I797">
        <v>51</v>
      </c>
      <c r="K797" t="str">
        <f>IFERROR(VLOOKUP(A797,'Dungeon&amp;Framework'!DM:DX,10,FALSE),"")</f>
        <v/>
      </c>
    </row>
    <row r="798" spans="1:11" x14ac:dyDescent="0.2">
      <c r="A798">
        <v>797</v>
      </c>
      <c r="D798">
        <v>59</v>
      </c>
      <c r="I798">
        <v>51</v>
      </c>
      <c r="K798" t="str">
        <f>IFERROR(VLOOKUP(A798,'Dungeon&amp;Framework'!DM:DX,10,FALSE),"")</f>
        <v/>
      </c>
    </row>
    <row r="799" spans="1:11" x14ac:dyDescent="0.2">
      <c r="A799">
        <v>798</v>
      </c>
      <c r="D799">
        <v>59</v>
      </c>
      <c r="I799">
        <v>51</v>
      </c>
      <c r="K799" t="str">
        <f>IFERROR(VLOOKUP(A799,'Dungeon&amp;Framework'!DM:DX,10,FALSE),"")</f>
        <v/>
      </c>
    </row>
    <row r="800" spans="1:11" x14ac:dyDescent="0.2">
      <c r="A800">
        <v>799</v>
      </c>
      <c r="D800">
        <v>59</v>
      </c>
      <c r="I800">
        <v>51</v>
      </c>
      <c r="K800" t="str">
        <f>IFERROR(VLOOKUP(A800,'Dungeon&amp;Framework'!DM:DX,10,FALSE),"")</f>
        <v/>
      </c>
    </row>
    <row r="801" spans="1:9" x14ac:dyDescent="0.2">
      <c r="A801">
        <v>800</v>
      </c>
      <c r="D801">
        <v>59</v>
      </c>
      <c r="I801">
        <v>51</v>
      </c>
    </row>
    <row r="802" spans="1:9" x14ac:dyDescent="0.2">
      <c r="A802">
        <v>801</v>
      </c>
      <c r="D802">
        <v>59</v>
      </c>
      <c r="I802">
        <v>51</v>
      </c>
    </row>
    <row r="803" spans="1:9" x14ac:dyDescent="0.2">
      <c r="A803">
        <v>802</v>
      </c>
      <c r="D803">
        <v>59</v>
      </c>
      <c r="I803">
        <v>51</v>
      </c>
    </row>
    <row r="804" spans="1:9" x14ac:dyDescent="0.2">
      <c r="A804">
        <v>803</v>
      </c>
      <c r="D804">
        <v>59</v>
      </c>
      <c r="I804">
        <v>51</v>
      </c>
    </row>
    <row r="805" spans="1:9" x14ac:dyDescent="0.2">
      <c r="A805">
        <v>804</v>
      </c>
      <c r="D805">
        <v>59</v>
      </c>
      <c r="I805">
        <v>51</v>
      </c>
    </row>
    <row r="806" spans="1:9" x14ac:dyDescent="0.2">
      <c r="A806">
        <v>805</v>
      </c>
      <c r="D806">
        <v>59</v>
      </c>
      <c r="I806">
        <v>51</v>
      </c>
    </row>
    <row r="807" spans="1:9" x14ac:dyDescent="0.2">
      <c r="A807">
        <v>806</v>
      </c>
      <c r="D807">
        <v>59</v>
      </c>
      <c r="I807">
        <v>51</v>
      </c>
    </row>
    <row r="808" spans="1:9" x14ac:dyDescent="0.2">
      <c r="A808">
        <v>807</v>
      </c>
      <c r="D808">
        <v>59</v>
      </c>
      <c r="I808">
        <v>51</v>
      </c>
    </row>
    <row r="809" spans="1:9" x14ac:dyDescent="0.2">
      <c r="A809">
        <v>808</v>
      </c>
      <c r="D809">
        <v>59</v>
      </c>
      <c r="I809">
        <v>51</v>
      </c>
    </row>
    <row r="810" spans="1:9" x14ac:dyDescent="0.2">
      <c r="A810">
        <v>809</v>
      </c>
      <c r="D810">
        <v>59</v>
      </c>
      <c r="I810">
        <v>51</v>
      </c>
    </row>
    <row r="811" spans="1:9" x14ac:dyDescent="0.2">
      <c r="A811">
        <v>810</v>
      </c>
      <c r="D811">
        <v>59</v>
      </c>
      <c r="I811">
        <v>51</v>
      </c>
    </row>
    <row r="812" spans="1:9" x14ac:dyDescent="0.2">
      <c r="A812">
        <v>811</v>
      </c>
      <c r="D812">
        <v>59</v>
      </c>
      <c r="I812">
        <v>51</v>
      </c>
    </row>
    <row r="813" spans="1:9" x14ac:dyDescent="0.2">
      <c r="A813">
        <v>812</v>
      </c>
      <c r="D813">
        <v>59</v>
      </c>
      <c r="I813">
        <v>51</v>
      </c>
    </row>
    <row r="814" spans="1:9" x14ac:dyDescent="0.2">
      <c r="A814">
        <v>813</v>
      </c>
      <c r="D814">
        <v>59</v>
      </c>
      <c r="I814">
        <v>51</v>
      </c>
    </row>
    <row r="815" spans="1:9" x14ac:dyDescent="0.2">
      <c r="A815">
        <v>814</v>
      </c>
      <c r="D815">
        <v>59</v>
      </c>
      <c r="I815">
        <v>51</v>
      </c>
    </row>
    <row r="816" spans="1:9" x14ac:dyDescent="0.2">
      <c r="A816">
        <v>815</v>
      </c>
      <c r="D816">
        <v>59</v>
      </c>
      <c r="I816">
        <v>51</v>
      </c>
    </row>
    <row r="817" spans="1:9" x14ac:dyDescent="0.2">
      <c r="A817">
        <v>816</v>
      </c>
      <c r="D817">
        <v>59</v>
      </c>
      <c r="I817">
        <v>51</v>
      </c>
    </row>
    <row r="818" spans="1:9" x14ac:dyDescent="0.2">
      <c r="A818">
        <v>817</v>
      </c>
      <c r="D818">
        <v>59</v>
      </c>
      <c r="I818">
        <v>51</v>
      </c>
    </row>
    <row r="819" spans="1:9" x14ac:dyDescent="0.2">
      <c r="A819">
        <v>818</v>
      </c>
      <c r="D819">
        <v>59</v>
      </c>
      <c r="I819">
        <v>51</v>
      </c>
    </row>
    <row r="820" spans="1:9" x14ac:dyDescent="0.2">
      <c r="A820">
        <v>819</v>
      </c>
      <c r="D820">
        <v>59</v>
      </c>
      <c r="I820">
        <v>51</v>
      </c>
    </row>
    <row r="821" spans="1:9" x14ac:dyDescent="0.2">
      <c r="A821">
        <v>820</v>
      </c>
      <c r="D821">
        <v>60</v>
      </c>
      <c r="I821">
        <v>51</v>
      </c>
    </row>
    <row r="822" spans="1:9" x14ac:dyDescent="0.2">
      <c r="A822">
        <v>821</v>
      </c>
      <c r="D822">
        <v>60</v>
      </c>
      <c r="I822">
        <v>51</v>
      </c>
    </row>
    <row r="823" spans="1:9" x14ac:dyDescent="0.2">
      <c r="A823">
        <v>822</v>
      </c>
      <c r="D823">
        <v>60</v>
      </c>
      <c r="I823">
        <v>51</v>
      </c>
    </row>
    <row r="824" spans="1:9" x14ac:dyDescent="0.2">
      <c r="A824">
        <v>823</v>
      </c>
      <c r="D824">
        <v>60</v>
      </c>
      <c r="I824">
        <v>51</v>
      </c>
    </row>
    <row r="825" spans="1:9" x14ac:dyDescent="0.2">
      <c r="A825">
        <v>824</v>
      </c>
      <c r="D825">
        <v>60</v>
      </c>
      <c r="I825">
        <v>51</v>
      </c>
    </row>
    <row r="826" spans="1:9" x14ac:dyDescent="0.2">
      <c r="A826">
        <v>825</v>
      </c>
      <c r="D826">
        <v>60</v>
      </c>
      <c r="I826">
        <v>51</v>
      </c>
    </row>
    <row r="827" spans="1:9" x14ac:dyDescent="0.2">
      <c r="A827">
        <v>826</v>
      </c>
      <c r="D827">
        <v>60</v>
      </c>
      <c r="I827">
        <v>51</v>
      </c>
    </row>
    <row r="828" spans="1:9" x14ac:dyDescent="0.2">
      <c r="A828">
        <v>827</v>
      </c>
      <c r="D828">
        <v>60</v>
      </c>
      <c r="I828">
        <v>51</v>
      </c>
    </row>
    <row r="829" spans="1:9" x14ac:dyDescent="0.2">
      <c r="A829">
        <v>828</v>
      </c>
      <c r="D829">
        <v>60</v>
      </c>
      <c r="I829">
        <v>51</v>
      </c>
    </row>
    <row r="830" spans="1:9" x14ac:dyDescent="0.2">
      <c r="A830">
        <v>829</v>
      </c>
      <c r="D830">
        <v>60</v>
      </c>
      <c r="I830">
        <v>51</v>
      </c>
    </row>
    <row r="831" spans="1:9" x14ac:dyDescent="0.2">
      <c r="A831">
        <v>830</v>
      </c>
      <c r="D831">
        <v>60</v>
      </c>
      <c r="I831">
        <v>51</v>
      </c>
    </row>
    <row r="832" spans="1:9" x14ac:dyDescent="0.2">
      <c r="A832">
        <v>831</v>
      </c>
      <c r="D832">
        <v>60</v>
      </c>
      <c r="I832">
        <v>51</v>
      </c>
    </row>
    <row r="833" spans="1:9" x14ac:dyDescent="0.2">
      <c r="A833">
        <v>832</v>
      </c>
      <c r="D833">
        <v>60</v>
      </c>
      <c r="I833">
        <v>51</v>
      </c>
    </row>
    <row r="834" spans="1:9" x14ac:dyDescent="0.2">
      <c r="A834">
        <v>833</v>
      </c>
      <c r="D834">
        <v>60</v>
      </c>
      <c r="I834">
        <v>51</v>
      </c>
    </row>
    <row r="835" spans="1:9" x14ac:dyDescent="0.2">
      <c r="A835">
        <v>834</v>
      </c>
      <c r="D835">
        <v>60</v>
      </c>
      <c r="I835">
        <v>51</v>
      </c>
    </row>
    <row r="836" spans="1:9" x14ac:dyDescent="0.2">
      <c r="A836">
        <v>835</v>
      </c>
      <c r="D836">
        <v>60</v>
      </c>
      <c r="I836">
        <v>51</v>
      </c>
    </row>
    <row r="837" spans="1:9" x14ac:dyDescent="0.2">
      <c r="A837">
        <v>836</v>
      </c>
      <c r="D837">
        <v>60</v>
      </c>
      <c r="I837">
        <v>51</v>
      </c>
    </row>
    <row r="838" spans="1:9" x14ac:dyDescent="0.2">
      <c r="A838">
        <v>837</v>
      </c>
      <c r="D838">
        <v>60</v>
      </c>
      <c r="I838">
        <v>51</v>
      </c>
    </row>
    <row r="839" spans="1:9" x14ac:dyDescent="0.2">
      <c r="A839">
        <v>838</v>
      </c>
      <c r="D839">
        <v>60</v>
      </c>
      <c r="I839">
        <v>51</v>
      </c>
    </row>
    <row r="840" spans="1:9" x14ac:dyDescent="0.2">
      <c r="A840">
        <v>839</v>
      </c>
      <c r="D840">
        <v>60</v>
      </c>
      <c r="I840">
        <v>51</v>
      </c>
    </row>
    <row r="841" spans="1:9" x14ac:dyDescent="0.2">
      <c r="A841">
        <v>840</v>
      </c>
      <c r="D841">
        <v>60</v>
      </c>
      <c r="I841">
        <v>51</v>
      </c>
    </row>
    <row r="842" spans="1:9" x14ac:dyDescent="0.2">
      <c r="A842">
        <v>841</v>
      </c>
      <c r="D842">
        <v>60</v>
      </c>
      <c r="I842">
        <v>51</v>
      </c>
    </row>
    <row r="843" spans="1:9" x14ac:dyDescent="0.2">
      <c r="A843">
        <v>842</v>
      </c>
      <c r="D843">
        <v>60</v>
      </c>
      <c r="I843">
        <v>51</v>
      </c>
    </row>
    <row r="844" spans="1:9" x14ac:dyDescent="0.2">
      <c r="A844">
        <v>843</v>
      </c>
      <c r="D844">
        <v>60</v>
      </c>
      <c r="I844">
        <v>51</v>
      </c>
    </row>
    <row r="845" spans="1:9" x14ac:dyDescent="0.2">
      <c r="A845">
        <v>844</v>
      </c>
      <c r="D845">
        <v>60</v>
      </c>
      <c r="I845">
        <v>51</v>
      </c>
    </row>
    <row r="846" spans="1:9" x14ac:dyDescent="0.2">
      <c r="A846">
        <v>845</v>
      </c>
      <c r="D846">
        <v>60</v>
      </c>
      <c r="I846">
        <v>51</v>
      </c>
    </row>
    <row r="847" spans="1:9" x14ac:dyDescent="0.2">
      <c r="A847">
        <v>846</v>
      </c>
      <c r="D847">
        <v>60</v>
      </c>
      <c r="I847">
        <v>51</v>
      </c>
    </row>
    <row r="848" spans="1:9" x14ac:dyDescent="0.2">
      <c r="A848">
        <v>847</v>
      </c>
      <c r="D848">
        <v>60</v>
      </c>
      <c r="I848">
        <v>51</v>
      </c>
    </row>
    <row r="849" spans="1:9" x14ac:dyDescent="0.2">
      <c r="A849">
        <v>848</v>
      </c>
      <c r="D849">
        <v>60</v>
      </c>
      <c r="I849">
        <v>51</v>
      </c>
    </row>
    <row r="850" spans="1:9" x14ac:dyDescent="0.2">
      <c r="A850">
        <v>849</v>
      </c>
      <c r="D850">
        <v>60</v>
      </c>
      <c r="I850">
        <v>51</v>
      </c>
    </row>
    <row r="851" spans="1:9" x14ac:dyDescent="0.2">
      <c r="A851">
        <v>850</v>
      </c>
      <c r="D851">
        <v>61</v>
      </c>
      <c r="I851">
        <v>51</v>
      </c>
    </row>
    <row r="852" spans="1:9" x14ac:dyDescent="0.2">
      <c r="A852">
        <v>851</v>
      </c>
      <c r="D852">
        <v>61</v>
      </c>
      <c r="I852">
        <v>51</v>
      </c>
    </row>
    <row r="853" spans="1:9" x14ac:dyDescent="0.2">
      <c r="A853">
        <v>852</v>
      </c>
      <c r="D853">
        <v>61</v>
      </c>
      <c r="I853">
        <v>51</v>
      </c>
    </row>
    <row r="854" spans="1:9" x14ac:dyDescent="0.2">
      <c r="A854">
        <v>853</v>
      </c>
      <c r="D854">
        <v>61</v>
      </c>
      <c r="I854">
        <v>51</v>
      </c>
    </row>
    <row r="855" spans="1:9" x14ac:dyDescent="0.2">
      <c r="A855">
        <v>854</v>
      </c>
      <c r="D855">
        <v>61</v>
      </c>
      <c r="I855">
        <v>51</v>
      </c>
    </row>
    <row r="856" spans="1:9" x14ac:dyDescent="0.2">
      <c r="A856">
        <v>855</v>
      </c>
      <c r="D856">
        <v>61</v>
      </c>
      <c r="I856">
        <v>51</v>
      </c>
    </row>
    <row r="857" spans="1:9" x14ac:dyDescent="0.2">
      <c r="A857">
        <v>856</v>
      </c>
      <c r="D857">
        <v>61</v>
      </c>
      <c r="I857">
        <v>51</v>
      </c>
    </row>
    <row r="858" spans="1:9" x14ac:dyDescent="0.2">
      <c r="A858">
        <v>857</v>
      </c>
      <c r="D858">
        <v>61</v>
      </c>
      <c r="I858">
        <v>51</v>
      </c>
    </row>
    <row r="859" spans="1:9" x14ac:dyDescent="0.2">
      <c r="A859">
        <v>858</v>
      </c>
      <c r="D859">
        <v>61</v>
      </c>
      <c r="I859">
        <v>51</v>
      </c>
    </row>
    <row r="860" spans="1:9" x14ac:dyDescent="0.2">
      <c r="A860">
        <v>859</v>
      </c>
      <c r="D860">
        <v>61</v>
      </c>
      <c r="I860">
        <v>51</v>
      </c>
    </row>
    <row r="861" spans="1:9" x14ac:dyDescent="0.2">
      <c r="A861">
        <v>860</v>
      </c>
      <c r="D861">
        <v>61</v>
      </c>
      <c r="I861">
        <v>51</v>
      </c>
    </row>
    <row r="862" spans="1:9" x14ac:dyDescent="0.2">
      <c r="A862">
        <v>861</v>
      </c>
      <c r="D862">
        <v>61</v>
      </c>
      <c r="I862">
        <v>51</v>
      </c>
    </row>
    <row r="863" spans="1:9" x14ac:dyDescent="0.2">
      <c r="A863">
        <v>862</v>
      </c>
      <c r="D863">
        <v>61</v>
      </c>
      <c r="I863">
        <v>51</v>
      </c>
    </row>
    <row r="864" spans="1:9" x14ac:dyDescent="0.2">
      <c r="A864">
        <v>863</v>
      </c>
      <c r="D864">
        <v>61</v>
      </c>
      <c r="I864">
        <v>51</v>
      </c>
    </row>
    <row r="865" spans="1:9" x14ac:dyDescent="0.2">
      <c r="A865">
        <v>864</v>
      </c>
      <c r="D865">
        <v>61</v>
      </c>
      <c r="I865">
        <v>51</v>
      </c>
    </row>
    <row r="866" spans="1:9" x14ac:dyDescent="0.2">
      <c r="A866">
        <v>865</v>
      </c>
      <c r="D866">
        <v>61</v>
      </c>
      <c r="I866">
        <v>51</v>
      </c>
    </row>
    <row r="867" spans="1:9" x14ac:dyDescent="0.2">
      <c r="A867">
        <v>866</v>
      </c>
      <c r="D867">
        <v>61</v>
      </c>
      <c r="I867">
        <v>51</v>
      </c>
    </row>
    <row r="868" spans="1:9" x14ac:dyDescent="0.2">
      <c r="A868">
        <v>867</v>
      </c>
      <c r="D868">
        <v>61</v>
      </c>
      <c r="I868">
        <v>51</v>
      </c>
    </row>
    <row r="869" spans="1:9" x14ac:dyDescent="0.2">
      <c r="A869">
        <v>868</v>
      </c>
      <c r="D869">
        <v>61</v>
      </c>
      <c r="I869">
        <v>51</v>
      </c>
    </row>
    <row r="870" spans="1:9" x14ac:dyDescent="0.2">
      <c r="A870">
        <v>869</v>
      </c>
      <c r="D870">
        <v>61</v>
      </c>
      <c r="I870">
        <v>51</v>
      </c>
    </row>
    <row r="871" spans="1:9" x14ac:dyDescent="0.2">
      <c r="A871">
        <v>870</v>
      </c>
      <c r="D871">
        <v>61</v>
      </c>
      <c r="I871">
        <v>51</v>
      </c>
    </row>
    <row r="872" spans="1:9" x14ac:dyDescent="0.2">
      <c r="A872">
        <v>871</v>
      </c>
      <c r="D872">
        <v>61</v>
      </c>
      <c r="I872">
        <v>51</v>
      </c>
    </row>
    <row r="873" spans="1:9" x14ac:dyDescent="0.2">
      <c r="A873">
        <v>872</v>
      </c>
      <c r="D873">
        <v>61</v>
      </c>
      <c r="I873">
        <v>51</v>
      </c>
    </row>
    <row r="874" spans="1:9" x14ac:dyDescent="0.2">
      <c r="A874">
        <v>873</v>
      </c>
      <c r="D874">
        <v>61</v>
      </c>
      <c r="I874">
        <v>51</v>
      </c>
    </row>
    <row r="875" spans="1:9" x14ac:dyDescent="0.2">
      <c r="A875">
        <v>874</v>
      </c>
      <c r="D875">
        <v>61</v>
      </c>
      <c r="I875">
        <v>51</v>
      </c>
    </row>
    <row r="876" spans="1:9" x14ac:dyDescent="0.2">
      <c r="A876">
        <v>875</v>
      </c>
      <c r="D876">
        <v>61</v>
      </c>
      <c r="I876">
        <v>51</v>
      </c>
    </row>
    <row r="877" spans="1:9" x14ac:dyDescent="0.2">
      <c r="A877">
        <v>876</v>
      </c>
      <c r="D877">
        <v>61</v>
      </c>
      <c r="I877">
        <v>51</v>
      </c>
    </row>
    <row r="878" spans="1:9" x14ac:dyDescent="0.2">
      <c r="A878">
        <v>877</v>
      </c>
      <c r="D878">
        <v>61</v>
      </c>
      <c r="I878">
        <v>51</v>
      </c>
    </row>
    <row r="879" spans="1:9" x14ac:dyDescent="0.2">
      <c r="A879">
        <v>878</v>
      </c>
      <c r="D879">
        <v>61</v>
      </c>
      <c r="I879">
        <v>51</v>
      </c>
    </row>
    <row r="880" spans="1:9" x14ac:dyDescent="0.2">
      <c r="A880">
        <v>879</v>
      </c>
      <c r="D880">
        <v>61</v>
      </c>
      <c r="I880">
        <v>51</v>
      </c>
    </row>
    <row r="881" spans="1:9" x14ac:dyDescent="0.2">
      <c r="A881">
        <v>880</v>
      </c>
      <c r="D881">
        <v>62</v>
      </c>
      <c r="I881">
        <v>51</v>
      </c>
    </row>
    <row r="882" spans="1:9" x14ac:dyDescent="0.2">
      <c r="A882">
        <v>881</v>
      </c>
      <c r="D882">
        <v>62</v>
      </c>
      <c r="I882">
        <v>51</v>
      </c>
    </row>
    <row r="883" spans="1:9" x14ac:dyDescent="0.2">
      <c r="A883">
        <v>882</v>
      </c>
      <c r="D883">
        <v>62</v>
      </c>
      <c r="I883">
        <v>51</v>
      </c>
    </row>
    <row r="884" spans="1:9" x14ac:dyDescent="0.2">
      <c r="A884">
        <v>883</v>
      </c>
      <c r="D884">
        <v>62</v>
      </c>
      <c r="I884">
        <v>51</v>
      </c>
    </row>
    <row r="885" spans="1:9" x14ac:dyDescent="0.2">
      <c r="A885">
        <v>884</v>
      </c>
      <c r="D885">
        <v>62</v>
      </c>
      <c r="I885">
        <v>51</v>
      </c>
    </row>
    <row r="886" spans="1:9" x14ac:dyDescent="0.2">
      <c r="A886">
        <v>885</v>
      </c>
      <c r="D886">
        <v>62</v>
      </c>
      <c r="I886">
        <v>51</v>
      </c>
    </row>
    <row r="887" spans="1:9" x14ac:dyDescent="0.2">
      <c r="A887">
        <v>886</v>
      </c>
      <c r="D887">
        <v>62</v>
      </c>
      <c r="I887">
        <v>51</v>
      </c>
    </row>
    <row r="888" spans="1:9" x14ac:dyDescent="0.2">
      <c r="A888">
        <v>887</v>
      </c>
      <c r="D888">
        <v>62</v>
      </c>
      <c r="I888">
        <v>51</v>
      </c>
    </row>
    <row r="889" spans="1:9" x14ac:dyDescent="0.2">
      <c r="A889">
        <v>888</v>
      </c>
      <c r="D889">
        <v>62</v>
      </c>
      <c r="I889">
        <v>51</v>
      </c>
    </row>
    <row r="890" spans="1:9" x14ac:dyDescent="0.2">
      <c r="A890">
        <v>889</v>
      </c>
      <c r="D890">
        <v>62</v>
      </c>
      <c r="I890">
        <v>51</v>
      </c>
    </row>
    <row r="891" spans="1:9" x14ac:dyDescent="0.2">
      <c r="A891">
        <v>890</v>
      </c>
      <c r="D891">
        <v>62</v>
      </c>
      <c r="I891">
        <v>51</v>
      </c>
    </row>
    <row r="892" spans="1:9" x14ac:dyDescent="0.2">
      <c r="A892">
        <v>891</v>
      </c>
      <c r="D892">
        <v>62</v>
      </c>
      <c r="I892">
        <v>51</v>
      </c>
    </row>
    <row r="893" spans="1:9" x14ac:dyDescent="0.2">
      <c r="A893">
        <v>892</v>
      </c>
      <c r="D893">
        <v>62</v>
      </c>
      <c r="I893">
        <v>51</v>
      </c>
    </row>
    <row r="894" spans="1:9" x14ac:dyDescent="0.2">
      <c r="A894">
        <v>893</v>
      </c>
      <c r="D894">
        <v>62</v>
      </c>
      <c r="I894">
        <v>51</v>
      </c>
    </row>
    <row r="895" spans="1:9" x14ac:dyDescent="0.2">
      <c r="A895">
        <v>894</v>
      </c>
      <c r="D895">
        <v>62</v>
      </c>
      <c r="I895">
        <v>51</v>
      </c>
    </row>
    <row r="896" spans="1:9" x14ac:dyDescent="0.2">
      <c r="A896">
        <v>895</v>
      </c>
      <c r="D896">
        <v>62</v>
      </c>
      <c r="I896">
        <v>51</v>
      </c>
    </row>
    <row r="897" spans="1:9" x14ac:dyDescent="0.2">
      <c r="A897">
        <v>896</v>
      </c>
      <c r="D897">
        <v>62</v>
      </c>
      <c r="I897">
        <v>51</v>
      </c>
    </row>
    <row r="898" spans="1:9" x14ac:dyDescent="0.2">
      <c r="A898">
        <v>897</v>
      </c>
      <c r="D898">
        <v>62</v>
      </c>
      <c r="I898">
        <v>51</v>
      </c>
    </row>
    <row r="899" spans="1:9" x14ac:dyDescent="0.2">
      <c r="A899">
        <v>898</v>
      </c>
      <c r="D899">
        <v>62</v>
      </c>
      <c r="I899">
        <v>51</v>
      </c>
    </row>
    <row r="900" spans="1:9" x14ac:dyDescent="0.2">
      <c r="A900">
        <v>899</v>
      </c>
      <c r="D900">
        <v>62</v>
      </c>
      <c r="I900">
        <v>51</v>
      </c>
    </row>
    <row r="901" spans="1:9" x14ac:dyDescent="0.2">
      <c r="A901">
        <v>900</v>
      </c>
      <c r="D901">
        <v>62</v>
      </c>
      <c r="I901">
        <v>51</v>
      </c>
    </row>
    <row r="902" spans="1:9" x14ac:dyDescent="0.2">
      <c r="A902">
        <v>901</v>
      </c>
      <c r="D902">
        <v>62</v>
      </c>
      <c r="I902">
        <v>51</v>
      </c>
    </row>
    <row r="903" spans="1:9" x14ac:dyDescent="0.2">
      <c r="A903">
        <v>902</v>
      </c>
      <c r="D903">
        <v>62</v>
      </c>
      <c r="I903">
        <v>51</v>
      </c>
    </row>
    <row r="904" spans="1:9" x14ac:dyDescent="0.2">
      <c r="A904">
        <v>903</v>
      </c>
      <c r="D904">
        <v>62</v>
      </c>
      <c r="I904">
        <v>51</v>
      </c>
    </row>
    <row r="905" spans="1:9" x14ac:dyDescent="0.2">
      <c r="A905">
        <v>904</v>
      </c>
      <c r="D905">
        <v>62</v>
      </c>
      <c r="I905">
        <v>51</v>
      </c>
    </row>
    <row r="906" spans="1:9" x14ac:dyDescent="0.2">
      <c r="A906">
        <v>905</v>
      </c>
      <c r="D906">
        <v>62</v>
      </c>
      <c r="I906">
        <v>51</v>
      </c>
    </row>
    <row r="907" spans="1:9" x14ac:dyDescent="0.2">
      <c r="A907">
        <v>906</v>
      </c>
      <c r="D907">
        <v>62</v>
      </c>
      <c r="I907">
        <v>51</v>
      </c>
    </row>
    <row r="908" spans="1:9" x14ac:dyDescent="0.2">
      <c r="A908">
        <v>907</v>
      </c>
      <c r="D908">
        <v>62</v>
      </c>
      <c r="I908">
        <v>51</v>
      </c>
    </row>
    <row r="909" spans="1:9" x14ac:dyDescent="0.2">
      <c r="A909">
        <v>908</v>
      </c>
      <c r="D909">
        <v>62</v>
      </c>
      <c r="I909">
        <v>51</v>
      </c>
    </row>
    <row r="910" spans="1:9" x14ac:dyDescent="0.2">
      <c r="A910">
        <v>909</v>
      </c>
      <c r="D910">
        <v>62</v>
      </c>
      <c r="I910">
        <v>51</v>
      </c>
    </row>
    <row r="911" spans="1:9" x14ac:dyDescent="0.2">
      <c r="A911">
        <v>910</v>
      </c>
      <c r="D911">
        <v>63</v>
      </c>
      <c r="I911">
        <v>51</v>
      </c>
    </row>
    <row r="912" spans="1:9" x14ac:dyDescent="0.2">
      <c r="A912">
        <v>911</v>
      </c>
      <c r="D912">
        <v>63</v>
      </c>
      <c r="I912">
        <v>51</v>
      </c>
    </row>
    <row r="913" spans="1:9" x14ac:dyDescent="0.2">
      <c r="A913">
        <v>912</v>
      </c>
      <c r="D913">
        <v>63</v>
      </c>
      <c r="I913">
        <v>51</v>
      </c>
    </row>
    <row r="914" spans="1:9" x14ac:dyDescent="0.2">
      <c r="A914">
        <v>913</v>
      </c>
      <c r="D914">
        <v>63</v>
      </c>
      <c r="I914">
        <v>51</v>
      </c>
    </row>
    <row r="915" spans="1:9" x14ac:dyDescent="0.2">
      <c r="A915">
        <v>914</v>
      </c>
      <c r="D915">
        <v>63</v>
      </c>
      <c r="I915">
        <v>51</v>
      </c>
    </row>
    <row r="916" spans="1:9" x14ac:dyDescent="0.2">
      <c r="A916">
        <v>915</v>
      </c>
      <c r="D916">
        <v>63</v>
      </c>
      <c r="I916">
        <v>51</v>
      </c>
    </row>
    <row r="917" spans="1:9" x14ac:dyDescent="0.2">
      <c r="A917">
        <v>916</v>
      </c>
      <c r="D917">
        <v>63</v>
      </c>
      <c r="I917">
        <v>51</v>
      </c>
    </row>
    <row r="918" spans="1:9" x14ac:dyDescent="0.2">
      <c r="A918">
        <v>917</v>
      </c>
      <c r="D918">
        <v>63</v>
      </c>
      <c r="I918">
        <v>51</v>
      </c>
    </row>
    <row r="919" spans="1:9" x14ac:dyDescent="0.2">
      <c r="A919">
        <v>918</v>
      </c>
      <c r="D919">
        <v>63</v>
      </c>
      <c r="I919">
        <v>51</v>
      </c>
    </row>
    <row r="920" spans="1:9" x14ac:dyDescent="0.2">
      <c r="A920">
        <v>919</v>
      </c>
      <c r="D920">
        <v>63</v>
      </c>
      <c r="I920">
        <v>51</v>
      </c>
    </row>
    <row r="921" spans="1:9" x14ac:dyDescent="0.2">
      <c r="A921">
        <v>920</v>
      </c>
      <c r="D921">
        <v>63</v>
      </c>
      <c r="I921">
        <v>51</v>
      </c>
    </row>
    <row r="922" spans="1:9" x14ac:dyDescent="0.2">
      <c r="A922">
        <v>921</v>
      </c>
      <c r="D922">
        <v>63</v>
      </c>
      <c r="I922">
        <v>51</v>
      </c>
    </row>
    <row r="923" spans="1:9" x14ac:dyDescent="0.2">
      <c r="A923">
        <v>922</v>
      </c>
      <c r="D923">
        <v>63</v>
      </c>
      <c r="I923">
        <v>51</v>
      </c>
    </row>
    <row r="924" spans="1:9" x14ac:dyDescent="0.2">
      <c r="A924">
        <v>923</v>
      </c>
      <c r="D924">
        <v>63</v>
      </c>
      <c r="I924">
        <v>51</v>
      </c>
    </row>
    <row r="925" spans="1:9" x14ac:dyDescent="0.2">
      <c r="A925">
        <v>924</v>
      </c>
      <c r="D925">
        <v>63</v>
      </c>
      <c r="I925">
        <v>51</v>
      </c>
    </row>
    <row r="926" spans="1:9" x14ac:dyDescent="0.2">
      <c r="A926">
        <v>925</v>
      </c>
      <c r="D926">
        <v>63</v>
      </c>
      <c r="I926">
        <v>51</v>
      </c>
    </row>
    <row r="927" spans="1:9" x14ac:dyDescent="0.2">
      <c r="A927">
        <v>926</v>
      </c>
      <c r="D927">
        <v>63</v>
      </c>
      <c r="I927">
        <v>51</v>
      </c>
    </row>
    <row r="928" spans="1:9" x14ac:dyDescent="0.2">
      <c r="A928">
        <v>927</v>
      </c>
      <c r="D928">
        <v>63</v>
      </c>
      <c r="I928">
        <v>51</v>
      </c>
    </row>
    <row r="929" spans="1:9" x14ac:dyDescent="0.2">
      <c r="A929">
        <v>928</v>
      </c>
      <c r="D929">
        <v>63</v>
      </c>
      <c r="I929">
        <v>51</v>
      </c>
    </row>
    <row r="930" spans="1:9" x14ac:dyDescent="0.2">
      <c r="A930">
        <v>929</v>
      </c>
      <c r="D930">
        <v>63</v>
      </c>
      <c r="I930">
        <v>51</v>
      </c>
    </row>
    <row r="931" spans="1:9" x14ac:dyDescent="0.2">
      <c r="A931">
        <v>930</v>
      </c>
      <c r="D931">
        <v>63</v>
      </c>
      <c r="I931">
        <v>51</v>
      </c>
    </row>
    <row r="932" spans="1:9" x14ac:dyDescent="0.2">
      <c r="A932">
        <v>931</v>
      </c>
      <c r="D932">
        <v>63</v>
      </c>
      <c r="I932">
        <v>51</v>
      </c>
    </row>
    <row r="933" spans="1:9" x14ac:dyDescent="0.2">
      <c r="A933">
        <v>932</v>
      </c>
      <c r="D933">
        <v>63</v>
      </c>
      <c r="I933">
        <v>51</v>
      </c>
    </row>
    <row r="934" spans="1:9" x14ac:dyDescent="0.2">
      <c r="A934">
        <v>933</v>
      </c>
      <c r="D934">
        <v>63</v>
      </c>
      <c r="I934">
        <v>51</v>
      </c>
    </row>
    <row r="935" spans="1:9" x14ac:dyDescent="0.2">
      <c r="A935">
        <v>934</v>
      </c>
      <c r="D935">
        <v>63</v>
      </c>
      <c r="I935">
        <v>51</v>
      </c>
    </row>
    <row r="936" spans="1:9" x14ac:dyDescent="0.2">
      <c r="A936">
        <v>935</v>
      </c>
      <c r="D936">
        <v>63</v>
      </c>
      <c r="I936">
        <v>51</v>
      </c>
    </row>
    <row r="937" spans="1:9" x14ac:dyDescent="0.2">
      <c r="A937">
        <v>936</v>
      </c>
      <c r="D937">
        <v>63</v>
      </c>
      <c r="I937">
        <v>51</v>
      </c>
    </row>
    <row r="938" spans="1:9" x14ac:dyDescent="0.2">
      <c r="A938">
        <v>937</v>
      </c>
      <c r="D938">
        <v>63</v>
      </c>
      <c r="I938">
        <v>51</v>
      </c>
    </row>
    <row r="939" spans="1:9" x14ac:dyDescent="0.2">
      <c r="A939">
        <v>938</v>
      </c>
      <c r="D939">
        <v>63</v>
      </c>
      <c r="I939">
        <v>51</v>
      </c>
    </row>
    <row r="940" spans="1:9" x14ac:dyDescent="0.2">
      <c r="A940">
        <v>939</v>
      </c>
      <c r="D940">
        <v>63</v>
      </c>
      <c r="I940">
        <v>51</v>
      </c>
    </row>
    <row r="941" spans="1:9" x14ac:dyDescent="0.2">
      <c r="A941">
        <v>940</v>
      </c>
      <c r="D941">
        <v>63</v>
      </c>
      <c r="I941">
        <v>51</v>
      </c>
    </row>
    <row r="942" spans="1:9" x14ac:dyDescent="0.2">
      <c r="A942">
        <v>941</v>
      </c>
      <c r="D942">
        <v>63</v>
      </c>
      <c r="I942">
        <v>51</v>
      </c>
    </row>
    <row r="943" spans="1:9" x14ac:dyDescent="0.2">
      <c r="A943">
        <v>942</v>
      </c>
      <c r="D943">
        <v>63</v>
      </c>
      <c r="I943">
        <v>51</v>
      </c>
    </row>
    <row r="944" spans="1:9" x14ac:dyDescent="0.2">
      <c r="A944">
        <v>943</v>
      </c>
      <c r="D944">
        <v>63</v>
      </c>
      <c r="I944">
        <v>51</v>
      </c>
    </row>
    <row r="945" spans="1:9" x14ac:dyDescent="0.2">
      <c r="A945">
        <v>944</v>
      </c>
      <c r="D945">
        <v>63</v>
      </c>
      <c r="I945">
        <v>51</v>
      </c>
    </row>
    <row r="946" spans="1:9" x14ac:dyDescent="0.2">
      <c r="A946">
        <v>945</v>
      </c>
      <c r="D946">
        <v>63</v>
      </c>
      <c r="I946">
        <v>51</v>
      </c>
    </row>
    <row r="947" spans="1:9" x14ac:dyDescent="0.2">
      <c r="A947">
        <v>946</v>
      </c>
      <c r="D947">
        <v>63</v>
      </c>
      <c r="I947">
        <v>51</v>
      </c>
    </row>
    <row r="948" spans="1:9" x14ac:dyDescent="0.2">
      <c r="A948">
        <v>947</v>
      </c>
      <c r="D948">
        <v>63</v>
      </c>
      <c r="I948">
        <v>51</v>
      </c>
    </row>
    <row r="949" spans="1:9" x14ac:dyDescent="0.2">
      <c r="A949">
        <v>948</v>
      </c>
      <c r="D949">
        <v>63</v>
      </c>
      <c r="I949">
        <v>51</v>
      </c>
    </row>
    <row r="950" spans="1:9" x14ac:dyDescent="0.2">
      <c r="A950">
        <v>949</v>
      </c>
      <c r="D950">
        <v>63</v>
      </c>
      <c r="I950">
        <v>51</v>
      </c>
    </row>
    <row r="951" spans="1:9" x14ac:dyDescent="0.2">
      <c r="A951">
        <v>950</v>
      </c>
      <c r="D951">
        <v>63</v>
      </c>
      <c r="I951">
        <v>51</v>
      </c>
    </row>
    <row r="952" spans="1:9" x14ac:dyDescent="0.2">
      <c r="A952">
        <v>951</v>
      </c>
      <c r="D952">
        <v>63</v>
      </c>
      <c r="I952">
        <v>51</v>
      </c>
    </row>
    <row r="953" spans="1:9" x14ac:dyDescent="0.2">
      <c r="A953">
        <v>952</v>
      </c>
      <c r="D953">
        <v>63</v>
      </c>
      <c r="I953">
        <v>51</v>
      </c>
    </row>
    <row r="954" spans="1:9" x14ac:dyDescent="0.2">
      <c r="A954">
        <v>953</v>
      </c>
      <c r="D954">
        <v>63</v>
      </c>
      <c r="I954">
        <v>51</v>
      </c>
    </row>
    <row r="955" spans="1:9" x14ac:dyDescent="0.2">
      <c r="A955">
        <v>954</v>
      </c>
      <c r="D955">
        <v>63</v>
      </c>
      <c r="I955">
        <v>51</v>
      </c>
    </row>
    <row r="956" spans="1:9" x14ac:dyDescent="0.2">
      <c r="A956">
        <v>955</v>
      </c>
      <c r="D956">
        <v>63</v>
      </c>
      <c r="I956">
        <v>51</v>
      </c>
    </row>
    <row r="957" spans="1:9" x14ac:dyDescent="0.2">
      <c r="A957">
        <v>956</v>
      </c>
      <c r="D957">
        <v>63</v>
      </c>
      <c r="I957">
        <v>51</v>
      </c>
    </row>
    <row r="958" spans="1:9" x14ac:dyDescent="0.2">
      <c r="A958">
        <v>957</v>
      </c>
      <c r="D958">
        <v>63</v>
      </c>
      <c r="I958">
        <v>51</v>
      </c>
    </row>
    <row r="959" spans="1:9" x14ac:dyDescent="0.2">
      <c r="A959">
        <v>958</v>
      </c>
      <c r="D959">
        <v>63</v>
      </c>
      <c r="I959">
        <v>51</v>
      </c>
    </row>
    <row r="960" spans="1:9" x14ac:dyDescent="0.2">
      <c r="A960">
        <v>959</v>
      </c>
      <c r="D960">
        <v>63</v>
      </c>
      <c r="I960">
        <v>51</v>
      </c>
    </row>
    <row r="961" spans="1:9" x14ac:dyDescent="0.2">
      <c r="A961">
        <v>960</v>
      </c>
      <c r="D961">
        <v>63</v>
      </c>
      <c r="I961">
        <v>51</v>
      </c>
    </row>
    <row r="962" spans="1:9" x14ac:dyDescent="0.2">
      <c r="A962">
        <v>961</v>
      </c>
      <c r="D962">
        <v>63</v>
      </c>
      <c r="I962">
        <v>51</v>
      </c>
    </row>
    <row r="963" spans="1:9" x14ac:dyDescent="0.2">
      <c r="A963">
        <v>962</v>
      </c>
      <c r="D963">
        <v>63</v>
      </c>
      <c r="I963">
        <v>51</v>
      </c>
    </row>
    <row r="964" spans="1:9" x14ac:dyDescent="0.2">
      <c r="A964">
        <v>963</v>
      </c>
      <c r="D964">
        <v>63</v>
      </c>
      <c r="I964">
        <v>51</v>
      </c>
    </row>
    <row r="965" spans="1:9" x14ac:dyDescent="0.2">
      <c r="A965">
        <v>964</v>
      </c>
      <c r="D965">
        <v>63</v>
      </c>
      <c r="I965">
        <v>51</v>
      </c>
    </row>
    <row r="966" spans="1:9" x14ac:dyDescent="0.2">
      <c r="A966">
        <v>965</v>
      </c>
      <c r="D966">
        <v>63</v>
      </c>
      <c r="I966">
        <v>51</v>
      </c>
    </row>
    <row r="967" spans="1:9" x14ac:dyDescent="0.2">
      <c r="A967">
        <v>966</v>
      </c>
      <c r="D967">
        <v>63</v>
      </c>
      <c r="I967">
        <v>51</v>
      </c>
    </row>
    <row r="968" spans="1:9" x14ac:dyDescent="0.2">
      <c r="A968">
        <v>967</v>
      </c>
      <c r="D968">
        <v>63</v>
      </c>
      <c r="I968">
        <v>51</v>
      </c>
    </row>
    <row r="969" spans="1:9" x14ac:dyDescent="0.2">
      <c r="A969">
        <v>968</v>
      </c>
      <c r="D969">
        <v>63</v>
      </c>
      <c r="I969">
        <v>51</v>
      </c>
    </row>
    <row r="970" spans="1:9" x14ac:dyDescent="0.2">
      <c r="A970">
        <v>969</v>
      </c>
      <c r="D970">
        <v>63</v>
      </c>
      <c r="I970">
        <v>51</v>
      </c>
    </row>
    <row r="971" spans="1:9" x14ac:dyDescent="0.2">
      <c r="A971">
        <v>970</v>
      </c>
      <c r="D971">
        <v>63</v>
      </c>
      <c r="I971">
        <v>51</v>
      </c>
    </row>
    <row r="972" spans="1:9" x14ac:dyDescent="0.2">
      <c r="A972">
        <v>971</v>
      </c>
      <c r="D972">
        <v>63</v>
      </c>
      <c r="I972">
        <v>51</v>
      </c>
    </row>
    <row r="973" spans="1:9" x14ac:dyDescent="0.2">
      <c r="A973">
        <v>972</v>
      </c>
      <c r="D973">
        <v>63</v>
      </c>
      <c r="I973">
        <v>51</v>
      </c>
    </row>
    <row r="974" spans="1:9" x14ac:dyDescent="0.2">
      <c r="A974">
        <v>973</v>
      </c>
      <c r="D974">
        <v>63</v>
      </c>
      <c r="I974">
        <v>51</v>
      </c>
    </row>
    <row r="975" spans="1:9" x14ac:dyDescent="0.2">
      <c r="A975">
        <v>974</v>
      </c>
      <c r="D975">
        <v>63</v>
      </c>
      <c r="I975">
        <v>51</v>
      </c>
    </row>
    <row r="976" spans="1:9" x14ac:dyDescent="0.2">
      <c r="A976">
        <v>975</v>
      </c>
      <c r="D976">
        <v>63</v>
      </c>
      <c r="I976">
        <v>51</v>
      </c>
    </row>
    <row r="977" spans="1:9" x14ac:dyDescent="0.2">
      <c r="A977">
        <v>976</v>
      </c>
      <c r="D977">
        <v>63</v>
      </c>
      <c r="I977">
        <v>51</v>
      </c>
    </row>
    <row r="978" spans="1:9" x14ac:dyDescent="0.2">
      <c r="A978">
        <v>977</v>
      </c>
      <c r="D978">
        <v>63</v>
      </c>
      <c r="I978">
        <v>51</v>
      </c>
    </row>
    <row r="979" spans="1:9" x14ac:dyDescent="0.2">
      <c r="A979">
        <v>978</v>
      </c>
      <c r="D979">
        <v>63</v>
      </c>
      <c r="I979">
        <v>51</v>
      </c>
    </row>
    <row r="980" spans="1:9" x14ac:dyDescent="0.2">
      <c r="A980">
        <v>979</v>
      </c>
      <c r="D980">
        <v>63</v>
      </c>
      <c r="I980">
        <v>52</v>
      </c>
    </row>
    <row r="981" spans="1:9" x14ac:dyDescent="0.2">
      <c r="A981">
        <v>980</v>
      </c>
      <c r="D981">
        <v>63</v>
      </c>
      <c r="I981">
        <v>52</v>
      </c>
    </row>
    <row r="982" spans="1:9" x14ac:dyDescent="0.2">
      <c r="A982">
        <v>981</v>
      </c>
      <c r="D982">
        <v>63</v>
      </c>
      <c r="I982">
        <v>52</v>
      </c>
    </row>
    <row r="983" spans="1:9" x14ac:dyDescent="0.2">
      <c r="A983">
        <v>982</v>
      </c>
      <c r="D983">
        <v>63</v>
      </c>
      <c r="I983">
        <v>52</v>
      </c>
    </row>
    <row r="984" spans="1:9" x14ac:dyDescent="0.2">
      <c r="A984">
        <v>983</v>
      </c>
      <c r="D984">
        <v>63</v>
      </c>
      <c r="I984">
        <v>52</v>
      </c>
    </row>
    <row r="985" spans="1:9" x14ac:dyDescent="0.2">
      <c r="A985">
        <v>984</v>
      </c>
      <c r="D985">
        <v>63</v>
      </c>
      <c r="I985">
        <v>52</v>
      </c>
    </row>
    <row r="986" spans="1:9" x14ac:dyDescent="0.2">
      <c r="A986">
        <v>985</v>
      </c>
      <c r="D986">
        <v>63</v>
      </c>
      <c r="I986">
        <v>52</v>
      </c>
    </row>
    <row r="987" spans="1:9" x14ac:dyDescent="0.2">
      <c r="A987">
        <v>986</v>
      </c>
      <c r="D987">
        <v>63</v>
      </c>
      <c r="I987">
        <v>52</v>
      </c>
    </row>
    <row r="988" spans="1:9" x14ac:dyDescent="0.2">
      <c r="A988">
        <v>987</v>
      </c>
      <c r="D988">
        <v>63</v>
      </c>
      <c r="I988">
        <v>52</v>
      </c>
    </row>
    <row r="989" spans="1:9" x14ac:dyDescent="0.2">
      <c r="A989">
        <v>988</v>
      </c>
      <c r="D989">
        <v>63</v>
      </c>
      <c r="I989">
        <v>52</v>
      </c>
    </row>
    <row r="990" spans="1:9" x14ac:dyDescent="0.2">
      <c r="A990">
        <v>989</v>
      </c>
      <c r="D990">
        <v>63</v>
      </c>
      <c r="I990">
        <v>52</v>
      </c>
    </row>
    <row r="991" spans="1:9" x14ac:dyDescent="0.2">
      <c r="A991">
        <v>990</v>
      </c>
      <c r="D991">
        <v>63</v>
      </c>
      <c r="I991">
        <v>52</v>
      </c>
    </row>
    <row r="992" spans="1:9" x14ac:dyDescent="0.2">
      <c r="A992">
        <v>991</v>
      </c>
      <c r="D992">
        <v>63</v>
      </c>
      <c r="I992">
        <v>52</v>
      </c>
    </row>
    <row r="993" spans="1:9" x14ac:dyDescent="0.2">
      <c r="A993">
        <v>992</v>
      </c>
      <c r="D993">
        <v>63</v>
      </c>
      <c r="I993">
        <v>52</v>
      </c>
    </row>
    <row r="994" spans="1:9" x14ac:dyDescent="0.2">
      <c r="A994">
        <v>993</v>
      </c>
      <c r="D994">
        <v>63</v>
      </c>
      <c r="I994">
        <v>52</v>
      </c>
    </row>
    <row r="995" spans="1:9" x14ac:dyDescent="0.2">
      <c r="A995">
        <v>994</v>
      </c>
      <c r="D995">
        <v>63</v>
      </c>
      <c r="I995">
        <v>52</v>
      </c>
    </row>
    <row r="996" spans="1:9" x14ac:dyDescent="0.2">
      <c r="A996">
        <v>995</v>
      </c>
      <c r="D996">
        <v>63</v>
      </c>
      <c r="I996">
        <v>52</v>
      </c>
    </row>
    <row r="997" spans="1:9" x14ac:dyDescent="0.2">
      <c r="A997">
        <v>996</v>
      </c>
      <c r="D997">
        <v>63</v>
      </c>
      <c r="I997">
        <v>52</v>
      </c>
    </row>
    <row r="998" spans="1:9" x14ac:dyDescent="0.2">
      <c r="A998">
        <v>997</v>
      </c>
      <c r="D998">
        <v>63</v>
      </c>
      <c r="I998">
        <v>52</v>
      </c>
    </row>
    <row r="999" spans="1:9" x14ac:dyDescent="0.2">
      <c r="A999">
        <v>998</v>
      </c>
      <c r="D999">
        <v>63</v>
      </c>
      <c r="I999">
        <v>52</v>
      </c>
    </row>
    <row r="1000" spans="1:9" x14ac:dyDescent="0.2">
      <c r="A1000">
        <v>999</v>
      </c>
      <c r="D1000">
        <v>63</v>
      </c>
      <c r="I1000">
        <v>52</v>
      </c>
    </row>
    <row r="1001" spans="1:9" x14ac:dyDescent="0.2">
      <c r="A1001">
        <v>1000</v>
      </c>
      <c r="D1001">
        <v>63</v>
      </c>
      <c r="I1001">
        <v>52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zoomScale="85" workbookViewId="0">
      <selection activeCell="Q25" sqref="Q2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572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1" t="s">
        <v>265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x14ac:dyDescent="0.2"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6"/>
    </row>
    <row r="6" spans="1:32" ht="18" x14ac:dyDescent="0.2">
      <c r="T6" s="57" t="s">
        <v>47</v>
      </c>
      <c r="U6" s="58" t="s">
        <v>258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6"/>
    </row>
    <row r="7" spans="1:32" ht="18" x14ac:dyDescent="0.2">
      <c r="T7" s="59" t="s">
        <v>259</v>
      </c>
      <c r="U7" s="60" t="s">
        <v>260</v>
      </c>
      <c r="V7" s="61" t="s">
        <v>261</v>
      </c>
      <c r="W7" s="62" t="s">
        <v>219</v>
      </c>
      <c r="X7" s="55"/>
      <c r="Y7" s="55"/>
      <c r="Z7" s="55"/>
      <c r="AA7" s="55"/>
      <c r="AB7" s="55"/>
      <c r="AC7" s="55"/>
      <c r="AD7" s="55"/>
      <c r="AE7" s="55"/>
      <c r="AF7" s="56"/>
    </row>
    <row r="8" spans="1:32" ht="18" x14ac:dyDescent="0.2">
      <c r="E8" s="129" t="s">
        <v>222</v>
      </c>
      <c r="F8" s="129"/>
      <c r="G8" s="129"/>
      <c r="H8" s="1"/>
      <c r="I8" s="1"/>
      <c r="K8" s="129" t="s">
        <v>494</v>
      </c>
      <c r="L8" s="129"/>
      <c r="M8" s="129"/>
      <c r="O8" s="1"/>
      <c r="P8" s="129" t="s">
        <v>495</v>
      </c>
      <c r="Q8" s="129"/>
      <c r="R8" s="129"/>
      <c r="T8" s="57" t="s">
        <v>262</v>
      </c>
      <c r="U8" s="58">
        <v>1</v>
      </c>
      <c r="V8" s="58">
        <v>1</v>
      </c>
      <c r="W8" s="58">
        <v>1</v>
      </c>
      <c r="X8" s="58">
        <v>1</v>
      </c>
      <c r="Y8" s="55"/>
      <c r="Z8" s="55"/>
      <c r="AA8" s="55"/>
      <c r="AB8" s="55"/>
      <c r="AC8" s="55"/>
      <c r="AD8" s="55"/>
      <c r="AE8" s="55"/>
      <c r="AF8" s="56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661</v>
      </c>
      <c r="I9" s="1" t="s">
        <v>662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7">
        <v>2</v>
      </c>
      <c r="U9" s="58">
        <v>2</v>
      </c>
      <c r="V9" s="58">
        <v>2</v>
      </c>
      <c r="W9" s="58">
        <v>2</v>
      </c>
      <c r="X9" s="58">
        <v>2</v>
      </c>
      <c r="Y9" s="55"/>
      <c r="Z9" s="55"/>
      <c r="AA9" s="55"/>
      <c r="AB9" s="55"/>
      <c r="AC9" s="55"/>
      <c r="AD9" s="55"/>
      <c r="AE9" s="55"/>
      <c r="AF9" s="56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7">
        <v>3</v>
      </c>
      <c r="U10" s="58">
        <v>4</v>
      </c>
      <c r="V10" s="58">
        <v>4</v>
      </c>
      <c r="W10" s="58">
        <v>4</v>
      </c>
      <c r="X10" s="58">
        <v>4</v>
      </c>
      <c r="Y10" s="55"/>
      <c r="Z10" s="55"/>
      <c r="AA10" s="55"/>
      <c r="AB10" s="55"/>
      <c r="AC10" s="55"/>
      <c r="AD10" s="55"/>
      <c r="AE10" s="55"/>
      <c r="AF10" s="56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7">
        <v>4</v>
      </c>
      <c r="U11" s="58">
        <v>10</v>
      </c>
      <c r="V11" s="58">
        <v>10</v>
      </c>
      <c r="W11" s="58">
        <v>10</v>
      </c>
      <c r="X11" s="58">
        <v>10</v>
      </c>
      <c r="Y11" s="55"/>
      <c r="Z11" s="55"/>
      <c r="AA11" s="55"/>
      <c r="AB11" s="55"/>
      <c r="AC11" s="55"/>
      <c r="AD11" s="55"/>
      <c r="AE11" s="55"/>
      <c r="AF11" s="56"/>
    </row>
    <row r="12" spans="1:32" ht="18" x14ac:dyDescent="0.2">
      <c r="C12">
        <v>2</v>
      </c>
      <c r="E12" s="70">
        <v>5</v>
      </c>
      <c r="F12" s="70">
        <v>5</v>
      </c>
      <c r="G12" s="70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7">
        <v>5</v>
      </c>
      <c r="U12" s="58">
        <v>20</v>
      </c>
      <c r="V12" s="58">
        <v>20</v>
      </c>
      <c r="W12" s="58">
        <v>20</v>
      </c>
      <c r="X12" s="58">
        <v>20</v>
      </c>
      <c r="Y12" s="55"/>
      <c r="Z12" s="55"/>
      <c r="AA12" s="55"/>
      <c r="AB12" s="55"/>
      <c r="AC12" s="55"/>
      <c r="AD12" s="55"/>
      <c r="AE12" s="55"/>
      <c r="AF12" s="56"/>
    </row>
    <row r="13" spans="1:32" ht="18" x14ac:dyDescent="0.2">
      <c r="C13">
        <v>3</v>
      </c>
      <c r="E13" s="70">
        <v>10</v>
      </c>
      <c r="F13" s="70">
        <v>10</v>
      </c>
      <c r="G13" s="70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7">
        <v>6</v>
      </c>
      <c r="U13" s="58">
        <v>50</v>
      </c>
      <c r="V13" s="58">
        <v>50</v>
      </c>
      <c r="W13" s="58">
        <v>50</v>
      </c>
      <c r="X13" s="58" t="s">
        <v>18</v>
      </c>
      <c r="Y13" s="55"/>
      <c r="Z13" s="55"/>
      <c r="AA13" s="55"/>
      <c r="AB13" s="55"/>
      <c r="AC13" s="55"/>
      <c r="AD13" s="55"/>
      <c r="AE13" s="55"/>
      <c r="AF13" s="56"/>
    </row>
    <row r="14" spans="1:32" ht="18" x14ac:dyDescent="0.2">
      <c r="C14">
        <v>4</v>
      </c>
      <c r="E14" s="70">
        <v>20</v>
      </c>
      <c r="F14" s="70">
        <v>20</v>
      </c>
      <c r="G14" s="70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7">
        <v>7</v>
      </c>
      <c r="U14" s="58">
        <v>100</v>
      </c>
      <c r="V14" s="58">
        <v>100</v>
      </c>
      <c r="W14" s="58">
        <v>100</v>
      </c>
      <c r="X14" s="58" t="s">
        <v>263</v>
      </c>
      <c r="Y14" s="55"/>
      <c r="Z14" s="55"/>
      <c r="AA14" s="55"/>
      <c r="AB14" s="55"/>
      <c r="AC14" s="55"/>
      <c r="AD14" s="55"/>
      <c r="AE14" s="55"/>
      <c r="AF14" s="56"/>
    </row>
    <row r="15" spans="1:32" ht="18" x14ac:dyDescent="0.2">
      <c r="C15">
        <v>5</v>
      </c>
      <c r="E15" s="70">
        <v>30</v>
      </c>
      <c r="F15" s="70">
        <v>30</v>
      </c>
      <c r="G15" s="70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SUM($K$10:K15)</f>
        <v>375000</v>
      </c>
      <c r="Q15" s="1">
        <f>SUM($K$10:L15)</f>
        <v>935000</v>
      </c>
      <c r="R15" s="1">
        <f>SUM($K$10:M15)</f>
        <v>1865000</v>
      </c>
      <c r="T15" s="57">
        <v>8</v>
      </c>
      <c r="U15" s="58">
        <v>200</v>
      </c>
      <c r="V15" s="58">
        <v>200</v>
      </c>
      <c r="W15" s="58">
        <v>200</v>
      </c>
      <c r="X15" s="58" t="s">
        <v>263</v>
      </c>
      <c r="Y15" s="55"/>
      <c r="Z15" s="55"/>
      <c r="AA15" s="55"/>
      <c r="AB15" s="55"/>
      <c r="AC15" s="55"/>
      <c r="AD15" s="55"/>
      <c r="AE15" s="55"/>
      <c r="AF15" s="56"/>
    </row>
    <row r="16" spans="1:32" ht="18" x14ac:dyDescent="0.2">
      <c r="C16">
        <v>6</v>
      </c>
      <c r="E16" s="70">
        <v>50</v>
      </c>
      <c r="F16" s="70">
        <v>50</v>
      </c>
      <c r="G16" s="70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SUM($K$10:K16)</f>
        <v>575000</v>
      </c>
      <c r="Q16" s="1">
        <f>SUM($K$10:L16)</f>
        <v>1535000</v>
      </c>
      <c r="R16" s="1">
        <f>SUM($K$10:M16)</f>
        <v>3265000</v>
      </c>
      <c r="T16" s="57">
        <v>9</v>
      </c>
      <c r="U16" s="58">
        <v>400</v>
      </c>
      <c r="V16" s="58">
        <v>400</v>
      </c>
      <c r="W16" s="58" t="s">
        <v>263</v>
      </c>
      <c r="X16" s="58" t="s">
        <v>263</v>
      </c>
      <c r="Y16" s="55"/>
      <c r="Z16" s="55"/>
      <c r="AA16" s="55"/>
      <c r="AB16" s="55"/>
      <c r="AC16" s="55"/>
      <c r="AD16" s="55"/>
      <c r="AE16" s="55"/>
      <c r="AF16" s="56"/>
    </row>
    <row r="17" spans="3:32" ht="18" x14ac:dyDescent="0.2">
      <c r="C17">
        <v>7</v>
      </c>
      <c r="E17" s="70">
        <v>80</v>
      </c>
      <c r="F17" s="70">
        <v>80</v>
      </c>
      <c r="G17" s="70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SUM($K$10:K17)</f>
        <v>975000</v>
      </c>
      <c r="Q17" s="1">
        <f>SUM($K$10:L17)</f>
        <v>2735000</v>
      </c>
      <c r="R17" s="1">
        <f>SUM($K$10:M17)</f>
        <v>5465000</v>
      </c>
      <c r="T17" s="57">
        <v>10</v>
      </c>
      <c r="U17" s="58">
        <v>800</v>
      </c>
      <c r="V17" s="58">
        <v>800</v>
      </c>
      <c r="W17" s="58" t="s">
        <v>263</v>
      </c>
      <c r="X17" s="58" t="s">
        <v>263</v>
      </c>
      <c r="Y17" s="55"/>
      <c r="Z17" s="55"/>
      <c r="AA17" s="55"/>
      <c r="AB17" s="55"/>
      <c r="AC17" s="55"/>
      <c r="AD17" s="55"/>
      <c r="AE17" s="55"/>
      <c r="AF17" s="56"/>
    </row>
    <row r="18" spans="3:32" ht="18" x14ac:dyDescent="0.2">
      <c r="C18">
        <v>8</v>
      </c>
      <c r="E18" s="70">
        <v>120</v>
      </c>
      <c r="F18" s="70">
        <v>120</v>
      </c>
      <c r="G18" s="70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7">
        <v>11</v>
      </c>
      <c r="U18" s="58">
        <v>1000</v>
      </c>
      <c r="V18" s="58">
        <v>1000</v>
      </c>
      <c r="W18" s="58" t="s">
        <v>263</v>
      </c>
      <c r="X18" s="58" t="s">
        <v>263</v>
      </c>
      <c r="Y18" s="55"/>
      <c r="Z18" s="55"/>
      <c r="AA18" s="55"/>
      <c r="AB18" s="55"/>
      <c r="AC18" s="55"/>
      <c r="AD18" s="55"/>
      <c r="AE18" s="55"/>
      <c r="AF18" s="56"/>
    </row>
    <row r="19" spans="3:32" ht="18" x14ac:dyDescent="0.2">
      <c r="C19">
        <v>9</v>
      </c>
      <c r="E19" s="70">
        <v>170</v>
      </c>
      <c r="F19" s="70">
        <v>170</v>
      </c>
      <c r="G19" s="70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7">
        <v>12</v>
      </c>
      <c r="U19" s="58">
        <v>2000</v>
      </c>
      <c r="V19" s="58" t="s">
        <v>263</v>
      </c>
      <c r="W19" s="58" t="s">
        <v>263</v>
      </c>
      <c r="X19" s="58" t="s">
        <v>263</v>
      </c>
      <c r="Y19" s="55"/>
      <c r="Z19" s="55"/>
      <c r="AA19" s="55"/>
      <c r="AB19" s="55"/>
      <c r="AC19" s="55"/>
      <c r="AD19" s="55"/>
      <c r="AE19" s="55"/>
      <c r="AF19" s="56"/>
    </row>
    <row r="20" spans="3:32" ht="18" x14ac:dyDescent="0.2">
      <c r="C20">
        <v>10</v>
      </c>
      <c r="E20" s="70">
        <v>230</v>
      </c>
      <c r="F20" s="70">
        <v>230</v>
      </c>
      <c r="G20" s="70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7">
        <v>13</v>
      </c>
      <c r="U20" s="58">
        <v>5000</v>
      </c>
      <c r="V20" s="58" t="s">
        <v>263</v>
      </c>
      <c r="W20" s="58" t="s">
        <v>263</v>
      </c>
      <c r="X20" s="58" t="s">
        <v>263</v>
      </c>
      <c r="Y20" s="55"/>
      <c r="Z20" s="55"/>
      <c r="AA20" s="55"/>
      <c r="AB20" s="55"/>
      <c r="AC20" s="55"/>
      <c r="AD20" s="55"/>
      <c r="AE20" s="55"/>
      <c r="AF20" s="56"/>
    </row>
    <row r="21" spans="3:32" ht="18" x14ac:dyDescent="0.2">
      <c r="T21" s="57" t="s">
        <v>264</v>
      </c>
      <c r="U21" s="58">
        <v>9586</v>
      </c>
      <c r="V21" s="58">
        <v>2586</v>
      </c>
      <c r="W21" s="58">
        <v>386</v>
      </c>
      <c r="X21" s="58">
        <v>36</v>
      </c>
      <c r="Y21" s="55"/>
      <c r="Z21" s="55"/>
      <c r="AA21" s="55"/>
      <c r="AB21" s="55"/>
      <c r="AC21" s="55"/>
      <c r="AD21" s="55"/>
      <c r="AE21" s="55"/>
      <c r="AF21" s="56"/>
    </row>
    <row r="22" spans="3:32" x14ac:dyDescent="0.2">
      <c r="H22" s="55"/>
      <c r="I22" s="55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6"/>
    </row>
    <row r="23" spans="3:32" x14ac:dyDescent="0.2">
      <c r="E23" t="s">
        <v>577</v>
      </c>
      <c r="H23" s="55"/>
      <c r="I23" s="55"/>
      <c r="T23" s="54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6"/>
    </row>
    <row r="24" spans="3:32" x14ac:dyDescent="0.2">
      <c r="E24" s="1" t="s">
        <v>217</v>
      </c>
      <c r="F24" s="1" t="s">
        <v>218</v>
      </c>
      <c r="G24" s="1" t="s">
        <v>220</v>
      </c>
      <c r="H24" s="55"/>
      <c r="I24" s="55"/>
      <c r="K24" s="1" t="s">
        <v>102</v>
      </c>
      <c r="L24" s="1" t="s">
        <v>103</v>
      </c>
      <c r="M24" s="1" t="s">
        <v>219</v>
      </c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6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5"/>
      <c r="I25" s="55"/>
      <c r="K25" s="1">
        <v>0</v>
      </c>
      <c r="L25" s="1">
        <v>0</v>
      </c>
      <c r="M25" s="1">
        <v>0</v>
      </c>
      <c r="T25" s="57" t="s">
        <v>47</v>
      </c>
      <c r="U25" s="58" t="s">
        <v>266</v>
      </c>
      <c r="V25" s="55"/>
      <c r="W25" s="55"/>
      <c r="X25" s="55"/>
      <c r="Y25" s="55"/>
      <c r="Z25" s="55" t="s">
        <v>267</v>
      </c>
      <c r="AA25" s="55"/>
      <c r="AB25" s="58" t="s">
        <v>47</v>
      </c>
      <c r="AC25" s="58" t="s">
        <v>266</v>
      </c>
      <c r="AD25" s="55"/>
      <c r="AE25" s="55"/>
      <c r="AF25" s="56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5"/>
      <c r="K26" s="1">
        <v>15000</v>
      </c>
      <c r="L26" s="1">
        <v>30000</v>
      </c>
      <c r="M26" s="1">
        <v>60000</v>
      </c>
      <c r="T26" s="59" t="s">
        <v>259</v>
      </c>
      <c r="U26" s="60" t="s">
        <v>260</v>
      </c>
      <c r="V26" s="61" t="s">
        <v>261</v>
      </c>
      <c r="W26" s="62" t="s">
        <v>219</v>
      </c>
      <c r="X26" s="55"/>
      <c r="Y26" s="55"/>
      <c r="Z26" s="55"/>
      <c r="AA26" s="55"/>
      <c r="AB26" s="63" t="s">
        <v>259</v>
      </c>
      <c r="AC26" s="60" t="s">
        <v>260</v>
      </c>
      <c r="AD26" s="61" t="s">
        <v>261</v>
      </c>
      <c r="AE26" s="62" t="s">
        <v>219</v>
      </c>
      <c r="AF26" s="56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5"/>
      <c r="K27" s="1">
        <v>30000</v>
      </c>
      <c r="L27" s="1">
        <v>60000</v>
      </c>
      <c r="M27" s="1">
        <v>120000</v>
      </c>
      <c r="T27" s="57" t="s">
        <v>262</v>
      </c>
      <c r="U27" s="58" t="s">
        <v>263</v>
      </c>
      <c r="V27" s="58" t="s">
        <v>263</v>
      </c>
      <c r="W27" s="58" t="s">
        <v>263</v>
      </c>
      <c r="X27" s="58" t="s">
        <v>263</v>
      </c>
      <c r="Y27" s="55"/>
      <c r="Z27" s="55"/>
      <c r="AA27" s="55"/>
      <c r="AB27" s="58" t="s">
        <v>262</v>
      </c>
      <c r="AC27" s="58" t="s">
        <v>263</v>
      </c>
      <c r="AD27" s="58" t="s">
        <v>263</v>
      </c>
      <c r="AE27" s="58" t="s">
        <v>263</v>
      </c>
      <c r="AF27" s="64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5"/>
      <c r="K28" s="1">
        <v>60000</v>
      </c>
      <c r="L28" s="1">
        <v>120000</v>
      </c>
      <c r="M28" s="1">
        <v>150000</v>
      </c>
      <c r="T28" s="57">
        <v>2</v>
      </c>
      <c r="U28" s="58">
        <v>5</v>
      </c>
      <c r="V28" s="58">
        <v>50</v>
      </c>
      <c r="W28" s="58">
        <v>400</v>
      </c>
      <c r="X28" s="65">
        <v>5000</v>
      </c>
      <c r="Y28" s="55"/>
      <c r="Z28" s="55"/>
      <c r="AA28" s="55"/>
      <c r="AB28" s="58">
        <v>2</v>
      </c>
      <c r="AC28" s="58"/>
      <c r="AD28" s="58"/>
      <c r="AE28" s="58"/>
      <c r="AF28" s="66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5"/>
      <c r="K29" s="1">
        <v>120000</v>
      </c>
      <c r="L29" s="1">
        <v>150000</v>
      </c>
      <c r="M29" s="1">
        <v>200000</v>
      </c>
      <c r="T29" s="57">
        <v>3</v>
      </c>
      <c r="U29" s="58">
        <v>20</v>
      </c>
      <c r="V29" s="58">
        <v>150</v>
      </c>
      <c r="W29" s="65">
        <v>2000</v>
      </c>
      <c r="X29" s="65">
        <v>20000</v>
      </c>
      <c r="Y29" s="55"/>
      <c r="Z29" s="55"/>
      <c r="AA29" s="55"/>
      <c r="AB29" s="58">
        <v>3</v>
      </c>
      <c r="AC29" s="58"/>
      <c r="AD29" s="58"/>
      <c r="AE29" s="65"/>
      <c r="AF29" s="66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5"/>
      <c r="K30" s="1">
        <v>150000</v>
      </c>
      <c r="L30" s="1">
        <v>200000</v>
      </c>
      <c r="M30" s="1">
        <v>400000</v>
      </c>
      <c r="T30" s="57">
        <v>4</v>
      </c>
      <c r="U30" s="58">
        <v>50</v>
      </c>
      <c r="V30" s="58">
        <v>400</v>
      </c>
      <c r="W30" s="65">
        <v>4000</v>
      </c>
      <c r="X30" s="65">
        <v>50000</v>
      </c>
      <c r="Y30" s="55"/>
      <c r="Z30" s="55"/>
      <c r="AA30" s="55"/>
      <c r="AB30" s="58">
        <v>4</v>
      </c>
      <c r="AC30" s="58"/>
      <c r="AD30" s="58"/>
      <c r="AE30" s="65"/>
      <c r="AF30" s="66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5"/>
      <c r="K31" s="1">
        <v>200000</v>
      </c>
      <c r="L31" s="1">
        <v>400000</v>
      </c>
      <c r="M31" s="1">
        <v>800000</v>
      </c>
      <c r="T31" s="57">
        <v>5</v>
      </c>
      <c r="U31" s="58">
        <v>150</v>
      </c>
      <c r="V31" s="65">
        <v>1000</v>
      </c>
      <c r="W31" s="65">
        <v>8000</v>
      </c>
      <c r="X31" s="65">
        <v>100000</v>
      </c>
      <c r="Y31" s="55"/>
      <c r="Z31" s="55"/>
      <c r="AA31" s="55"/>
      <c r="AB31" s="58">
        <v>5</v>
      </c>
      <c r="AC31" s="58"/>
      <c r="AD31" s="65"/>
      <c r="AE31" s="65"/>
      <c r="AF31" s="66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5"/>
      <c r="J32" s="34"/>
      <c r="K32" s="1">
        <v>400000</v>
      </c>
      <c r="L32" s="1">
        <v>800000</v>
      </c>
      <c r="M32" s="1">
        <v>1000000</v>
      </c>
      <c r="T32" s="57">
        <v>6</v>
      </c>
      <c r="U32" s="58">
        <v>400</v>
      </c>
      <c r="V32" s="65">
        <v>2000</v>
      </c>
      <c r="W32" s="65">
        <v>20000</v>
      </c>
      <c r="X32" s="58" t="s">
        <v>18</v>
      </c>
      <c r="Y32" s="55"/>
      <c r="Z32" s="55"/>
      <c r="AA32" s="55"/>
      <c r="AB32" s="58">
        <v>6</v>
      </c>
      <c r="AC32" s="58"/>
      <c r="AD32" s="65"/>
      <c r="AE32" s="65"/>
      <c r="AF32" s="64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5"/>
      <c r="J33" s="34"/>
      <c r="K33" s="1">
        <v>800000</v>
      </c>
      <c r="L33" s="1">
        <v>1000000</v>
      </c>
      <c r="M33" s="1">
        <v>1200000</v>
      </c>
      <c r="T33" s="57">
        <v>7</v>
      </c>
      <c r="U33" s="65">
        <v>1000</v>
      </c>
      <c r="V33" s="65">
        <v>4000</v>
      </c>
      <c r="W33" s="65">
        <v>50000</v>
      </c>
      <c r="X33" s="58" t="s">
        <v>263</v>
      </c>
      <c r="Y33" s="55"/>
      <c r="Z33" s="55"/>
      <c r="AA33" s="55"/>
      <c r="AB33" s="58">
        <v>7</v>
      </c>
      <c r="AC33" s="65"/>
      <c r="AD33" s="65"/>
      <c r="AE33" s="65"/>
      <c r="AF33" s="64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5"/>
      <c r="J34" s="34"/>
      <c r="K34" s="1">
        <v>1000000</v>
      </c>
      <c r="L34" s="1">
        <v>1200000</v>
      </c>
      <c r="M34" s="1">
        <v>1500000</v>
      </c>
      <c r="T34" s="57">
        <v>8</v>
      </c>
      <c r="U34" s="65">
        <v>2000</v>
      </c>
      <c r="V34" s="65">
        <v>8000</v>
      </c>
      <c r="W34" s="65">
        <v>100000</v>
      </c>
      <c r="X34" s="58" t="s">
        <v>263</v>
      </c>
      <c r="Y34" s="55"/>
      <c r="Z34" s="55"/>
      <c r="AA34" s="55"/>
      <c r="AB34" s="58">
        <v>8</v>
      </c>
      <c r="AC34" s="65"/>
      <c r="AD34" s="65"/>
      <c r="AE34" s="65"/>
      <c r="AF34" s="64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5"/>
      <c r="J35" s="34"/>
      <c r="K35" s="1">
        <v>1200000</v>
      </c>
      <c r="L35" s="1">
        <v>1500000</v>
      </c>
      <c r="M35" s="1">
        <v>1800000</v>
      </c>
      <c r="T35" s="57">
        <v>9</v>
      </c>
      <c r="U35" s="65">
        <v>4000</v>
      </c>
      <c r="V35" s="65">
        <v>20000</v>
      </c>
      <c r="W35" s="58" t="s">
        <v>263</v>
      </c>
      <c r="X35" s="58" t="s">
        <v>263</v>
      </c>
      <c r="Y35" s="55"/>
      <c r="Z35" s="55"/>
      <c r="AA35" s="55"/>
      <c r="AB35" s="58">
        <v>9</v>
      </c>
      <c r="AC35" s="65"/>
      <c r="AD35" s="65"/>
      <c r="AE35" s="58"/>
      <c r="AF35" s="64"/>
    </row>
    <row r="36" spans="1:32" ht="18" x14ac:dyDescent="0.2">
      <c r="T36" s="57">
        <v>10</v>
      </c>
      <c r="U36" s="65">
        <v>8000</v>
      </c>
      <c r="V36" s="65">
        <v>50000</v>
      </c>
      <c r="W36" s="58" t="s">
        <v>263</v>
      </c>
      <c r="X36" s="58" t="s">
        <v>263</v>
      </c>
      <c r="Y36" s="55"/>
      <c r="Z36" s="55"/>
      <c r="AA36" s="55"/>
      <c r="AB36" s="58">
        <v>10</v>
      </c>
      <c r="AC36" s="65"/>
      <c r="AD36" s="65"/>
      <c r="AE36" s="58"/>
      <c r="AF36" s="64"/>
    </row>
    <row r="37" spans="1:32" ht="18" x14ac:dyDescent="0.2">
      <c r="T37" s="57">
        <v>11</v>
      </c>
      <c r="U37" s="65">
        <v>20000</v>
      </c>
      <c r="V37" s="65">
        <v>100000</v>
      </c>
      <c r="W37" s="58" t="s">
        <v>263</v>
      </c>
      <c r="X37" s="58" t="s">
        <v>263</v>
      </c>
      <c r="Y37" s="55"/>
      <c r="Z37" s="55"/>
      <c r="AA37" s="55"/>
      <c r="AB37" s="58">
        <v>11</v>
      </c>
      <c r="AC37" s="65"/>
      <c r="AD37" s="65"/>
      <c r="AE37" s="58"/>
      <c r="AF37" s="64"/>
    </row>
    <row r="38" spans="1:32" ht="18" x14ac:dyDescent="0.2">
      <c r="T38" s="57">
        <v>12</v>
      </c>
      <c r="U38" s="65">
        <v>50000</v>
      </c>
      <c r="V38" s="58" t="s">
        <v>263</v>
      </c>
      <c r="W38" s="58" t="s">
        <v>263</v>
      </c>
      <c r="X38" s="58" t="s">
        <v>263</v>
      </c>
      <c r="Y38" s="55"/>
      <c r="Z38" s="55"/>
      <c r="AA38" s="55"/>
      <c r="AB38" s="58">
        <v>12</v>
      </c>
      <c r="AC38" s="65"/>
      <c r="AD38" s="58"/>
      <c r="AE38" s="58"/>
      <c r="AF38" s="64"/>
    </row>
    <row r="39" spans="1:32" ht="18" x14ac:dyDescent="0.2">
      <c r="T39" s="57">
        <v>13</v>
      </c>
      <c r="U39" s="65">
        <v>100000</v>
      </c>
      <c r="V39" s="58" t="s">
        <v>263</v>
      </c>
      <c r="W39" s="58" t="s">
        <v>263</v>
      </c>
      <c r="X39" s="58" t="s">
        <v>263</v>
      </c>
      <c r="Y39" s="55"/>
      <c r="Z39" s="55"/>
      <c r="AA39" s="55"/>
      <c r="AB39" s="58">
        <v>13</v>
      </c>
      <c r="AC39" s="65"/>
      <c r="AD39" s="58"/>
      <c r="AE39" s="58"/>
      <c r="AF39" s="64"/>
    </row>
    <row r="40" spans="1:32" ht="18" x14ac:dyDescent="0.2">
      <c r="T40" s="57" t="s">
        <v>264</v>
      </c>
      <c r="U40" s="65">
        <v>185625</v>
      </c>
      <c r="V40" s="65">
        <v>185600</v>
      </c>
      <c r="W40" s="65">
        <v>184400</v>
      </c>
      <c r="X40" s="65">
        <v>175000</v>
      </c>
      <c r="Y40" s="55"/>
      <c r="Z40" s="55"/>
      <c r="AA40" s="55"/>
      <c r="AB40" s="58" t="s">
        <v>264</v>
      </c>
      <c r="AC40" s="65"/>
      <c r="AD40" s="65"/>
      <c r="AE40" s="65"/>
      <c r="AF40" s="66"/>
    </row>
    <row r="41" spans="1:32" x14ac:dyDescent="0.2">
      <c r="T41" s="54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6"/>
    </row>
    <row r="42" spans="1:32" x14ac:dyDescent="0.2"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6"/>
    </row>
    <row r="43" spans="1:32" x14ac:dyDescent="0.2"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9"/>
    </row>
    <row r="45" spans="1:32" x14ac:dyDescent="0.2">
      <c r="A45" s="28"/>
      <c r="B45" s="28"/>
      <c r="C45" s="28"/>
      <c r="D45" s="28"/>
      <c r="E45" s="28"/>
      <c r="F45" s="28" t="s">
        <v>573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29" t="s">
        <v>551</v>
      </c>
      <c r="F51" s="129"/>
      <c r="G51" s="129"/>
      <c r="I51" s="1"/>
      <c r="J51" s="129" t="s">
        <v>552</v>
      </c>
      <c r="K51" s="129"/>
      <c r="L51" s="129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0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0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0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0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0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0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0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0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0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S1065"/>
  <sheetViews>
    <sheetView topLeftCell="B1" workbookViewId="0">
      <pane ySplit="1" topLeftCell="A13" activePane="bottomLeft" state="frozen"/>
      <selection pane="bottomLeft" activeCell="J74" sqref="J74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1" width="22" customWidth="1"/>
    <col min="12" max="13" width="14.33203125" customWidth="1"/>
    <col min="14" max="14" width="14.6640625" customWidth="1"/>
    <col min="15" max="16" width="15.33203125" customWidth="1"/>
    <col min="17" max="17" width="13.83203125" customWidth="1"/>
    <col min="19" max="19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571</v>
      </c>
      <c r="H1" t="s">
        <v>469</v>
      </c>
      <c r="I1" t="s">
        <v>751</v>
      </c>
      <c r="J1" t="s">
        <v>756</v>
      </c>
      <c r="K1" t="s">
        <v>757</v>
      </c>
      <c r="L1" t="s">
        <v>54</v>
      </c>
      <c r="M1" t="s">
        <v>433</v>
      </c>
      <c r="N1" t="s">
        <v>448</v>
      </c>
      <c r="O1" t="s">
        <v>449</v>
      </c>
      <c r="P1" t="s">
        <v>490</v>
      </c>
      <c r="Q1" t="s">
        <v>432</v>
      </c>
      <c r="R1" t="s">
        <v>468</v>
      </c>
    </row>
    <row r="2" spans="1:19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O2">
        <f>SUM($L$2:L2)</f>
        <v>0</v>
      </c>
      <c r="P2">
        <f>O2/100</f>
        <v>0</v>
      </c>
      <c r="R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 t="s">
        <v>549</v>
      </c>
      <c r="J3">
        <v>4</v>
      </c>
      <c r="K3">
        <f>SUM($J$3:J3)</f>
        <v>4</v>
      </c>
      <c r="L3">
        <v>100</v>
      </c>
      <c r="O3">
        <f>SUM($L$2:L3)</f>
        <v>100</v>
      </c>
      <c r="P3">
        <f t="shared" ref="P3:P66" si="0">O3/100</f>
        <v>1</v>
      </c>
    </row>
    <row r="4" spans="1:19" hidden="1" x14ac:dyDescent="0.2">
      <c r="C4">
        <v>3</v>
      </c>
      <c r="D4" t="str">
        <f>IF(IFERROR(VLOOKUP(C4,'Dungeon&amp;Framework'!CG:CL,3,FALSE),"") = 0,"",IFERROR(VLOOKUP(C4,'Dungeon&amp;Framework'!CG:CL,3,FALSE),"") )</f>
        <v/>
      </c>
      <c r="G4" t="str">
        <f>IF( IFERROR(VLOOKUP(C4,'Dungeon&amp;Framework'!CG:CN,8,FALSE),"") = 0, "",IFERROR(VLOOKUP(C4,'Dungeon&amp;Framework'!CG:CN,8,FALSE),""))</f>
        <v/>
      </c>
      <c r="K4">
        <f>SUM($J$3:J4)</f>
        <v>4</v>
      </c>
      <c r="O4">
        <f>SUM($L$2:L4)</f>
        <v>100</v>
      </c>
      <c r="P4">
        <f t="shared" si="0"/>
        <v>1</v>
      </c>
      <c r="S4" t="s">
        <v>721</v>
      </c>
    </row>
    <row r="5" spans="1:19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K5">
        <f>SUM($J$3:J5)</f>
        <v>4</v>
      </c>
      <c r="O5">
        <f>SUM($L$2:L5)</f>
        <v>100</v>
      </c>
      <c r="P5">
        <f t="shared" si="0"/>
        <v>1</v>
      </c>
    </row>
    <row r="6" spans="1:19" hidden="1" x14ac:dyDescent="0.2">
      <c r="C6">
        <v>5</v>
      </c>
      <c r="D6">
        <f>IF(IFERROR(VLOOKUP(C6,'Dungeon&amp;Framework'!CG:CL,3,FALSE),"") = 0,"",IFERROR(VLOOKUP(C6,'Dungeon&amp;Framework'!CG:CL,3,FALSE),"") )</f>
        <v>1</v>
      </c>
      <c r="G6" t="str">
        <f>IF( IFERROR(VLOOKUP(C6,'Dungeon&amp;Framework'!CG:CN,8,FALSE),"") = 0, "",IFERROR(VLOOKUP(C6,'Dungeon&amp;Framework'!CG:CN,8,FALSE),""))</f>
        <v/>
      </c>
      <c r="K6">
        <f>SUM($J$3:J6)</f>
        <v>4</v>
      </c>
      <c r="O6">
        <f>SUM($L$2:L6)</f>
        <v>100</v>
      </c>
      <c r="P6">
        <f t="shared" si="0"/>
        <v>1</v>
      </c>
      <c r="S6" s="38">
        <v>266</v>
      </c>
    </row>
    <row r="7" spans="1:19" x14ac:dyDescent="0.2">
      <c r="C7">
        <v>6</v>
      </c>
      <c r="D7" t="str">
        <f>IF(IFERROR(VLOOKUP(C7,'Dungeon&amp;Framework'!CG:CL,3,FALSE),"") = 0,"",IFERROR(VLOOKUP(C7,'Dungeon&amp;Framework'!CG:CL,3,FALSE),"") )</f>
        <v/>
      </c>
      <c r="G7" t="str">
        <f>IF( IFERROR(VLOOKUP(C7,'Dungeon&amp;Framework'!CG:CN,8,FALSE),"") = 0, "",IFERROR(VLOOKUP(C7,'Dungeon&amp;Framework'!CG:CN,8,FALSE),""))</f>
        <v/>
      </c>
      <c r="H7" t="s">
        <v>727</v>
      </c>
      <c r="K7">
        <f>SUM($J$3:J7)</f>
        <v>4</v>
      </c>
      <c r="L7">
        <v>120</v>
      </c>
      <c r="O7">
        <f>SUM($L$2:L7)</f>
        <v>220</v>
      </c>
      <c r="P7">
        <f t="shared" si="0"/>
        <v>2.2000000000000002</v>
      </c>
      <c r="S7" t="s">
        <v>722</v>
      </c>
    </row>
    <row r="8" spans="1:19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K8">
        <f>SUM($J$3:J8)</f>
        <v>4</v>
      </c>
      <c r="O8">
        <f>SUM($L$2:L8)</f>
        <v>220</v>
      </c>
      <c r="P8">
        <f t="shared" si="0"/>
        <v>2.2000000000000002</v>
      </c>
    </row>
    <row r="9" spans="1:19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K9">
        <f>SUM($J$3:J9)</f>
        <v>4</v>
      </c>
      <c r="O9">
        <f>SUM($L$2:L9)</f>
        <v>220</v>
      </c>
      <c r="P9">
        <f t="shared" si="0"/>
        <v>2.2000000000000002</v>
      </c>
    </row>
    <row r="10" spans="1:19" hidden="1" x14ac:dyDescent="0.2">
      <c r="C10">
        <v>9</v>
      </c>
      <c r="D10" t="str">
        <f>IF(IFERROR(VLOOKUP(C10,'Dungeon&amp;Framework'!CG:CL,3,FALSE),"") = 0,"",IFERROR(VLOOKUP(C10,'Dungeon&amp;Framework'!CG:CL,3,FALSE),"") )</f>
        <v/>
      </c>
      <c r="G10" t="str">
        <f>IF( IFERROR(VLOOKUP(C10,'Dungeon&amp;Framework'!CG:CN,8,FALSE),"") = 0, "",IFERROR(VLOOKUP(C10,'Dungeon&amp;Framework'!CG:CN,8,FALSE),""))</f>
        <v/>
      </c>
      <c r="K10">
        <f>SUM($J$3:J10)</f>
        <v>4</v>
      </c>
      <c r="O10">
        <f>SUM($L$2:L10)</f>
        <v>220</v>
      </c>
      <c r="P10">
        <f t="shared" si="0"/>
        <v>2.2000000000000002</v>
      </c>
    </row>
    <row r="11" spans="1:19" hidden="1" x14ac:dyDescent="0.2">
      <c r="C11">
        <v>10</v>
      </c>
      <c r="D11">
        <f>IF(IFERROR(VLOOKUP(C11,'Dungeon&amp;Framework'!CG:CL,3,FALSE),"") = 0,"",IFERROR(VLOOKUP(C11,'Dungeon&amp;Framework'!CG:CL,3,FALSE),"") )</f>
        <v>2</v>
      </c>
      <c r="G11" t="str">
        <f>IF( IFERROR(VLOOKUP(C11,'Dungeon&amp;Framework'!CG:CN,8,FALSE),"") = 0, "",IFERROR(VLOOKUP(C11,'Dungeon&amp;Framework'!CG:CN,8,FALSE),""))</f>
        <v/>
      </c>
      <c r="K11">
        <f>SUM($J$3:J11)</f>
        <v>4</v>
      </c>
      <c r="O11">
        <f>SUM($L$2:L11)</f>
        <v>220</v>
      </c>
      <c r="P11">
        <f t="shared" si="0"/>
        <v>2.2000000000000002</v>
      </c>
    </row>
    <row r="12" spans="1:19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677</v>
      </c>
      <c r="K12">
        <f>SUM($J$3:J12)</f>
        <v>4</v>
      </c>
      <c r="L12">
        <v>60</v>
      </c>
      <c r="O12">
        <f>SUM($L$2:L12)</f>
        <v>280</v>
      </c>
      <c r="P12">
        <f t="shared" si="0"/>
        <v>2.8</v>
      </c>
    </row>
    <row r="13" spans="1:19" x14ac:dyDescent="0.2">
      <c r="C13">
        <v>12</v>
      </c>
      <c r="D13" t="str">
        <f>IF(IFERROR(VLOOKUP(C13,'Dungeon&amp;Framework'!CG:CL,3,FALSE),"") = 0,"",IFERROR(VLOOKUP(C13,'Dungeon&amp;Framework'!CG:CL,3,FALSE),"") )</f>
        <v/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3" t="s">
        <v>476</v>
      </c>
      <c r="I13" s="93"/>
      <c r="J13" s="93">
        <v>5</v>
      </c>
      <c r="K13">
        <f>SUM($J$3:J13)</f>
        <v>9</v>
      </c>
      <c r="L13">
        <v>900</v>
      </c>
      <c r="O13">
        <f>SUM($L$2:L13)</f>
        <v>1180</v>
      </c>
      <c r="P13">
        <f t="shared" si="0"/>
        <v>11.8</v>
      </c>
    </row>
    <row r="14" spans="1:19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K14">
        <f>SUM($J$3:J14)</f>
        <v>9</v>
      </c>
      <c r="O14">
        <f>SUM($L$2:L14)</f>
        <v>1180</v>
      </c>
      <c r="P14">
        <f t="shared" si="0"/>
        <v>11.8</v>
      </c>
    </row>
    <row r="15" spans="1:19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K15">
        <f>SUM($J$3:J15)</f>
        <v>9</v>
      </c>
      <c r="O15">
        <f>SUM($L$2:L15)</f>
        <v>1180</v>
      </c>
      <c r="P15">
        <f t="shared" si="0"/>
        <v>11.8</v>
      </c>
    </row>
    <row r="16" spans="1:19" hidden="1" x14ac:dyDescent="0.2">
      <c r="C16">
        <v>15</v>
      </c>
      <c r="D16">
        <f>IF(IFERROR(VLOOKUP(C16,'Dungeon&amp;Framework'!CG:CL,3,FALSE),"") = 0,"",IFERROR(VLOOKUP(C16,'Dungeon&amp;Framework'!CG:CL,3,FALSE),"") )</f>
        <v>3</v>
      </c>
      <c r="G16" t="str">
        <f>IF( IFERROR(VLOOKUP(C16,'Dungeon&amp;Framework'!CG:CN,8,FALSE),"") = 0, "",IFERROR(VLOOKUP(C16,'Dungeon&amp;Framework'!CG:CN,8,FALSE),""))</f>
        <v/>
      </c>
      <c r="K16">
        <f>SUM($J$3:J16)</f>
        <v>9</v>
      </c>
      <c r="O16">
        <f>SUM($L$2:L16)</f>
        <v>1180</v>
      </c>
      <c r="P16">
        <f t="shared" si="0"/>
        <v>11.8</v>
      </c>
    </row>
    <row r="17" spans="3:16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K17">
        <f>SUM($J$3:J17)</f>
        <v>9</v>
      </c>
      <c r="O17">
        <f>SUM($L$2:L17)</f>
        <v>1180</v>
      </c>
      <c r="P17">
        <f t="shared" si="0"/>
        <v>11.8</v>
      </c>
    </row>
    <row r="18" spans="3:16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K18">
        <f>SUM($J$3:J18)</f>
        <v>9</v>
      </c>
      <c r="O18">
        <f>SUM($L$2:L18)</f>
        <v>1180</v>
      </c>
      <c r="P18">
        <f t="shared" si="0"/>
        <v>11.8</v>
      </c>
    </row>
    <row r="19" spans="3:16" x14ac:dyDescent="0.2">
      <c r="C19">
        <v>18</v>
      </c>
      <c r="D19" t="str">
        <f>IF(IFERROR(VLOOKUP(C19,'Dungeon&amp;Framework'!CG:CL,3,FALSE),"") = 0,"",IFERROR(VLOOKUP(C19,'Dungeon&amp;Framework'!CG:CL,3,FALSE),"") )</f>
        <v/>
      </c>
      <c r="G19" t="str">
        <f>IF( IFERROR(VLOOKUP(C19,'Dungeon&amp;Framework'!CG:CN,8,FALSE),"") = 0, "",IFERROR(VLOOKUP(C19,'Dungeon&amp;Framework'!CG:CN,8,FALSE),""))</f>
        <v/>
      </c>
      <c r="H19" s="79" t="s">
        <v>481</v>
      </c>
      <c r="I19" s="93" t="s">
        <v>476</v>
      </c>
      <c r="J19" s="79"/>
      <c r="K19">
        <f>SUM($J$3:J19)</f>
        <v>9</v>
      </c>
      <c r="L19">
        <v>180</v>
      </c>
      <c r="O19">
        <f>SUM($L$2:L19)</f>
        <v>1360</v>
      </c>
      <c r="P19">
        <f t="shared" si="0"/>
        <v>13.6</v>
      </c>
    </row>
    <row r="20" spans="3:16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K20">
        <f>SUM($J$3:J20)</f>
        <v>9</v>
      </c>
      <c r="O20">
        <f>SUM($L$2:L20)</f>
        <v>1360</v>
      </c>
      <c r="P20">
        <f t="shared" si="0"/>
        <v>13.6</v>
      </c>
    </row>
    <row r="21" spans="3:16" hidden="1" x14ac:dyDescent="0.2">
      <c r="C21">
        <v>20</v>
      </c>
      <c r="D21">
        <f>IF(IFERROR(VLOOKUP(C21,'Dungeon&amp;Framework'!CG:CL,3,FALSE),"") = 0,"",IFERROR(VLOOKUP(C21,'Dungeon&amp;Framework'!CG:CL,3,FALSE),"") )</f>
        <v>4</v>
      </c>
      <c r="G21" t="str">
        <f>IF( IFERROR(VLOOKUP(C21,'Dungeon&amp;Framework'!CG:CN,8,FALSE),"") = 0, "",IFERROR(VLOOKUP(C21,'Dungeon&amp;Framework'!CG:CN,8,FALSE),""))</f>
        <v/>
      </c>
      <c r="K21">
        <f>SUM($J$3:J21)</f>
        <v>9</v>
      </c>
      <c r="O21">
        <f>SUM($L$2:L21)</f>
        <v>1360</v>
      </c>
      <c r="P21">
        <f t="shared" si="0"/>
        <v>13.6</v>
      </c>
    </row>
    <row r="22" spans="3:16" hidden="1" x14ac:dyDescent="0.2">
      <c r="C22">
        <v>21</v>
      </c>
      <c r="D22" t="str">
        <f>IF(IFERROR(VLOOKUP(C22,'Dungeon&amp;Framework'!CG:CL,3,FALSE),"") = 0,"",IFERROR(VLOOKUP(C22,'Dungeon&amp;Framework'!CG:CL,3,FALSE),"") )</f>
        <v/>
      </c>
      <c r="G22" t="str">
        <f>IF( IFERROR(VLOOKUP(C22,'Dungeon&amp;Framework'!CG:CN,8,FALSE),"") = 0, "",IFERROR(VLOOKUP(C22,'Dungeon&amp;Framework'!CG:CN,8,FALSE),""))</f>
        <v/>
      </c>
      <c r="K22">
        <f>SUM($J$3:J22)</f>
        <v>9</v>
      </c>
      <c r="O22">
        <f>SUM($L$2:L22)</f>
        <v>1360</v>
      </c>
      <c r="P22">
        <f t="shared" si="0"/>
        <v>13.6</v>
      </c>
    </row>
    <row r="23" spans="3:16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K23">
        <f>SUM($J$3:J23)</f>
        <v>9</v>
      </c>
      <c r="O23">
        <f>SUM($L$2:L23)</f>
        <v>1360</v>
      </c>
      <c r="P23">
        <f t="shared" si="0"/>
        <v>13.6</v>
      </c>
    </row>
    <row r="24" spans="3:16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K24">
        <f>SUM($J$3:J24)</f>
        <v>9</v>
      </c>
      <c r="O24">
        <f>SUM($L$2:L24)</f>
        <v>1360</v>
      </c>
      <c r="P24">
        <f t="shared" si="0"/>
        <v>13.6</v>
      </c>
    </row>
    <row r="25" spans="3:16" x14ac:dyDescent="0.2">
      <c r="C25">
        <v>24</v>
      </c>
      <c r="D25" t="str">
        <f>IF(IFERROR(VLOOKUP(C25,'Dungeon&amp;Framework'!CG:CL,3,FALSE),"") = 0,"",IFERROR(VLOOKUP(C25,'Dungeon&amp;Framework'!CG:CL,3,FALSE),"") )</f>
        <v/>
      </c>
      <c r="G25" t="str">
        <f>IF( IFERROR(VLOOKUP(C25,'Dungeon&amp;Framework'!CG:CN,8,FALSE),"") = 0, "",IFERROR(VLOOKUP(C25,'Dungeon&amp;Framework'!CG:CN,8,FALSE),""))</f>
        <v/>
      </c>
      <c r="H25" s="79" t="s">
        <v>678</v>
      </c>
      <c r="I25" s="79" t="s">
        <v>678</v>
      </c>
      <c r="J25" s="79"/>
      <c r="K25">
        <f>SUM($J$3:J25)</f>
        <v>9</v>
      </c>
      <c r="L25">
        <v>250</v>
      </c>
      <c r="O25">
        <f>SUM($L$2:L25)</f>
        <v>1610</v>
      </c>
      <c r="P25">
        <f t="shared" si="0"/>
        <v>16.100000000000001</v>
      </c>
    </row>
    <row r="26" spans="3:16" hidden="1" x14ac:dyDescent="0.2">
      <c r="C26">
        <v>25</v>
      </c>
      <c r="D26">
        <f>IF(IFERROR(VLOOKUP(C26,'Dungeon&amp;Framework'!CG:CL,3,FALSE),"") = 0,"",IFERROR(VLOOKUP(C26,'Dungeon&amp;Framework'!CG:CL,3,FALSE),"") )</f>
        <v>5</v>
      </c>
      <c r="G26" t="str">
        <f>IF( IFERROR(VLOOKUP(C26,'Dungeon&amp;Framework'!CG:CN,8,FALSE),"") = 0, "",IFERROR(VLOOKUP(C26,'Dungeon&amp;Framework'!CG:CN,8,FALSE),""))</f>
        <v/>
      </c>
      <c r="K26">
        <f>SUM($J$3:J26)</f>
        <v>9</v>
      </c>
      <c r="O26">
        <f>SUM($L$2:L26)</f>
        <v>1610</v>
      </c>
      <c r="P26">
        <f t="shared" si="0"/>
        <v>16.100000000000001</v>
      </c>
    </row>
    <row r="27" spans="3:16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K27">
        <f>SUM($J$3:J27)</f>
        <v>9</v>
      </c>
      <c r="O27">
        <f>SUM($L$2:L27)</f>
        <v>1610</v>
      </c>
      <c r="P27">
        <f t="shared" si="0"/>
        <v>16.100000000000001</v>
      </c>
    </row>
    <row r="28" spans="3:16" hidden="1" x14ac:dyDescent="0.2">
      <c r="C28">
        <v>27</v>
      </c>
      <c r="D28" t="str">
        <f>IF(IFERROR(VLOOKUP(C28,'Dungeon&amp;Framework'!CG:CL,3,FALSE),"") = 0,"",IFERROR(VLOOKUP(C28,'Dungeon&amp;Framework'!CG:CL,3,FALSE),"") )</f>
        <v/>
      </c>
      <c r="G28" t="str">
        <f>IF( IFERROR(VLOOKUP(C28,'Dungeon&amp;Framework'!CG:CN,8,FALSE),"") = 0, "",IFERROR(VLOOKUP(C28,'Dungeon&amp;Framework'!CG:CN,8,FALSE),""))</f>
        <v/>
      </c>
      <c r="K28">
        <f>SUM($J$3:J28)</f>
        <v>9</v>
      </c>
      <c r="O28">
        <f>SUM($L$2:L28)</f>
        <v>1610</v>
      </c>
      <c r="P28">
        <f t="shared" si="0"/>
        <v>16.100000000000001</v>
      </c>
    </row>
    <row r="29" spans="3:16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K29">
        <f>SUM($J$3:J29)</f>
        <v>9</v>
      </c>
      <c r="O29">
        <f>SUM($L$2:L29)</f>
        <v>1610</v>
      </c>
      <c r="P29">
        <f t="shared" si="0"/>
        <v>16.100000000000001</v>
      </c>
    </row>
    <row r="30" spans="3:16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 t="s">
        <v>477</v>
      </c>
      <c r="J30">
        <v>2</v>
      </c>
      <c r="K30">
        <f>SUM($J$3:J30)</f>
        <v>11</v>
      </c>
      <c r="L30">
        <v>120</v>
      </c>
      <c r="O30">
        <f>SUM($L$2:L30)</f>
        <v>1730</v>
      </c>
      <c r="P30">
        <f t="shared" si="0"/>
        <v>17.3</v>
      </c>
    </row>
    <row r="31" spans="3:16" x14ac:dyDescent="0.2">
      <c r="C31">
        <v>30</v>
      </c>
      <c r="D31">
        <f>IF(IFERROR(VLOOKUP(C31,'Dungeon&amp;Framework'!CG:CL,3,FALSE),"") = 0,"",IFERROR(VLOOKUP(C31,'Dungeon&amp;Framework'!CG:CL,3,FALSE),"") )</f>
        <v>6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3" t="s">
        <v>480</v>
      </c>
      <c r="I31" s="93"/>
      <c r="J31" s="93"/>
      <c r="K31">
        <f>SUM($J$3:J31)</f>
        <v>11</v>
      </c>
      <c r="L31">
        <v>720</v>
      </c>
      <c r="O31">
        <f>SUM($L$2:L31)</f>
        <v>2450</v>
      </c>
      <c r="P31">
        <f t="shared" si="0"/>
        <v>24.5</v>
      </c>
    </row>
    <row r="32" spans="3:16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K32">
        <f>SUM($J$3:J32)</f>
        <v>11</v>
      </c>
      <c r="O32">
        <f>SUM($L$2:L32)</f>
        <v>2450</v>
      </c>
      <c r="P32">
        <f t="shared" si="0"/>
        <v>24.5</v>
      </c>
    </row>
    <row r="33" spans="3:16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K33">
        <f>SUM($J$3:J33)</f>
        <v>11</v>
      </c>
      <c r="O33">
        <f>SUM($L$2:L33)</f>
        <v>2450</v>
      </c>
      <c r="P33">
        <f t="shared" si="0"/>
        <v>24.5</v>
      </c>
    </row>
    <row r="34" spans="3:16" hidden="1" x14ac:dyDescent="0.2">
      <c r="C34">
        <v>33</v>
      </c>
      <c r="D34" t="str">
        <f>IF(IFERROR(VLOOKUP(C34,'Dungeon&amp;Framework'!CG:CL,3,FALSE),"") = 0,"",IFERROR(VLOOKUP(C34,'Dungeon&amp;Framework'!CG:CL,3,FALSE),"") )</f>
        <v/>
      </c>
      <c r="G34" t="str">
        <f>IF( IFERROR(VLOOKUP(C34,'Dungeon&amp;Framework'!CG:CN,8,FALSE),"") = 0, "",IFERROR(VLOOKUP(C34,'Dungeon&amp;Framework'!CG:CN,8,FALSE),""))</f>
        <v/>
      </c>
      <c r="K34">
        <f>SUM($J$3:J34)</f>
        <v>11</v>
      </c>
      <c r="O34">
        <f>SUM($L$2:L34)</f>
        <v>2450</v>
      </c>
      <c r="P34">
        <f t="shared" si="0"/>
        <v>24.5</v>
      </c>
    </row>
    <row r="35" spans="3:16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K35">
        <f>SUM($J$3:J35)</f>
        <v>11</v>
      </c>
      <c r="O35">
        <f>SUM($L$2:L35)</f>
        <v>2450</v>
      </c>
      <c r="P35">
        <f t="shared" si="0"/>
        <v>24.5</v>
      </c>
    </row>
    <row r="36" spans="3:16" hidden="1" x14ac:dyDescent="0.2">
      <c r="C36">
        <v>35</v>
      </c>
      <c r="D36">
        <f>IF(IFERROR(VLOOKUP(C36,'Dungeon&amp;Framework'!CG:CL,3,FALSE),"") = 0,"",IFERROR(VLOOKUP(C36,'Dungeon&amp;Framework'!CG:CL,3,FALSE),"") )</f>
        <v>7</v>
      </c>
      <c r="G36" t="str">
        <f>IF( IFERROR(VLOOKUP(C36,'Dungeon&amp;Framework'!CG:CN,8,FALSE),"") = 0, "",IFERROR(VLOOKUP(C36,'Dungeon&amp;Framework'!CG:CN,8,FALSE),""))</f>
        <v/>
      </c>
      <c r="K36">
        <f>SUM($J$3:J36)</f>
        <v>11</v>
      </c>
      <c r="O36">
        <f>SUM($L$2:L36)</f>
        <v>2450</v>
      </c>
      <c r="P36">
        <f t="shared" si="0"/>
        <v>24.5</v>
      </c>
    </row>
    <row r="37" spans="3:16" x14ac:dyDescent="0.2">
      <c r="C37">
        <v>36</v>
      </c>
      <c r="D37" t="str">
        <f>IF(IFERROR(VLOOKUP(C37,'Dungeon&amp;Framework'!CG:CL,3,FALSE),"") = 0,"",IFERROR(VLOOKUP(C37,'Dungeon&amp;Framework'!CG:CL,3,FALSE),"") )</f>
        <v/>
      </c>
      <c r="G37" t="str">
        <f>IF( IFERROR(VLOOKUP(C37,'Dungeon&amp;Framework'!CG:CN,8,FALSE),"") = 0, "",IFERROR(VLOOKUP(C37,'Dungeon&amp;Framework'!CG:CN,8,FALSE),""))</f>
        <v/>
      </c>
      <c r="H37" s="79" t="s">
        <v>481</v>
      </c>
      <c r="I37" s="79" t="s">
        <v>477</v>
      </c>
      <c r="J37" s="79">
        <v>2</v>
      </c>
      <c r="K37">
        <f>SUM($J$3:J37)</f>
        <v>13</v>
      </c>
      <c r="L37">
        <v>180</v>
      </c>
      <c r="O37">
        <f>SUM($L$2:L37)</f>
        <v>2630</v>
      </c>
      <c r="P37">
        <f t="shared" si="0"/>
        <v>26.3</v>
      </c>
    </row>
    <row r="38" spans="3:16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K38">
        <f>SUM($J$3:J38)</f>
        <v>13</v>
      </c>
      <c r="O38">
        <f>SUM($L$2:L38)</f>
        <v>2630</v>
      </c>
      <c r="P38">
        <f t="shared" si="0"/>
        <v>26.3</v>
      </c>
    </row>
    <row r="39" spans="3:16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K39">
        <f>SUM($J$3:J39)</f>
        <v>13</v>
      </c>
      <c r="O39">
        <f>SUM($L$2:L39)</f>
        <v>2630</v>
      </c>
      <c r="P39">
        <f t="shared" si="0"/>
        <v>26.3</v>
      </c>
    </row>
    <row r="40" spans="3:16" hidden="1" x14ac:dyDescent="0.2">
      <c r="C40">
        <v>39</v>
      </c>
      <c r="D40" t="str">
        <f>IF(IFERROR(VLOOKUP(C40,'Dungeon&amp;Framework'!CG:CL,3,FALSE),"") = 0,"",IFERROR(VLOOKUP(C40,'Dungeon&amp;Framework'!CG:CL,3,FALSE),"") )</f>
        <v/>
      </c>
      <c r="G40" t="str">
        <f>IF( IFERROR(VLOOKUP(C40,'Dungeon&amp;Framework'!CG:CN,8,FALSE),"") = 0, "",IFERROR(VLOOKUP(C40,'Dungeon&amp;Framework'!CG:CN,8,FALSE),""))</f>
        <v/>
      </c>
      <c r="K40">
        <f>SUM($J$3:J40)</f>
        <v>13</v>
      </c>
      <c r="O40">
        <f>SUM($L$2:L40)</f>
        <v>2630</v>
      </c>
      <c r="P40">
        <f t="shared" si="0"/>
        <v>26.3</v>
      </c>
    </row>
    <row r="41" spans="3:16" hidden="1" x14ac:dyDescent="0.2">
      <c r="C41">
        <v>40</v>
      </c>
      <c r="D41">
        <f>IF(IFERROR(VLOOKUP(C41,'Dungeon&amp;Framework'!CG:CL,3,FALSE),"") = 0,"",IFERROR(VLOOKUP(C41,'Dungeon&amp;Framework'!CG:CL,3,FALSE),"") )</f>
        <v>8</v>
      </c>
      <c r="G41" t="str">
        <f>IF( IFERROR(VLOOKUP(C41,'Dungeon&amp;Framework'!CG:CN,8,FALSE),"") = 0, "",IFERROR(VLOOKUP(C41,'Dungeon&amp;Framework'!CG:CN,8,FALSE),""))</f>
        <v/>
      </c>
      <c r="K41">
        <f>SUM($J$3:J41)</f>
        <v>13</v>
      </c>
      <c r="O41">
        <f>SUM($L$2:L41)</f>
        <v>2630</v>
      </c>
      <c r="P41">
        <f t="shared" si="0"/>
        <v>26.3</v>
      </c>
    </row>
    <row r="42" spans="3:16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K42">
        <f>SUM($J$3:J42)</f>
        <v>13</v>
      </c>
      <c r="O42">
        <f>SUM($L$2:L42)</f>
        <v>2630</v>
      </c>
      <c r="P42">
        <f t="shared" si="0"/>
        <v>26.3</v>
      </c>
    </row>
    <row r="43" spans="3:16" hidden="1" x14ac:dyDescent="0.2">
      <c r="C43">
        <v>42</v>
      </c>
      <c r="D43" t="str">
        <f>IF(IFERROR(VLOOKUP(C43,'Dungeon&amp;Framework'!CG:CL,3,FALSE),"") = 0,"",IFERROR(VLOOKUP(C43,'Dungeon&amp;Framework'!CG:CL,3,FALSE),"") )</f>
        <v/>
      </c>
      <c r="G43" t="str">
        <f>IF( IFERROR(VLOOKUP(C43,'Dungeon&amp;Framework'!CG:CN,8,FALSE),"") = 0, "",IFERROR(VLOOKUP(C43,'Dungeon&amp;Framework'!CG:CN,8,FALSE),""))</f>
        <v/>
      </c>
      <c r="K43">
        <f>SUM($J$3:J43)</f>
        <v>13</v>
      </c>
      <c r="O43">
        <f>SUM($L$2:L43)</f>
        <v>2630</v>
      </c>
      <c r="P43">
        <f t="shared" si="0"/>
        <v>26.3</v>
      </c>
    </row>
    <row r="44" spans="3:16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K44">
        <f>SUM($J$3:J44)</f>
        <v>13</v>
      </c>
      <c r="O44">
        <f>SUM($L$2:L44)</f>
        <v>2630</v>
      </c>
      <c r="P44">
        <f t="shared" si="0"/>
        <v>26.3</v>
      </c>
    </row>
    <row r="45" spans="3:16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K45">
        <f>SUM($J$3:J45)</f>
        <v>13</v>
      </c>
      <c r="O45">
        <f>SUM($L$2:L45)</f>
        <v>2630</v>
      </c>
      <c r="P45">
        <f t="shared" si="0"/>
        <v>26.3</v>
      </c>
    </row>
    <row r="46" spans="3:16" hidden="1" x14ac:dyDescent="0.2">
      <c r="C46">
        <v>45</v>
      </c>
      <c r="D46">
        <f>IF(IFERROR(VLOOKUP(C46,'Dungeon&amp;Framework'!CG:CL,3,FALSE),"") = 0,"",IFERROR(VLOOKUP(C46,'Dungeon&amp;Framework'!CG:CL,3,FALSE),"") )</f>
        <v>9</v>
      </c>
      <c r="G46" t="str">
        <f>IF( IFERROR(VLOOKUP(C46,'Dungeon&amp;Framework'!CG:CN,8,FALSE),"") = 0, "",IFERROR(VLOOKUP(C46,'Dungeon&amp;Framework'!CG:CN,8,FALSE),""))</f>
        <v/>
      </c>
      <c r="K46">
        <f>SUM($J$3:J46)</f>
        <v>13</v>
      </c>
      <c r="O46">
        <f>SUM($L$2:L46)</f>
        <v>2630</v>
      </c>
      <c r="P46">
        <f t="shared" si="0"/>
        <v>26.3</v>
      </c>
    </row>
    <row r="47" spans="3:16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K47">
        <f>SUM($J$3:J47)</f>
        <v>13</v>
      </c>
      <c r="O47">
        <f>SUM($L$2:L47)</f>
        <v>2630</v>
      </c>
      <c r="P47">
        <f t="shared" si="0"/>
        <v>26.3</v>
      </c>
    </row>
    <row r="48" spans="3:16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79" t="s">
        <v>678</v>
      </c>
      <c r="I48" s="79"/>
      <c r="J48" s="79"/>
      <c r="K48">
        <f>SUM($J$3:J48)</f>
        <v>13</v>
      </c>
      <c r="L48">
        <v>250</v>
      </c>
      <c r="O48">
        <f>SUM($L$2:L48)</f>
        <v>2880</v>
      </c>
      <c r="P48">
        <f t="shared" si="0"/>
        <v>28.8</v>
      </c>
    </row>
    <row r="49" spans="3:16" hidden="1" x14ac:dyDescent="0.2">
      <c r="C49">
        <v>48</v>
      </c>
      <c r="D49" t="str">
        <f>IF(IFERROR(VLOOKUP(C49,'Dungeon&amp;Framework'!CG:CL,3,FALSE),"") = 0,"",IFERROR(VLOOKUP(C49,'Dungeon&amp;Framework'!CG:CL,3,FALSE),"") )</f>
        <v/>
      </c>
      <c r="G49" t="str">
        <f>IF( IFERROR(VLOOKUP(C49,'Dungeon&amp;Framework'!CG:CN,8,FALSE),"") = 0, "",IFERROR(VLOOKUP(C49,'Dungeon&amp;Framework'!CG:CN,8,FALSE),""))</f>
        <v/>
      </c>
      <c r="K49">
        <f>SUM($J$3:J49)</f>
        <v>13</v>
      </c>
      <c r="O49">
        <f>SUM($L$2:L49)</f>
        <v>2880</v>
      </c>
      <c r="P49">
        <f t="shared" si="0"/>
        <v>28.8</v>
      </c>
    </row>
    <row r="50" spans="3:16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K50">
        <f>SUM($J$3:J50)</f>
        <v>13</v>
      </c>
      <c r="O50">
        <f>SUM($L$2:L50)</f>
        <v>2880</v>
      </c>
      <c r="P50">
        <f t="shared" si="0"/>
        <v>28.8</v>
      </c>
    </row>
    <row r="51" spans="3:16" hidden="1" x14ac:dyDescent="0.2">
      <c r="C51">
        <v>50</v>
      </c>
      <c r="D51">
        <f>IF(IFERROR(VLOOKUP(C51,'Dungeon&amp;Framework'!CG:CL,3,FALSE),"") = 0,"",IFERROR(VLOOKUP(C51,'Dungeon&amp;Framework'!CG:CL,3,FALSE),"") )</f>
        <v>10</v>
      </c>
      <c r="G51" t="str">
        <f>IF( IFERROR(VLOOKUP(C51,'Dungeon&amp;Framework'!CG:CN,8,FALSE),"") = 0, "",IFERROR(VLOOKUP(C51,'Dungeon&amp;Framework'!CG:CN,8,FALSE),""))</f>
        <v/>
      </c>
      <c r="K51">
        <f>SUM($J$3:J51)</f>
        <v>13</v>
      </c>
      <c r="O51">
        <f>SUM($L$2:L51)</f>
        <v>2880</v>
      </c>
      <c r="P51">
        <f t="shared" si="0"/>
        <v>28.8</v>
      </c>
    </row>
    <row r="52" spans="3:16" hidden="1" x14ac:dyDescent="0.2">
      <c r="C52">
        <v>51</v>
      </c>
      <c r="D52" t="str">
        <f>IF(IFERROR(VLOOKUP(C52,'Dungeon&amp;Framework'!CG:CL,3,FALSE),"") = 0,"",IFERROR(VLOOKUP(C52,'Dungeon&amp;Framework'!CG:CL,3,FALSE),"") )</f>
        <v/>
      </c>
      <c r="G52" t="str">
        <f>IF( IFERROR(VLOOKUP(C52,'Dungeon&amp;Framework'!CG:CN,8,FALSE),"") = 0, "",IFERROR(VLOOKUP(C52,'Dungeon&amp;Framework'!CG:CN,8,FALSE),""))</f>
        <v/>
      </c>
      <c r="K52">
        <f>SUM($J$3:J52)</f>
        <v>13</v>
      </c>
      <c r="O52">
        <f>SUM($L$2:L52)</f>
        <v>2880</v>
      </c>
      <c r="P52">
        <f t="shared" si="0"/>
        <v>28.8</v>
      </c>
    </row>
    <row r="53" spans="3:16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K53">
        <f>SUM($J$3:J53)</f>
        <v>13</v>
      </c>
      <c r="O53">
        <f>SUM($L$2:L53)</f>
        <v>2880</v>
      </c>
      <c r="P53">
        <f t="shared" si="0"/>
        <v>28.8</v>
      </c>
    </row>
    <row r="54" spans="3:16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K54">
        <f>SUM($J$3:J54)</f>
        <v>13</v>
      </c>
      <c r="O54">
        <f>SUM($L$2:L54)</f>
        <v>2880</v>
      </c>
      <c r="P54">
        <f t="shared" si="0"/>
        <v>28.8</v>
      </c>
    </row>
    <row r="55" spans="3:16" hidden="1" x14ac:dyDescent="0.2">
      <c r="C55">
        <v>54</v>
      </c>
      <c r="D55" t="str">
        <f>IF(IFERROR(VLOOKUP(C55,'Dungeon&amp;Framework'!CG:CL,3,FALSE),"") = 0,"",IFERROR(VLOOKUP(C55,'Dungeon&amp;Framework'!CG:CL,3,FALSE),"") )</f>
        <v/>
      </c>
      <c r="G55" t="str">
        <f>IF( IFERROR(VLOOKUP(C55,'Dungeon&amp;Framework'!CG:CN,8,FALSE),"") = 0, "",IFERROR(VLOOKUP(C55,'Dungeon&amp;Framework'!CG:CN,8,FALSE),""))</f>
        <v/>
      </c>
      <c r="K55">
        <f>SUM($J$3:J55)</f>
        <v>13</v>
      </c>
      <c r="M55">
        <f>SUM(L2:L48)</f>
        <v>2880</v>
      </c>
      <c r="O55">
        <f>SUM($L$2:L55)</f>
        <v>2880</v>
      </c>
      <c r="P55">
        <f t="shared" si="0"/>
        <v>28.8</v>
      </c>
    </row>
    <row r="56" spans="3:16" hidden="1" x14ac:dyDescent="0.2">
      <c r="C56">
        <v>55</v>
      </c>
      <c r="D56">
        <f>IF(IFERROR(VLOOKUP(C56,'Dungeon&amp;Framework'!CG:CL,3,FALSE),"") = 0,"",IFERROR(VLOOKUP(C56,'Dungeon&amp;Framework'!CG:CL,3,FALSE),"") )</f>
        <v>11</v>
      </c>
      <c r="G56" t="str">
        <f>IF( IFERROR(VLOOKUP(C56,'Dungeon&amp;Framework'!CG:CN,8,FALSE),"") = 0, "",IFERROR(VLOOKUP(C56,'Dungeon&amp;Framework'!CG:CN,8,FALSE),""))</f>
        <v/>
      </c>
      <c r="K56">
        <f>SUM($J$3:J56)</f>
        <v>13</v>
      </c>
      <c r="O56">
        <f>SUM($L$2:L56)</f>
        <v>2880</v>
      </c>
      <c r="P56">
        <f t="shared" si="0"/>
        <v>28.8</v>
      </c>
    </row>
    <row r="57" spans="3:16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K57">
        <f>SUM($J$3:J57)</f>
        <v>13</v>
      </c>
      <c r="O57">
        <f>SUM($L$2:L57)</f>
        <v>2880</v>
      </c>
      <c r="P57">
        <f t="shared" si="0"/>
        <v>28.8</v>
      </c>
    </row>
    <row r="58" spans="3:16" hidden="1" x14ac:dyDescent="0.2">
      <c r="C58">
        <v>57</v>
      </c>
      <c r="D58" t="str">
        <f>IF(IFERROR(VLOOKUP(C58,'Dungeon&amp;Framework'!CG:CL,3,FALSE),"") = 0,"",IFERROR(VLOOKUP(C58,'Dungeon&amp;Framework'!CG:CL,3,FALSE),"") )</f>
        <v/>
      </c>
      <c r="G58" t="str">
        <f>IF( IFERROR(VLOOKUP(C58,'Dungeon&amp;Framework'!CG:CN,8,FALSE),"") = 0, "",IFERROR(VLOOKUP(C58,'Dungeon&amp;Framework'!CG:CN,8,FALSE),""))</f>
        <v/>
      </c>
      <c r="K58">
        <f>SUM($J$3:J58)</f>
        <v>13</v>
      </c>
      <c r="O58">
        <f>SUM($L$2:L58)</f>
        <v>2880</v>
      </c>
      <c r="P58">
        <f t="shared" si="0"/>
        <v>28.8</v>
      </c>
    </row>
    <row r="59" spans="3:16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K59">
        <f>SUM($J$3:J59)</f>
        <v>13</v>
      </c>
      <c r="O59">
        <f>SUM($L$2:L59)</f>
        <v>2880</v>
      </c>
      <c r="P59">
        <f t="shared" si="0"/>
        <v>28.8</v>
      </c>
    </row>
    <row r="60" spans="3:16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 t="s">
        <v>477</v>
      </c>
      <c r="J60">
        <v>2</v>
      </c>
      <c r="K60">
        <f>SUM($J$3:J60)</f>
        <v>15</v>
      </c>
      <c r="L60">
        <v>120</v>
      </c>
      <c r="O60">
        <f>SUM($L$2:L60)</f>
        <v>3000</v>
      </c>
      <c r="P60">
        <f t="shared" si="0"/>
        <v>30</v>
      </c>
    </row>
    <row r="61" spans="3:16" x14ac:dyDescent="0.2">
      <c r="C61">
        <v>60</v>
      </c>
      <c r="D61">
        <f>IF(IFERROR(VLOOKUP(C61,'Dungeon&amp;Framework'!CG:CL,3,FALSE),"") = 0,"",IFERROR(VLOOKUP(C61,'Dungeon&amp;Framework'!CG:CL,3,FALSE),"") )</f>
        <v>12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3" t="s">
        <v>476</v>
      </c>
      <c r="I61" s="93" t="s">
        <v>476</v>
      </c>
      <c r="J61" s="93">
        <v>5</v>
      </c>
      <c r="K61">
        <f>SUM($J$3:J61)</f>
        <v>20</v>
      </c>
      <c r="L61">
        <v>900</v>
      </c>
      <c r="O61">
        <f>SUM($L$2:L61)</f>
        <v>3900</v>
      </c>
      <c r="P61">
        <f t="shared" si="0"/>
        <v>39</v>
      </c>
    </row>
    <row r="62" spans="3:16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K62">
        <f>SUM($J$3:J62)</f>
        <v>20</v>
      </c>
      <c r="O62">
        <f>SUM($L$2:L62)</f>
        <v>3900</v>
      </c>
      <c r="P62">
        <f t="shared" si="0"/>
        <v>39</v>
      </c>
    </row>
    <row r="63" spans="3:16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K63">
        <f>SUM($J$3:J63)</f>
        <v>20</v>
      </c>
      <c r="O63">
        <f>SUM($L$2:L63)</f>
        <v>3900</v>
      </c>
      <c r="P63">
        <f t="shared" si="0"/>
        <v>39</v>
      </c>
    </row>
    <row r="64" spans="3:16" hidden="1" x14ac:dyDescent="0.2">
      <c r="C64">
        <v>63</v>
      </c>
      <c r="D64" t="str">
        <f>IF(IFERROR(VLOOKUP(C64,'Dungeon&amp;Framework'!CG:CL,3,FALSE),"") = 0,"",IFERROR(VLOOKUP(C64,'Dungeon&amp;Framework'!CG:CL,3,FALSE),"") )</f>
        <v/>
      </c>
      <c r="G64" t="str">
        <f>IF( IFERROR(VLOOKUP(C64,'Dungeon&amp;Framework'!CG:CN,8,FALSE),"") = 0, "",IFERROR(VLOOKUP(C64,'Dungeon&amp;Framework'!CG:CN,8,FALSE),""))</f>
        <v/>
      </c>
      <c r="K64">
        <f>SUM($J$3:J64)</f>
        <v>20</v>
      </c>
      <c r="O64">
        <f>SUM($L$2:L64)</f>
        <v>3900</v>
      </c>
      <c r="P64">
        <f t="shared" si="0"/>
        <v>39</v>
      </c>
    </row>
    <row r="65" spans="3:16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K65">
        <f>SUM($J$3:J65)</f>
        <v>20</v>
      </c>
      <c r="O65">
        <f>SUM($L$2:L65)</f>
        <v>3900</v>
      </c>
      <c r="P65">
        <f t="shared" si="0"/>
        <v>39</v>
      </c>
    </row>
    <row r="66" spans="3:16" x14ac:dyDescent="0.2">
      <c r="C66">
        <v>65</v>
      </c>
      <c r="D66">
        <f>IF(IFERROR(VLOOKUP(C66,'Dungeon&amp;Framework'!CG:CL,3,FALSE),"") = 0,"",IFERROR(VLOOKUP(C66,'Dungeon&amp;Framework'!CG:CL,3,FALSE),"") )</f>
        <v>13</v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K66">
        <f>SUM($J$3:J66)</f>
        <v>20</v>
      </c>
      <c r="L66">
        <v>180</v>
      </c>
      <c r="O66">
        <f>SUM($L$2:L66)</f>
        <v>4080</v>
      </c>
      <c r="P66">
        <f t="shared" si="0"/>
        <v>40.799999999999997</v>
      </c>
    </row>
    <row r="67" spans="3:16" hidden="1" x14ac:dyDescent="0.2">
      <c r="C67">
        <v>66</v>
      </c>
      <c r="D67" t="str">
        <f>IF(IFERROR(VLOOKUP(C67,'Dungeon&amp;Framework'!CG:CL,3,FALSE),"") = 0,"",IFERROR(VLOOKUP(C67,'Dungeon&amp;Framework'!CG:CL,3,FALSE),"") )</f>
        <v/>
      </c>
      <c r="G67" t="str">
        <f>IF( IFERROR(VLOOKUP(C67,'Dungeon&amp;Framework'!CG:CN,8,FALSE),"") = 0, "",IFERROR(VLOOKUP(C67,'Dungeon&amp;Framework'!CG:CN,8,FALSE),""))</f>
        <v/>
      </c>
      <c r="K67">
        <f>SUM($J$3:J67)</f>
        <v>20</v>
      </c>
      <c r="O67">
        <f>SUM($L$2:L67)</f>
        <v>4080</v>
      </c>
      <c r="P67">
        <f t="shared" ref="P67:P130" si="1">O67/100</f>
        <v>40.799999999999997</v>
      </c>
    </row>
    <row r="68" spans="3:16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K68">
        <f>SUM($J$3:J68)</f>
        <v>20</v>
      </c>
      <c r="O68">
        <f>SUM($L$2:L68)</f>
        <v>4080</v>
      </c>
      <c r="P68">
        <f t="shared" si="1"/>
        <v>40.799999999999997</v>
      </c>
    </row>
    <row r="69" spans="3:16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K69">
        <f>SUM($J$3:J69)</f>
        <v>20</v>
      </c>
      <c r="O69">
        <f>SUM($L$2:L69)</f>
        <v>4080</v>
      </c>
      <c r="P69">
        <f t="shared" si="1"/>
        <v>40.799999999999997</v>
      </c>
    </row>
    <row r="70" spans="3:16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K70">
        <f>SUM($J$3:J70)</f>
        <v>20</v>
      </c>
      <c r="O70">
        <f>SUM($L$2:L70)</f>
        <v>4080</v>
      </c>
      <c r="P70">
        <f t="shared" si="1"/>
        <v>40.799999999999997</v>
      </c>
    </row>
    <row r="71" spans="3:16" hidden="1" x14ac:dyDescent="0.2">
      <c r="C71">
        <v>70</v>
      </c>
      <c r="D71">
        <f>IF(IFERROR(VLOOKUP(C71,'Dungeon&amp;Framework'!CG:CL,3,FALSE),"") = 0,"",IFERROR(VLOOKUP(C71,'Dungeon&amp;Framework'!CG:CL,3,FALSE),"") )</f>
        <v>14</v>
      </c>
      <c r="G71" t="str">
        <f>IF( IFERROR(VLOOKUP(C71,'Dungeon&amp;Framework'!CG:CN,8,FALSE),"") = 0, "",IFERROR(VLOOKUP(C71,'Dungeon&amp;Framework'!CG:CN,8,FALSE),""))</f>
        <v/>
      </c>
      <c r="K71">
        <f>SUM($J$3:J71)</f>
        <v>20</v>
      </c>
      <c r="O71">
        <f>SUM($L$2:L71)</f>
        <v>4080</v>
      </c>
      <c r="P71">
        <f t="shared" si="1"/>
        <v>40.799999999999997</v>
      </c>
    </row>
    <row r="72" spans="3:16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K72">
        <f>SUM($J$3:J72)</f>
        <v>20</v>
      </c>
      <c r="O72">
        <f>SUM($L$2:L72)</f>
        <v>4080</v>
      </c>
      <c r="P72">
        <f t="shared" si="1"/>
        <v>40.799999999999997</v>
      </c>
    </row>
    <row r="73" spans="3:16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K73">
        <f>SUM($J$3:J73)</f>
        <v>20</v>
      </c>
      <c r="O73">
        <f>SUM($L$2:L73)</f>
        <v>4080</v>
      </c>
      <c r="P73">
        <f t="shared" si="1"/>
        <v>40.799999999999997</v>
      </c>
    </row>
    <row r="74" spans="3:16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79" t="s">
        <v>678</v>
      </c>
      <c r="I74" s="79"/>
      <c r="J74" s="79"/>
      <c r="K74">
        <f>SUM($J$3:J74)</f>
        <v>20</v>
      </c>
      <c r="L74">
        <v>250</v>
      </c>
      <c r="O74">
        <f>SUM($L$2:L74)</f>
        <v>4330</v>
      </c>
      <c r="P74">
        <f t="shared" si="1"/>
        <v>43.3</v>
      </c>
    </row>
    <row r="75" spans="3:16" hidden="1" x14ac:dyDescent="0.2">
      <c r="C75">
        <v>74</v>
      </c>
      <c r="D75" t="str">
        <f>IF(IFERROR(VLOOKUP(C75,'Dungeon&amp;Framework'!CG:CL,3,FALSE),"") = 0,"",IFERROR(VLOOKUP(C75,'Dungeon&amp;Framework'!CG:CL,3,FALSE),"") )</f>
        <v/>
      </c>
      <c r="G75" t="str">
        <f>IF( IFERROR(VLOOKUP(C75,'Dungeon&amp;Framework'!CG:CN,8,FALSE),"") = 0, "",IFERROR(VLOOKUP(C75,'Dungeon&amp;Framework'!CG:CN,8,FALSE),""))</f>
        <v/>
      </c>
      <c r="K75">
        <f>SUM($J$3:J75)</f>
        <v>20</v>
      </c>
      <c r="O75">
        <f>SUM($L$2:L75)</f>
        <v>4330</v>
      </c>
      <c r="P75">
        <f t="shared" si="1"/>
        <v>43.3</v>
      </c>
    </row>
    <row r="76" spans="3:16" hidden="1" x14ac:dyDescent="0.2">
      <c r="C76">
        <v>75</v>
      </c>
      <c r="D76">
        <f>IF(IFERROR(VLOOKUP(C76,'Dungeon&amp;Framework'!CG:CL,3,FALSE),"") = 0,"",IFERROR(VLOOKUP(C76,'Dungeon&amp;Framework'!CG:CL,3,FALSE),"") )</f>
        <v>15</v>
      </c>
      <c r="G76" t="str">
        <f>IF( IFERROR(VLOOKUP(C76,'Dungeon&amp;Framework'!CG:CN,8,FALSE),"") = 0, "",IFERROR(VLOOKUP(C76,'Dungeon&amp;Framework'!CG:CN,8,FALSE),""))</f>
        <v/>
      </c>
      <c r="K76">
        <f>SUM($J$3:J76)</f>
        <v>20</v>
      </c>
      <c r="O76">
        <f>SUM($L$2:L76)</f>
        <v>4330</v>
      </c>
      <c r="P76">
        <f t="shared" si="1"/>
        <v>43.3</v>
      </c>
    </row>
    <row r="77" spans="3:16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K77">
        <f>SUM($J$3:J77)</f>
        <v>20</v>
      </c>
      <c r="O77">
        <f>SUM($L$2:L77)</f>
        <v>4330</v>
      </c>
      <c r="P77">
        <f t="shared" si="1"/>
        <v>43.3</v>
      </c>
    </row>
    <row r="78" spans="3:16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K78">
        <f>SUM($J$3:J78)</f>
        <v>20</v>
      </c>
      <c r="O78">
        <f>SUM($L$2:L78)</f>
        <v>4330</v>
      </c>
      <c r="P78">
        <f t="shared" si="1"/>
        <v>43.3</v>
      </c>
    </row>
    <row r="79" spans="3:16" hidden="1" x14ac:dyDescent="0.2">
      <c r="C79">
        <v>78</v>
      </c>
      <c r="D79" t="str">
        <f>IF(IFERROR(VLOOKUP(C79,'Dungeon&amp;Framework'!CG:CL,3,FALSE),"") = 0,"",IFERROR(VLOOKUP(C79,'Dungeon&amp;Framework'!CG:CL,3,FALSE),"") )</f>
        <v/>
      </c>
      <c r="G79" t="str">
        <f>IF( IFERROR(VLOOKUP(C79,'Dungeon&amp;Framework'!CG:CN,8,FALSE),"") = 0, "",IFERROR(VLOOKUP(C79,'Dungeon&amp;Framework'!CG:CN,8,FALSE),""))</f>
        <v/>
      </c>
      <c r="K79">
        <f>SUM($J$3:J79)</f>
        <v>20</v>
      </c>
      <c r="O79">
        <f>SUM($L$2:L79)</f>
        <v>4330</v>
      </c>
      <c r="P79">
        <f t="shared" si="1"/>
        <v>43.3</v>
      </c>
    </row>
    <row r="80" spans="3:16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79" t="s">
        <v>482</v>
      </c>
      <c r="I80" t="s">
        <v>477</v>
      </c>
      <c r="J80">
        <v>2</v>
      </c>
      <c r="K80">
        <f>SUM($J$3:J80)</f>
        <v>22</v>
      </c>
      <c r="L80">
        <v>120</v>
      </c>
      <c r="O80">
        <f>SUM($L$2:L80)</f>
        <v>4450</v>
      </c>
      <c r="P80">
        <f t="shared" si="1"/>
        <v>44.5</v>
      </c>
    </row>
    <row r="81" spans="3:16" x14ac:dyDescent="0.2">
      <c r="C81">
        <v>80</v>
      </c>
      <c r="D81">
        <f>IF(IFERROR(VLOOKUP(C81,'Dungeon&amp;Framework'!CG:CL,3,FALSE),"") = 0,"",IFERROR(VLOOKUP(C81,'Dungeon&amp;Framework'!CG:CL,3,FALSE),"") )</f>
        <v>16</v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3" t="s">
        <v>479</v>
      </c>
      <c r="I81" s="93"/>
      <c r="J81" s="93"/>
      <c r="K81">
        <f>SUM($J$3:J81)</f>
        <v>22</v>
      </c>
      <c r="L81">
        <v>500</v>
      </c>
      <c r="O81">
        <f>SUM($L$2:L81)</f>
        <v>4950</v>
      </c>
      <c r="P81">
        <f t="shared" si="1"/>
        <v>49.5</v>
      </c>
    </row>
    <row r="82" spans="3:16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K82">
        <f>SUM($J$3:J82)</f>
        <v>22</v>
      </c>
      <c r="O82">
        <f>SUM($L$2:L82)</f>
        <v>4950</v>
      </c>
      <c r="P82">
        <f t="shared" si="1"/>
        <v>49.5</v>
      </c>
    </row>
    <row r="83" spans="3:16" hidden="1" x14ac:dyDescent="0.2">
      <c r="C83">
        <v>82</v>
      </c>
      <c r="D83" t="str">
        <f>IF(IFERROR(VLOOKUP(C83,'Dungeon&amp;Framework'!CG:CL,3,FALSE),"") = 0,"",IFERROR(VLOOKUP(C83,'Dungeon&amp;Framework'!CG:CL,3,FALSE),"") )</f>
        <v/>
      </c>
      <c r="G83" t="str">
        <f>IF( IFERROR(VLOOKUP(C83,'Dungeon&amp;Framework'!CG:CN,8,FALSE),"") = 0, "",IFERROR(VLOOKUP(C83,'Dungeon&amp;Framework'!CG:CN,8,FALSE),""))</f>
        <v/>
      </c>
      <c r="K83">
        <f>SUM($J$3:J83)</f>
        <v>22</v>
      </c>
      <c r="O83">
        <f>SUM($L$2:L83)</f>
        <v>4950</v>
      </c>
      <c r="P83">
        <f t="shared" si="1"/>
        <v>49.5</v>
      </c>
    </row>
    <row r="84" spans="3:16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K84">
        <f>SUM($J$3:J84)</f>
        <v>22</v>
      </c>
      <c r="O84">
        <f>SUM($L$2:L84)</f>
        <v>4950</v>
      </c>
      <c r="P84">
        <f t="shared" si="1"/>
        <v>49.5</v>
      </c>
    </row>
    <row r="85" spans="3:16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K85">
        <f>SUM($J$3:J85)</f>
        <v>22</v>
      </c>
      <c r="O85">
        <f>SUM($L$2:L85)</f>
        <v>4950</v>
      </c>
      <c r="P85">
        <f t="shared" si="1"/>
        <v>49.5</v>
      </c>
    </row>
    <row r="86" spans="3:16" x14ac:dyDescent="0.2">
      <c r="C86">
        <v>85</v>
      </c>
      <c r="D86">
        <f>IF(IFERROR(VLOOKUP(C86,'Dungeon&amp;Framework'!CG:CL,3,FALSE),"") = 0,"",IFERROR(VLOOKUP(C86,'Dungeon&amp;Framework'!CG:CL,3,FALSE),"") )</f>
        <v>17</v>
      </c>
      <c r="G86" t="str">
        <f>IF( IFERROR(VLOOKUP(C86,'Dungeon&amp;Framework'!CG:CN,8,FALSE),"") = 0, "",IFERROR(VLOOKUP(C86,'Dungeon&amp;Framework'!CG:CN,8,FALSE),""))</f>
        <v/>
      </c>
      <c r="H86" s="79" t="s">
        <v>477</v>
      </c>
      <c r="I86" s="79"/>
      <c r="J86" s="79">
        <v>2</v>
      </c>
      <c r="K86">
        <f>SUM($J$3:J86)</f>
        <v>24</v>
      </c>
      <c r="L86">
        <v>100</v>
      </c>
      <c r="O86">
        <f>SUM($L$2:L86)</f>
        <v>5050</v>
      </c>
      <c r="P86">
        <f t="shared" si="1"/>
        <v>50.5</v>
      </c>
    </row>
    <row r="87" spans="3:16" hidden="1" x14ac:dyDescent="0.2">
      <c r="C87">
        <v>86</v>
      </c>
      <c r="D87" t="str">
        <f>IF(IFERROR(VLOOKUP(C87,'Dungeon&amp;Framework'!CG:CL,3,FALSE),"") = 0,"",IFERROR(VLOOKUP(C87,'Dungeon&amp;Framework'!CG:CL,3,FALSE),"") )</f>
        <v/>
      </c>
      <c r="G87" t="str">
        <f>IF( IFERROR(VLOOKUP(C87,'Dungeon&amp;Framework'!CG:CN,8,FALSE),"") = 0, "",IFERROR(VLOOKUP(C87,'Dungeon&amp;Framework'!CG:CN,8,FALSE),""))</f>
        <v/>
      </c>
      <c r="K87">
        <f>SUM($J$3:J87)</f>
        <v>24</v>
      </c>
      <c r="O87">
        <f>SUM($L$2:L87)</f>
        <v>5050</v>
      </c>
      <c r="P87">
        <f t="shared" si="1"/>
        <v>50.5</v>
      </c>
    </row>
    <row r="88" spans="3:16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K88">
        <f>SUM($J$3:J88)</f>
        <v>24</v>
      </c>
      <c r="O88">
        <f>SUM($L$2:L88)</f>
        <v>5050</v>
      </c>
      <c r="P88">
        <f t="shared" si="1"/>
        <v>50.5</v>
      </c>
    </row>
    <row r="89" spans="3:16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K89">
        <f>SUM($J$3:J89)</f>
        <v>24</v>
      </c>
      <c r="O89">
        <f>SUM($L$2:L89)</f>
        <v>5050</v>
      </c>
      <c r="P89">
        <f t="shared" si="1"/>
        <v>50.5</v>
      </c>
    </row>
    <row r="90" spans="3:16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K90">
        <f>SUM($J$3:J90)</f>
        <v>24</v>
      </c>
      <c r="O90">
        <f>SUM($L$2:L90)</f>
        <v>5050</v>
      </c>
      <c r="P90">
        <f t="shared" si="1"/>
        <v>50.5</v>
      </c>
    </row>
    <row r="91" spans="3:16" x14ac:dyDescent="0.2">
      <c r="C91">
        <v>90</v>
      </c>
      <c r="D91">
        <f>IF(IFERROR(VLOOKUP(C91,'Dungeon&amp;Framework'!CG:CL,3,FALSE),"") = 0,"",IFERROR(VLOOKUP(C91,'Dungeon&amp;Framework'!CG:CL,3,FALSE),"") )</f>
        <v>18</v>
      </c>
      <c r="G91">
        <f>IF( IFERROR(VLOOKUP(C91,'Dungeon&amp;Framework'!CG:CN,8,FALSE),"") = 0, "",IFERROR(VLOOKUP(C91,'Dungeon&amp;Framework'!CG:CN,8,FALSE),""))</f>
        <v>1953.3333333333333</v>
      </c>
      <c r="H91" s="79" t="s">
        <v>678</v>
      </c>
      <c r="I91" s="79"/>
      <c r="J91" s="79"/>
      <c r="K91">
        <f>SUM($J$3:J91)</f>
        <v>24</v>
      </c>
      <c r="L91">
        <v>250</v>
      </c>
      <c r="O91">
        <f>SUM($L$2:L91)</f>
        <v>5300</v>
      </c>
      <c r="P91">
        <f t="shared" si="1"/>
        <v>53</v>
      </c>
    </row>
    <row r="92" spans="3:16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K92">
        <f>SUM($J$3:J92)</f>
        <v>24</v>
      </c>
      <c r="O92">
        <f>SUM($L$2:L92)</f>
        <v>5300</v>
      </c>
      <c r="P92">
        <f t="shared" si="1"/>
        <v>53</v>
      </c>
    </row>
    <row r="93" spans="3:16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K93">
        <f>SUM($J$3:J93)</f>
        <v>24</v>
      </c>
      <c r="O93">
        <f>SUM($L$2:L93)</f>
        <v>5300</v>
      </c>
      <c r="P93">
        <f t="shared" si="1"/>
        <v>53</v>
      </c>
    </row>
    <row r="94" spans="3:16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K94">
        <f>SUM($J$3:J94)</f>
        <v>24</v>
      </c>
      <c r="O94">
        <f>SUM($L$2:L94)</f>
        <v>5300</v>
      </c>
      <c r="P94">
        <f t="shared" si="1"/>
        <v>53</v>
      </c>
    </row>
    <row r="95" spans="3:16" hidden="1" x14ac:dyDescent="0.2">
      <c r="C95">
        <v>94</v>
      </c>
      <c r="D95" t="str">
        <f>IF(IFERROR(VLOOKUP(C95,'Dungeon&amp;Framework'!CG:CL,3,FALSE),"") = 0,"",IFERROR(VLOOKUP(C95,'Dungeon&amp;Framework'!CG:CL,3,FALSE),"") )</f>
        <v/>
      </c>
      <c r="G95" t="str">
        <f>IF( IFERROR(VLOOKUP(C95,'Dungeon&amp;Framework'!CG:CN,8,FALSE),"") = 0, "",IFERROR(VLOOKUP(C95,'Dungeon&amp;Framework'!CG:CN,8,FALSE),""))</f>
        <v/>
      </c>
      <c r="K95">
        <f>SUM($J$3:J95)</f>
        <v>24</v>
      </c>
      <c r="O95">
        <f>SUM($L$2:L95)</f>
        <v>5300</v>
      </c>
      <c r="P95">
        <f t="shared" si="1"/>
        <v>53</v>
      </c>
    </row>
    <row r="96" spans="3:16" hidden="1" x14ac:dyDescent="0.2">
      <c r="C96">
        <v>95</v>
      </c>
      <c r="D96">
        <f>IF(IFERROR(VLOOKUP(C96,'Dungeon&amp;Framework'!CG:CL,3,FALSE),"") = 0,"",IFERROR(VLOOKUP(C96,'Dungeon&amp;Framework'!CG:CL,3,FALSE),"") )</f>
        <v>1</v>
      </c>
      <c r="G96" t="str">
        <f>IF( IFERROR(VLOOKUP(C96,'Dungeon&amp;Framework'!CG:CN,8,FALSE),"") = 0, "",IFERROR(VLOOKUP(C96,'Dungeon&amp;Framework'!CG:CN,8,FALSE),""))</f>
        <v/>
      </c>
      <c r="K96">
        <f>SUM($J$3:J96)</f>
        <v>24</v>
      </c>
      <c r="O96">
        <f>SUM($L$2:L96)</f>
        <v>5300</v>
      </c>
      <c r="P96">
        <f t="shared" si="1"/>
        <v>53</v>
      </c>
    </row>
    <row r="97" spans="3:16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K97">
        <f>SUM($J$3:J97)</f>
        <v>24</v>
      </c>
      <c r="O97">
        <f>SUM($L$2:L97)</f>
        <v>5300</v>
      </c>
      <c r="P97">
        <f t="shared" si="1"/>
        <v>53</v>
      </c>
    </row>
    <row r="98" spans="3:16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K98">
        <f>SUM($J$3:J98)</f>
        <v>24</v>
      </c>
      <c r="O98">
        <f>SUM($L$2:L98)</f>
        <v>5300</v>
      </c>
      <c r="P98">
        <f t="shared" si="1"/>
        <v>53</v>
      </c>
    </row>
    <row r="99" spans="3:16" hidden="1" x14ac:dyDescent="0.2">
      <c r="C99">
        <v>98</v>
      </c>
      <c r="D99" t="str">
        <f>IF(IFERROR(VLOOKUP(C99,'Dungeon&amp;Framework'!CG:CL,3,FALSE),"") = 0,"",IFERROR(VLOOKUP(C99,'Dungeon&amp;Framework'!CG:CL,3,FALSE),"") )</f>
        <v/>
      </c>
      <c r="G99" t="str">
        <f>IF( IFERROR(VLOOKUP(C99,'Dungeon&amp;Framework'!CG:CN,8,FALSE),"") = 0, "",IFERROR(VLOOKUP(C99,'Dungeon&amp;Framework'!CG:CN,8,FALSE),""))</f>
        <v/>
      </c>
      <c r="K99">
        <f>SUM($J$3:J99)</f>
        <v>24</v>
      </c>
      <c r="O99">
        <f>SUM($L$2:L99)</f>
        <v>5300</v>
      </c>
      <c r="P99">
        <f t="shared" si="1"/>
        <v>53</v>
      </c>
    </row>
    <row r="100" spans="3:16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79" t="s">
        <v>482</v>
      </c>
      <c r="I100" t="s">
        <v>477</v>
      </c>
      <c r="J100">
        <v>2</v>
      </c>
      <c r="K100">
        <f>SUM($J$3:J100)</f>
        <v>26</v>
      </c>
      <c r="L100">
        <v>120</v>
      </c>
      <c r="O100">
        <f>SUM($L$2:L100)</f>
        <v>5420</v>
      </c>
      <c r="P100">
        <f t="shared" si="1"/>
        <v>54.2</v>
      </c>
    </row>
    <row r="101" spans="3:16" x14ac:dyDescent="0.2">
      <c r="C101">
        <v>100</v>
      </c>
      <c r="D101">
        <f>IF(IFERROR(VLOOKUP(C101,'Dungeon&amp;Framework'!CG:CL,3,FALSE),"") = 0,"",IFERROR(VLOOKUP(C101,'Dungeon&amp;Framework'!CG:CL,3,FALSE),"") )</f>
        <v>2</v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2" t="s">
        <v>476</v>
      </c>
      <c r="I101" s="92" t="s">
        <v>476</v>
      </c>
      <c r="J101" s="92">
        <v>5</v>
      </c>
      <c r="K101">
        <f>SUM($J$3:J101)</f>
        <v>31</v>
      </c>
      <c r="L101">
        <v>1000</v>
      </c>
      <c r="O101">
        <f>SUM($L$2:L101)</f>
        <v>6420</v>
      </c>
      <c r="P101">
        <f t="shared" si="1"/>
        <v>64.2</v>
      </c>
    </row>
    <row r="102" spans="3:16" hidden="1" x14ac:dyDescent="0.2">
      <c r="C102">
        <v>101</v>
      </c>
      <c r="D102" t="str">
        <f>IF(IFERROR(VLOOKUP(C102,'Dungeon&amp;Framework'!CG:CL,3,FALSE),"") = 0,"",IFERROR(VLOOKUP(C102,'Dungeon&amp;Framework'!CG:CL,3,FALSE),"") )</f>
        <v/>
      </c>
      <c r="G102" t="str">
        <f>IF( IFERROR(VLOOKUP(C102,'Dungeon&amp;Framework'!CG:CN,8,FALSE),"") = 0, "",IFERROR(VLOOKUP(C102,'Dungeon&amp;Framework'!CG:CN,8,FALSE),""))</f>
        <v/>
      </c>
      <c r="K102">
        <f>SUM($J$3:J102)</f>
        <v>31</v>
      </c>
      <c r="O102">
        <f>SUM($L$2:L102)</f>
        <v>6420</v>
      </c>
      <c r="P102">
        <f t="shared" si="1"/>
        <v>64.2</v>
      </c>
    </row>
    <row r="103" spans="3:16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K103">
        <f>SUM($J$3:J103)</f>
        <v>31</v>
      </c>
      <c r="O103">
        <f>SUM($L$2:L103)</f>
        <v>6420</v>
      </c>
      <c r="P103">
        <f t="shared" si="1"/>
        <v>64.2</v>
      </c>
    </row>
    <row r="104" spans="3:16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K104">
        <f>SUM($J$3:J104)</f>
        <v>31</v>
      </c>
      <c r="O104">
        <f>SUM($L$2:L104)</f>
        <v>6420</v>
      </c>
      <c r="P104">
        <f t="shared" si="1"/>
        <v>64.2</v>
      </c>
    </row>
    <row r="105" spans="3:16" x14ac:dyDescent="0.2">
      <c r="C105">
        <v>104</v>
      </c>
      <c r="D105" t="str">
        <f>IF(IFERROR(VLOOKUP(C105,'Dungeon&amp;Framework'!CG:CL,3,FALSE),"") = 0,"",IFERROR(VLOOKUP(C105,'Dungeon&amp;Framework'!CG:CL,3,FALSE),"") )</f>
        <v/>
      </c>
      <c r="G105" t="str">
        <f>IF( IFERROR(VLOOKUP(C105,'Dungeon&amp;Framework'!CG:CN,8,FALSE),"") = 0, "",IFERROR(VLOOKUP(C105,'Dungeon&amp;Framework'!CG:CN,8,FALSE),""))</f>
        <v/>
      </c>
      <c r="H105" s="79" t="s">
        <v>481</v>
      </c>
      <c r="I105" s="79"/>
      <c r="J105" s="79"/>
      <c r="K105">
        <f>SUM($J$3:J105)</f>
        <v>31</v>
      </c>
      <c r="L105">
        <v>180</v>
      </c>
      <c r="O105">
        <f>SUM($L$2:L105)</f>
        <v>6600</v>
      </c>
      <c r="P105">
        <f t="shared" si="1"/>
        <v>66</v>
      </c>
    </row>
    <row r="106" spans="3:16" hidden="1" x14ac:dyDescent="0.2">
      <c r="C106">
        <v>105</v>
      </c>
      <c r="D106">
        <f>IF(IFERROR(VLOOKUP(C106,'Dungeon&amp;Framework'!CG:CL,3,FALSE),"") = 0,"",IFERROR(VLOOKUP(C106,'Dungeon&amp;Framework'!CG:CL,3,FALSE),"") )</f>
        <v>3</v>
      </c>
      <c r="G106" t="str">
        <f>IF( IFERROR(VLOOKUP(C106,'Dungeon&amp;Framework'!CG:CN,8,FALSE),"") = 0, "",IFERROR(VLOOKUP(C106,'Dungeon&amp;Framework'!CG:CN,8,FALSE),""))</f>
        <v/>
      </c>
      <c r="K106">
        <f>SUM($J$3:J106)</f>
        <v>31</v>
      </c>
      <c r="O106">
        <f>SUM($L$2:L106)</f>
        <v>6600</v>
      </c>
      <c r="P106">
        <f t="shared" si="1"/>
        <v>66</v>
      </c>
    </row>
    <row r="107" spans="3:16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K107">
        <f>SUM($J$3:J107)</f>
        <v>31</v>
      </c>
      <c r="O107">
        <f>SUM($L$2:L107)</f>
        <v>6600</v>
      </c>
      <c r="P107">
        <f t="shared" si="1"/>
        <v>66</v>
      </c>
    </row>
    <row r="108" spans="3:16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K108">
        <f>SUM($J$3:J108)</f>
        <v>31</v>
      </c>
      <c r="O108">
        <f>SUM($L$2:L108)</f>
        <v>6600</v>
      </c>
      <c r="P108">
        <f t="shared" si="1"/>
        <v>66</v>
      </c>
    </row>
    <row r="109" spans="3:16" hidden="1" x14ac:dyDescent="0.2">
      <c r="C109">
        <v>108</v>
      </c>
      <c r="D109" t="str">
        <f>IF(IFERROR(VLOOKUP(C109,'Dungeon&amp;Framework'!CG:CL,3,FALSE),"") = 0,"",IFERROR(VLOOKUP(C109,'Dungeon&amp;Framework'!CG:CL,3,FALSE),"") )</f>
        <v/>
      </c>
      <c r="G109" t="str">
        <f>IF( IFERROR(VLOOKUP(C109,'Dungeon&amp;Framework'!CG:CN,8,FALSE),"") = 0, "",IFERROR(VLOOKUP(C109,'Dungeon&amp;Framework'!CG:CN,8,FALSE),""))</f>
        <v/>
      </c>
      <c r="K109">
        <f>SUM($J$3:J109)</f>
        <v>31</v>
      </c>
      <c r="O109">
        <f>SUM($L$2:L109)</f>
        <v>6600</v>
      </c>
      <c r="P109">
        <f t="shared" si="1"/>
        <v>66</v>
      </c>
    </row>
    <row r="110" spans="3:16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79" t="s">
        <v>477</v>
      </c>
      <c r="I110" s="79"/>
      <c r="J110" s="79">
        <v>2</v>
      </c>
      <c r="K110">
        <f>SUM($J$3:J110)</f>
        <v>33</v>
      </c>
      <c r="L110">
        <v>100</v>
      </c>
      <c r="O110">
        <f>SUM($L$2:L110)</f>
        <v>6700</v>
      </c>
      <c r="P110">
        <f t="shared" si="1"/>
        <v>67</v>
      </c>
    </row>
    <row r="111" spans="3:16" hidden="1" x14ac:dyDescent="0.2">
      <c r="C111">
        <v>110</v>
      </c>
      <c r="D111">
        <f>IF(IFERROR(VLOOKUP(C111,'Dungeon&amp;Framework'!CG:CL,3,FALSE),"") = 0,"",IFERROR(VLOOKUP(C111,'Dungeon&amp;Framework'!CG:CL,3,FALSE),"") )</f>
        <v>4</v>
      </c>
      <c r="G111" t="str">
        <f>IF( IFERROR(VLOOKUP(C111,'Dungeon&amp;Framework'!CG:CN,8,FALSE),"") = 0, "",IFERROR(VLOOKUP(C111,'Dungeon&amp;Framework'!CG:CN,8,FALSE),""))</f>
        <v/>
      </c>
      <c r="K111">
        <f>SUM($J$3:J111)</f>
        <v>33</v>
      </c>
      <c r="O111">
        <f>SUM($L$2:L111)</f>
        <v>6700</v>
      </c>
      <c r="P111">
        <f t="shared" si="1"/>
        <v>67</v>
      </c>
    </row>
    <row r="112" spans="3:16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K112">
        <f>SUM($J$3:J112)</f>
        <v>33</v>
      </c>
      <c r="O112">
        <f>SUM($L$2:L112)</f>
        <v>6700</v>
      </c>
      <c r="P112">
        <f t="shared" si="1"/>
        <v>67</v>
      </c>
    </row>
    <row r="113" spans="3:16" hidden="1" x14ac:dyDescent="0.2">
      <c r="C113">
        <v>112</v>
      </c>
      <c r="D113" t="str">
        <f>IF(IFERROR(VLOOKUP(C113,'Dungeon&amp;Framework'!CG:CL,3,FALSE),"") = 0,"",IFERROR(VLOOKUP(C113,'Dungeon&amp;Framework'!CG:CL,3,FALSE),"") )</f>
        <v/>
      </c>
      <c r="G113" t="str">
        <f>IF( IFERROR(VLOOKUP(C113,'Dungeon&amp;Framework'!CG:CN,8,FALSE),"") = 0, "",IFERROR(VLOOKUP(C113,'Dungeon&amp;Framework'!CG:CN,8,FALSE),""))</f>
        <v/>
      </c>
      <c r="K113">
        <f>SUM($J$3:J113)</f>
        <v>33</v>
      </c>
      <c r="O113">
        <f>SUM($L$2:L113)</f>
        <v>6700</v>
      </c>
      <c r="P113">
        <f t="shared" si="1"/>
        <v>67</v>
      </c>
    </row>
    <row r="114" spans="3:16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K114">
        <f>SUM($J$3:J114)</f>
        <v>33</v>
      </c>
      <c r="O114">
        <f>SUM($L$2:L114)</f>
        <v>6700</v>
      </c>
      <c r="P114">
        <f t="shared" si="1"/>
        <v>67</v>
      </c>
    </row>
    <row r="115" spans="3:16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K115">
        <f>SUM($J$3:J115)</f>
        <v>33</v>
      </c>
      <c r="O115">
        <f>SUM($L$2:L115)</f>
        <v>6700</v>
      </c>
      <c r="P115">
        <f t="shared" si="1"/>
        <v>67</v>
      </c>
    </row>
    <row r="116" spans="3:16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K116">
        <f>SUM($J$3:J116)</f>
        <v>33</v>
      </c>
      <c r="O116">
        <f>SUM($L$2:L116)</f>
        <v>6700</v>
      </c>
      <c r="P116">
        <f t="shared" si="1"/>
        <v>67</v>
      </c>
    </row>
    <row r="117" spans="3:16" hidden="1" x14ac:dyDescent="0.2">
      <c r="C117">
        <v>116</v>
      </c>
      <c r="D117">
        <f>IF(IFERROR(VLOOKUP(C117,'Dungeon&amp;Framework'!CG:CL,3,FALSE),"") = 0,"",IFERROR(VLOOKUP(C117,'Dungeon&amp;Framework'!CG:CL,3,FALSE),"") )</f>
        <v>5</v>
      </c>
      <c r="G117" t="str">
        <f>IF( IFERROR(VLOOKUP(C117,'Dungeon&amp;Framework'!CG:CN,8,FALSE),"") = 0, "",IFERROR(VLOOKUP(C117,'Dungeon&amp;Framework'!CG:CN,8,FALSE),""))</f>
        <v/>
      </c>
      <c r="K117">
        <f>SUM($J$3:J117)</f>
        <v>33</v>
      </c>
      <c r="O117">
        <f>SUM($L$2:L117)</f>
        <v>6700</v>
      </c>
      <c r="P117">
        <f t="shared" si="1"/>
        <v>67</v>
      </c>
    </row>
    <row r="118" spans="3:16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K118">
        <f>SUM($J$3:J118)</f>
        <v>33</v>
      </c>
      <c r="O118">
        <f>SUM($L$2:L118)</f>
        <v>6700</v>
      </c>
      <c r="P118">
        <f t="shared" si="1"/>
        <v>67</v>
      </c>
    </row>
    <row r="119" spans="3:16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K119">
        <f>SUM($J$3:J119)</f>
        <v>33</v>
      </c>
      <c r="O119">
        <f>SUM($L$2:L119)</f>
        <v>6700</v>
      </c>
      <c r="P119">
        <f t="shared" si="1"/>
        <v>67</v>
      </c>
    </row>
    <row r="120" spans="3:16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s="79" t="s">
        <v>678</v>
      </c>
      <c r="I120" s="79"/>
      <c r="J120" s="79"/>
      <c r="K120">
        <f>SUM($J$3:J120)</f>
        <v>33</v>
      </c>
      <c r="L120">
        <v>250</v>
      </c>
      <c r="O120">
        <f>SUM($L$2:L120)</f>
        <v>6950</v>
      </c>
      <c r="P120">
        <f t="shared" si="1"/>
        <v>69.5</v>
      </c>
    </row>
    <row r="121" spans="3:16" x14ac:dyDescent="0.2">
      <c r="C121">
        <v>120</v>
      </c>
      <c r="D121" t="str">
        <f>IF(IFERROR(VLOOKUP(C121,'Dungeon&amp;Framework'!CG:CL,3,FALSE),"") = 0,"",IFERROR(VLOOKUP(C121,'Dungeon&amp;Framework'!CG:CL,3,FALSE),"") )</f>
        <v/>
      </c>
      <c r="F121">
        <v>1</v>
      </c>
      <c r="G121" t="str">
        <f>IF( IFERROR(VLOOKUP(C121,'Dungeon&amp;Framework'!CG:CN,8,FALSE),"") = 0, "",IFERROR(VLOOKUP(C121,'Dungeon&amp;Framework'!CG:CN,8,FALSE),""))</f>
        <v/>
      </c>
      <c r="H121" s="93" t="s">
        <v>480</v>
      </c>
      <c r="I121" s="93"/>
      <c r="J121" s="93"/>
      <c r="K121">
        <f>SUM($J$3:J121)</f>
        <v>33</v>
      </c>
      <c r="L121">
        <v>720</v>
      </c>
      <c r="M121">
        <f>SUM(L59:L123)</f>
        <v>4790</v>
      </c>
      <c r="O121">
        <f>SUM($L$2:L121)</f>
        <v>7670</v>
      </c>
      <c r="P121">
        <f t="shared" si="1"/>
        <v>76.7</v>
      </c>
    </row>
    <row r="122" spans="3:16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K122">
        <f>SUM($J$3:J122)</f>
        <v>33</v>
      </c>
      <c r="O122">
        <f>SUM($L$2:L122)</f>
        <v>7670</v>
      </c>
      <c r="P122">
        <f t="shared" si="1"/>
        <v>76.7</v>
      </c>
    </row>
    <row r="123" spans="3:16" hidden="1" x14ac:dyDescent="0.2">
      <c r="C123">
        <v>122</v>
      </c>
      <c r="D123">
        <f>IF(IFERROR(VLOOKUP(C123,'Dungeon&amp;Framework'!CG:CL,3,FALSE),"") = 0,"",IFERROR(VLOOKUP(C123,'Dungeon&amp;Framework'!CG:CL,3,FALSE),"") )</f>
        <v>6</v>
      </c>
      <c r="G123" t="str">
        <f>IF( IFERROR(VLOOKUP(C123,'Dungeon&amp;Framework'!CG:CN,8,FALSE),"") = 0, "",IFERROR(VLOOKUP(C123,'Dungeon&amp;Framework'!CG:CN,8,FALSE),""))</f>
        <v/>
      </c>
      <c r="K123">
        <f>SUM($J$3:J123)</f>
        <v>33</v>
      </c>
      <c r="O123">
        <f>SUM($L$2:L123)</f>
        <v>7670</v>
      </c>
      <c r="P123">
        <f t="shared" si="1"/>
        <v>76.7</v>
      </c>
    </row>
    <row r="124" spans="3:16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K124">
        <f>SUM($J$3:J124)</f>
        <v>33</v>
      </c>
      <c r="O124">
        <f>SUM($L$2:L124)</f>
        <v>7670</v>
      </c>
      <c r="P124">
        <f t="shared" si="1"/>
        <v>76.7</v>
      </c>
    </row>
    <row r="125" spans="3:16" hidden="1" x14ac:dyDescent="0.2">
      <c r="C125">
        <v>124</v>
      </c>
      <c r="D125" t="str">
        <f>IF(IFERROR(VLOOKUP(C125,'Dungeon&amp;Framework'!CG:CL,3,FALSE),"") = 0,"",IFERROR(VLOOKUP(C125,'Dungeon&amp;Framework'!CG:CL,3,FALSE),"") )</f>
        <v/>
      </c>
      <c r="G125" t="str">
        <f>IF( IFERROR(VLOOKUP(C125,'Dungeon&amp;Framework'!CG:CN,8,FALSE),"") = 0, "",IFERROR(VLOOKUP(C125,'Dungeon&amp;Framework'!CG:CN,8,FALSE),""))</f>
        <v/>
      </c>
      <c r="K125">
        <f>SUM($J$3:J125)</f>
        <v>33</v>
      </c>
      <c r="O125">
        <f>SUM($L$2:L125)</f>
        <v>7670</v>
      </c>
      <c r="P125">
        <f t="shared" si="1"/>
        <v>76.7</v>
      </c>
    </row>
    <row r="126" spans="3:16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79" t="s">
        <v>482</v>
      </c>
      <c r="I126" t="s">
        <v>477</v>
      </c>
      <c r="J126">
        <v>2</v>
      </c>
      <c r="K126">
        <f>SUM($J$3:J126)</f>
        <v>35</v>
      </c>
      <c r="L126">
        <v>120</v>
      </c>
      <c r="O126">
        <f>SUM($L$2:L126)</f>
        <v>7790</v>
      </c>
      <c r="P126">
        <f t="shared" si="1"/>
        <v>77.900000000000006</v>
      </c>
    </row>
    <row r="127" spans="3:16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K127">
        <f>SUM($J$3:J127)</f>
        <v>35</v>
      </c>
      <c r="O127">
        <f>SUM($L$2:L127)</f>
        <v>7790</v>
      </c>
      <c r="P127">
        <f t="shared" si="1"/>
        <v>77.900000000000006</v>
      </c>
    </row>
    <row r="128" spans="3:16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K128">
        <f>SUM($J$3:J128)</f>
        <v>35</v>
      </c>
      <c r="O128">
        <f>SUM($L$2:L128)</f>
        <v>7790</v>
      </c>
      <c r="P128">
        <f t="shared" si="1"/>
        <v>77.900000000000006</v>
      </c>
    </row>
    <row r="129" spans="3:16" hidden="1" x14ac:dyDescent="0.2">
      <c r="C129">
        <v>128</v>
      </c>
      <c r="D129">
        <f>IF(IFERROR(VLOOKUP(C129,'Dungeon&amp;Framework'!CG:CL,3,FALSE),"") = 0,"",IFERROR(VLOOKUP(C129,'Dungeon&amp;Framework'!CG:CL,3,FALSE),"") )</f>
        <v>7</v>
      </c>
      <c r="G129" t="str">
        <f>IF( IFERROR(VLOOKUP(C129,'Dungeon&amp;Framework'!CG:CN,8,FALSE),"") = 0, "",IFERROR(VLOOKUP(C129,'Dungeon&amp;Framework'!CG:CN,8,FALSE),""))</f>
        <v/>
      </c>
      <c r="K129">
        <f>SUM($J$3:J129)</f>
        <v>35</v>
      </c>
      <c r="O129">
        <f>SUM($L$2:L129)</f>
        <v>7790</v>
      </c>
      <c r="P129">
        <f t="shared" si="1"/>
        <v>77.900000000000006</v>
      </c>
    </row>
    <row r="130" spans="3:16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K130">
        <f>SUM($J$3:J130)</f>
        <v>35</v>
      </c>
      <c r="O130">
        <f>SUM($L$2:L130)</f>
        <v>7790</v>
      </c>
      <c r="P130">
        <f t="shared" si="1"/>
        <v>77.900000000000006</v>
      </c>
    </row>
    <row r="131" spans="3:16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79" t="s">
        <v>478</v>
      </c>
      <c r="I131" s="79"/>
      <c r="J131" s="79"/>
      <c r="K131">
        <f>SUM($J$3:J131)</f>
        <v>35</v>
      </c>
      <c r="L131">
        <v>120</v>
      </c>
      <c r="O131">
        <f>SUM($L$2:L131)</f>
        <v>7910</v>
      </c>
      <c r="P131">
        <f t="shared" ref="P131:P194" si="2">O131/100</f>
        <v>79.099999999999994</v>
      </c>
    </row>
    <row r="132" spans="3:16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K132">
        <f>SUM($J$3:J132)</f>
        <v>35</v>
      </c>
      <c r="O132">
        <f>SUM($L$2:L132)</f>
        <v>7910</v>
      </c>
      <c r="P132">
        <f t="shared" si="2"/>
        <v>79.099999999999994</v>
      </c>
    </row>
    <row r="133" spans="3:16" hidden="1" x14ac:dyDescent="0.2">
      <c r="C133">
        <v>132</v>
      </c>
      <c r="D133" t="str">
        <f>IF(IFERROR(VLOOKUP(C133,'Dungeon&amp;Framework'!CG:CL,3,FALSE),"") = 0,"",IFERROR(VLOOKUP(C133,'Dungeon&amp;Framework'!CG:CL,3,FALSE),"") )</f>
        <v/>
      </c>
      <c r="G133" t="str">
        <f>IF( IFERROR(VLOOKUP(C133,'Dungeon&amp;Framework'!CG:CN,8,FALSE),"") = 0, "",IFERROR(VLOOKUP(C133,'Dungeon&amp;Framework'!CG:CN,8,FALSE),""))</f>
        <v/>
      </c>
      <c r="K133">
        <f>SUM($J$3:J133)</f>
        <v>35</v>
      </c>
      <c r="O133">
        <f>SUM($L$2:L133)</f>
        <v>7910</v>
      </c>
      <c r="P133">
        <f t="shared" si="2"/>
        <v>79.099999999999994</v>
      </c>
    </row>
    <row r="134" spans="3:16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K134">
        <f>SUM($J$3:J134)</f>
        <v>35</v>
      </c>
      <c r="O134">
        <f>SUM($L$2:L134)</f>
        <v>7910</v>
      </c>
      <c r="P134">
        <f t="shared" si="2"/>
        <v>79.099999999999994</v>
      </c>
    </row>
    <row r="135" spans="3:16" x14ac:dyDescent="0.2">
      <c r="C135">
        <v>134</v>
      </c>
      <c r="D135">
        <f>IF(IFERROR(VLOOKUP(C135,'Dungeon&amp;Framework'!CG:CL,3,FALSE),"") = 0,"",IFERROR(VLOOKUP(C135,'Dungeon&amp;Framework'!CG:CL,3,FALSE),"") )</f>
        <v>8</v>
      </c>
      <c r="G135" t="str">
        <f>IF( IFERROR(VLOOKUP(C135,'Dungeon&amp;Framework'!CG:CN,8,FALSE),"") = 0, "",IFERROR(VLOOKUP(C135,'Dungeon&amp;Framework'!CG:CN,8,FALSE),""))</f>
        <v/>
      </c>
      <c r="H135" s="79" t="s">
        <v>481</v>
      </c>
      <c r="I135" s="79"/>
      <c r="J135" s="79"/>
      <c r="K135">
        <f>SUM($J$3:J135)</f>
        <v>35</v>
      </c>
      <c r="L135">
        <v>180</v>
      </c>
      <c r="O135">
        <f>SUM($L$2:L135)</f>
        <v>8090</v>
      </c>
      <c r="P135">
        <f t="shared" si="2"/>
        <v>80.900000000000006</v>
      </c>
    </row>
    <row r="136" spans="3:16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3" t="s">
        <v>476</v>
      </c>
      <c r="I136" s="93" t="s">
        <v>476</v>
      </c>
      <c r="J136" s="93">
        <v>5</v>
      </c>
      <c r="K136">
        <f>SUM($J$3:J136)</f>
        <v>40</v>
      </c>
      <c r="L136">
        <v>1500</v>
      </c>
      <c r="O136">
        <f>SUM($L$2:L136)</f>
        <v>9590</v>
      </c>
      <c r="P136">
        <f t="shared" si="2"/>
        <v>95.9</v>
      </c>
    </row>
    <row r="137" spans="3:16" hidden="1" x14ac:dyDescent="0.2">
      <c r="C137">
        <v>136</v>
      </c>
      <c r="D137" t="str">
        <f>IF(IFERROR(VLOOKUP(C137,'Dungeon&amp;Framework'!CG:CL,3,FALSE),"") = 0,"",IFERROR(VLOOKUP(C137,'Dungeon&amp;Framework'!CG:CL,3,FALSE),"") )</f>
        <v/>
      </c>
      <c r="G137" t="str">
        <f>IF( IFERROR(VLOOKUP(C137,'Dungeon&amp;Framework'!CG:CN,8,FALSE),"") = 0, "",IFERROR(VLOOKUP(C137,'Dungeon&amp;Framework'!CG:CN,8,FALSE),""))</f>
        <v/>
      </c>
      <c r="K137">
        <f>SUM($J$3:J137)</f>
        <v>40</v>
      </c>
      <c r="O137">
        <f>SUM($L$2:L137)</f>
        <v>9590</v>
      </c>
      <c r="P137">
        <f t="shared" si="2"/>
        <v>95.9</v>
      </c>
    </row>
    <row r="138" spans="3:16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K138">
        <f>SUM($J$3:J138)</f>
        <v>40</v>
      </c>
      <c r="O138">
        <f>SUM($L$2:L138)</f>
        <v>9590</v>
      </c>
      <c r="P138">
        <f t="shared" si="2"/>
        <v>95.9</v>
      </c>
    </row>
    <row r="139" spans="3:16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K139">
        <f>SUM($J$3:J139)</f>
        <v>40</v>
      </c>
      <c r="O139">
        <f>SUM($L$2:L139)</f>
        <v>9590</v>
      </c>
      <c r="P139">
        <f t="shared" si="2"/>
        <v>95.9</v>
      </c>
    </row>
    <row r="140" spans="3:16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79" t="s">
        <v>679</v>
      </c>
      <c r="I140" t="s">
        <v>681</v>
      </c>
      <c r="J140">
        <v>3</v>
      </c>
      <c r="K140">
        <f>SUM($J$3:J140)</f>
        <v>43</v>
      </c>
      <c r="L140">
        <v>240</v>
      </c>
      <c r="O140">
        <f>SUM($L$2:L140)</f>
        <v>9830</v>
      </c>
      <c r="P140">
        <f t="shared" si="2"/>
        <v>98.3</v>
      </c>
    </row>
    <row r="141" spans="3:16" hidden="1" x14ac:dyDescent="0.2">
      <c r="C141">
        <v>140</v>
      </c>
      <c r="D141">
        <f>IF(IFERROR(VLOOKUP(C141,'Dungeon&amp;Framework'!CG:CL,3,FALSE),"") = 0,"",IFERROR(VLOOKUP(C141,'Dungeon&amp;Framework'!CG:CL,3,FALSE),"") )</f>
        <v>9</v>
      </c>
      <c r="G141" t="str">
        <f>IF( IFERROR(VLOOKUP(C141,'Dungeon&amp;Framework'!CG:CN,8,FALSE),"") = 0, "",IFERROR(VLOOKUP(C141,'Dungeon&amp;Framework'!CG:CN,8,FALSE),""))</f>
        <v/>
      </c>
      <c r="K141">
        <f>SUM($J$3:J141)</f>
        <v>43</v>
      </c>
      <c r="O141">
        <f>SUM($L$2:L141)</f>
        <v>9830</v>
      </c>
      <c r="P141">
        <f t="shared" si="2"/>
        <v>98.3</v>
      </c>
    </row>
    <row r="142" spans="3:16" hidden="1" x14ac:dyDescent="0.2">
      <c r="C142">
        <v>141</v>
      </c>
      <c r="D142" t="str">
        <f>IF(IFERROR(VLOOKUP(C142,'Dungeon&amp;Framework'!CG:CL,3,FALSE),"") = 0,"",IFERROR(VLOOKUP(C142,'Dungeon&amp;Framework'!CG:CL,3,FALSE),"") )</f>
        <v/>
      </c>
      <c r="G142" t="str">
        <f>IF( IFERROR(VLOOKUP(C142,'Dungeon&amp;Framework'!CG:CN,8,FALSE),"") = 0, "",IFERROR(VLOOKUP(C142,'Dungeon&amp;Framework'!CG:CN,8,FALSE),""))</f>
        <v/>
      </c>
      <c r="K142">
        <f>SUM($J$3:J142)</f>
        <v>43</v>
      </c>
      <c r="O142">
        <f>SUM($L$2:L142)</f>
        <v>9830</v>
      </c>
      <c r="P142">
        <f t="shared" si="2"/>
        <v>98.3</v>
      </c>
    </row>
    <row r="143" spans="3:16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K143">
        <f>SUM($J$3:J143)</f>
        <v>43</v>
      </c>
      <c r="O143">
        <f>SUM($L$2:L143)</f>
        <v>9830</v>
      </c>
      <c r="P143">
        <f t="shared" si="2"/>
        <v>98.3</v>
      </c>
    </row>
    <row r="144" spans="3:16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79" t="s">
        <v>681</v>
      </c>
      <c r="I144" s="79"/>
      <c r="J144" s="79">
        <v>3</v>
      </c>
      <c r="K144">
        <f>SUM($J$3:J144)</f>
        <v>46</v>
      </c>
      <c r="L144">
        <v>150</v>
      </c>
      <c r="O144">
        <f>SUM($L$2:L144)</f>
        <v>9980</v>
      </c>
      <c r="P144">
        <f t="shared" si="2"/>
        <v>99.8</v>
      </c>
    </row>
    <row r="145" spans="3:16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K145">
        <f>SUM($J$3:J145)</f>
        <v>46</v>
      </c>
      <c r="O145">
        <f>SUM($L$2:L145)</f>
        <v>9980</v>
      </c>
      <c r="P145">
        <f t="shared" si="2"/>
        <v>99.8</v>
      </c>
    </row>
    <row r="146" spans="3:16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K146">
        <f>SUM($J$3:J146)</f>
        <v>46</v>
      </c>
      <c r="O146">
        <f>SUM($L$2:L146)</f>
        <v>9980</v>
      </c>
      <c r="P146">
        <f t="shared" si="2"/>
        <v>99.8</v>
      </c>
    </row>
    <row r="147" spans="3:16" hidden="1" x14ac:dyDescent="0.2">
      <c r="C147">
        <v>146</v>
      </c>
      <c r="D147">
        <f>IF(IFERROR(VLOOKUP(C147,'Dungeon&amp;Framework'!CG:CL,3,FALSE),"") = 0,"",IFERROR(VLOOKUP(C147,'Dungeon&amp;Framework'!CG:CL,3,FALSE),"") )</f>
        <v>10</v>
      </c>
      <c r="G147" t="str">
        <f>IF( IFERROR(VLOOKUP(C147,'Dungeon&amp;Framework'!CG:CN,8,FALSE),"") = 0, "",IFERROR(VLOOKUP(C147,'Dungeon&amp;Framework'!CG:CN,8,FALSE),""))</f>
        <v/>
      </c>
      <c r="K147">
        <f>SUM($J$3:J147)</f>
        <v>46</v>
      </c>
      <c r="O147">
        <f>SUM($L$2:L147)</f>
        <v>9980</v>
      </c>
      <c r="P147">
        <f t="shared" si="2"/>
        <v>99.8</v>
      </c>
    </row>
    <row r="148" spans="3:16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K148">
        <f>SUM($J$3:J148)</f>
        <v>46</v>
      </c>
      <c r="O148">
        <f>SUM($L$2:L148)</f>
        <v>9980</v>
      </c>
      <c r="P148">
        <f t="shared" si="2"/>
        <v>99.8</v>
      </c>
    </row>
    <row r="149" spans="3:16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K149">
        <f>SUM($J$3:J149)</f>
        <v>46</v>
      </c>
      <c r="O149">
        <f>SUM($L$2:L149)</f>
        <v>9980</v>
      </c>
      <c r="P149">
        <f t="shared" si="2"/>
        <v>99.8</v>
      </c>
    </row>
    <row r="150" spans="3:16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79" t="s">
        <v>489</v>
      </c>
      <c r="I150" s="79"/>
      <c r="J150" s="79"/>
      <c r="K150">
        <f>SUM($J$3:J150)</f>
        <v>46</v>
      </c>
      <c r="L150">
        <v>720</v>
      </c>
      <c r="O150">
        <f>SUM($L$2:L150)</f>
        <v>10700</v>
      </c>
      <c r="P150">
        <f t="shared" si="2"/>
        <v>107</v>
      </c>
    </row>
    <row r="151" spans="3:16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3" t="s">
        <v>479</v>
      </c>
      <c r="I151" s="93"/>
      <c r="J151" s="93"/>
      <c r="K151">
        <f>SUM($J$3:J151)</f>
        <v>46</v>
      </c>
      <c r="L151">
        <v>500</v>
      </c>
      <c r="O151">
        <f>SUM($L$2:L151)</f>
        <v>11200</v>
      </c>
      <c r="P151">
        <f t="shared" si="2"/>
        <v>112</v>
      </c>
    </row>
    <row r="152" spans="3:16" hidden="1" x14ac:dyDescent="0.2">
      <c r="C152">
        <v>151</v>
      </c>
      <c r="D152" t="str">
        <f>IF(IFERROR(VLOOKUP(C152,'Dungeon&amp;Framework'!CG:CL,3,FALSE),"") = 0,"",IFERROR(VLOOKUP(C152,'Dungeon&amp;Framework'!CG:CL,3,FALSE),"") )</f>
        <v/>
      </c>
      <c r="G152" t="str">
        <f>IF( IFERROR(VLOOKUP(C152,'Dungeon&amp;Framework'!CG:CN,8,FALSE),"") = 0, "",IFERROR(VLOOKUP(C152,'Dungeon&amp;Framework'!CG:CN,8,FALSE),""))</f>
        <v/>
      </c>
      <c r="K152">
        <f>SUM($J$3:J152)</f>
        <v>46</v>
      </c>
      <c r="O152">
        <f>SUM($L$2:L152)</f>
        <v>11200</v>
      </c>
      <c r="P152">
        <f t="shared" si="2"/>
        <v>112</v>
      </c>
    </row>
    <row r="153" spans="3:16" hidden="1" x14ac:dyDescent="0.2">
      <c r="C153">
        <v>152</v>
      </c>
      <c r="D153">
        <f>IF(IFERROR(VLOOKUP(C153,'Dungeon&amp;Framework'!CG:CL,3,FALSE),"") = 0,"",IFERROR(VLOOKUP(C153,'Dungeon&amp;Framework'!CG:CL,3,FALSE),"") )</f>
        <v>11</v>
      </c>
      <c r="G153" t="str">
        <f>IF( IFERROR(VLOOKUP(C153,'Dungeon&amp;Framework'!CG:CN,8,FALSE),"") = 0, "",IFERROR(VLOOKUP(C153,'Dungeon&amp;Framework'!CG:CN,8,FALSE),""))</f>
        <v/>
      </c>
      <c r="K153">
        <f>SUM($J$3:J153)</f>
        <v>46</v>
      </c>
      <c r="O153">
        <f>SUM($L$2:L153)</f>
        <v>11200</v>
      </c>
      <c r="P153">
        <f t="shared" si="2"/>
        <v>112</v>
      </c>
    </row>
    <row r="154" spans="3:16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K154">
        <f>SUM($J$3:J154)</f>
        <v>46</v>
      </c>
      <c r="O154">
        <f>SUM($L$2:L154)</f>
        <v>11200</v>
      </c>
      <c r="P154">
        <f t="shared" si="2"/>
        <v>112</v>
      </c>
    </row>
    <row r="155" spans="3:16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79" t="s">
        <v>680</v>
      </c>
      <c r="I155" t="s">
        <v>681</v>
      </c>
      <c r="J155">
        <v>3</v>
      </c>
      <c r="K155">
        <f>SUM($J$3:J155)</f>
        <v>49</v>
      </c>
      <c r="L155">
        <v>150</v>
      </c>
      <c r="O155">
        <f>SUM($L$2:L155)</f>
        <v>11350</v>
      </c>
      <c r="P155">
        <f t="shared" si="2"/>
        <v>113.5</v>
      </c>
    </row>
    <row r="156" spans="3:16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K156">
        <f>SUM($J$3:J156)</f>
        <v>49</v>
      </c>
      <c r="O156">
        <f>SUM($L$2:L156)</f>
        <v>11350</v>
      </c>
      <c r="P156">
        <f t="shared" si="2"/>
        <v>113.5</v>
      </c>
    </row>
    <row r="157" spans="3:16" hidden="1" x14ac:dyDescent="0.2">
      <c r="C157">
        <v>156</v>
      </c>
      <c r="D157" t="str">
        <f>IF(IFERROR(VLOOKUP(C157,'Dungeon&amp;Framework'!CG:CL,3,FALSE),"") = 0,"",IFERROR(VLOOKUP(C157,'Dungeon&amp;Framework'!CG:CL,3,FALSE),"") )</f>
        <v/>
      </c>
      <c r="G157" t="str">
        <f>IF( IFERROR(VLOOKUP(C157,'Dungeon&amp;Framework'!CG:CN,8,FALSE),"") = 0, "",IFERROR(VLOOKUP(C157,'Dungeon&amp;Framework'!CG:CN,8,FALSE),""))</f>
        <v/>
      </c>
      <c r="K157">
        <f>SUM($J$3:J157)</f>
        <v>49</v>
      </c>
      <c r="O157">
        <f>SUM($L$2:L157)</f>
        <v>11350</v>
      </c>
      <c r="P157">
        <f t="shared" si="2"/>
        <v>113.5</v>
      </c>
    </row>
    <row r="158" spans="3:16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K158">
        <f>SUM($J$3:J158)</f>
        <v>49</v>
      </c>
      <c r="O158">
        <f>SUM($L$2:L158)</f>
        <v>11350</v>
      </c>
      <c r="P158">
        <f t="shared" si="2"/>
        <v>113.5</v>
      </c>
    </row>
    <row r="159" spans="3:16" hidden="1" x14ac:dyDescent="0.2">
      <c r="C159">
        <v>158</v>
      </c>
      <c r="D159">
        <f>IF(IFERROR(VLOOKUP(C159,'Dungeon&amp;Framework'!CG:CL,3,FALSE),"") = 0,"",IFERROR(VLOOKUP(C159,'Dungeon&amp;Framework'!CG:CL,3,FALSE),"") )</f>
        <v>12</v>
      </c>
      <c r="G159" t="str">
        <f>IF( IFERROR(VLOOKUP(C159,'Dungeon&amp;Framework'!CG:CN,8,FALSE),"") = 0, "",IFERROR(VLOOKUP(C159,'Dungeon&amp;Framework'!CG:CN,8,FALSE),""))</f>
        <v/>
      </c>
      <c r="K159">
        <f>SUM($J$3:J159)</f>
        <v>49</v>
      </c>
      <c r="M159" s="7"/>
      <c r="O159">
        <f>SUM($L$2:L159)</f>
        <v>11350</v>
      </c>
      <c r="P159">
        <f t="shared" si="2"/>
        <v>113.5</v>
      </c>
    </row>
    <row r="160" spans="3:16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79" t="s">
        <v>489</v>
      </c>
      <c r="I160" s="79"/>
      <c r="J160" s="79"/>
      <c r="K160">
        <f>SUM($J$3:J160)</f>
        <v>49</v>
      </c>
      <c r="L160">
        <v>750</v>
      </c>
      <c r="M160" s="7"/>
      <c r="O160">
        <f>SUM($L$2:L160)</f>
        <v>12100</v>
      </c>
      <c r="P160">
        <f t="shared" si="2"/>
        <v>121</v>
      </c>
    </row>
    <row r="161" spans="3:16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K161">
        <f>SUM($J$3:J161)</f>
        <v>49</v>
      </c>
      <c r="M161" s="7"/>
      <c r="O161">
        <f>SUM($L$2:L161)</f>
        <v>12100</v>
      </c>
      <c r="P161">
        <f t="shared" si="2"/>
        <v>121</v>
      </c>
    </row>
    <row r="162" spans="3:16" hidden="1" x14ac:dyDescent="0.2">
      <c r="C162">
        <v>161</v>
      </c>
      <c r="D162" t="str">
        <f>IF(IFERROR(VLOOKUP(C162,'Dungeon&amp;Framework'!CG:CL,3,FALSE),"") = 0,"",IFERROR(VLOOKUP(C162,'Dungeon&amp;Framework'!CG:CL,3,FALSE),"") )</f>
        <v/>
      </c>
      <c r="G162" t="str">
        <f>IF( IFERROR(VLOOKUP(C162,'Dungeon&amp;Framework'!CG:CN,8,FALSE),"") = 0, "",IFERROR(VLOOKUP(C162,'Dungeon&amp;Framework'!CG:CN,8,FALSE),""))</f>
        <v/>
      </c>
      <c r="K162">
        <f>SUM($J$3:J162)</f>
        <v>49</v>
      </c>
      <c r="M162" s="7"/>
      <c r="O162">
        <f>SUM($L$2:L162)</f>
        <v>12100</v>
      </c>
      <c r="P162">
        <f t="shared" si="2"/>
        <v>121</v>
      </c>
    </row>
    <row r="163" spans="3:16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K163">
        <f>SUM($J$3:J163)</f>
        <v>49</v>
      </c>
      <c r="M163" s="7"/>
      <c r="O163">
        <f>SUM($L$2:L163)</f>
        <v>12100</v>
      </c>
      <c r="P163">
        <f t="shared" si="2"/>
        <v>121</v>
      </c>
    </row>
    <row r="164" spans="3:16" x14ac:dyDescent="0.2">
      <c r="C164">
        <v>163</v>
      </c>
      <c r="D164">
        <f>IF(IFERROR(VLOOKUP(C164,'Dungeon&amp;Framework'!CG:CL,3,FALSE),"") = 0,"",IFERROR(VLOOKUP(C164,'Dungeon&amp;Framework'!CG:CL,3,FALSE),"") )</f>
        <v>13</v>
      </c>
      <c r="G164" t="str">
        <f>IF( IFERROR(VLOOKUP(C164,'Dungeon&amp;Framework'!CG:CN,8,FALSE),"") = 0, "",IFERROR(VLOOKUP(C164,'Dungeon&amp;Framework'!CG:CN,8,FALSE),""))</f>
        <v/>
      </c>
      <c r="H164" s="79" t="s">
        <v>679</v>
      </c>
      <c r="I164" t="s">
        <v>681</v>
      </c>
      <c r="J164">
        <v>3</v>
      </c>
      <c r="K164">
        <f>SUM($J$3:J164)</f>
        <v>52</v>
      </c>
      <c r="L164">
        <v>240</v>
      </c>
      <c r="M164" s="7"/>
      <c r="O164">
        <f>SUM($L$2:L164)</f>
        <v>12340</v>
      </c>
      <c r="P164">
        <f t="shared" si="2"/>
        <v>123.4</v>
      </c>
    </row>
    <row r="165" spans="3:16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3" t="s">
        <v>476</v>
      </c>
      <c r="I165" s="93" t="s">
        <v>476</v>
      </c>
      <c r="J165" s="93">
        <v>5</v>
      </c>
      <c r="K165">
        <f>SUM($J$3:J165)</f>
        <v>57</v>
      </c>
      <c r="L165">
        <v>1500</v>
      </c>
      <c r="M165" s="7"/>
      <c r="O165">
        <f>SUM($L$2:L165)</f>
        <v>13840</v>
      </c>
      <c r="P165">
        <f t="shared" si="2"/>
        <v>138.4</v>
      </c>
    </row>
    <row r="166" spans="3:16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K166">
        <f>SUM($J$3:J166)</f>
        <v>57</v>
      </c>
      <c r="M166" s="7"/>
      <c r="O166">
        <f>SUM($L$2:L166)</f>
        <v>13840</v>
      </c>
      <c r="P166">
        <f t="shared" si="2"/>
        <v>138.4</v>
      </c>
    </row>
    <row r="167" spans="3:16" hidden="1" x14ac:dyDescent="0.2">
      <c r="C167">
        <v>166</v>
      </c>
      <c r="D167" t="str">
        <f>IF(IFERROR(VLOOKUP(C167,'Dungeon&amp;Framework'!CG:CL,3,FALSE),"") = 0,"",IFERROR(VLOOKUP(C167,'Dungeon&amp;Framework'!CG:CL,3,FALSE),"") )</f>
        <v/>
      </c>
      <c r="G167" t="str">
        <f>IF( IFERROR(VLOOKUP(C167,'Dungeon&amp;Framework'!CG:CN,8,FALSE),"") = 0, "",IFERROR(VLOOKUP(C167,'Dungeon&amp;Framework'!CG:CN,8,FALSE),""))</f>
        <v/>
      </c>
      <c r="K167">
        <f>SUM($J$3:J167)</f>
        <v>57</v>
      </c>
      <c r="M167" s="7"/>
      <c r="O167">
        <f>SUM($L$2:L167)</f>
        <v>13840</v>
      </c>
      <c r="P167">
        <f t="shared" si="2"/>
        <v>138.4</v>
      </c>
    </row>
    <row r="168" spans="3:16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K168">
        <f>SUM($J$3:J168)</f>
        <v>57</v>
      </c>
      <c r="M168" s="7"/>
      <c r="O168">
        <f>SUM($L$2:L168)</f>
        <v>13840</v>
      </c>
      <c r="P168">
        <f t="shared" si="2"/>
        <v>138.4</v>
      </c>
    </row>
    <row r="169" spans="3:16" x14ac:dyDescent="0.2">
      <c r="C169">
        <v>168</v>
      </c>
      <c r="D169">
        <f>IF(IFERROR(VLOOKUP(C169,'Dungeon&amp;Framework'!CG:CL,3,FALSE),"") = 0,"",IFERROR(VLOOKUP(C169,'Dungeon&amp;Framework'!CG:CL,3,FALSE),"") )</f>
        <v>14</v>
      </c>
      <c r="G169" t="str">
        <f>IF( IFERROR(VLOOKUP(C169,'Dungeon&amp;Framework'!CG:CN,8,FALSE),"") = 0, "",IFERROR(VLOOKUP(C169,'Dungeon&amp;Framework'!CG:CN,8,FALSE),""))</f>
        <v/>
      </c>
      <c r="H169" s="79" t="s">
        <v>549</v>
      </c>
      <c r="I169" s="79"/>
      <c r="J169" s="79">
        <v>4</v>
      </c>
      <c r="K169">
        <f>SUM($J$3:J169)</f>
        <v>61</v>
      </c>
      <c r="L169">
        <v>200</v>
      </c>
      <c r="M169" s="7"/>
      <c r="O169">
        <f>SUM($L$2:L169)</f>
        <v>14040</v>
      </c>
      <c r="P169">
        <f t="shared" si="2"/>
        <v>140.4</v>
      </c>
    </row>
    <row r="170" spans="3:16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K170">
        <f>SUM($J$3:J170)</f>
        <v>61</v>
      </c>
      <c r="M170" s="7"/>
      <c r="O170">
        <f>SUM($L$2:L170)</f>
        <v>14040</v>
      </c>
      <c r="P170">
        <f t="shared" si="2"/>
        <v>140.4</v>
      </c>
    </row>
    <row r="171" spans="3:16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K171">
        <f>SUM($J$3:J171)</f>
        <v>61</v>
      </c>
      <c r="M171" s="7"/>
      <c r="O171">
        <f>SUM($L$2:L171)</f>
        <v>14040</v>
      </c>
      <c r="P171">
        <f t="shared" si="2"/>
        <v>140.4</v>
      </c>
    </row>
    <row r="172" spans="3:16" hidden="1" x14ac:dyDescent="0.2">
      <c r="C172">
        <v>171</v>
      </c>
      <c r="D172" t="str">
        <f>IF(IFERROR(VLOOKUP(C172,'Dungeon&amp;Framework'!CG:CL,3,FALSE),"") = 0,"",IFERROR(VLOOKUP(C172,'Dungeon&amp;Framework'!CG:CL,3,FALSE),"") )</f>
        <v/>
      </c>
      <c r="G172" t="str">
        <f>IF( IFERROR(VLOOKUP(C172,'Dungeon&amp;Framework'!CG:CN,8,FALSE),"") = 0, "",IFERROR(VLOOKUP(C172,'Dungeon&amp;Framework'!CG:CN,8,FALSE),""))</f>
        <v/>
      </c>
      <c r="K172">
        <f>SUM($J$3:J172)</f>
        <v>61</v>
      </c>
      <c r="M172" s="7"/>
      <c r="O172">
        <f>SUM($L$2:L172)</f>
        <v>14040</v>
      </c>
      <c r="P172">
        <f t="shared" si="2"/>
        <v>140.4</v>
      </c>
    </row>
    <row r="173" spans="3:16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K173">
        <f>SUM($J$3:J173)</f>
        <v>61</v>
      </c>
      <c r="M173" s="7"/>
      <c r="O173">
        <f>SUM($L$2:L173)</f>
        <v>14040</v>
      </c>
      <c r="P173">
        <f t="shared" si="2"/>
        <v>140.4</v>
      </c>
    </row>
    <row r="174" spans="3:16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79" t="s">
        <v>546</v>
      </c>
      <c r="I174" s="79"/>
      <c r="J174" s="79"/>
      <c r="K174">
        <f>SUM($J$3:J174)</f>
        <v>61</v>
      </c>
      <c r="L174">
        <v>240</v>
      </c>
      <c r="M174" s="7"/>
      <c r="O174">
        <f>SUM($L$2:L174)</f>
        <v>14280</v>
      </c>
      <c r="P174">
        <f t="shared" si="2"/>
        <v>142.80000000000001</v>
      </c>
    </row>
    <row r="175" spans="3:16" hidden="1" x14ac:dyDescent="0.2">
      <c r="C175">
        <v>174</v>
      </c>
      <c r="D175">
        <f>IF(IFERROR(VLOOKUP(C175,'Dungeon&amp;Framework'!CG:CL,3,FALSE),"") = 0,"",IFERROR(VLOOKUP(C175,'Dungeon&amp;Framework'!CG:CL,3,FALSE),"") )</f>
        <v>15</v>
      </c>
      <c r="G175" t="str">
        <f>IF( IFERROR(VLOOKUP(C175,'Dungeon&amp;Framework'!CG:CN,8,FALSE),"") = 0, "",IFERROR(VLOOKUP(C175,'Dungeon&amp;Framework'!CG:CN,8,FALSE),""))</f>
        <v/>
      </c>
      <c r="K175">
        <f>SUM($J$3:J175)</f>
        <v>61</v>
      </c>
      <c r="M175" s="7"/>
      <c r="O175">
        <f>SUM($L$2:L175)</f>
        <v>14280</v>
      </c>
      <c r="P175">
        <f t="shared" si="2"/>
        <v>142.80000000000001</v>
      </c>
    </row>
    <row r="176" spans="3:16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K176">
        <f>SUM($J$3:J176)</f>
        <v>61</v>
      </c>
      <c r="M176" s="7"/>
      <c r="O176">
        <f>SUM($L$2:L176)</f>
        <v>14280</v>
      </c>
      <c r="P176">
        <f t="shared" si="2"/>
        <v>142.80000000000001</v>
      </c>
    </row>
    <row r="177" spans="3:16" hidden="1" x14ac:dyDescent="0.2">
      <c r="C177">
        <v>176</v>
      </c>
      <c r="D177" t="str">
        <f>IF(IFERROR(VLOOKUP(C177,'Dungeon&amp;Framework'!CG:CL,3,FALSE),"") = 0,"",IFERROR(VLOOKUP(C177,'Dungeon&amp;Framework'!CG:CL,3,FALSE),"") )</f>
        <v/>
      </c>
      <c r="G177" t="str">
        <f>IF( IFERROR(VLOOKUP(C177,'Dungeon&amp;Framework'!CG:CN,8,FALSE),"") = 0, "",IFERROR(VLOOKUP(C177,'Dungeon&amp;Framework'!CG:CN,8,FALSE),""))</f>
        <v/>
      </c>
      <c r="K177">
        <f>SUM($J$3:J177)</f>
        <v>61</v>
      </c>
      <c r="M177" s="7"/>
      <c r="O177">
        <f>SUM($L$2:L177)</f>
        <v>14280</v>
      </c>
      <c r="P177">
        <f t="shared" si="2"/>
        <v>142.80000000000001</v>
      </c>
    </row>
    <row r="178" spans="3:16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K178">
        <f>SUM($J$3:J178)</f>
        <v>61</v>
      </c>
      <c r="M178" s="7"/>
      <c r="O178">
        <f>SUM($L$2:L178)</f>
        <v>14280</v>
      </c>
      <c r="P178">
        <f t="shared" si="2"/>
        <v>142.80000000000001</v>
      </c>
    </row>
    <row r="179" spans="3:16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79" t="s">
        <v>489</v>
      </c>
      <c r="I179" s="79"/>
      <c r="J179" s="79"/>
      <c r="K179">
        <f>SUM($J$3:J179)</f>
        <v>61</v>
      </c>
      <c r="L179">
        <v>750</v>
      </c>
      <c r="M179" s="7"/>
      <c r="O179">
        <f>SUM($L$2:L179)</f>
        <v>15030</v>
      </c>
      <c r="P179">
        <f t="shared" si="2"/>
        <v>150.30000000000001</v>
      </c>
    </row>
    <row r="180" spans="3:16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3" t="s">
        <v>486</v>
      </c>
      <c r="I180" s="93"/>
      <c r="J180" s="93"/>
      <c r="K180">
        <f>SUM($J$3:J180)</f>
        <v>61</v>
      </c>
      <c r="L180">
        <v>2500</v>
      </c>
      <c r="M180" s="7"/>
      <c r="O180">
        <f>SUM($L$2:L180)</f>
        <v>17530</v>
      </c>
      <c r="P180">
        <f t="shared" si="2"/>
        <v>175.3</v>
      </c>
    </row>
    <row r="181" spans="3:16" hidden="1" x14ac:dyDescent="0.2">
      <c r="C181">
        <v>180</v>
      </c>
      <c r="D181">
        <f>IF(IFERROR(VLOOKUP(C181,'Dungeon&amp;Framework'!CG:CL,3,FALSE),"") = 0,"",IFERROR(VLOOKUP(C181,'Dungeon&amp;Framework'!CG:CL,3,FALSE),"") )</f>
        <v>16</v>
      </c>
      <c r="G181" t="str">
        <f>IF( IFERROR(VLOOKUP(C181,'Dungeon&amp;Framework'!CG:CN,8,FALSE),"") = 0, "",IFERROR(VLOOKUP(C181,'Dungeon&amp;Framework'!CG:CN,8,FALSE),""))</f>
        <v/>
      </c>
      <c r="K181">
        <f>SUM($J$3:J181)</f>
        <v>61</v>
      </c>
      <c r="M181" s="7"/>
      <c r="O181">
        <f>SUM($L$2:L181)</f>
        <v>17530</v>
      </c>
      <c r="P181">
        <f t="shared" si="2"/>
        <v>175.3</v>
      </c>
    </row>
    <row r="182" spans="3:16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K182">
        <f>SUM($J$3:J182)</f>
        <v>61</v>
      </c>
      <c r="M182" s="7"/>
      <c r="O182">
        <f>SUM($L$2:L182)</f>
        <v>17530</v>
      </c>
      <c r="P182">
        <f t="shared" si="2"/>
        <v>175.3</v>
      </c>
    </row>
    <row r="183" spans="3:16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K183">
        <f>SUM($J$3:J183)</f>
        <v>61</v>
      </c>
      <c r="M183" s="7"/>
      <c r="O183">
        <f>SUM($L$2:L183)</f>
        <v>17530</v>
      </c>
      <c r="P183">
        <f t="shared" si="2"/>
        <v>175.3</v>
      </c>
    </row>
    <row r="184" spans="3:16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79" t="s">
        <v>483</v>
      </c>
      <c r="I184" s="79"/>
      <c r="J184" s="79"/>
      <c r="K184">
        <f>SUM($J$3:J184)</f>
        <v>61</v>
      </c>
      <c r="L184">
        <v>270</v>
      </c>
      <c r="M184" s="7"/>
      <c r="O184">
        <f>SUM($L$2:L184)</f>
        <v>17800</v>
      </c>
      <c r="P184">
        <f t="shared" si="2"/>
        <v>178</v>
      </c>
    </row>
    <row r="185" spans="3:16" hidden="1" x14ac:dyDescent="0.2">
      <c r="C185">
        <v>184</v>
      </c>
      <c r="D185" t="str">
        <f>IF(IFERROR(VLOOKUP(C185,'Dungeon&amp;Framework'!CG:CL,3,FALSE),"") = 0,"",IFERROR(VLOOKUP(C185,'Dungeon&amp;Framework'!CG:CL,3,FALSE),"") )</f>
        <v/>
      </c>
      <c r="G185" t="str">
        <f>IF( IFERROR(VLOOKUP(C185,'Dungeon&amp;Framework'!CG:CN,8,FALSE),"") = 0, "",IFERROR(VLOOKUP(C185,'Dungeon&amp;Framework'!CG:CN,8,FALSE),""))</f>
        <v/>
      </c>
      <c r="K185">
        <f>SUM($J$3:J185)</f>
        <v>61</v>
      </c>
      <c r="M185" s="7"/>
      <c r="O185">
        <f>SUM($L$2:L185)</f>
        <v>17800</v>
      </c>
      <c r="P185">
        <f t="shared" si="2"/>
        <v>178</v>
      </c>
    </row>
    <row r="186" spans="3:16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K186">
        <f>SUM($J$3:J186)</f>
        <v>61</v>
      </c>
      <c r="M186" s="7"/>
      <c r="O186">
        <f>SUM($L$2:L186)</f>
        <v>17800</v>
      </c>
      <c r="P186">
        <f t="shared" si="2"/>
        <v>178</v>
      </c>
    </row>
    <row r="187" spans="3:16" hidden="1" x14ac:dyDescent="0.2">
      <c r="C187">
        <v>186</v>
      </c>
      <c r="D187">
        <f>IF(IFERROR(VLOOKUP(C187,'Dungeon&amp;Framework'!CG:CL,3,FALSE),"") = 0,"",IFERROR(VLOOKUP(C187,'Dungeon&amp;Framework'!CG:CL,3,FALSE),"") )</f>
        <v>17</v>
      </c>
      <c r="G187" t="str">
        <f>IF( IFERROR(VLOOKUP(C187,'Dungeon&amp;Framework'!CG:CN,8,FALSE),"") = 0, "",IFERROR(VLOOKUP(C187,'Dungeon&amp;Framework'!CG:CN,8,FALSE),""))</f>
        <v/>
      </c>
      <c r="K187">
        <f>SUM($J$3:J187)</f>
        <v>61</v>
      </c>
      <c r="M187" s="7"/>
      <c r="O187">
        <f>SUM($L$2:L187)</f>
        <v>17800</v>
      </c>
      <c r="P187">
        <f t="shared" si="2"/>
        <v>178</v>
      </c>
    </row>
    <row r="188" spans="3:16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79" t="s">
        <v>489</v>
      </c>
      <c r="I188" s="79"/>
      <c r="J188" s="79"/>
      <c r="K188">
        <f>SUM($J$3:J188)</f>
        <v>61</v>
      </c>
      <c r="L188">
        <v>750</v>
      </c>
      <c r="M188" s="7"/>
      <c r="O188">
        <f>SUM($L$2:L188)</f>
        <v>18550</v>
      </c>
      <c r="P188">
        <f t="shared" si="2"/>
        <v>185.5</v>
      </c>
    </row>
    <row r="189" spans="3:16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K189">
        <f>SUM($J$3:J189)</f>
        <v>61</v>
      </c>
      <c r="O189">
        <f>SUM($L$2:L189)</f>
        <v>18550</v>
      </c>
      <c r="P189">
        <f t="shared" si="2"/>
        <v>185.5</v>
      </c>
    </row>
    <row r="190" spans="3:16" hidden="1" x14ac:dyDescent="0.2">
      <c r="C190">
        <v>189</v>
      </c>
      <c r="D190" t="str">
        <f>IF(IFERROR(VLOOKUP(C190,'Dungeon&amp;Framework'!CG:CL,3,FALSE),"") = 0,"",IFERROR(VLOOKUP(C190,'Dungeon&amp;Framework'!CG:CL,3,FALSE),"") )</f>
        <v/>
      </c>
      <c r="G190" t="str">
        <f>IF( IFERROR(VLOOKUP(C190,'Dungeon&amp;Framework'!CG:CN,8,FALSE),"") = 0, "",IFERROR(VLOOKUP(C190,'Dungeon&amp;Framework'!CG:CN,8,FALSE),""))</f>
        <v/>
      </c>
      <c r="K190">
        <f>SUM($J$3:J190)</f>
        <v>61</v>
      </c>
      <c r="O190">
        <f>SUM($L$2:L190)</f>
        <v>18550</v>
      </c>
      <c r="P190">
        <f t="shared" si="2"/>
        <v>185.5</v>
      </c>
    </row>
    <row r="191" spans="3:16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K191">
        <f>SUM($J$3:J191)</f>
        <v>61</v>
      </c>
      <c r="O191">
        <f>SUM($L$2:L191)</f>
        <v>18550</v>
      </c>
      <c r="P191">
        <f t="shared" si="2"/>
        <v>185.5</v>
      </c>
    </row>
    <row r="192" spans="3:16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K192">
        <f>SUM($J$3:J192)</f>
        <v>61</v>
      </c>
      <c r="O192">
        <f>SUM($L$2:L192)</f>
        <v>18550</v>
      </c>
      <c r="P192">
        <f t="shared" si="2"/>
        <v>185.5</v>
      </c>
    </row>
    <row r="193" spans="3:16" hidden="1" x14ac:dyDescent="0.2">
      <c r="C193">
        <v>192</v>
      </c>
      <c r="D193">
        <f>IF(IFERROR(VLOOKUP(C193,'Dungeon&amp;Framework'!CG:CL,3,FALSE),"") = 0,"",IFERROR(VLOOKUP(C193,'Dungeon&amp;Framework'!CG:CL,3,FALSE),"") )</f>
        <v>18</v>
      </c>
      <c r="G193">
        <f>IF( IFERROR(VLOOKUP(C193,'Dungeon&amp;Framework'!CG:CN,8,FALSE),"") = 0, "",IFERROR(VLOOKUP(C193,'Dungeon&amp;Framework'!CG:CN,8,FALSE),""))</f>
        <v>4936.6666666666661</v>
      </c>
      <c r="K193">
        <f>SUM($J$3:J193)</f>
        <v>61</v>
      </c>
      <c r="O193">
        <f>SUM($L$2:L193)</f>
        <v>18550</v>
      </c>
      <c r="P193">
        <f t="shared" si="2"/>
        <v>185.5</v>
      </c>
    </row>
    <row r="194" spans="3:16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s="79" t="s">
        <v>682</v>
      </c>
      <c r="I194" t="s">
        <v>681</v>
      </c>
      <c r="J194">
        <v>3</v>
      </c>
      <c r="K194">
        <f>SUM($J$3:J194)</f>
        <v>64</v>
      </c>
      <c r="L194">
        <v>360</v>
      </c>
      <c r="O194">
        <f>SUM($L$2:L194)</f>
        <v>18910</v>
      </c>
      <c r="P194">
        <f t="shared" si="2"/>
        <v>189.1</v>
      </c>
    </row>
    <row r="195" spans="3:16" x14ac:dyDescent="0.2">
      <c r="C195">
        <v>194</v>
      </c>
      <c r="D195" t="str">
        <f>IF(IFERROR(VLOOKUP(C195,'Dungeon&amp;Framework'!CG:CL,3,FALSE),"") = 0,"",IFERROR(VLOOKUP(C195,'Dungeon&amp;Framework'!CG:CL,3,FALSE),"") )</f>
        <v/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3" t="s">
        <v>476</v>
      </c>
      <c r="I195" s="93"/>
      <c r="J195" s="93">
        <v>5</v>
      </c>
      <c r="K195">
        <f>SUM($J$3:J195)</f>
        <v>69</v>
      </c>
      <c r="L195">
        <v>1500</v>
      </c>
      <c r="O195">
        <f>SUM($L$2:L195)</f>
        <v>20410</v>
      </c>
      <c r="P195">
        <f t="shared" ref="P195:P258" si="3">O195/100</f>
        <v>204.1</v>
      </c>
    </row>
    <row r="196" spans="3:16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K196">
        <f>SUM($J$3:J196)</f>
        <v>69</v>
      </c>
      <c r="O196">
        <f>SUM($L$2:L196)</f>
        <v>20410</v>
      </c>
      <c r="P196">
        <f t="shared" si="3"/>
        <v>204.1</v>
      </c>
    </row>
    <row r="197" spans="3:16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K197">
        <f>SUM($J$3:J197)</f>
        <v>69</v>
      </c>
      <c r="O197">
        <f>SUM($L$2:L197)</f>
        <v>20410</v>
      </c>
      <c r="P197">
        <f t="shared" si="3"/>
        <v>204.1</v>
      </c>
    </row>
    <row r="198" spans="3:16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K198">
        <f>SUM($J$3:J198)</f>
        <v>69</v>
      </c>
      <c r="O198">
        <f>SUM($L$2:L198)</f>
        <v>20410</v>
      </c>
      <c r="P198">
        <f t="shared" si="3"/>
        <v>204.1</v>
      </c>
    </row>
    <row r="199" spans="3:16" x14ac:dyDescent="0.2">
      <c r="C199">
        <v>198</v>
      </c>
      <c r="D199">
        <f>IF(IFERROR(VLOOKUP(C199,'Dungeon&amp;Framework'!CG:CL,3,FALSE),"") = 0,"",IFERROR(VLOOKUP(C199,'Dungeon&amp;Framework'!CG:CL,3,FALSE),"") )</f>
        <v>1</v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K199">
        <f>SUM($J$3:J199)</f>
        <v>69</v>
      </c>
      <c r="L199">
        <v>270</v>
      </c>
      <c r="O199">
        <f>SUM($L$2:L199)</f>
        <v>20680</v>
      </c>
      <c r="P199">
        <f t="shared" si="3"/>
        <v>206.8</v>
      </c>
    </row>
    <row r="200" spans="3:16" hidden="1" x14ac:dyDescent="0.2">
      <c r="C200">
        <v>199</v>
      </c>
      <c r="D200" t="str">
        <f>IF(IFERROR(VLOOKUP(C200,'Dungeon&amp;Framework'!CG:CL,3,FALSE),"") = 0,"",IFERROR(VLOOKUP(C200,'Dungeon&amp;Framework'!CG:CL,3,FALSE),"") )</f>
        <v/>
      </c>
      <c r="G200" t="str">
        <f>IF( IFERROR(VLOOKUP(C200,'Dungeon&amp;Framework'!CG:CN,8,FALSE),"") = 0, "",IFERROR(VLOOKUP(C200,'Dungeon&amp;Framework'!CG:CN,8,FALSE),""))</f>
        <v/>
      </c>
      <c r="K200">
        <f>SUM($J$3:J200)</f>
        <v>69</v>
      </c>
      <c r="O200">
        <f>SUM($L$2:L200)</f>
        <v>20680</v>
      </c>
      <c r="P200">
        <f t="shared" si="3"/>
        <v>206.8</v>
      </c>
    </row>
    <row r="201" spans="3:16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K201">
        <f>SUM($J$3:J201)</f>
        <v>69</v>
      </c>
      <c r="O201">
        <f>SUM($L$2:L201)</f>
        <v>20680</v>
      </c>
      <c r="P201">
        <f t="shared" si="3"/>
        <v>206.8</v>
      </c>
    </row>
    <row r="202" spans="3:16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K202">
        <f>SUM($J$3:J202)</f>
        <v>69</v>
      </c>
      <c r="O202">
        <f>SUM($L$2:L202)</f>
        <v>20680</v>
      </c>
      <c r="P202">
        <f t="shared" si="3"/>
        <v>206.8</v>
      </c>
    </row>
    <row r="203" spans="3:16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K203">
        <f>SUM($J$3:J203)</f>
        <v>69</v>
      </c>
      <c r="O203">
        <f>SUM($L$2:L203)</f>
        <v>20680</v>
      </c>
      <c r="P203">
        <f t="shared" si="3"/>
        <v>206.8</v>
      </c>
    </row>
    <row r="204" spans="3:16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79" t="s">
        <v>489</v>
      </c>
      <c r="I204" s="79"/>
      <c r="J204" s="79"/>
      <c r="K204">
        <f>SUM($J$3:J204)</f>
        <v>69</v>
      </c>
      <c r="L204">
        <v>750</v>
      </c>
      <c r="O204">
        <f>SUM($L$2:L204)</f>
        <v>21430</v>
      </c>
      <c r="P204">
        <f t="shared" si="3"/>
        <v>214.3</v>
      </c>
    </row>
    <row r="205" spans="3:16" hidden="1" x14ac:dyDescent="0.2">
      <c r="C205">
        <v>204</v>
      </c>
      <c r="D205">
        <f>IF(IFERROR(VLOOKUP(C205,'Dungeon&amp;Framework'!CG:CL,3,FALSE),"") = 0,"",IFERROR(VLOOKUP(C205,'Dungeon&amp;Framework'!CG:CL,3,FALSE),"") )</f>
        <v>2</v>
      </c>
      <c r="G205" t="str">
        <f>IF( IFERROR(VLOOKUP(C205,'Dungeon&amp;Framework'!CG:CN,8,FALSE),"") = 0, "",IFERROR(VLOOKUP(C205,'Dungeon&amp;Framework'!CG:CN,8,FALSE),""))</f>
        <v/>
      </c>
      <c r="K205">
        <f>SUM($J$3:J205)</f>
        <v>69</v>
      </c>
      <c r="M205">
        <f>SUM(L122:L204)</f>
        <v>13760</v>
      </c>
      <c r="O205">
        <f>SUM($L$2:L205)</f>
        <v>21430</v>
      </c>
      <c r="P205">
        <f t="shared" si="3"/>
        <v>214.3</v>
      </c>
    </row>
    <row r="206" spans="3:16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K206">
        <f>SUM($J$3:J206)</f>
        <v>69</v>
      </c>
      <c r="O206">
        <f>SUM($L$2:L206)</f>
        <v>21430</v>
      </c>
      <c r="P206">
        <f t="shared" si="3"/>
        <v>214.3</v>
      </c>
    </row>
    <row r="207" spans="3:16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K207">
        <f>SUM($J$3:J207)</f>
        <v>69</v>
      </c>
      <c r="O207">
        <f>SUM($L$2:L207)</f>
        <v>21430</v>
      </c>
      <c r="P207">
        <f t="shared" si="3"/>
        <v>214.3</v>
      </c>
    </row>
    <row r="208" spans="3:16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K208">
        <f>SUM($J$3:J208)</f>
        <v>69</v>
      </c>
      <c r="O208">
        <f>SUM($L$2:L208)</f>
        <v>21430</v>
      </c>
      <c r="P208">
        <f t="shared" si="3"/>
        <v>214.3</v>
      </c>
    </row>
    <row r="209" spans="3:16" hidden="1" x14ac:dyDescent="0.2">
      <c r="C209">
        <v>208</v>
      </c>
      <c r="D209" t="str">
        <f>IF(IFERROR(VLOOKUP(C209,'Dungeon&amp;Framework'!CG:CL,3,FALSE),"") = 0,"",IFERROR(VLOOKUP(C209,'Dungeon&amp;Framework'!CG:CL,3,FALSE),"") )</f>
        <v/>
      </c>
      <c r="G209" t="str">
        <f>IF( IFERROR(VLOOKUP(C209,'Dungeon&amp;Framework'!CG:CN,8,FALSE),"") = 0, "",IFERROR(VLOOKUP(C209,'Dungeon&amp;Framework'!CG:CN,8,FALSE),""))</f>
        <v/>
      </c>
      <c r="K209">
        <f>SUM($J$3:J209)</f>
        <v>69</v>
      </c>
      <c r="O209">
        <f>SUM($L$2:L209)</f>
        <v>21430</v>
      </c>
      <c r="P209">
        <f t="shared" si="3"/>
        <v>214.3</v>
      </c>
    </row>
    <row r="210" spans="3:16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79" t="s">
        <v>682</v>
      </c>
      <c r="I210" t="s">
        <v>681</v>
      </c>
      <c r="J210">
        <v>3</v>
      </c>
      <c r="K210">
        <f>SUM($J$3:J210)</f>
        <v>72</v>
      </c>
      <c r="L210">
        <v>360</v>
      </c>
      <c r="O210">
        <f>SUM($L$2:L210)</f>
        <v>21790</v>
      </c>
      <c r="P210">
        <f t="shared" si="3"/>
        <v>217.9</v>
      </c>
    </row>
    <row r="211" spans="3:16" x14ac:dyDescent="0.2">
      <c r="C211">
        <v>210</v>
      </c>
      <c r="D211">
        <f>IF(IFERROR(VLOOKUP(C211,'Dungeon&amp;Framework'!CG:CL,3,FALSE),"") = 0,"",IFERROR(VLOOKUP(C211,'Dungeon&amp;Framework'!CG:CL,3,FALSE),"") )</f>
        <v>3</v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3" t="s">
        <v>485</v>
      </c>
      <c r="I211" s="93"/>
      <c r="J211" s="93"/>
      <c r="K211">
        <f>SUM($J$3:J211)</f>
        <v>72</v>
      </c>
      <c r="L211">
        <v>2500</v>
      </c>
      <c r="O211">
        <f>SUM($L$2:L211)</f>
        <v>24290</v>
      </c>
      <c r="P211">
        <f t="shared" si="3"/>
        <v>242.9</v>
      </c>
    </row>
    <row r="212" spans="3:16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K212">
        <f>SUM($J$3:J212)</f>
        <v>72</v>
      </c>
      <c r="O212">
        <f>SUM($L$2:L212)</f>
        <v>24290</v>
      </c>
      <c r="P212">
        <f t="shared" si="3"/>
        <v>242.9</v>
      </c>
    </row>
    <row r="213" spans="3:16" hidden="1" x14ac:dyDescent="0.2">
      <c r="C213">
        <v>212</v>
      </c>
      <c r="D213" t="str">
        <f>IF(IFERROR(VLOOKUP(C213,'Dungeon&amp;Framework'!CG:CL,3,FALSE),"") = 0,"",IFERROR(VLOOKUP(C213,'Dungeon&amp;Framework'!CG:CL,3,FALSE),"") )</f>
        <v/>
      </c>
      <c r="G213" t="str">
        <f>IF( IFERROR(VLOOKUP(C213,'Dungeon&amp;Framework'!CG:CN,8,FALSE),"") = 0, "",IFERROR(VLOOKUP(C213,'Dungeon&amp;Framework'!CG:CN,8,FALSE),""))</f>
        <v/>
      </c>
      <c r="K213">
        <f>SUM($J$3:J213)</f>
        <v>72</v>
      </c>
      <c r="O213">
        <f>SUM($L$2:L213)</f>
        <v>24290</v>
      </c>
      <c r="P213">
        <f t="shared" si="3"/>
        <v>242.9</v>
      </c>
    </row>
    <row r="214" spans="3:16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K214">
        <f>SUM($J$3:J214)</f>
        <v>72</v>
      </c>
      <c r="O214">
        <f>SUM($L$2:L214)</f>
        <v>24290</v>
      </c>
      <c r="P214">
        <f t="shared" si="3"/>
        <v>242.9</v>
      </c>
    </row>
    <row r="215" spans="3:16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79" t="s">
        <v>559</v>
      </c>
      <c r="I215" s="79"/>
      <c r="J215" s="79"/>
      <c r="K215">
        <f>SUM($J$3:J215)</f>
        <v>72</v>
      </c>
      <c r="L215">
        <v>360</v>
      </c>
      <c r="O215">
        <f>SUM($L$2:L215)</f>
        <v>24650</v>
      </c>
      <c r="P215">
        <f t="shared" si="3"/>
        <v>246.5</v>
      </c>
    </row>
    <row r="216" spans="3:16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K216">
        <f>SUM($J$3:J216)</f>
        <v>72</v>
      </c>
      <c r="O216">
        <f>SUM($L$2:L216)</f>
        <v>24650</v>
      </c>
      <c r="P216">
        <f t="shared" si="3"/>
        <v>246.5</v>
      </c>
    </row>
    <row r="217" spans="3:16" hidden="1" x14ac:dyDescent="0.2">
      <c r="C217">
        <v>216</v>
      </c>
      <c r="D217">
        <f>IF(IFERROR(VLOOKUP(C217,'Dungeon&amp;Framework'!CG:CL,3,FALSE),"") = 0,"",IFERROR(VLOOKUP(C217,'Dungeon&amp;Framework'!CG:CL,3,FALSE),"") )</f>
        <v>4</v>
      </c>
      <c r="G217" t="str">
        <f>IF( IFERROR(VLOOKUP(C217,'Dungeon&amp;Framework'!CG:CN,8,FALSE),"") = 0, "",IFERROR(VLOOKUP(C217,'Dungeon&amp;Framework'!CG:CN,8,FALSE),""))</f>
        <v/>
      </c>
      <c r="K217">
        <f>SUM($J$3:J217)</f>
        <v>72</v>
      </c>
      <c r="O217">
        <f>SUM($L$2:L217)</f>
        <v>24650</v>
      </c>
      <c r="P217">
        <f t="shared" si="3"/>
        <v>246.5</v>
      </c>
    </row>
    <row r="218" spans="3:16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K218">
        <f>SUM($J$3:J218)</f>
        <v>72</v>
      </c>
      <c r="O218">
        <f>SUM($L$2:L218)</f>
        <v>24650</v>
      </c>
      <c r="P218">
        <f t="shared" si="3"/>
        <v>246.5</v>
      </c>
    </row>
    <row r="219" spans="3:16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K219">
        <f>SUM($J$3:J219)</f>
        <v>72</v>
      </c>
      <c r="O219">
        <f>SUM($L$2:L219)</f>
        <v>24650</v>
      </c>
      <c r="P219">
        <f t="shared" si="3"/>
        <v>246.5</v>
      </c>
    </row>
    <row r="220" spans="3:16" x14ac:dyDescent="0.2">
      <c r="C220">
        <v>219</v>
      </c>
      <c r="D220" t="str">
        <f>IF(IFERROR(VLOOKUP(C220,'Dungeon&amp;Framework'!CG:CL,3,FALSE),"") = 0,"",IFERROR(VLOOKUP(C220,'Dungeon&amp;Framework'!CG:CL,3,FALSE),"") )</f>
        <v/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K220">
        <f>SUM($J$3:J220)</f>
        <v>72</v>
      </c>
      <c r="L220">
        <v>750</v>
      </c>
      <c r="O220">
        <f>SUM($L$2:L220)</f>
        <v>25400</v>
      </c>
      <c r="P220">
        <f t="shared" si="3"/>
        <v>254</v>
      </c>
    </row>
    <row r="221" spans="3:16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K221">
        <f>SUM($J$3:J221)</f>
        <v>72</v>
      </c>
      <c r="O221">
        <f>SUM($L$2:L221)</f>
        <v>25400</v>
      </c>
      <c r="P221">
        <f t="shared" si="3"/>
        <v>254</v>
      </c>
    </row>
    <row r="222" spans="3:16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K222">
        <f>SUM($J$3:J222)</f>
        <v>72</v>
      </c>
      <c r="O222">
        <f>SUM($L$2:L222)</f>
        <v>25400</v>
      </c>
      <c r="P222">
        <f t="shared" si="3"/>
        <v>254</v>
      </c>
    </row>
    <row r="223" spans="3:16" hidden="1" x14ac:dyDescent="0.2">
      <c r="C223">
        <v>222</v>
      </c>
      <c r="D223">
        <f>IF(IFERROR(VLOOKUP(C223,'Dungeon&amp;Framework'!CG:CL,3,FALSE),"") = 0,"",IFERROR(VLOOKUP(C223,'Dungeon&amp;Framework'!CG:CL,3,FALSE),"") )</f>
        <v>5</v>
      </c>
      <c r="G223" t="str">
        <f>IF( IFERROR(VLOOKUP(C223,'Dungeon&amp;Framework'!CG:CN,8,FALSE),"") = 0, "",IFERROR(VLOOKUP(C223,'Dungeon&amp;Framework'!CG:CN,8,FALSE),""))</f>
        <v/>
      </c>
      <c r="K223">
        <f>SUM($J$3:J223)</f>
        <v>72</v>
      </c>
      <c r="O223">
        <f>SUM($L$2:L223)</f>
        <v>25400</v>
      </c>
      <c r="P223">
        <f t="shared" si="3"/>
        <v>254</v>
      </c>
    </row>
    <row r="224" spans="3:16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K224">
        <f>SUM($J$3:J224)</f>
        <v>72</v>
      </c>
      <c r="O224">
        <f>SUM($L$2:L224)</f>
        <v>25400</v>
      </c>
      <c r="P224">
        <f t="shared" si="3"/>
        <v>254</v>
      </c>
    </row>
    <row r="225" spans="3:16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79" t="s">
        <v>549</v>
      </c>
      <c r="I225" t="s">
        <v>681</v>
      </c>
      <c r="J225" s="79">
        <v>3</v>
      </c>
      <c r="K225">
        <f>SUM($J$3:J225)</f>
        <v>75</v>
      </c>
      <c r="L225">
        <v>200</v>
      </c>
      <c r="O225">
        <f>SUM($L$2:L225)</f>
        <v>25600</v>
      </c>
      <c r="P225">
        <f t="shared" si="3"/>
        <v>256</v>
      </c>
    </row>
    <row r="226" spans="3:16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3" t="s">
        <v>476</v>
      </c>
      <c r="I226" s="93"/>
      <c r="J226" s="93">
        <v>5</v>
      </c>
      <c r="K226">
        <f>SUM($J$3:J226)</f>
        <v>80</v>
      </c>
      <c r="L226">
        <v>3000</v>
      </c>
      <c r="O226">
        <f>SUM($L$2:L226)</f>
        <v>28600</v>
      </c>
      <c r="P226">
        <f t="shared" si="3"/>
        <v>286</v>
      </c>
    </row>
    <row r="227" spans="3:16" hidden="1" x14ac:dyDescent="0.2">
      <c r="C227">
        <v>226</v>
      </c>
      <c r="D227" t="str">
        <f>IF(IFERROR(VLOOKUP(C227,'Dungeon&amp;Framework'!CG:CL,3,FALSE),"") = 0,"",IFERROR(VLOOKUP(C227,'Dungeon&amp;Framework'!CG:CL,3,FALSE),"") )</f>
        <v/>
      </c>
      <c r="G227" t="str">
        <f>IF( IFERROR(VLOOKUP(C227,'Dungeon&amp;Framework'!CG:CN,8,FALSE),"") = 0, "",IFERROR(VLOOKUP(C227,'Dungeon&amp;Framework'!CG:CN,8,FALSE),""))</f>
        <v/>
      </c>
      <c r="K227">
        <f>SUM($J$3:J227)</f>
        <v>80</v>
      </c>
      <c r="O227">
        <f>SUM($L$2:L227)</f>
        <v>28600</v>
      </c>
      <c r="P227">
        <f t="shared" si="3"/>
        <v>286</v>
      </c>
    </row>
    <row r="228" spans="3:16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K228">
        <f>SUM($J$3:J228)</f>
        <v>80</v>
      </c>
      <c r="O228">
        <f>SUM($L$2:L228)</f>
        <v>28600</v>
      </c>
      <c r="P228">
        <f t="shared" si="3"/>
        <v>286</v>
      </c>
    </row>
    <row r="229" spans="3:16" hidden="1" x14ac:dyDescent="0.2">
      <c r="C229">
        <v>228</v>
      </c>
      <c r="D229">
        <f>IF(IFERROR(VLOOKUP(C229,'Dungeon&amp;Framework'!CG:CL,3,FALSE),"") = 0,"",IFERROR(VLOOKUP(C229,'Dungeon&amp;Framework'!CG:CL,3,FALSE),"") )</f>
        <v>6</v>
      </c>
      <c r="G229" t="str">
        <f>IF( IFERROR(VLOOKUP(C229,'Dungeon&amp;Framework'!CG:CN,8,FALSE),"") = 0, "",IFERROR(VLOOKUP(C229,'Dungeon&amp;Framework'!CG:CN,8,FALSE),""))</f>
        <v/>
      </c>
      <c r="K229">
        <f>SUM($J$3:J229)</f>
        <v>80</v>
      </c>
      <c r="O229">
        <f>SUM($L$2:L229)</f>
        <v>28600</v>
      </c>
      <c r="P229">
        <f t="shared" si="3"/>
        <v>286</v>
      </c>
    </row>
    <row r="230" spans="3:16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K230">
        <f>SUM($J$3:J230)</f>
        <v>80</v>
      </c>
      <c r="O230">
        <f>SUM($L$2:L230)</f>
        <v>28600</v>
      </c>
      <c r="P230">
        <f t="shared" si="3"/>
        <v>286</v>
      </c>
    </row>
    <row r="231" spans="3:16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K231">
        <f>SUM($J$3:J231)</f>
        <v>80</v>
      </c>
      <c r="L231">
        <v>750</v>
      </c>
      <c r="O231">
        <f>SUM($L$2:L231)</f>
        <v>29350</v>
      </c>
      <c r="P231">
        <f t="shared" si="3"/>
        <v>293.5</v>
      </c>
    </row>
    <row r="232" spans="3:16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K232">
        <f>SUM($J$3:J232)</f>
        <v>80</v>
      </c>
      <c r="O232">
        <f>SUM($L$2:L232)</f>
        <v>29350</v>
      </c>
      <c r="P232">
        <f t="shared" si="3"/>
        <v>293.5</v>
      </c>
    </row>
    <row r="233" spans="3:16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K233">
        <f>SUM($J$3:J233)</f>
        <v>80</v>
      </c>
      <c r="O233">
        <f>SUM($L$2:L233)</f>
        <v>29350</v>
      </c>
      <c r="P233">
        <f t="shared" si="3"/>
        <v>293.5</v>
      </c>
    </row>
    <row r="234" spans="3:16" hidden="1" x14ac:dyDescent="0.2">
      <c r="C234">
        <v>233</v>
      </c>
      <c r="D234" t="str">
        <f>IF(IFERROR(VLOOKUP(C234,'Dungeon&amp;Framework'!CG:CL,3,FALSE),"") = 0,"",IFERROR(VLOOKUP(C234,'Dungeon&amp;Framework'!CG:CL,3,FALSE),"") )</f>
        <v/>
      </c>
      <c r="G234" t="str">
        <f>IF( IFERROR(VLOOKUP(C234,'Dungeon&amp;Framework'!CG:CN,8,FALSE),"") = 0, "",IFERROR(VLOOKUP(C234,'Dungeon&amp;Framework'!CG:CN,8,FALSE),""))</f>
        <v/>
      </c>
      <c r="K234">
        <f>SUM($J$3:J234)</f>
        <v>80</v>
      </c>
      <c r="O234">
        <f>SUM($L$2:L234)</f>
        <v>29350</v>
      </c>
      <c r="P234">
        <f t="shared" si="3"/>
        <v>293.5</v>
      </c>
    </row>
    <row r="235" spans="3:16" hidden="1" x14ac:dyDescent="0.2">
      <c r="C235">
        <v>234</v>
      </c>
      <c r="D235">
        <f>IF(IFERROR(VLOOKUP(C235,'Dungeon&amp;Framework'!CG:CL,3,FALSE),"") = 0,"",IFERROR(VLOOKUP(C235,'Dungeon&amp;Framework'!CG:CL,3,FALSE),"") )</f>
        <v>7</v>
      </c>
      <c r="G235" t="str">
        <f>IF( IFERROR(VLOOKUP(C235,'Dungeon&amp;Framework'!CG:CN,8,FALSE),"") = 0, "",IFERROR(VLOOKUP(C235,'Dungeon&amp;Framework'!CG:CN,8,FALSE),""))</f>
        <v/>
      </c>
      <c r="K235">
        <f>SUM($J$3:J235)</f>
        <v>80</v>
      </c>
      <c r="O235">
        <f>SUM($L$2:L235)</f>
        <v>29350</v>
      </c>
      <c r="P235">
        <f t="shared" si="3"/>
        <v>293.5</v>
      </c>
    </row>
    <row r="236" spans="3:16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79" t="s">
        <v>483</v>
      </c>
      <c r="I236" s="79"/>
      <c r="J236" s="79"/>
      <c r="K236">
        <f>SUM($J$3:J236)</f>
        <v>80</v>
      </c>
      <c r="L236">
        <v>180</v>
      </c>
      <c r="O236">
        <f>SUM($L$2:L236)</f>
        <v>29530</v>
      </c>
      <c r="P236">
        <f t="shared" si="3"/>
        <v>295.3</v>
      </c>
    </row>
    <row r="237" spans="3:16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K237">
        <f>SUM($J$3:J237)</f>
        <v>80</v>
      </c>
      <c r="O237">
        <f>SUM($L$2:L237)</f>
        <v>29530</v>
      </c>
      <c r="P237">
        <f t="shared" si="3"/>
        <v>295.3</v>
      </c>
    </row>
    <row r="238" spans="3:16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K238">
        <f>SUM($J$3:J238)</f>
        <v>80</v>
      </c>
      <c r="O238">
        <f>SUM($L$2:L238)</f>
        <v>29530</v>
      </c>
      <c r="P238">
        <f t="shared" si="3"/>
        <v>295.3</v>
      </c>
    </row>
    <row r="239" spans="3:16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K239">
        <f>SUM($J$3:J239)</f>
        <v>80</v>
      </c>
      <c r="O239">
        <f>SUM($L$2:L239)</f>
        <v>29530</v>
      </c>
      <c r="P239">
        <f t="shared" si="3"/>
        <v>295.3</v>
      </c>
    </row>
    <row r="240" spans="3:16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s="79" t="s">
        <v>559</v>
      </c>
      <c r="I240" s="79" t="s">
        <v>681</v>
      </c>
      <c r="J240" s="79">
        <v>3</v>
      </c>
      <c r="K240">
        <f>SUM($J$3:J240)</f>
        <v>83</v>
      </c>
      <c r="L240">
        <v>360</v>
      </c>
      <c r="O240">
        <f>SUM($L$2:L240)</f>
        <v>29890</v>
      </c>
      <c r="P240">
        <f t="shared" si="3"/>
        <v>298.89999999999998</v>
      </c>
    </row>
    <row r="241" spans="3:16" s="7" customFormat="1" x14ac:dyDescent="0.2">
      <c r="C241">
        <v>240</v>
      </c>
      <c r="D241" s="7">
        <f>IF(IFERROR(VLOOKUP(C241,'Dungeon&amp;Framework'!CG:CL,3,FALSE),"") = 0,"",IFERROR(VLOOKUP(C241,'Dungeon&amp;Framework'!CG:CL,3,FALSE),"") )</f>
        <v>8</v>
      </c>
      <c r="F241" s="7">
        <v>1</v>
      </c>
      <c r="G241" s="7" t="str">
        <f>IF( IFERROR(VLOOKUP(C241,'Dungeon&amp;Framework'!CG:CN,8,FALSE),"") = 0, "",IFERROR(VLOOKUP(C241,'Dungeon&amp;Framework'!CG:CN,8,FALSE),""))</f>
        <v/>
      </c>
      <c r="H241" s="93" t="s">
        <v>486</v>
      </c>
      <c r="I241" s="93"/>
      <c r="J241" s="93"/>
      <c r="K241">
        <f>SUM($J$3:J241)</f>
        <v>83</v>
      </c>
      <c r="L241" s="7">
        <v>3000</v>
      </c>
      <c r="M241" s="7">
        <f>SUM(L206:L240)</f>
        <v>8460</v>
      </c>
      <c r="O241" s="7">
        <f>SUM($L$2:L241)</f>
        <v>32890</v>
      </c>
      <c r="P241" s="7">
        <f t="shared" si="3"/>
        <v>328.9</v>
      </c>
    </row>
    <row r="242" spans="3:16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K242">
        <f>SUM($J$3:J242)</f>
        <v>83</v>
      </c>
      <c r="O242">
        <f>SUM($L$2:L242)</f>
        <v>32890</v>
      </c>
      <c r="P242">
        <f t="shared" si="3"/>
        <v>328.9</v>
      </c>
    </row>
    <row r="243" spans="3:16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K243">
        <f>SUM($J$3:J243)</f>
        <v>83</v>
      </c>
      <c r="O243">
        <f>SUM($L$2:L243)</f>
        <v>32890</v>
      </c>
      <c r="P243">
        <f t="shared" si="3"/>
        <v>328.9</v>
      </c>
    </row>
    <row r="244" spans="3:16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K244">
        <f>SUM($J$3:J244)</f>
        <v>83</v>
      </c>
      <c r="O244">
        <f>SUM($L$2:L244)</f>
        <v>32890</v>
      </c>
      <c r="P244">
        <f t="shared" si="3"/>
        <v>328.9</v>
      </c>
    </row>
    <row r="245" spans="3:16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K245">
        <f>SUM($J$3:J245)</f>
        <v>83</v>
      </c>
      <c r="O245">
        <f>SUM($L$2:L245)</f>
        <v>32890</v>
      </c>
      <c r="P245">
        <f t="shared" si="3"/>
        <v>328.9</v>
      </c>
    </row>
    <row r="246" spans="3:16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K246">
        <f>SUM($J$3:J246)</f>
        <v>83</v>
      </c>
      <c r="O246">
        <f>SUM($L$2:L246)</f>
        <v>32890</v>
      </c>
      <c r="P246">
        <f t="shared" si="3"/>
        <v>328.9</v>
      </c>
    </row>
    <row r="247" spans="3:16" hidden="1" x14ac:dyDescent="0.2">
      <c r="C247">
        <v>246</v>
      </c>
      <c r="D247">
        <f>IF(IFERROR(VLOOKUP(C247,'Dungeon&amp;Framework'!CG:CL,3,FALSE),"") = 0,"",IFERROR(VLOOKUP(C247,'Dungeon&amp;Framework'!CG:CL,3,FALSE),"") )</f>
        <v>9</v>
      </c>
      <c r="G247" t="str">
        <f>IF( IFERROR(VLOOKUP(C247,'Dungeon&amp;Framework'!CG:CN,8,FALSE),"") = 0, "",IFERROR(VLOOKUP(C247,'Dungeon&amp;Framework'!CG:CN,8,FALSE),""))</f>
        <v/>
      </c>
      <c r="K247">
        <f>SUM($J$3:J247)</f>
        <v>83</v>
      </c>
      <c r="O247">
        <f>SUM($L$2:L247)</f>
        <v>32890</v>
      </c>
      <c r="P247">
        <f t="shared" si="3"/>
        <v>328.9</v>
      </c>
    </row>
    <row r="248" spans="3:16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79" t="s">
        <v>489</v>
      </c>
      <c r="I248" s="79"/>
      <c r="J248" s="79"/>
      <c r="K248">
        <f>SUM($J$3:J248)</f>
        <v>83</v>
      </c>
      <c r="L248">
        <v>750</v>
      </c>
      <c r="O248">
        <f>SUM($L$2:L248)</f>
        <v>33640</v>
      </c>
      <c r="P248">
        <f t="shared" si="3"/>
        <v>336.4</v>
      </c>
    </row>
    <row r="249" spans="3:16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K249">
        <f>SUM($J$3:J249)</f>
        <v>83</v>
      </c>
      <c r="O249">
        <f>SUM($L$2:L249)</f>
        <v>33640</v>
      </c>
      <c r="P249">
        <f t="shared" si="3"/>
        <v>336.4</v>
      </c>
    </row>
    <row r="250" spans="3:16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K250">
        <f>SUM($J$3:J250)</f>
        <v>83</v>
      </c>
      <c r="O250">
        <f>SUM($L$2:L250)</f>
        <v>33640</v>
      </c>
      <c r="P250">
        <f t="shared" si="3"/>
        <v>336.4</v>
      </c>
    </row>
    <row r="251" spans="3:16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K251">
        <f>SUM($J$3:J251)</f>
        <v>83</v>
      </c>
      <c r="O251">
        <f>SUM($L$2:L251)</f>
        <v>33640</v>
      </c>
      <c r="P251">
        <f t="shared" si="3"/>
        <v>336.4</v>
      </c>
    </row>
    <row r="252" spans="3:16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K252">
        <f>SUM($J$3:J252)</f>
        <v>83</v>
      </c>
      <c r="O252">
        <f>SUM($L$2:L252)</f>
        <v>33640</v>
      </c>
      <c r="P252">
        <f t="shared" si="3"/>
        <v>336.4</v>
      </c>
    </row>
    <row r="253" spans="3:16" hidden="1" x14ac:dyDescent="0.2">
      <c r="C253">
        <v>252</v>
      </c>
      <c r="D253">
        <f>IF(IFERROR(VLOOKUP(C253,'Dungeon&amp;Framework'!CG:CL,3,FALSE),"") = 0,"",IFERROR(VLOOKUP(C253,'Dungeon&amp;Framework'!CG:CL,3,FALSE),"") )</f>
        <v>10</v>
      </c>
      <c r="G253" t="str">
        <f>IF( IFERROR(VLOOKUP(C253,'Dungeon&amp;Framework'!CG:CN,8,FALSE),"") = 0, "",IFERROR(VLOOKUP(C253,'Dungeon&amp;Framework'!CG:CN,8,FALSE),""))</f>
        <v/>
      </c>
      <c r="K253">
        <f>SUM($J$3:J253)</f>
        <v>83</v>
      </c>
      <c r="O253">
        <f>SUM($L$2:L253)</f>
        <v>33640</v>
      </c>
      <c r="P253">
        <f t="shared" si="3"/>
        <v>336.4</v>
      </c>
    </row>
    <row r="254" spans="3:16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K254">
        <f>SUM($J$3:J254)</f>
        <v>83</v>
      </c>
      <c r="O254">
        <f>SUM($L$2:L254)</f>
        <v>33640</v>
      </c>
      <c r="P254">
        <f t="shared" si="3"/>
        <v>336.4</v>
      </c>
    </row>
    <row r="255" spans="3:16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K255">
        <f>SUM($J$3:J255)</f>
        <v>83</v>
      </c>
      <c r="L255">
        <v>270</v>
      </c>
      <c r="O255">
        <f>SUM($L$2:L255)</f>
        <v>33910</v>
      </c>
      <c r="P255">
        <f t="shared" si="3"/>
        <v>339.1</v>
      </c>
    </row>
    <row r="256" spans="3:16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K256">
        <f>SUM($J$3:J256)</f>
        <v>83</v>
      </c>
      <c r="O256">
        <f>SUM($L$2:L256)</f>
        <v>33910</v>
      </c>
      <c r="P256">
        <f t="shared" si="3"/>
        <v>339.1</v>
      </c>
    </row>
    <row r="257" spans="3:16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K257">
        <f>SUM($J$3:J257)</f>
        <v>83</v>
      </c>
      <c r="O257">
        <f>SUM($L$2:L257)</f>
        <v>33910</v>
      </c>
      <c r="P257">
        <f t="shared" si="3"/>
        <v>339.1</v>
      </c>
    </row>
    <row r="258" spans="3:16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K258">
        <f>SUM($J$3:J258)</f>
        <v>83</v>
      </c>
      <c r="O258">
        <f>SUM($L$2:L258)</f>
        <v>33910</v>
      </c>
      <c r="P258">
        <f t="shared" si="3"/>
        <v>339.1</v>
      </c>
    </row>
    <row r="259" spans="3:16" hidden="1" x14ac:dyDescent="0.2">
      <c r="C259">
        <v>258</v>
      </c>
      <c r="D259">
        <f>IF(IFERROR(VLOOKUP(C259,'Dungeon&amp;Framework'!CG:CL,3,FALSE),"") = 0,"",IFERROR(VLOOKUP(C259,'Dungeon&amp;Framework'!CG:CL,3,FALSE),"") )</f>
        <v>11</v>
      </c>
      <c r="G259" t="str">
        <f>IF( IFERROR(VLOOKUP(C259,'Dungeon&amp;Framework'!CG:CN,8,FALSE),"") = 0, "",IFERROR(VLOOKUP(C259,'Dungeon&amp;Framework'!CG:CN,8,FALSE),""))</f>
        <v/>
      </c>
      <c r="K259">
        <f>SUM($J$3:J259)</f>
        <v>83</v>
      </c>
      <c r="O259">
        <f>SUM($L$2:L259)</f>
        <v>33910</v>
      </c>
      <c r="P259">
        <f t="shared" ref="P259:P322" si="4">O259/100</f>
        <v>339.1</v>
      </c>
    </row>
    <row r="260" spans="3:16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 t="s">
        <v>681</v>
      </c>
      <c r="J260">
        <v>3</v>
      </c>
      <c r="K260">
        <f>SUM($J$3:J260)</f>
        <v>86</v>
      </c>
      <c r="L260">
        <v>250</v>
      </c>
      <c r="O260">
        <f>SUM($L$2:L260)</f>
        <v>34160</v>
      </c>
      <c r="P260">
        <f t="shared" si="4"/>
        <v>341.6</v>
      </c>
    </row>
    <row r="261" spans="3:16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3" t="s">
        <v>476</v>
      </c>
      <c r="I261" s="93"/>
      <c r="J261" s="93">
        <v>5</v>
      </c>
      <c r="K261">
        <f>SUM($J$3:J261)</f>
        <v>91</v>
      </c>
      <c r="L261">
        <v>3000</v>
      </c>
      <c r="O261">
        <f>SUM($L$2:L261)</f>
        <v>37160</v>
      </c>
      <c r="P261">
        <f t="shared" si="4"/>
        <v>371.6</v>
      </c>
    </row>
    <row r="262" spans="3:16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K262">
        <f>SUM($J$3:J262)</f>
        <v>91</v>
      </c>
      <c r="O262">
        <f>SUM($L$2:L262)</f>
        <v>37160</v>
      </c>
      <c r="P262">
        <f t="shared" si="4"/>
        <v>371.6</v>
      </c>
    </row>
    <row r="263" spans="3:16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K263">
        <f>SUM($J$3:J263)</f>
        <v>91</v>
      </c>
      <c r="O263">
        <f>SUM($L$2:L263)</f>
        <v>37160</v>
      </c>
      <c r="P263">
        <f t="shared" si="4"/>
        <v>371.6</v>
      </c>
    </row>
    <row r="264" spans="3:16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K264">
        <f>SUM($J$3:J264)</f>
        <v>91</v>
      </c>
      <c r="O264">
        <f>SUM($L$2:L264)</f>
        <v>37160</v>
      </c>
      <c r="P264">
        <f t="shared" si="4"/>
        <v>371.6</v>
      </c>
    </row>
    <row r="265" spans="3:16" hidden="1" x14ac:dyDescent="0.2">
      <c r="C265">
        <v>264</v>
      </c>
      <c r="D265">
        <f>IF(IFERROR(VLOOKUP(C265,'Dungeon&amp;Framework'!CG:CL,3,FALSE),"") = 0,"",IFERROR(VLOOKUP(C265,'Dungeon&amp;Framework'!CG:CL,3,FALSE),"") )</f>
        <v>12</v>
      </c>
      <c r="G265" t="str">
        <f>IF( IFERROR(VLOOKUP(C265,'Dungeon&amp;Framework'!CG:CN,8,FALSE),"") = 0, "",IFERROR(VLOOKUP(C265,'Dungeon&amp;Framework'!CG:CN,8,FALSE),""))</f>
        <v/>
      </c>
      <c r="K265">
        <f>SUM($J$3:J265)</f>
        <v>91</v>
      </c>
      <c r="O265">
        <f>SUM($L$2:L265)</f>
        <v>37160</v>
      </c>
      <c r="P265">
        <f t="shared" si="4"/>
        <v>371.6</v>
      </c>
    </row>
    <row r="266" spans="3:16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K266">
        <f>SUM($J$3:J266)</f>
        <v>91</v>
      </c>
      <c r="O266">
        <f>SUM($L$2:L266)</f>
        <v>37160</v>
      </c>
      <c r="P266">
        <f t="shared" si="4"/>
        <v>371.6</v>
      </c>
    </row>
    <row r="267" spans="3:16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K267">
        <f>SUM($J$3:J267)</f>
        <v>91</v>
      </c>
      <c r="O267">
        <f>SUM($L$2:L267)</f>
        <v>37160</v>
      </c>
      <c r="P267">
        <f t="shared" si="4"/>
        <v>371.6</v>
      </c>
    </row>
    <row r="268" spans="3:16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79" t="s">
        <v>682</v>
      </c>
      <c r="I268" t="s">
        <v>681</v>
      </c>
      <c r="J268">
        <v>3</v>
      </c>
      <c r="K268">
        <f>SUM($J$3:J268)</f>
        <v>94</v>
      </c>
      <c r="L268">
        <v>360</v>
      </c>
      <c r="O268">
        <f>SUM($L$2:L268)</f>
        <v>37520</v>
      </c>
      <c r="P268">
        <f t="shared" si="4"/>
        <v>375.2</v>
      </c>
    </row>
    <row r="269" spans="3:16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K269">
        <f>SUM($J$3:J269)</f>
        <v>94</v>
      </c>
      <c r="O269">
        <f>SUM($L$2:L269)</f>
        <v>37520</v>
      </c>
      <c r="P269">
        <f t="shared" si="4"/>
        <v>375.2</v>
      </c>
    </row>
    <row r="270" spans="3:16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K270">
        <f>SUM($J$3:J270)</f>
        <v>94</v>
      </c>
      <c r="O270">
        <f>SUM($L$2:L270)</f>
        <v>37520</v>
      </c>
      <c r="P270">
        <f t="shared" si="4"/>
        <v>375.2</v>
      </c>
    </row>
    <row r="271" spans="3:16" hidden="1" x14ac:dyDescent="0.2">
      <c r="C271">
        <v>270</v>
      </c>
      <c r="D271">
        <f>IF(IFERROR(VLOOKUP(C271,'Dungeon&amp;Framework'!CG:CL,3,FALSE),"") = 0,"",IFERROR(VLOOKUP(C271,'Dungeon&amp;Framework'!CG:CL,3,FALSE),"") )</f>
        <v>13</v>
      </c>
      <c r="G271" t="str">
        <f>IF( IFERROR(VLOOKUP(C271,'Dungeon&amp;Framework'!CG:CN,8,FALSE),"") = 0, "",IFERROR(VLOOKUP(C271,'Dungeon&amp;Framework'!CG:CN,8,FALSE),""))</f>
        <v/>
      </c>
      <c r="K271">
        <f>SUM($J$3:J271)</f>
        <v>94</v>
      </c>
      <c r="O271">
        <f>SUM($L$2:L271)</f>
        <v>37520</v>
      </c>
      <c r="P271">
        <f t="shared" si="4"/>
        <v>375.2</v>
      </c>
    </row>
    <row r="272" spans="3:16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K272">
        <f>SUM($J$3:J272)</f>
        <v>94</v>
      </c>
      <c r="O272">
        <f>SUM($L$2:L272)</f>
        <v>37520</v>
      </c>
      <c r="P272">
        <f t="shared" si="4"/>
        <v>375.2</v>
      </c>
    </row>
    <row r="273" spans="3:16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K273">
        <f>SUM($J$3:J273)</f>
        <v>94</v>
      </c>
      <c r="O273">
        <f>SUM($L$2:L273)</f>
        <v>37520</v>
      </c>
      <c r="P273">
        <f t="shared" si="4"/>
        <v>375.2</v>
      </c>
    </row>
    <row r="274" spans="3:16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K274">
        <f>SUM($J$3:J274)</f>
        <v>94</v>
      </c>
      <c r="O274">
        <f>SUM($L$2:L274)</f>
        <v>37520</v>
      </c>
      <c r="P274">
        <f t="shared" si="4"/>
        <v>375.2</v>
      </c>
    </row>
    <row r="275" spans="3:16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K275">
        <f>SUM($J$3:J275)</f>
        <v>94</v>
      </c>
      <c r="L275">
        <v>750</v>
      </c>
      <c r="O275">
        <f>SUM($L$2:L275)</f>
        <v>38270</v>
      </c>
      <c r="P275">
        <f t="shared" si="4"/>
        <v>382.7</v>
      </c>
    </row>
    <row r="276" spans="3:16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K276">
        <f>SUM($J$3:J276)</f>
        <v>94</v>
      </c>
      <c r="O276">
        <f>SUM($L$2:L276)</f>
        <v>38270</v>
      </c>
      <c r="P276">
        <f t="shared" si="4"/>
        <v>382.7</v>
      </c>
    </row>
    <row r="277" spans="3:16" hidden="1" x14ac:dyDescent="0.2">
      <c r="C277">
        <v>276</v>
      </c>
      <c r="D277">
        <f>IF(IFERROR(VLOOKUP(C277,'Dungeon&amp;Framework'!CG:CL,3,FALSE),"") = 0,"",IFERROR(VLOOKUP(C277,'Dungeon&amp;Framework'!CG:CL,3,FALSE),"") )</f>
        <v>14</v>
      </c>
      <c r="G277" t="str">
        <f>IF( IFERROR(VLOOKUP(C277,'Dungeon&amp;Framework'!CG:CN,8,FALSE),"") = 0, "",IFERROR(VLOOKUP(C277,'Dungeon&amp;Framework'!CG:CN,8,FALSE),""))</f>
        <v/>
      </c>
      <c r="K277">
        <f>SUM($J$3:J277)</f>
        <v>94</v>
      </c>
      <c r="O277">
        <f>SUM($L$2:L277)</f>
        <v>38270</v>
      </c>
      <c r="P277">
        <f t="shared" si="4"/>
        <v>382.7</v>
      </c>
    </row>
    <row r="278" spans="3:16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K278">
        <f>SUM($J$3:J278)</f>
        <v>94</v>
      </c>
      <c r="O278">
        <f>SUM($L$2:L278)</f>
        <v>38270</v>
      </c>
      <c r="P278">
        <f t="shared" si="4"/>
        <v>382.7</v>
      </c>
    </row>
    <row r="279" spans="3:16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K279">
        <f>SUM($J$3:J279)</f>
        <v>94</v>
      </c>
      <c r="O279">
        <f>SUM($L$2:L279)</f>
        <v>38270</v>
      </c>
      <c r="P279">
        <f t="shared" si="4"/>
        <v>382.7</v>
      </c>
    </row>
    <row r="280" spans="3:16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K280">
        <f>SUM($J$3:J280)</f>
        <v>94</v>
      </c>
      <c r="L280">
        <v>270</v>
      </c>
      <c r="O280">
        <f>SUM($L$2:L280)</f>
        <v>38540</v>
      </c>
      <c r="P280">
        <f t="shared" si="4"/>
        <v>385.4</v>
      </c>
    </row>
    <row r="281" spans="3:16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3" t="s">
        <v>485</v>
      </c>
      <c r="I281" s="93"/>
      <c r="J281" s="93"/>
      <c r="K281">
        <f>SUM($J$3:J281)</f>
        <v>94</v>
      </c>
      <c r="L281">
        <v>2500</v>
      </c>
      <c r="O281">
        <f>SUM($L$2:L281)</f>
        <v>41040</v>
      </c>
      <c r="P281">
        <f t="shared" si="4"/>
        <v>410.4</v>
      </c>
    </row>
    <row r="282" spans="3:16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K282">
        <f>SUM($J$3:J282)</f>
        <v>94</v>
      </c>
      <c r="O282">
        <f>SUM($L$2:L282)</f>
        <v>41040</v>
      </c>
      <c r="P282">
        <f t="shared" si="4"/>
        <v>410.4</v>
      </c>
    </row>
    <row r="283" spans="3:16" hidden="1" x14ac:dyDescent="0.2">
      <c r="C283">
        <v>282</v>
      </c>
      <c r="D283">
        <f>IF(IFERROR(VLOOKUP(C283,'Dungeon&amp;Framework'!CG:CL,3,FALSE),"") = 0,"",IFERROR(VLOOKUP(C283,'Dungeon&amp;Framework'!CG:CL,3,FALSE),"") )</f>
        <v>15</v>
      </c>
      <c r="G283" t="str">
        <f>IF( IFERROR(VLOOKUP(C283,'Dungeon&amp;Framework'!CG:CN,8,FALSE),"") = 0, "",IFERROR(VLOOKUP(C283,'Dungeon&amp;Framework'!CG:CN,8,FALSE),""))</f>
        <v/>
      </c>
      <c r="K283">
        <f>SUM($J$3:J283)</f>
        <v>94</v>
      </c>
      <c r="O283">
        <f>SUM($L$2:L283)</f>
        <v>41040</v>
      </c>
      <c r="P283">
        <f t="shared" si="4"/>
        <v>410.4</v>
      </c>
    </row>
    <row r="284" spans="3:16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K284">
        <f>SUM($J$3:J284)</f>
        <v>94</v>
      </c>
      <c r="O284">
        <f>SUM($L$2:L284)</f>
        <v>41040</v>
      </c>
      <c r="P284">
        <f t="shared" si="4"/>
        <v>410.4</v>
      </c>
    </row>
    <row r="285" spans="3:16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K285">
        <f>SUM($J$3:J285)</f>
        <v>94</v>
      </c>
      <c r="O285">
        <f>SUM($L$2:L285)</f>
        <v>41040</v>
      </c>
      <c r="P285">
        <f t="shared" si="4"/>
        <v>410.4</v>
      </c>
    </row>
    <row r="286" spans="3:16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K286">
        <f>SUM($J$3:J286)</f>
        <v>94</v>
      </c>
      <c r="O286">
        <f>SUM($L$2:L286)</f>
        <v>41040</v>
      </c>
      <c r="P286">
        <f t="shared" si="4"/>
        <v>410.4</v>
      </c>
    </row>
    <row r="287" spans="3:16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K287">
        <f>SUM($J$3:J287)</f>
        <v>94</v>
      </c>
      <c r="O287">
        <f>SUM($L$2:L287)</f>
        <v>41040</v>
      </c>
      <c r="P287">
        <f t="shared" si="4"/>
        <v>410.4</v>
      </c>
    </row>
    <row r="288" spans="3:16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79" t="s">
        <v>489</v>
      </c>
      <c r="I288" s="79"/>
      <c r="J288" s="79"/>
      <c r="K288">
        <f>SUM($J$3:J288)</f>
        <v>94</v>
      </c>
      <c r="L288">
        <v>750</v>
      </c>
      <c r="O288">
        <f>SUM($L$2:L288)</f>
        <v>41790</v>
      </c>
      <c r="P288">
        <f t="shared" si="4"/>
        <v>417.9</v>
      </c>
    </row>
    <row r="289" spans="3:16" hidden="1" x14ac:dyDescent="0.2">
      <c r="C289">
        <v>288</v>
      </c>
      <c r="D289">
        <f>IF(IFERROR(VLOOKUP(C289,'Dungeon&amp;Framework'!CG:CL,3,FALSE),"") = 0,"",IFERROR(VLOOKUP(C289,'Dungeon&amp;Framework'!CG:CL,3,FALSE),"") )</f>
        <v>16</v>
      </c>
      <c r="G289" t="str">
        <f>IF( IFERROR(VLOOKUP(C289,'Dungeon&amp;Framework'!CG:CN,8,FALSE),"") = 0, "",IFERROR(VLOOKUP(C289,'Dungeon&amp;Framework'!CG:CN,8,FALSE),""))</f>
        <v/>
      </c>
      <c r="K289">
        <f>SUM($J$3:J289)</f>
        <v>94</v>
      </c>
      <c r="O289">
        <f>SUM($L$2:L289)</f>
        <v>41790</v>
      </c>
      <c r="P289">
        <f t="shared" si="4"/>
        <v>417.9</v>
      </c>
    </row>
    <row r="290" spans="3:16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K290">
        <f>SUM($J$3:J290)</f>
        <v>94</v>
      </c>
      <c r="O290">
        <f>SUM($L$2:L290)</f>
        <v>41790</v>
      </c>
      <c r="P290">
        <f t="shared" si="4"/>
        <v>417.9</v>
      </c>
    </row>
    <row r="291" spans="3:16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K291">
        <f>SUM($J$3:J291)</f>
        <v>94</v>
      </c>
      <c r="O291">
        <f>SUM($L$2:L291)</f>
        <v>41790</v>
      </c>
      <c r="P291">
        <f t="shared" si="4"/>
        <v>417.9</v>
      </c>
    </row>
    <row r="292" spans="3:16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K292">
        <f>SUM($J$3:J292)</f>
        <v>94</v>
      </c>
      <c r="O292">
        <f>SUM($L$2:L292)</f>
        <v>41790</v>
      </c>
      <c r="P292">
        <f t="shared" si="4"/>
        <v>417.9</v>
      </c>
    </row>
    <row r="293" spans="3:16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K293">
        <f>SUM($J$3:J293)</f>
        <v>94</v>
      </c>
      <c r="O293">
        <f>SUM($L$2:L293)</f>
        <v>41790</v>
      </c>
      <c r="P293">
        <f t="shared" si="4"/>
        <v>417.9</v>
      </c>
    </row>
    <row r="294" spans="3:16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K294">
        <f>SUM($J$3:J294)</f>
        <v>94</v>
      </c>
      <c r="O294">
        <f>SUM($L$2:L294)</f>
        <v>41790</v>
      </c>
      <c r="P294">
        <f t="shared" si="4"/>
        <v>417.9</v>
      </c>
    </row>
    <row r="295" spans="3:16" x14ac:dyDescent="0.2">
      <c r="C295">
        <v>294</v>
      </c>
      <c r="D295">
        <f>IF(IFERROR(VLOOKUP(C295,'Dungeon&amp;Framework'!CG:CL,3,FALSE),"") = 0,"",IFERROR(VLOOKUP(C295,'Dungeon&amp;Framework'!CG:CL,3,FALSE),"") )</f>
        <v>17</v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K295">
        <f>SUM($J$3:J295)</f>
        <v>94</v>
      </c>
      <c r="L295">
        <v>270</v>
      </c>
      <c r="O295">
        <f>SUM($L$2:L295)</f>
        <v>42060</v>
      </c>
      <c r="P295">
        <f t="shared" si="4"/>
        <v>420.6</v>
      </c>
    </row>
    <row r="296" spans="3:16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K296">
        <f>SUM($J$3:J296)</f>
        <v>94</v>
      </c>
      <c r="O296">
        <f>SUM($L$2:L296)</f>
        <v>42060</v>
      </c>
      <c r="P296">
        <f t="shared" si="4"/>
        <v>420.6</v>
      </c>
    </row>
    <row r="297" spans="3:16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K297">
        <f>SUM($J$3:J297)</f>
        <v>94</v>
      </c>
      <c r="O297">
        <f>SUM($L$2:L297)</f>
        <v>42060</v>
      </c>
      <c r="P297">
        <f t="shared" si="4"/>
        <v>420.6</v>
      </c>
    </row>
    <row r="298" spans="3:16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K298">
        <f>SUM($J$3:J298)</f>
        <v>94</v>
      </c>
      <c r="O298">
        <f>SUM($L$2:L298)</f>
        <v>42060</v>
      </c>
      <c r="P298">
        <f t="shared" si="4"/>
        <v>420.6</v>
      </c>
    </row>
    <row r="299" spans="3:16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K299">
        <f>SUM($J$3:J299)</f>
        <v>94</v>
      </c>
      <c r="O299">
        <f>SUM($L$2:L299)</f>
        <v>42060</v>
      </c>
      <c r="P299">
        <f t="shared" si="4"/>
        <v>420.6</v>
      </c>
    </row>
    <row r="300" spans="3:16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J300">
        <v>5</v>
      </c>
      <c r="K300">
        <f>SUM($J$3:J300)</f>
        <v>99</v>
      </c>
      <c r="L300">
        <v>250</v>
      </c>
      <c r="O300">
        <f>SUM($L$2:L300)</f>
        <v>42310</v>
      </c>
      <c r="P300">
        <f t="shared" si="4"/>
        <v>423.1</v>
      </c>
    </row>
    <row r="301" spans="3:16" x14ac:dyDescent="0.2">
      <c r="C301">
        <v>300</v>
      </c>
      <c r="D301">
        <f>IF(IFERROR(VLOOKUP(C301,'Dungeon&amp;Framework'!CG:CL,3,FALSE),"") = 0,"",IFERROR(VLOOKUP(C301,'Dungeon&amp;Framework'!CG:CL,3,FALSE),"") )</f>
        <v>18</v>
      </c>
      <c r="F301">
        <v>1</v>
      </c>
      <c r="G301">
        <f>IF( IFERROR(VLOOKUP(C301,'Dungeon&amp;Framework'!CG:CN,8,FALSE),"") = 0, "",IFERROR(VLOOKUP(C301,'Dungeon&amp;Framework'!CG:CN,8,FALSE),""))</f>
        <v>20476.666666666668</v>
      </c>
      <c r="H301" s="93" t="s">
        <v>476</v>
      </c>
      <c r="I301" s="93"/>
      <c r="J301" s="93">
        <v>5</v>
      </c>
      <c r="K301">
        <f>SUM($J$3:J301)</f>
        <v>104</v>
      </c>
      <c r="L301">
        <v>3000</v>
      </c>
      <c r="O301">
        <f>SUM($L$2:L301)</f>
        <v>45310</v>
      </c>
      <c r="P301">
        <f t="shared" si="4"/>
        <v>453.1</v>
      </c>
    </row>
    <row r="302" spans="3:16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K302">
        <f>SUM($J$3:J302)</f>
        <v>104</v>
      </c>
      <c r="O302">
        <f>SUM($L$2:L302)</f>
        <v>45310</v>
      </c>
      <c r="P302">
        <f t="shared" si="4"/>
        <v>453.1</v>
      </c>
    </row>
    <row r="303" spans="3:16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K303">
        <f>SUM($J$3:J303)</f>
        <v>104</v>
      </c>
      <c r="O303">
        <f>SUM($L$2:L303)</f>
        <v>45310</v>
      </c>
      <c r="P303">
        <f t="shared" si="4"/>
        <v>453.1</v>
      </c>
    </row>
    <row r="304" spans="3:16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K304">
        <f>SUM($J$3:J304)</f>
        <v>104</v>
      </c>
      <c r="O304">
        <f>SUM($L$2:L304)</f>
        <v>45310</v>
      </c>
      <c r="P304">
        <f t="shared" si="4"/>
        <v>453.1</v>
      </c>
    </row>
    <row r="305" spans="3:16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K305">
        <f>SUM($J$3:J305)</f>
        <v>104</v>
      </c>
      <c r="O305">
        <f>SUM($L$2:L305)</f>
        <v>45310</v>
      </c>
      <c r="P305">
        <f t="shared" si="4"/>
        <v>453.1</v>
      </c>
    </row>
    <row r="306" spans="3:16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K306">
        <f>SUM($J$3:J306)</f>
        <v>104</v>
      </c>
      <c r="O306">
        <f>SUM($L$2:L306)</f>
        <v>45310</v>
      </c>
      <c r="P306">
        <f t="shared" si="4"/>
        <v>453.1</v>
      </c>
    </row>
    <row r="307" spans="3:16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K307">
        <f>SUM($J$3:J307)</f>
        <v>104</v>
      </c>
      <c r="O307">
        <f>SUM($L$2:L307)</f>
        <v>45310</v>
      </c>
      <c r="P307">
        <f t="shared" si="4"/>
        <v>453.1</v>
      </c>
    </row>
    <row r="308" spans="3:16" x14ac:dyDescent="0.2">
      <c r="C308">
        <v>307</v>
      </c>
      <c r="D308">
        <f>IF(IFERROR(VLOOKUP(C308,'Dungeon&amp;Framework'!CG:CL,3,FALSE),"") = 0,"",IFERROR(VLOOKUP(C308,'Dungeon&amp;Framework'!CG:CL,3,FALSE),"") )</f>
        <v>1</v>
      </c>
      <c r="G308" t="str">
        <f>IF( IFERROR(VLOOKUP(C308,'Dungeon&amp;Framework'!CG:CN,8,FALSE),"") = 0, "",IFERROR(VLOOKUP(C308,'Dungeon&amp;Framework'!CG:CN,8,FALSE),""))</f>
        <v/>
      </c>
      <c r="H308" s="79" t="s">
        <v>682</v>
      </c>
      <c r="I308" t="s">
        <v>681</v>
      </c>
      <c r="J308">
        <v>3</v>
      </c>
      <c r="K308">
        <f>SUM($J$3:J308)</f>
        <v>107</v>
      </c>
      <c r="L308">
        <v>360</v>
      </c>
      <c r="O308">
        <f>SUM($L$2:L308)</f>
        <v>45670</v>
      </c>
      <c r="P308">
        <f t="shared" si="4"/>
        <v>456.7</v>
      </c>
    </row>
    <row r="309" spans="3:16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K309">
        <f>SUM($J$3:J309)</f>
        <v>107</v>
      </c>
      <c r="O309">
        <f>SUM($L$2:L309)</f>
        <v>45670</v>
      </c>
      <c r="P309">
        <f t="shared" si="4"/>
        <v>456.7</v>
      </c>
    </row>
    <row r="310" spans="3:16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K310">
        <f>SUM($J$3:J310)</f>
        <v>107</v>
      </c>
      <c r="O310">
        <f>SUM($L$2:L310)</f>
        <v>45670</v>
      </c>
      <c r="P310">
        <f t="shared" si="4"/>
        <v>456.7</v>
      </c>
    </row>
    <row r="311" spans="3:16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K311">
        <f>SUM($J$3:J311)</f>
        <v>107</v>
      </c>
      <c r="O311">
        <f>SUM($L$2:L311)</f>
        <v>45670</v>
      </c>
      <c r="P311">
        <f t="shared" si="4"/>
        <v>456.7</v>
      </c>
    </row>
    <row r="312" spans="3:16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K312">
        <f>SUM($J$3:J312)</f>
        <v>107</v>
      </c>
      <c r="O312">
        <f>SUM($L$2:L312)</f>
        <v>45670</v>
      </c>
      <c r="P312">
        <f t="shared" si="4"/>
        <v>456.7</v>
      </c>
    </row>
    <row r="313" spans="3:16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K313">
        <f>SUM($J$3:J313)</f>
        <v>107</v>
      </c>
      <c r="O313">
        <f>SUM($L$2:L313)</f>
        <v>45670</v>
      </c>
      <c r="P313">
        <f t="shared" si="4"/>
        <v>456.7</v>
      </c>
    </row>
    <row r="314" spans="3:16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K314">
        <f>SUM($J$3:J314)</f>
        <v>107</v>
      </c>
      <c r="O314">
        <f>SUM($L$2:L314)</f>
        <v>45670</v>
      </c>
      <c r="P314">
        <f t="shared" si="4"/>
        <v>456.7</v>
      </c>
    </row>
    <row r="315" spans="3:16" x14ac:dyDescent="0.2">
      <c r="C315">
        <v>314</v>
      </c>
      <c r="D315">
        <f>IF(IFERROR(VLOOKUP(C315,'Dungeon&amp;Framework'!CG:CL,3,FALSE),"") = 0,"",IFERROR(VLOOKUP(C315,'Dungeon&amp;Framework'!CG:CL,3,FALSE),"") )</f>
        <v>2</v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K315">
        <f>SUM($J$3:J315)</f>
        <v>107</v>
      </c>
      <c r="L315">
        <v>750</v>
      </c>
      <c r="O315">
        <f>SUM($L$2:L315)</f>
        <v>46420</v>
      </c>
      <c r="P315">
        <f t="shared" si="4"/>
        <v>464.2</v>
      </c>
    </row>
    <row r="316" spans="3:16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K316">
        <f>SUM($J$3:J316)</f>
        <v>107</v>
      </c>
      <c r="O316">
        <f>SUM($L$2:L316)</f>
        <v>46420</v>
      </c>
      <c r="P316">
        <f t="shared" si="4"/>
        <v>464.2</v>
      </c>
    </row>
    <row r="317" spans="3:16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K317">
        <f>SUM($J$3:J317)</f>
        <v>107</v>
      </c>
      <c r="O317">
        <f>SUM($L$2:L317)</f>
        <v>46420</v>
      </c>
      <c r="P317">
        <f t="shared" si="4"/>
        <v>464.2</v>
      </c>
    </row>
    <row r="318" spans="3:16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K318">
        <f>SUM($J$3:J318)</f>
        <v>107</v>
      </c>
      <c r="O318">
        <f>SUM($L$2:L318)</f>
        <v>46420</v>
      </c>
      <c r="P318">
        <f t="shared" si="4"/>
        <v>464.2</v>
      </c>
    </row>
    <row r="319" spans="3:16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K319">
        <f>SUM($J$3:J319)</f>
        <v>107</v>
      </c>
      <c r="O319">
        <f>SUM($L$2:L319)</f>
        <v>46420</v>
      </c>
      <c r="P319">
        <f t="shared" si="4"/>
        <v>464.2</v>
      </c>
    </row>
    <row r="320" spans="3:16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K320">
        <f>SUM($J$3:J320)</f>
        <v>107</v>
      </c>
      <c r="L320">
        <v>270</v>
      </c>
      <c r="O320">
        <f>SUM($L$2:L320)</f>
        <v>46690</v>
      </c>
      <c r="P320">
        <f t="shared" si="4"/>
        <v>466.9</v>
      </c>
    </row>
    <row r="321" spans="3:16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3" t="s">
        <v>486</v>
      </c>
      <c r="I321" s="93"/>
      <c r="J321" s="93"/>
      <c r="K321">
        <f>SUM($J$3:J321)</f>
        <v>107</v>
      </c>
      <c r="L321">
        <v>3000</v>
      </c>
      <c r="O321">
        <f>SUM($L$2:L321)</f>
        <v>49690</v>
      </c>
      <c r="P321">
        <f t="shared" si="4"/>
        <v>496.9</v>
      </c>
    </row>
    <row r="322" spans="3:16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K322">
        <f>SUM($J$3:J322)</f>
        <v>107</v>
      </c>
      <c r="O322">
        <f>SUM($L$2:L322)</f>
        <v>49690</v>
      </c>
      <c r="P322">
        <f t="shared" si="4"/>
        <v>496.9</v>
      </c>
    </row>
    <row r="323" spans="3:16" hidden="1" x14ac:dyDescent="0.2">
      <c r="C323">
        <v>322</v>
      </c>
      <c r="D323">
        <f>IF(IFERROR(VLOOKUP(C323,'Dungeon&amp;Framework'!CG:CL,3,FALSE),"") = 0,"",IFERROR(VLOOKUP(C323,'Dungeon&amp;Framework'!CG:CL,3,FALSE),"") )</f>
        <v>3</v>
      </c>
      <c r="G323" t="str">
        <f>IF( IFERROR(VLOOKUP(C323,'Dungeon&amp;Framework'!CG:CN,8,FALSE),"") = 0, "",IFERROR(VLOOKUP(C323,'Dungeon&amp;Framework'!CG:CN,8,FALSE),""))</f>
        <v/>
      </c>
      <c r="K323">
        <f>SUM($J$3:J323)</f>
        <v>107</v>
      </c>
      <c r="O323">
        <f>SUM($L$2:L323)</f>
        <v>49690</v>
      </c>
      <c r="P323">
        <f t="shared" ref="P323:P386" si="5">O323/100</f>
        <v>496.9</v>
      </c>
    </row>
    <row r="324" spans="3:16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K324">
        <f>SUM($J$3:J324)</f>
        <v>107</v>
      </c>
      <c r="O324">
        <f>SUM($L$2:L324)</f>
        <v>49690</v>
      </c>
      <c r="P324">
        <f t="shared" si="5"/>
        <v>496.9</v>
      </c>
    </row>
    <row r="325" spans="3:16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K325">
        <f>SUM($J$3:J325)</f>
        <v>107</v>
      </c>
      <c r="O325">
        <f>SUM($L$2:L325)</f>
        <v>49690</v>
      </c>
      <c r="P325">
        <f t="shared" si="5"/>
        <v>496.9</v>
      </c>
    </row>
    <row r="326" spans="3:16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K326">
        <f>SUM($J$3:J326)</f>
        <v>107</v>
      </c>
      <c r="O326">
        <f>SUM($L$2:L326)</f>
        <v>49690</v>
      </c>
      <c r="P326">
        <f t="shared" si="5"/>
        <v>496.9</v>
      </c>
    </row>
    <row r="327" spans="3:16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K327">
        <f>SUM($J$3:J327)</f>
        <v>107</v>
      </c>
      <c r="O327">
        <f>SUM($L$2:L327)</f>
        <v>49690</v>
      </c>
      <c r="P327">
        <f t="shared" si="5"/>
        <v>496.9</v>
      </c>
    </row>
    <row r="328" spans="3:16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79" t="s">
        <v>489</v>
      </c>
      <c r="I328" s="79"/>
      <c r="J328" s="79"/>
      <c r="K328">
        <f>SUM($J$3:J328)</f>
        <v>107</v>
      </c>
      <c r="L328">
        <v>750</v>
      </c>
      <c r="O328">
        <f>SUM($L$2:L328)</f>
        <v>50440</v>
      </c>
      <c r="P328">
        <f t="shared" si="5"/>
        <v>504.4</v>
      </c>
    </row>
    <row r="329" spans="3:16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K329">
        <f>SUM($J$3:J329)</f>
        <v>107</v>
      </c>
      <c r="O329">
        <f>SUM($L$2:L329)</f>
        <v>50440</v>
      </c>
      <c r="P329">
        <f t="shared" si="5"/>
        <v>504.4</v>
      </c>
    </row>
    <row r="330" spans="3:16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K330">
        <f>SUM($J$3:J330)</f>
        <v>107</v>
      </c>
      <c r="O330">
        <f>SUM($L$2:L330)</f>
        <v>50440</v>
      </c>
      <c r="P330">
        <f t="shared" si="5"/>
        <v>504.4</v>
      </c>
    </row>
    <row r="331" spans="3:16" hidden="1" x14ac:dyDescent="0.2">
      <c r="C331">
        <v>330</v>
      </c>
      <c r="D331">
        <f>IF(IFERROR(VLOOKUP(C331,'Dungeon&amp;Framework'!CG:CL,3,FALSE),"") = 0,"",IFERROR(VLOOKUP(C331,'Dungeon&amp;Framework'!CG:CL,3,FALSE),"") )</f>
        <v>4</v>
      </c>
      <c r="G331" t="str">
        <f>IF( IFERROR(VLOOKUP(C331,'Dungeon&amp;Framework'!CG:CN,8,FALSE),"") = 0, "",IFERROR(VLOOKUP(C331,'Dungeon&amp;Framework'!CG:CN,8,FALSE),""))</f>
        <v/>
      </c>
      <c r="K331">
        <f>SUM($J$3:J331)</f>
        <v>107</v>
      </c>
      <c r="O331">
        <f>SUM($L$2:L331)</f>
        <v>50440</v>
      </c>
      <c r="P331">
        <f t="shared" si="5"/>
        <v>504.4</v>
      </c>
    </row>
    <row r="332" spans="3:16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K332">
        <f>SUM($J$3:J332)</f>
        <v>107</v>
      </c>
      <c r="O332">
        <f>SUM($L$2:L332)</f>
        <v>50440</v>
      </c>
      <c r="P332">
        <f t="shared" si="5"/>
        <v>504.4</v>
      </c>
    </row>
    <row r="333" spans="3:16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K333">
        <f>SUM($J$3:J333)</f>
        <v>107</v>
      </c>
      <c r="O333">
        <f>SUM($L$2:L333)</f>
        <v>50440</v>
      </c>
      <c r="P333">
        <f t="shared" si="5"/>
        <v>504.4</v>
      </c>
    </row>
    <row r="334" spans="3:16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K334">
        <f>SUM($J$3:J334)</f>
        <v>107</v>
      </c>
      <c r="O334">
        <f>SUM($L$2:L334)</f>
        <v>50440</v>
      </c>
      <c r="P334">
        <f t="shared" si="5"/>
        <v>504.4</v>
      </c>
    </row>
    <row r="335" spans="3:16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K335">
        <f>SUM($J$3:J335)</f>
        <v>107</v>
      </c>
      <c r="L335">
        <v>270</v>
      </c>
      <c r="O335">
        <f>SUM($L$2:L335)</f>
        <v>50710</v>
      </c>
      <c r="P335">
        <f t="shared" si="5"/>
        <v>507.1</v>
      </c>
    </row>
    <row r="336" spans="3:16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K336">
        <f>SUM($J$3:J336)</f>
        <v>107</v>
      </c>
      <c r="O336">
        <f>SUM($L$2:L336)</f>
        <v>50710</v>
      </c>
      <c r="P336">
        <f t="shared" si="5"/>
        <v>507.1</v>
      </c>
    </row>
    <row r="337" spans="3:16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K337">
        <f>SUM($J$3:J337)</f>
        <v>107</v>
      </c>
      <c r="O337">
        <f>SUM($L$2:L337)</f>
        <v>50710</v>
      </c>
      <c r="P337">
        <f t="shared" si="5"/>
        <v>507.1</v>
      </c>
    </row>
    <row r="338" spans="3:16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K338">
        <f>SUM($J$3:J338)</f>
        <v>107</v>
      </c>
      <c r="O338">
        <f>SUM($L$2:L338)</f>
        <v>50710</v>
      </c>
      <c r="P338">
        <f t="shared" si="5"/>
        <v>507.1</v>
      </c>
    </row>
    <row r="339" spans="3:16" hidden="1" x14ac:dyDescent="0.2">
      <c r="C339">
        <v>338</v>
      </c>
      <c r="D339">
        <f>IF(IFERROR(VLOOKUP(C339,'Dungeon&amp;Framework'!CG:CL,3,FALSE),"") = 0,"",IFERROR(VLOOKUP(C339,'Dungeon&amp;Framework'!CG:CL,3,FALSE),"") )</f>
        <v>5</v>
      </c>
      <c r="G339" t="str">
        <f>IF( IFERROR(VLOOKUP(C339,'Dungeon&amp;Framework'!CG:CN,8,FALSE),"") = 0, "",IFERROR(VLOOKUP(C339,'Dungeon&amp;Framework'!CG:CN,8,FALSE),""))</f>
        <v/>
      </c>
      <c r="K339">
        <f>SUM($J$3:J339)</f>
        <v>107</v>
      </c>
      <c r="O339">
        <f>SUM($L$2:L339)</f>
        <v>50710</v>
      </c>
      <c r="P339">
        <f t="shared" si="5"/>
        <v>507.1</v>
      </c>
    </row>
    <row r="340" spans="3:16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 t="s">
        <v>549</v>
      </c>
      <c r="J340">
        <v>4</v>
      </c>
      <c r="K340">
        <f>SUM($J$3:J340)</f>
        <v>111</v>
      </c>
      <c r="L340">
        <v>250</v>
      </c>
      <c r="O340">
        <f>SUM($L$2:L340)</f>
        <v>50960</v>
      </c>
      <c r="P340">
        <f t="shared" si="5"/>
        <v>509.6</v>
      </c>
    </row>
    <row r="341" spans="3:16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3" t="s">
        <v>476</v>
      </c>
      <c r="I341" s="93"/>
      <c r="J341" s="93">
        <v>5</v>
      </c>
      <c r="K341">
        <f>SUM($J$3:J341)</f>
        <v>116</v>
      </c>
      <c r="L341">
        <v>3000</v>
      </c>
      <c r="O341">
        <f>SUM($L$2:L341)</f>
        <v>53960</v>
      </c>
      <c r="P341">
        <f t="shared" si="5"/>
        <v>539.6</v>
      </c>
    </row>
    <row r="342" spans="3:16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K342">
        <f>SUM($J$3:J342)</f>
        <v>116</v>
      </c>
      <c r="O342">
        <f>SUM($L$2:L342)</f>
        <v>53960</v>
      </c>
      <c r="P342">
        <f t="shared" si="5"/>
        <v>539.6</v>
      </c>
    </row>
    <row r="343" spans="3:16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K343">
        <f>SUM($J$3:J343)</f>
        <v>116</v>
      </c>
      <c r="O343">
        <f>SUM($L$2:L343)</f>
        <v>53960</v>
      </c>
      <c r="P343">
        <f t="shared" si="5"/>
        <v>539.6</v>
      </c>
    </row>
    <row r="344" spans="3:16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K344">
        <f>SUM($J$3:J344)</f>
        <v>116</v>
      </c>
      <c r="O344">
        <f>SUM($L$2:L344)</f>
        <v>53960</v>
      </c>
      <c r="P344">
        <f t="shared" si="5"/>
        <v>539.6</v>
      </c>
    </row>
    <row r="345" spans="3:16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K345">
        <f>SUM($J$3:J345)</f>
        <v>116</v>
      </c>
      <c r="O345">
        <f>SUM($L$2:L345)</f>
        <v>53960</v>
      </c>
      <c r="P345">
        <f t="shared" si="5"/>
        <v>539.6</v>
      </c>
    </row>
    <row r="346" spans="3:16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K346">
        <f>SUM($J$3:J346)</f>
        <v>116</v>
      </c>
      <c r="O346">
        <f>SUM($L$2:L346)</f>
        <v>53960</v>
      </c>
      <c r="P346">
        <f t="shared" si="5"/>
        <v>539.6</v>
      </c>
    </row>
    <row r="347" spans="3:16" hidden="1" x14ac:dyDescent="0.2">
      <c r="C347">
        <v>346</v>
      </c>
      <c r="D347">
        <f>IF(IFERROR(VLOOKUP(C347,'Dungeon&amp;Framework'!CG:CL,3,FALSE),"") = 0,"",IFERROR(VLOOKUP(C347,'Dungeon&amp;Framework'!CG:CL,3,FALSE),"") )</f>
        <v>6</v>
      </c>
      <c r="G347">
        <f>IF( IFERROR(VLOOKUP(C347,'Dungeon&amp;Framework'!CG:CN,8,FALSE),"") = 0, "",IFERROR(VLOOKUP(C347,'Dungeon&amp;Framework'!CG:CN,8,FALSE),""))</f>
        <v>14646.666666666666</v>
      </c>
      <c r="K347">
        <f>SUM($J$3:J347)</f>
        <v>116</v>
      </c>
      <c r="O347">
        <f>SUM($L$2:L347)</f>
        <v>53960</v>
      </c>
      <c r="P347">
        <f t="shared" si="5"/>
        <v>539.6</v>
      </c>
    </row>
    <row r="348" spans="3:16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79" t="s">
        <v>682</v>
      </c>
      <c r="I348" t="s">
        <v>549</v>
      </c>
      <c r="J348">
        <v>4</v>
      </c>
      <c r="K348">
        <f>SUM($J$3:J348)</f>
        <v>120</v>
      </c>
      <c r="L348">
        <v>360</v>
      </c>
      <c r="O348">
        <f>SUM($L$2:L348)</f>
        <v>54320</v>
      </c>
      <c r="P348">
        <f t="shared" si="5"/>
        <v>543.20000000000005</v>
      </c>
    </row>
    <row r="349" spans="3:16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K349">
        <f>SUM($J$3:J349)</f>
        <v>120</v>
      </c>
      <c r="O349">
        <f>SUM($L$2:L349)</f>
        <v>54320</v>
      </c>
      <c r="P349">
        <f t="shared" si="5"/>
        <v>543.20000000000005</v>
      </c>
    </row>
    <row r="350" spans="3:16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K350">
        <f>SUM($J$3:J350)</f>
        <v>120</v>
      </c>
      <c r="O350">
        <f>SUM($L$2:L350)</f>
        <v>54320</v>
      </c>
      <c r="P350">
        <f t="shared" si="5"/>
        <v>543.20000000000005</v>
      </c>
    </row>
    <row r="351" spans="3:16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K351">
        <f>SUM($J$3:J351)</f>
        <v>120</v>
      </c>
      <c r="O351">
        <f>SUM($L$2:L351)</f>
        <v>54320</v>
      </c>
      <c r="P351">
        <f t="shared" si="5"/>
        <v>543.20000000000005</v>
      </c>
    </row>
    <row r="352" spans="3:16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K352">
        <f>SUM($J$3:J352)</f>
        <v>120</v>
      </c>
      <c r="O352">
        <f>SUM($L$2:L352)</f>
        <v>54320</v>
      </c>
      <c r="P352">
        <f t="shared" si="5"/>
        <v>543.20000000000005</v>
      </c>
    </row>
    <row r="353" spans="3:16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K353">
        <f>SUM($J$3:J353)</f>
        <v>120</v>
      </c>
      <c r="O353">
        <f>SUM($L$2:L353)</f>
        <v>54320</v>
      </c>
      <c r="P353">
        <f t="shared" si="5"/>
        <v>543.20000000000005</v>
      </c>
    </row>
    <row r="354" spans="3:16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K354">
        <f>SUM($J$3:J354)</f>
        <v>120</v>
      </c>
      <c r="O354">
        <f>SUM($L$2:L354)</f>
        <v>54320</v>
      </c>
      <c r="P354">
        <f t="shared" si="5"/>
        <v>543.20000000000005</v>
      </c>
    </row>
    <row r="355" spans="3:16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K355">
        <f>SUM($J$3:J355)</f>
        <v>120</v>
      </c>
      <c r="L355">
        <v>750</v>
      </c>
      <c r="O355">
        <f>SUM($L$2:L355)</f>
        <v>55070</v>
      </c>
      <c r="P355">
        <f t="shared" si="5"/>
        <v>550.70000000000005</v>
      </c>
    </row>
    <row r="356" spans="3:16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K356">
        <f>SUM($J$3:J356)</f>
        <v>120</v>
      </c>
      <c r="O356">
        <f>SUM($L$2:L356)</f>
        <v>55070</v>
      </c>
      <c r="P356">
        <f t="shared" si="5"/>
        <v>550.70000000000005</v>
      </c>
    </row>
    <row r="357" spans="3:16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K357">
        <f>SUM($J$3:J357)</f>
        <v>120</v>
      </c>
      <c r="O357">
        <f>SUM($L$2:L357)</f>
        <v>55070</v>
      </c>
      <c r="P357">
        <f t="shared" si="5"/>
        <v>550.70000000000005</v>
      </c>
    </row>
    <row r="358" spans="3:16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K358">
        <f>SUM($J$3:J358)</f>
        <v>120</v>
      </c>
      <c r="O358">
        <f>SUM($L$2:L358)</f>
        <v>55070</v>
      </c>
      <c r="P358">
        <f t="shared" si="5"/>
        <v>550.70000000000005</v>
      </c>
    </row>
    <row r="359" spans="3:16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K359">
        <f>SUM($J$3:J359)</f>
        <v>120</v>
      </c>
      <c r="O359">
        <f>SUM($L$2:L359)</f>
        <v>55070</v>
      </c>
      <c r="P359">
        <f t="shared" si="5"/>
        <v>550.70000000000005</v>
      </c>
    </row>
    <row r="360" spans="3:16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K360">
        <f>SUM($J$3:J360)</f>
        <v>120</v>
      </c>
      <c r="L360">
        <v>270</v>
      </c>
      <c r="O360">
        <f>SUM($L$2:L360)</f>
        <v>55340</v>
      </c>
      <c r="P360">
        <f t="shared" si="5"/>
        <v>553.4</v>
      </c>
    </row>
    <row r="361" spans="3:16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3" t="s">
        <v>485</v>
      </c>
      <c r="I361" s="93"/>
      <c r="J361" s="93"/>
      <c r="K361">
        <f>SUM($J$3:J361)</f>
        <v>120</v>
      </c>
      <c r="L361">
        <v>2500</v>
      </c>
      <c r="O361">
        <f>SUM($L$2:L361)</f>
        <v>57840</v>
      </c>
      <c r="P361">
        <f t="shared" si="5"/>
        <v>578.4</v>
      </c>
    </row>
    <row r="362" spans="3:16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K362">
        <f>SUM($J$3:J362)</f>
        <v>120</v>
      </c>
      <c r="O362">
        <f>SUM($L$2:L362)</f>
        <v>57840</v>
      </c>
      <c r="P362">
        <f t="shared" si="5"/>
        <v>578.4</v>
      </c>
    </row>
    <row r="363" spans="3:16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K363">
        <f>SUM($J$3:J363)</f>
        <v>120</v>
      </c>
      <c r="O363">
        <f>SUM($L$2:L363)</f>
        <v>57840</v>
      </c>
      <c r="P363">
        <f t="shared" si="5"/>
        <v>578.4</v>
      </c>
    </row>
    <row r="364" spans="3:16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K364">
        <f>SUM($J$3:J364)</f>
        <v>120</v>
      </c>
      <c r="O364">
        <f>SUM($L$2:L364)</f>
        <v>57840</v>
      </c>
      <c r="P364">
        <f t="shared" si="5"/>
        <v>578.4</v>
      </c>
    </row>
    <row r="365" spans="3:16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K365">
        <f>SUM($J$3:J365)</f>
        <v>120</v>
      </c>
      <c r="O365">
        <f>SUM($L$2:L365)</f>
        <v>57840</v>
      </c>
      <c r="P365">
        <f t="shared" si="5"/>
        <v>578.4</v>
      </c>
    </row>
    <row r="366" spans="3:16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K366">
        <f>SUM($J$3:J366)</f>
        <v>120</v>
      </c>
      <c r="O366">
        <f>SUM($L$2:L366)</f>
        <v>57840</v>
      </c>
      <c r="P366">
        <f t="shared" si="5"/>
        <v>578.4</v>
      </c>
    </row>
    <row r="367" spans="3:16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K367">
        <f>SUM($J$3:J367)</f>
        <v>120</v>
      </c>
      <c r="O367">
        <f>SUM($L$2:L367)</f>
        <v>57840</v>
      </c>
      <c r="P367">
        <f t="shared" si="5"/>
        <v>578.4</v>
      </c>
    </row>
    <row r="368" spans="3:16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79" t="s">
        <v>489</v>
      </c>
      <c r="I368" s="79"/>
      <c r="J368" s="79"/>
      <c r="K368">
        <f>SUM($J$3:J368)</f>
        <v>120</v>
      </c>
      <c r="L368">
        <v>750</v>
      </c>
      <c r="O368">
        <f>SUM($L$2:L368)</f>
        <v>58590</v>
      </c>
      <c r="P368">
        <f t="shared" si="5"/>
        <v>585.9</v>
      </c>
    </row>
    <row r="369" spans="3:16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K369">
        <f>SUM($J$3:J369)</f>
        <v>120</v>
      </c>
      <c r="O369">
        <f>SUM($L$2:L369)</f>
        <v>58590</v>
      </c>
      <c r="P369">
        <f t="shared" si="5"/>
        <v>585.9</v>
      </c>
    </row>
    <row r="370" spans="3:16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K370">
        <f>SUM($J$3:J370)</f>
        <v>120</v>
      </c>
      <c r="O370">
        <f>SUM($L$2:L370)</f>
        <v>58590</v>
      </c>
      <c r="P370">
        <f t="shared" si="5"/>
        <v>585.9</v>
      </c>
    </row>
    <row r="371" spans="3:16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K371">
        <f>SUM($J$3:J371)</f>
        <v>120</v>
      </c>
      <c r="O371">
        <f>SUM($L$2:L371)</f>
        <v>58590</v>
      </c>
      <c r="P371">
        <f t="shared" si="5"/>
        <v>585.9</v>
      </c>
    </row>
    <row r="372" spans="3:16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K372">
        <f>SUM($J$3:J372)</f>
        <v>120</v>
      </c>
      <c r="O372">
        <f>SUM($L$2:L372)</f>
        <v>58590</v>
      </c>
      <c r="P372">
        <f t="shared" si="5"/>
        <v>585.9</v>
      </c>
    </row>
    <row r="373" spans="3:16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K373">
        <f>SUM($J$3:J373)</f>
        <v>120</v>
      </c>
      <c r="O373">
        <f>SUM($L$2:L373)</f>
        <v>58590</v>
      </c>
      <c r="P373">
        <f t="shared" si="5"/>
        <v>585.9</v>
      </c>
    </row>
    <row r="374" spans="3:16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K374">
        <f>SUM($J$3:J374)</f>
        <v>120</v>
      </c>
      <c r="O374">
        <f>SUM($L$2:L374)</f>
        <v>58590</v>
      </c>
      <c r="P374">
        <f t="shared" si="5"/>
        <v>585.9</v>
      </c>
    </row>
    <row r="375" spans="3:16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K375">
        <f>SUM($J$3:J375)</f>
        <v>120</v>
      </c>
      <c r="L375">
        <v>270</v>
      </c>
      <c r="O375">
        <f>SUM($L$2:L375)</f>
        <v>58860</v>
      </c>
      <c r="P375">
        <f t="shared" si="5"/>
        <v>588.6</v>
      </c>
    </row>
    <row r="376" spans="3:16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K376">
        <f>SUM($J$3:J376)</f>
        <v>120</v>
      </c>
      <c r="O376">
        <f>SUM($L$2:L376)</f>
        <v>58860</v>
      </c>
      <c r="P376">
        <f t="shared" si="5"/>
        <v>588.6</v>
      </c>
    </row>
    <row r="377" spans="3:16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K377">
        <f>SUM($J$3:J377)</f>
        <v>120</v>
      </c>
      <c r="O377">
        <f>SUM($L$2:L377)</f>
        <v>58860</v>
      </c>
      <c r="P377">
        <f t="shared" si="5"/>
        <v>588.6</v>
      </c>
    </row>
    <row r="378" spans="3:16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K378">
        <f>SUM($J$3:J378)</f>
        <v>120</v>
      </c>
      <c r="O378">
        <f>SUM($L$2:L378)</f>
        <v>58860</v>
      </c>
      <c r="P378">
        <f t="shared" si="5"/>
        <v>588.6</v>
      </c>
    </row>
    <row r="379" spans="3:16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K379">
        <f>SUM($J$3:J379)</f>
        <v>120</v>
      </c>
      <c r="O379">
        <f>SUM($L$2:L379)</f>
        <v>58860</v>
      </c>
      <c r="P379">
        <f t="shared" si="5"/>
        <v>588.6</v>
      </c>
    </row>
    <row r="380" spans="3:16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 t="s">
        <v>549</v>
      </c>
      <c r="J380">
        <v>4</v>
      </c>
      <c r="K380">
        <f>SUM($J$3:J380)</f>
        <v>124</v>
      </c>
      <c r="L380">
        <v>250</v>
      </c>
      <c r="O380">
        <f>SUM($L$2:L380)</f>
        <v>59110</v>
      </c>
      <c r="P380">
        <f t="shared" si="5"/>
        <v>591.1</v>
      </c>
    </row>
    <row r="381" spans="3:16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3" t="s">
        <v>476</v>
      </c>
      <c r="I381" s="93"/>
      <c r="J381" s="93">
        <v>5</v>
      </c>
      <c r="K381">
        <f>SUM($J$3:J381)</f>
        <v>129</v>
      </c>
      <c r="L381">
        <v>300</v>
      </c>
      <c r="O381">
        <f>SUM($L$2:L381)</f>
        <v>59410</v>
      </c>
      <c r="P381">
        <f t="shared" si="5"/>
        <v>594.1</v>
      </c>
    </row>
    <row r="382" spans="3:16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K382">
        <f>SUM($J$3:J382)</f>
        <v>129</v>
      </c>
      <c r="O382">
        <f>SUM($L$2:L382)</f>
        <v>59410</v>
      </c>
      <c r="P382">
        <f t="shared" si="5"/>
        <v>594.1</v>
      </c>
    </row>
    <row r="383" spans="3:16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K383">
        <f>SUM($J$3:J383)</f>
        <v>129</v>
      </c>
      <c r="O383">
        <f>SUM($L$2:L383)</f>
        <v>59410</v>
      </c>
      <c r="P383">
        <f t="shared" si="5"/>
        <v>594.1</v>
      </c>
    </row>
    <row r="384" spans="3:16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K384">
        <f>SUM($J$3:J384)</f>
        <v>129</v>
      </c>
      <c r="O384">
        <f>SUM($L$2:L384)</f>
        <v>59410</v>
      </c>
      <c r="P384">
        <f t="shared" si="5"/>
        <v>594.1</v>
      </c>
    </row>
    <row r="385" spans="3:16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K385">
        <f>SUM($J$3:J385)</f>
        <v>129</v>
      </c>
      <c r="O385">
        <f>SUM($L$2:L385)</f>
        <v>59410</v>
      </c>
      <c r="P385">
        <f t="shared" si="5"/>
        <v>594.1</v>
      </c>
    </row>
    <row r="386" spans="3:16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K386">
        <f>SUM($J$3:J386)</f>
        <v>129</v>
      </c>
      <c r="O386">
        <f>SUM($L$2:L386)</f>
        <v>59410</v>
      </c>
      <c r="P386">
        <f t="shared" si="5"/>
        <v>594.1</v>
      </c>
    </row>
    <row r="387" spans="3:16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K387">
        <f>SUM($J$3:J387)</f>
        <v>129</v>
      </c>
      <c r="O387">
        <f>SUM($L$2:L387)</f>
        <v>59410</v>
      </c>
      <c r="P387">
        <f t="shared" ref="P387:P417" si="6">O387/100</f>
        <v>594.1</v>
      </c>
    </row>
    <row r="388" spans="3:16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79" t="s">
        <v>682</v>
      </c>
      <c r="I388" t="s">
        <v>549</v>
      </c>
      <c r="J388">
        <v>4</v>
      </c>
      <c r="K388">
        <f>SUM($J$3:J388)</f>
        <v>133</v>
      </c>
      <c r="L388">
        <v>360</v>
      </c>
      <c r="O388">
        <f>SUM($L$2:L388)</f>
        <v>59770</v>
      </c>
      <c r="P388">
        <f t="shared" si="6"/>
        <v>597.70000000000005</v>
      </c>
    </row>
    <row r="389" spans="3:16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K389">
        <f>SUM($J$3:J389)</f>
        <v>133</v>
      </c>
      <c r="O389">
        <f>SUM($L$2:L389)</f>
        <v>59770</v>
      </c>
      <c r="P389">
        <f t="shared" si="6"/>
        <v>597.70000000000005</v>
      </c>
    </row>
    <row r="390" spans="3:16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K390">
        <f>SUM($J$3:J390)</f>
        <v>133</v>
      </c>
      <c r="O390">
        <f>SUM($L$2:L390)</f>
        <v>59770</v>
      </c>
      <c r="P390">
        <f t="shared" si="6"/>
        <v>597.70000000000005</v>
      </c>
    </row>
    <row r="391" spans="3:16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K391">
        <f>SUM($J$3:J391)</f>
        <v>133</v>
      </c>
      <c r="O391">
        <f>SUM($L$2:L391)</f>
        <v>59770</v>
      </c>
      <c r="P391">
        <f t="shared" si="6"/>
        <v>597.70000000000005</v>
      </c>
    </row>
    <row r="392" spans="3:16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K392">
        <f>SUM($J$3:J392)</f>
        <v>133</v>
      </c>
      <c r="O392">
        <f>SUM($L$2:L392)</f>
        <v>59770</v>
      </c>
      <c r="P392">
        <f t="shared" si="6"/>
        <v>597.70000000000005</v>
      </c>
    </row>
    <row r="393" spans="3:16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K393">
        <f>SUM($J$3:J393)</f>
        <v>133</v>
      </c>
      <c r="O393">
        <f>SUM($L$2:L393)</f>
        <v>59770</v>
      </c>
      <c r="P393">
        <f t="shared" si="6"/>
        <v>597.70000000000005</v>
      </c>
    </row>
    <row r="394" spans="3:16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K394">
        <f>SUM($J$3:J394)</f>
        <v>133</v>
      </c>
      <c r="O394">
        <f>SUM($L$2:L394)</f>
        <v>59770</v>
      </c>
      <c r="P394">
        <f t="shared" si="6"/>
        <v>597.70000000000005</v>
      </c>
    </row>
    <row r="395" spans="3:16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K395">
        <f>SUM($J$3:J395)</f>
        <v>133</v>
      </c>
      <c r="L395">
        <v>750</v>
      </c>
      <c r="O395">
        <f>SUM($L$2:L395)</f>
        <v>60520</v>
      </c>
      <c r="P395">
        <f t="shared" si="6"/>
        <v>605.20000000000005</v>
      </c>
    </row>
    <row r="396" spans="3:16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K396">
        <f>SUM($J$3:J396)</f>
        <v>133</v>
      </c>
      <c r="O396">
        <f>SUM($L$2:L396)</f>
        <v>60520</v>
      </c>
      <c r="P396">
        <f t="shared" si="6"/>
        <v>605.20000000000005</v>
      </c>
    </row>
    <row r="397" spans="3:16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K397">
        <f>SUM($J$3:J397)</f>
        <v>133</v>
      </c>
      <c r="O397">
        <f>SUM($L$2:L397)</f>
        <v>60520</v>
      </c>
      <c r="P397">
        <f t="shared" si="6"/>
        <v>605.20000000000005</v>
      </c>
    </row>
    <row r="398" spans="3:16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K398">
        <f>SUM($J$3:J398)</f>
        <v>133</v>
      </c>
      <c r="O398">
        <f>SUM($L$2:L398)</f>
        <v>60520</v>
      </c>
      <c r="P398">
        <f t="shared" si="6"/>
        <v>605.20000000000005</v>
      </c>
    </row>
    <row r="399" spans="3:16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K399">
        <f>SUM($J$3:J399)</f>
        <v>133</v>
      </c>
      <c r="O399">
        <f>SUM($L$2:L399)</f>
        <v>60520</v>
      </c>
      <c r="P399">
        <f t="shared" si="6"/>
        <v>605.20000000000005</v>
      </c>
    </row>
    <row r="400" spans="3:16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K400">
        <f>SUM($J$3:J400)</f>
        <v>133</v>
      </c>
      <c r="L400">
        <v>270</v>
      </c>
      <c r="O400">
        <f>SUM($L$2:L400)</f>
        <v>60790</v>
      </c>
      <c r="P400">
        <f t="shared" si="6"/>
        <v>607.9</v>
      </c>
    </row>
    <row r="401" spans="3:16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3" t="s">
        <v>486</v>
      </c>
      <c r="I401" s="93"/>
      <c r="J401" s="93"/>
      <c r="K401">
        <f>SUM($J$3:J401)</f>
        <v>133</v>
      </c>
      <c r="L401">
        <v>3000</v>
      </c>
      <c r="O401">
        <f>SUM($L$2:L401)</f>
        <v>63790</v>
      </c>
      <c r="P401">
        <f t="shared" si="6"/>
        <v>637.9</v>
      </c>
    </row>
    <row r="402" spans="3:16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K402">
        <f>SUM($J$3:J402)</f>
        <v>133</v>
      </c>
      <c r="O402">
        <f>SUM($L$2:L402)</f>
        <v>63790</v>
      </c>
      <c r="P402">
        <f t="shared" si="6"/>
        <v>637.9</v>
      </c>
    </row>
    <row r="403" spans="3:16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K403">
        <f>SUM($J$3:J403)</f>
        <v>133</v>
      </c>
      <c r="O403">
        <f>SUM($L$2:L403)</f>
        <v>63790</v>
      </c>
      <c r="P403">
        <f t="shared" si="6"/>
        <v>637.9</v>
      </c>
    </row>
    <row r="404" spans="3:16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K404">
        <f>SUM($J$3:J404)</f>
        <v>133</v>
      </c>
      <c r="O404">
        <f>SUM($L$2:L404)</f>
        <v>63790</v>
      </c>
      <c r="P404">
        <f t="shared" si="6"/>
        <v>637.9</v>
      </c>
    </row>
    <row r="405" spans="3:16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79" t="s">
        <v>489</v>
      </c>
      <c r="I405" s="79"/>
      <c r="J405" s="79"/>
      <c r="K405">
        <f>SUM($J$3:J405)</f>
        <v>133</v>
      </c>
      <c r="L405">
        <v>750</v>
      </c>
      <c r="O405">
        <f>SUM($L$2:L405)</f>
        <v>64540</v>
      </c>
      <c r="P405">
        <f t="shared" si="6"/>
        <v>645.4</v>
      </c>
    </row>
    <row r="406" spans="3:16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K406">
        <f>SUM($J$3:J406)</f>
        <v>133</v>
      </c>
      <c r="O406">
        <f>SUM($L$2:L406)</f>
        <v>64540</v>
      </c>
      <c r="P406">
        <f t="shared" si="6"/>
        <v>645.4</v>
      </c>
    </row>
    <row r="407" spans="3:16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K407">
        <f>SUM($J$3:J407)</f>
        <v>133</v>
      </c>
      <c r="O407">
        <f>SUM($L$2:L407)</f>
        <v>64540</v>
      </c>
      <c r="P407">
        <f t="shared" si="6"/>
        <v>645.4</v>
      </c>
    </row>
    <row r="408" spans="3:16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K408">
        <f>SUM($J$3:J408)</f>
        <v>133</v>
      </c>
      <c r="O408">
        <f>SUM($L$2:L408)</f>
        <v>64540</v>
      </c>
      <c r="P408">
        <f t="shared" si="6"/>
        <v>645.4</v>
      </c>
    </row>
    <row r="409" spans="3:16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K409">
        <f>SUM($J$3:J409)</f>
        <v>133</v>
      </c>
      <c r="O409">
        <f>SUM($L$2:L409)</f>
        <v>64540</v>
      </c>
      <c r="P409">
        <f t="shared" si="6"/>
        <v>645.4</v>
      </c>
    </row>
    <row r="410" spans="3:16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K410">
        <f>SUM($J$3:J410)</f>
        <v>133</v>
      </c>
      <c r="L410">
        <v>270</v>
      </c>
      <c r="O410">
        <f>SUM($L$2:L410)</f>
        <v>64810</v>
      </c>
      <c r="P410">
        <f t="shared" si="6"/>
        <v>648.1</v>
      </c>
    </row>
    <row r="411" spans="3:16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K411">
        <f>SUM($J$3:J411)</f>
        <v>133</v>
      </c>
      <c r="O411">
        <f>SUM($L$2:L411)</f>
        <v>64810</v>
      </c>
      <c r="P411">
        <f t="shared" si="6"/>
        <v>648.1</v>
      </c>
    </row>
    <row r="412" spans="3:16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K412">
        <f>SUM($J$3:J412)</f>
        <v>133</v>
      </c>
      <c r="O412">
        <f>SUM($L$2:L412)</f>
        <v>64810</v>
      </c>
      <c r="P412">
        <f t="shared" si="6"/>
        <v>648.1</v>
      </c>
    </row>
    <row r="413" spans="3:16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K413">
        <f>SUM($J$3:J413)</f>
        <v>133</v>
      </c>
      <c r="O413">
        <f>SUM($L$2:L413)</f>
        <v>64810</v>
      </c>
      <c r="P413">
        <f t="shared" si="6"/>
        <v>648.1</v>
      </c>
    </row>
    <row r="414" spans="3:16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K414">
        <f>SUM($J$3:J414)</f>
        <v>133</v>
      </c>
      <c r="O414">
        <f>SUM($L$2:L414)</f>
        <v>64810</v>
      </c>
      <c r="P414">
        <f t="shared" si="6"/>
        <v>648.1</v>
      </c>
    </row>
    <row r="415" spans="3:16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K415">
        <f>SUM($J$3:J415)</f>
        <v>133</v>
      </c>
      <c r="O415">
        <f>SUM($L$2:L415)</f>
        <v>64810</v>
      </c>
      <c r="P415">
        <f t="shared" si="6"/>
        <v>648.1</v>
      </c>
    </row>
    <row r="416" spans="3:16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 t="s">
        <v>549</v>
      </c>
      <c r="J416">
        <v>4</v>
      </c>
      <c r="K416">
        <f>SUM($J$3:J416)</f>
        <v>137</v>
      </c>
      <c r="L416">
        <v>250</v>
      </c>
      <c r="O416">
        <f>SUM($L$2:L416)</f>
        <v>65060</v>
      </c>
      <c r="P416">
        <f t="shared" si="6"/>
        <v>650.6</v>
      </c>
    </row>
    <row r="417" spans="3:16" s="7" customFormat="1" x14ac:dyDescent="0.2">
      <c r="C417">
        <v>416</v>
      </c>
      <c r="D417" s="7" t="str">
        <f>IF(IFERROR(VLOOKUP(C417,'Dungeon&amp;Framework'!CG:CL,3,FALSE),"") = 0,"",IFERROR(VLOOKUP(C417,'Dungeon&amp;Framework'!CG:CL,3,FALSE),"") )</f>
        <v/>
      </c>
      <c r="F417" s="7">
        <v>1</v>
      </c>
      <c r="G417" s="7" t="str">
        <f>IF( IFERROR(VLOOKUP(C421,'Dungeon&amp;Framework'!CG:CN,8,FALSE),"") = 0, "",IFERROR(VLOOKUP(C421,'Dungeon&amp;Framework'!CG:CN,8,FALSE),""))</f>
        <v/>
      </c>
      <c r="H417" s="114" t="s">
        <v>476</v>
      </c>
      <c r="I417" s="114"/>
      <c r="J417" s="114">
        <v>5</v>
      </c>
      <c r="K417" s="7">
        <f>SUM($J$3:J417)</f>
        <v>142</v>
      </c>
      <c r="L417" s="7">
        <v>2500</v>
      </c>
      <c r="O417" s="7">
        <f>SUM($L$2:L417)</f>
        <v>67560</v>
      </c>
      <c r="P417" s="7">
        <f t="shared" si="6"/>
        <v>675.6</v>
      </c>
    </row>
    <row r="418" spans="3:16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  <c r="K418">
        <f>SUM($J$3:J418)</f>
        <v>142</v>
      </c>
    </row>
    <row r="419" spans="3:16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K419">
        <f>SUM($J$3:J419)</f>
        <v>142</v>
      </c>
      <c r="O419" t="s">
        <v>504</v>
      </c>
    </row>
    <row r="420" spans="3:16" hidden="1" x14ac:dyDescent="0.2">
      <c r="C420">
        <v>419</v>
      </c>
      <c r="K420">
        <f>SUM($J$3:J420)</f>
        <v>142</v>
      </c>
      <c r="O420" t="s">
        <v>505</v>
      </c>
    </row>
    <row r="421" spans="3:16" hidden="1" x14ac:dyDescent="0.2">
      <c r="C421">
        <v>420</v>
      </c>
      <c r="K421">
        <f>SUM($J$3:J421)</f>
        <v>142</v>
      </c>
    </row>
    <row r="422" spans="3:16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K422">
        <f>SUM($J$3:J422)</f>
        <v>142</v>
      </c>
      <c r="O422" t="s">
        <v>506</v>
      </c>
    </row>
    <row r="423" spans="3:16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K423">
        <f>SUM($J$3:J423)</f>
        <v>142</v>
      </c>
      <c r="O423" t="s">
        <v>507</v>
      </c>
    </row>
    <row r="424" spans="3:16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K424">
        <f>SUM($J$3:J424)</f>
        <v>142</v>
      </c>
      <c r="O424" t="s">
        <v>508</v>
      </c>
    </row>
    <row r="425" spans="3:16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  <c r="K425">
        <f>SUM($J$3:J425)</f>
        <v>142</v>
      </c>
    </row>
    <row r="426" spans="3:16" hidden="1" x14ac:dyDescent="0.2">
      <c r="C426">
        <v>425</v>
      </c>
      <c r="K426">
        <f>SUM($J$3:J426)</f>
        <v>142</v>
      </c>
      <c r="O426" t="s">
        <v>509</v>
      </c>
    </row>
    <row r="427" spans="3:16" hidden="1" x14ac:dyDescent="0.2">
      <c r="C427">
        <v>426</v>
      </c>
      <c r="K427">
        <f>SUM($J$3:J427)</f>
        <v>142</v>
      </c>
    </row>
    <row r="428" spans="3:16" hidden="1" x14ac:dyDescent="0.2">
      <c r="C428">
        <v>427</v>
      </c>
      <c r="K428">
        <f>SUM($J$3:J428)</f>
        <v>142</v>
      </c>
    </row>
    <row r="429" spans="3:16" hidden="1" x14ac:dyDescent="0.2">
      <c r="C429">
        <v>428</v>
      </c>
      <c r="K429">
        <f>SUM($J$3:J429)</f>
        <v>142</v>
      </c>
    </row>
    <row r="430" spans="3:16" x14ac:dyDescent="0.2">
      <c r="C430">
        <v>429</v>
      </c>
      <c r="H430" s="79" t="s">
        <v>682</v>
      </c>
      <c r="I430" t="s">
        <v>549</v>
      </c>
      <c r="J430">
        <v>4</v>
      </c>
      <c r="K430">
        <f>SUM($J$3:J430)</f>
        <v>146</v>
      </c>
    </row>
    <row r="431" spans="3:16" hidden="1" x14ac:dyDescent="0.2">
      <c r="C431">
        <v>430</v>
      </c>
      <c r="K431">
        <f>SUM($J$3:J431)</f>
        <v>146</v>
      </c>
    </row>
    <row r="432" spans="3:16" hidden="1" x14ac:dyDescent="0.2">
      <c r="C432">
        <v>431</v>
      </c>
      <c r="K432">
        <f>SUM($J$3:J432)</f>
        <v>146</v>
      </c>
    </row>
    <row r="433" spans="3:11" hidden="1" x14ac:dyDescent="0.2">
      <c r="C433">
        <v>432</v>
      </c>
      <c r="K433">
        <f>SUM($J$3:J433)</f>
        <v>146</v>
      </c>
    </row>
    <row r="434" spans="3:11" hidden="1" x14ac:dyDescent="0.2">
      <c r="C434">
        <v>433</v>
      </c>
      <c r="K434">
        <f>SUM($J$3:J434)</f>
        <v>146</v>
      </c>
    </row>
    <row r="435" spans="3:11" hidden="1" x14ac:dyDescent="0.2">
      <c r="C435">
        <v>434</v>
      </c>
      <c r="K435">
        <f>SUM($J$3:J435)</f>
        <v>146</v>
      </c>
    </row>
    <row r="436" spans="3:11" hidden="1" x14ac:dyDescent="0.2">
      <c r="C436">
        <v>435</v>
      </c>
      <c r="K436">
        <f>SUM($J$3:J436)</f>
        <v>146</v>
      </c>
    </row>
    <row r="437" spans="3:11" hidden="1" x14ac:dyDescent="0.2">
      <c r="C437">
        <v>436</v>
      </c>
      <c r="K437">
        <f>SUM($J$3:J437)</f>
        <v>146</v>
      </c>
    </row>
    <row r="438" spans="3:11" hidden="1" x14ac:dyDescent="0.2">
      <c r="C438">
        <v>437</v>
      </c>
      <c r="K438">
        <f>SUM($J$3:J438)</f>
        <v>146</v>
      </c>
    </row>
    <row r="439" spans="3:11" hidden="1" x14ac:dyDescent="0.2">
      <c r="C439">
        <v>438</v>
      </c>
      <c r="K439">
        <f>SUM($J$3:J439)</f>
        <v>146</v>
      </c>
    </row>
    <row r="440" spans="3:11" hidden="1" x14ac:dyDescent="0.2">
      <c r="C440">
        <v>439</v>
      </c>
      <c r="K440">
        <f>SUM($J$3:J440)</f>
        <v>146</v>
      </c>
    </row>
    <row r="441" spans="3:11" hidden="1" x14ac:dyDescent="0.2">
      <c r="C441">
        <v>440</v>
      </c>
      <c r="K441">
        <f>SUM($J$3:J441)</f>
        <v>146</v>
      </c>
    </row>
    <row r="442" spans="3:11" hidden="1" x14ac:dyDescent="0.2">
      <c r="C442">
        <v>441</v>
      </c>
      <c r="K442">
        <f>SUM($J$3:J442)</f>
        <v>146</v>
      </c>
    </row>
    <row r="443" spans="3:11" hidden="1" x14ac:dyDescent="0.2">
      <c r="C443">
        <v>442</v>
      </c>
      <c r="K443">
        <f>SUM($J$3:J443)</f>
        <v>146</v>
      </c>
    </row>
    <row r="444" spans="3:11" hidden="1" x14ac:dyDescent="0.2">
      <c r="C444">
        <v>443</v>
      </c>
      <c r="K444">
        <f>SUM($J$3:J444)</f>
        <v>146</v>
      </c>
    </row>
    <row r="445" spans="3:11" hidden="1" x14ac:dyDescent="0.2">
      <c r="C445">
        <v>444</v>
      </c>
      <c r="K445">
        <f>SUM($J$3:J445)</f>
        <v>146</v>
      </c>
    </row>
    <row r="446" spans="3:11" hidden="1" x14ac:dyDescent="0.2">
      <c r="C446">
        <v>445</v>
      </c>
      <c r="K446">
        <f>SUM($J$3:J446)</f>
        <v>146</v>
      </c>
    </row>
    <row r="447" spans="3:11" x14ac:dyDescent="0.2">
      <c r="C447">
        <v>446</v>
      </c>
      <c r="H447" t="s">
        <v>489</v>
      </c>
      <c r="K447">
        <f>SUM($J$3:J447)</f>
        <v>146</v>
      </c>
    </row>
    <row r="448" spans="3:11" hidden="1" x14ac:dyDescent="0.2">
      <c r="C448">
        <v>447</v>
      </c>
      <c r="K448">
        <f>SUM($J$3:J448)</f>
        <v>146</v>
      </c>
    </row>
    <row r="449" spans="3:11" hidden="1" x14ac:dyDescent="0.2">
      <c r="C449">
        <v>448</v>
      </c>
      <c r="K449">
        <f>SUM($J$3:J449)</f>
        <v>146</v>
      </c>
    </row>
    <row r="450" spans="3:11" hidden="1" x14ac:dyDescent="0.2">
      <c r="C450">
        <v>449</v>
      </c>
      <c r="K450">
        <f>SUM($J$3:J450)</f>
        <v>146</v>
      </c>
    </row>
    <row r="451" spans="3:11" hidden="1" x14ac:dyDescent="0.2">
      <c r="C451">
        <v>450</v>
      </c>
      <c r="K451">
        <f>SUM($J$3:J451)</f>
        <v>146</v>
      </c>
    </row>
    <row r="452" spans="3:11" hidden="1" x14ac:dyDescent="0.2">
      <c r="C452">
        <v>451</v>
      </c>
      <c r="K452">
        <f>SUM($J$3:J452)</f>
        <v>146</v>
      </c>
    </row>
    <row r="453" spans="3:11" hidden="1" x14ac:dyDescent="0.2">
      <c r="C453">
        <v>452</v>
      </c>
      <c r="K453">
        <f>SUM($J$3:J453)</f>
        <v>146</v>
      </c>
    </row>
    <row r="454" spans="3:11" hidden="1" x14ac:dyDescent="0.2">
      <c r="C454">
        <v>453</v>
      </c>
      <c r="K454">
        <f>SUM($J$3:J454)</f>
        <v>146</v>
      </c>
    </row>
    <row r="455" spans="3:11" hidden="1" x14ac:dyDescent="0.2">
      <c r="C455">
        <v>454</v>
      </c>
      <c r="K455">
        <f>SUM($J$3:J455)</f>
        <v>146</v>
      </c>
    </row>
    <row r="456" spans="3:11" hidden="1" x14ac:dyDescent="0.2">
      <c r="C456">
        <v>455</v>
      </c>
      <c r="K456">
        <f>SUM($J$3:J456)</f>
        <v>146</v>
      </c>
    </row>
    <row r="457" spans="3:11" hidden="1" x14ac:dyDescent="0.2">
      <c r="C457">
        <v>456</v>
      </c>
      <c r="K457">
        <f>SUM($J$3:J457)</f>
        <v>146</v>
      </c>
    </row>
    <row r="458" spans="3:11" hidden="1" x14ac:dyDescent="0.2">
      <c r="C458">
        <v>457</v>
      </c>
      <c r="K458">
        <f>SUM($J$3:J458)</f>
        <v>146</v>
      </c>
    </row>
    <row r="459" spans="3:11" hidden="1" x14ac:dyDescent="0.2">
      <c r="C459">
        <v>458</v>
      </c>
      <c r="K459">
        <f>SUM($J$3:J459)</f>
        <v>146</v>
      </c>
    </row>
    <row r="460" spans="3:11" hidden="1" x14ac:dyDescent="0.2">
      <c r="C460">
        <v>459</v>
      </c>
      <c r="K460">
        <f>SUM($J$3:J460)</f>
        <v>146</v>
      </c>
    </row>
    <row r="461" spans="3:11" hidden="1" x14ac:dyDescent="0.2">
      <c r="C461">
        <v>460</v>
      </c>
      <c r="K461">
        <f>SUM($J$3:J461)</f>
        <v>146</v>
      </c>
    </row>
    <row r="462" spans="3:11" hidden="1" x14ac:dyDescent="0.2">
      <c r="C462">
        <v>461</v>
      </c>
      <c r="K462">
        <f>SUM($J$3:J462)</f>
        <v>146</v>
      </c>
    </row>
    <row r="463" spans="3:11" hidden="1" x14ac:dyDescent="0.2">
      <c r="C463">
        <v>462</v>
      </c>
      <c r="K463">
        <f>SUM($J$3:J463)</f>
        <v>146</v>
      </c>
    </row>
    <row r="464" spans="3:11" hidden="1" x14ac:dyDescent="0.2">
      <c r="C464">
        <v>463</v>
      </c>
      <c r="K464">
        <f>SUM($J$3:J464)</f>
        <v>146</v>
      </c>
    </row>
    <row r="465" spans="3:11" hidden="1" x14ac:dyDescent="0.2">
      <c r="C465">
        <v>464</v>
      </c>
      <c r="K465">
        <f>SUM($J$3:J465)</f>
        <v>146</v>
      </c>
    </row>
    <row r="466" spans="3:11" hidden="1" x14ac:dyDescent="0.2">
      <c r="C466">
        <v>465</v>
      </c>
      <c r="K466">
        <f>SUM($J$3:J466)</f>
        <v>146</v>
      </c>
    </row>
    <row r="467" spans="3:11" x14ac:dyDescent="0.2">
      <c r="C467">
        <v>466</v>
      </c>
      <c r="H467" t="s">
        <v>483</v>
      </c>
      <c r="K467">
        <f>SUM($J$3:J467)</f>
        <v>146</v>
      </c>
    </row>
    <row r="468" spans="3:11" x14ac:dyDescent="0.2">
      <c r="C468">
        <v>467</v>
      </c>
      <c r="H468" s="93" t="s">
        <v>485</v>
      </c>
      <c r="I468" s="93"/>
      <c r="J468" s="93"/>
      <c r="K468">
        <f>SUM($J$3:J468)</f>
        <v>146</v>
      </c>
    </row>
    <row r="469" spans="3:11" hidden="1" x14ac:dyDescent="0.2">
      <c r="C469">
        <v>468</v>
      </c>
      <c r="K469">
        <f>SUM($J$3:J469)</f>
        <v>146</v>
      </c>
    </row>
    <row r="470" spans="3:11" hidden="1" x14ac:dyDescent="0.2">
      <c r="C470">
        <v>469</v>
      </c>
      <c r="K470">
        <f>SUM($J$3:J470)</f>
        <v>146</v>
      </c>
    </row>
    <row r="471" spans="3:11" hidden="1" x14ac:dyDescent="0.2">
      <c r="C471">
        <v>470</v>
      </c>
      <c r="K471">
        <f>SUM($J$3:J471)</f>
        <v>146</v>
      </c>
    </row>
    <row r="472" spans="3:11" hidden="1" x14ac:dyDescent="0.2">
      <c r="C472">
        <v>471</v>
      </c>
      <c r="K472">
        <f>SUM($J$3:J472)</f>
        <v>146</v>
      </c>
    </row>
    <row r="473" spans="3:11" hidden="1" x14ac:dyDescent="0.2">
      <c r="C473">
        <v>472</v>
      </c>
      <c r="K473">
        <f>SUM($J$3:J473)</f>
        <v>146</v>
      </c>
    </row>
    <row r="474" spans="3:11" hidden="1" x14ac:dyDescent="0.2">
      <c r="C474">
        <v>473</v>
      </c>
      <c r="K474">
        <f>SUM($J$3:J474)</f>
        <v>146</v>
      </c>
    </row>
    <row r="475" spans="3:11" hidden="1" x14ac:dyDescent="0.2">
      <c r="C475">
        <v>474</v>
      </c>
      <c r="H475" s="79"/>
      <c r="I475" s="79"/>
      <c r="J475" s="79"/>
      <c r="K475">
        <f>SUM($J$3:J475)</f>
        <v>146</v>
      </c>
    </row>
    <row r="476" spans="3:11" hidden="1" x14ac:dyDescent="0.2">
      <c r="C476">
        <v>475</v>
      </c>
      <c r="K476">
        <f>SUM($J$3:J476)</f>
        <v>146</v>
      </c>
    </row>
    <row r="477" spans="3:11" hidden="1" x14ac:dyDescent="0.2">
      <c r="C477">
        <v>476</v>
      </c>
      <c r="K477">
        <f>SUM($J$3:J477)</f>
        <v>146</v>
      </c>
    </row>
    <row r="478" spans="3:11" hidden="1" x14ac:dyDescent="0.2">
      <c r="C478">
        <v>477</v>
      </c>
      <c r="K478">
        <f>SUM($J$3:J478)</f>
        <v>146</v>
      </c>
    </row>
    <row r="479" spans="3:11" hidden="1" x14ac:dyDescent="0.2">
      <c r="C479">
        <v>478</v>
      </c>
      <c r="K479">
        <f>SUM($J$3:J479)</f>
        <v>146</v>
      </c>
    </row>
    <row r="480" spans="3:11" hidden="1" x14ac:dyDescent="0.2">
      <c r="C480">
        <v>479</v>
      </c>
      <c r="K480">
        <f>SUM($J$3:J480)</f>
        <v>146</v>
      </c>
    </row>
    <row r="481" spans="3:11" hidden="1" x14ac:dyDescent="0.2">
      <c r="C481">
        <v>480</v>
      </c>
      <c r="K481">
        <f>SUM($J$3:J481)</f>
        <v>146</v>
      </c>
    </row>
    <row r="482" spans="3:11" hidden="1" x14ac:dyDescent="0.2">
      <c r="C482">
        <v>481</v>
      </c>
      <c r="K482">
        <f>SUM($J$3:J482)</f>
        <v>146</v>
      </c>
    </row>
    <row r="483" spans="3:11" x14ac:dyDescent="0.2">
      <c r="C483">
        <v>482</v>
      </c>
      <c r="H483" s="79" t="s">
        <v>489</v>
      </c>
      <c r="I483" s="79"/>
      <c r="J483" s="79"/>
      <c r="K483">
        <f>SUM($J$3:J483)</f>
        <v>146</v>
      </c>
    </row>
    <row r="484" spans="3:11" hidden="1" x14ac:dyDescent="0.2">
      <c r="C484">
        <v>483</v>
      </c>
      <c r="K484">
        <f>SUM($J$3:J484)</f>
        <v>146</v>
      </c>
    </row>
    <row r="485" spans="3:11" hidden="1" x14ac:dyDescent="0.2">
      <c r="C485">
        <v>484</v>
      </c>
      <c r="K485">
        <f>SUM($J$3:J485)</f>
        <v>146</v>
      </c>
    </row>
    <row r="486" spans="3:11" hidden="1" x14ac:dyDescent="0.2">
      <c r="C486">
        <v>485</v>
      </c>
      <c r="K486">
        <f>SUM($J$3:J486)</f>
        <v>146</v>
      </c>
    </row>
    <row r="487" spans="3:11" hidden="1" x14ac:dyDescent="0.2">
      <c r="C487">
        <v>486</v>
      </c>
      <c r="K487">
        <f>SUM($J$3:J487)</f>
        <v>146</v>
      </c>
    </row>
    <row r="488" spans="3:11" hidden="1" x14ac:dyDescent="0.2">
      <c r="C488">
        <v>487</v>
      </c>
      <c r="K488">
        <f>SUM($J$3:J488)</f>
        <v>146</v>
      </c>
    </row>
    <row r="489" spans="3:11" hidden="1" x14ac:dyDescent="0.2">
      <c r="C489">
        <v>488</v>
      </c>
      <c r="K489">
        <f>SUM($J$3:J489)</f>
        <v>146</v>
      </c>
    </row>
    <row r="490" spans="3:11" hidden="1" x14ac:dyDescent="0.2">
      <c r="C490">
        <v>489</v>
      </c>
      <c r="K490">
        <f>SUM($J$3:J490)</f>
        <v>146</v>
      </c>
    </row>
    <row r="491" spans="3:11" hidden="1" x14ac:dyDescent="0.2">
      <c r="C491">
        <v>490</v>
      </c>
      <c r="K491">
        <f>SUM($J$3:J491)</f>
        <v>146</v>
      </c>
    </row>
    <row r="492" spans="3:11" hidden="1" x14ac:dyDescent="0.2">
      <c r="C492">
        <v>491</v>
      </c>
      <c r="K492">
        <f>SUM($J$3:J492)</f>
        <v>146</v>
      </c>
    </row>
    <row r="493" spans="3:11" hidden="1" x14ac:dyDescent="0.2">
      <c r="C493">
        <v>492</v>
      </c>
      <c r="K493">
        <f>SUM($J$3:J493)</f>
        <v>146</v>
      </c>
    </row>
    <row r="494" spans="3:11" hidden="1" x14ac:dyDescent="0.2">
      <c r="C494">
        <v>493</v>
      </c>
      <c r="K494">
        <f>SUM($J$3:J494)</f>
        <v>146</v>
      </c>
    </row>
    <row r="495" spans="3:11" hidden="1" x14ac:dyDescent="0.2">
      <c r="C495">
        <v>494</v>
      </c>
      <c r="K495">
        <f>SUM($J$3:J495)</f>
        <v>146</v>
      </c>
    </row>
    <row r="496" spans="3:11" hidden="1" x14ac:dyDescent="0.2">
      <c r="C496">
        <v>495</v>
      </c>
      <c r="K496">
        <f>SUM($J$3:J496)</f>
        <v>146</v>
      </c>
    </row>
    <row r="497" spans="3:11" hidden="1" x14ac:dyDescent="0.2">
      <c r="C497">
        <v>496</v>
      </c>
      <c r="K497">
        <f>SUM($J$3:J497)</f>
        <v>146</v>
      </c>
    </row>
    <row r="498" spans="3:11" hidden="1" x14ac:dyDescent="0.2">
      <c r="C498">
        <v>497</v>
      </c>
      <c r="K498">
        <f>SUM($J$3:J498)</f>
        <v>146</v>
      </c>
    </row>
    <row r="499" spans="3:11" hidden="1" x14ac:dyDescent="0.2">
      <c r="C499">
        <v>498</v>
      </c>
      <c r="K499">
        <f>SUM($J$3:J499)</f>
        <v>146</v>
      </c>
    </row>
    <row r="500" spans="3:11" hidden="1" x14ac:dyDescent="0.2">
      <c r="C500">
        <v>499</v>
      </c>
      <c r="K500">
        <f>SUM($J$3:J500)</f>
        <v>146</v>
      </c>
    </row>
    <row r="501" spans="3:11" x14ac:dyDescent="0.2">
      <c r="C501">
        <v>500</v>
      </c>
      <c r="H501" t="s">
        <v>483</v>
      </c>
      <c r="K501">
        <f>SUM($J$3:J501)</f>
        <v>146</v>
      </c>
    </row>
    <row r="502" spans="3:11" hidden="1" x14ac:dyDescent="0.2">
      <c r="C502">
        <v>501</v>
      </c>
      <c r="K502">
        <f>SUM($J$3:J502)</f>
        <v>146</v>
      </c>
    </row>
    <row r="503" spans="3:11" hidden="1" x14ac:dyDescent="0.2">
      <c r="C503">
        <v>502</v>
      </c>
      <c r="K503">
        <f>SUM($J$3:J503)</f>
        <v>146</v>
      </c>
    </row>
    <row r="504" spans="3:11" hidden="1" x14ac:dyDescent="0.2">
      <c r="C504">
        <v>503</v>
      </c>
      <c r="K504">
        <f>SUM($J$3:J504)</f>
        <v>146</v>
      </c>
    </row>
    <row r="505" spans="3:11" hidden="1" x14ac:dyDescent="0.2">
      <c r="C505">
        <v>504</v>
      </c>
      <c r="K505">
        <f>SUM($J$3:J505)</f>
        <v>146</v>
      </c>
    </row>
    <row r="506" spans="3:11" hidden="1" x14ac:dyDescent="0.2">
      <c r="C506">
        <v>505</v>
      </c>
      <c r="K506">
        <f>SUM($J$3:J506)</f>
        <v>146</v>
      </c>
    </row>
    <row r="507" spans="3:11" hidden="1" x14ac:dyDescent="0.2">
      <c r="C507">
        <v>506</v>
      </c>
      <c r="K507">
        <f>SUM($J$3:J507)</f>
        <v>146</v>
      </c>
    </row>
    <row r="508" spans="3:11" hidden="1" x14ac:dyDescent="0.2">
      <c r="C508">
        <v>507</v>
      </c>
      <c r="K508">
        <f>SUM($J$3:J508)</f>
        <v>146</v>
      </c>
    </row>
    <row r="509" spans="3:11" hidden="1" x14ac:dyDescent="0.2">
      <c r="C509">
        <v>508</v>
      </c>
      <c r="K509">
        <f>SUM($J$3:J509)</f>
        <v>146</v>
      </c>
    </row>
    <row r="510" spans="3:11" hidden="1" x14ac:dyDescent="0.2">
      <c r="C510">
        <v>509</v>
      </c>
      <c r="K510">
        <f>SUM($J$3:J510)</f>
        <v>146</v>
      </c>
    </row>
    <row r="511" spans="3:11" hidden="1" x14ac:dyDescent="0.2">
      <c r="C511">
        <v>510</v>
      </c>
      <c r="K511">
        <f>SUM($J$3:J511)</f>
        <v>146</v>
      </c>
    </row>
    <row r="512" spans="3:11" hidden="1" x14ac:dyDescent="0.2">
      <c r="C512">
        <v>511</v>
      </c>
      <c r="K512">
        <f>SUM($J$3:J512)</f>
        <v>146</v>
      </c>
    </row>
    <row r="513" spans="3:11" hidden="1" x14ac:dyDescent="0.2">
      <c r="C513">
        <v>512</v>
      </c>
      <c r="K513">
        <f>SUM($J$3:J513)</f>
        <v>146</v>
      </c>
    </row>
    <row r="514" spans="3:11" hidden="1" x14ac:dyDescent="0.2">
      <c r="C514">
        <v>513</v>
      </c>
      <c r="K514">
        <f>SUM($J$3:J514)</f>
        <v>146</v>
      </c>
    </row>
    <row r="515" spans="3:11" hidden="1" x14ac:dyDescent="0.2">
      <c r="C515">
        <v>514</v>
      </c>
      <c r="K515">
        <f>SUM($J$3:J515)</f>
        <v>146</v>
      </c>
    </row>
    <row r="516" spans="3:11" x14ac:dyDescent="0.2">
      <c r="C516">
        <v>515</v>
      </c>
      <c r="H516" t="s">
        <v>487</v>
      </c>
      <c r="I516" t="s">
        <v>549</v>
      </c>
      <c r="J516">
        <v>4</v>
      </c>
      <c r="K516">
        <f>SUM($J$3:J516)</f>
        <v>150</v>
      </c>
    </row>
    <row r="517" spans="3:11" x14ac:dyDescent="0.2">
      <c r="C517">
        <v>516</v>
      </c>
      <c r="H517" s="93" t="s">
        <v>476</v>
      </c>
      <c r="I517" s="93"/>
      <c r="J517" s="93">
        <v>5</v>
      </c>
      <c r="K517">
        <f>SUM($J$3:J517)</f>
        <v>155</v>
      </c>
    </row>
    <row r="518" spans="3:11" hidden="1" x14ac:dyDescent="0.2">
      <c r="C518">
        <v>517</v>
      </c>
      <c r="K518">
        <f>SUM($J$3:J518)</f>
        <v>155</v>
      </c>
    </row>
    <row r="519" spans="3:11" hidden="1" x14ac:dyDescent="0.2">
      <c r="C519">
        <v>518</v>
      </c>
      <c r="K519">
        <f>SUM($J$3:J519)</f>
        <v>155</v>
      </c>
    </row>
    <row r="520" spans="3:11" hidden="1" x14ac:dyDescent="0.2">
      <c r="C520">
        <v>519</v>
      </c>
      <c r="K520">
        <f>SUM($J$3:J520)</f>
        <v>155</v>
      </c>
    </row>
    <row r="521" spans="3:11" hidden="1" x14ac:dyDescent="0.2">
      <c r="C521">
        <v>520</v>
      </c>
      <c r="K521">
        <f>SUM($J$3:J521)</f>
        <v>155</v>
      </c>
    </row>
    <row r="522" spans="3:11" hidden="1" x14ac:dyDescent="0.2">
      <c r="C522">
        <v>521</v>
      </c>
      <c r="K522">
        <f>SUM($J$3:J522)</f>
        <v>155</v>
      </c>
    </row>
    <row r="523" spans="3:11" hidden="1" x14ac:dyDescent="0.2">
      <c r="C523">
        <v>522</v>
      </c>
      <c r="K523">
        <f>SUM($J$3:J523)</f>
        <v>155</v>
      </c>
    </row>
    <row r="524" spans="3:11" hidden="1" x14ac:dyDescent="0.2">
      <c r="C524">
        <v>523</v>
      </c>
      <c r="K524">
        <f>SUM($J$3:J524)</f>
        <v>155</v>
      </c>
    </row>
    <row r="525" spans="3:11" hidden="1" x14ac:dyDescent="0.2">
      <c r="C525">
        <v>524</v>
      </c>
      <c r="K525">
        <f>SUM($J$3:J525)</f>
        <v>155</v>
      </c>
    </row>
    <row r="526" spans="3:11" hidden="1" x14ac:dyDescent="0.2">
      <c r="C526">
        <v>525</v>
      </c>
      <c r="K526">
        <f>SUM($J$3:J526)</f>
        <v>155</v>
      </c>
    </row>
    <row r="527" spans="3:11" hidden="1" x14ac:dyDescent="0.2">
      <c r="C527">
        <v>526</v>
      </c>
      <c r="K527">
        <f>SUM($J$3:J527)</f>
        <v>155</v>
      </c>
    </row>
    <row r="528" spans="3:11" hidden="1" x14ac:dyDescent="0.2">
      <c r="C528">
        <v>527</v>
      </c>
      <c r="K528">
        <f>SUM($J$3:J528)</f>
        <v>155</v>
      </c>
    </row>
    <row r="529" spans="3:11" hidden="1" x14ac:dyDescent="0.2">
      <c r="C529">
        <v>528</v>
      </c>
      <c r="K529">
        <f>SUM($J$3:J529)</f>
        <v>155</v>
      </c>
    </row>
    <row r="530" spans="3:11" hidden="1" x14ac:dyDescent="0.2">
      <c r="C530">
        <v>529</v>
      </c>
      <c r="K530">
        <f>SUM($J$3:J530)</f>
        <v>155</v>
      </c>
    </row>
    <row r="531" spans="3:11" hidden="1" x14ac:dyDescent="0.2">
      <c r="C531">
        <v>530</v>
      </c>
      <c r="K531">
        <f>SUM($J$3:J531)</f>
        <v>155</v>
      </c>
    </row>
    <row r="532" spans="3:11" x14ac:dyDescent="0.2">
      <c r="C532">
        <v>531</v>
      </c>
      <c r="H532" s="79" t="s">
        <v>682</v>
      </c>
      <c r="I532" t="s">
        <v>549</v>
      </c>
      <c r="J532">
        <v>4</v>
      </c>
      <c r="K532">
        <f>SUM($J$3:J532)</f>
        <v>159</v>
      </c>
    </row>
    <row r="533" spans="3:11" hidden="1" x14ac:dyDescent="0.2">
      <c r="C533">
        <v>532</v>
      </c>
      <c r="K533">
        <f>SUM($J$3:J533)</f>
        <v>159</v>
      </c>
    </row>
    <row r="534" spans="3:11" hidden="1" x14ac:dyDescent="0.2">
      <c r="C534">
        <v>533</v>
      </c>
      <c r="K534">
        <f>SUM($J$3:J534)</f>
        <v>159</v>
      </c>
    </row>
    <row r="535" spans="3:11" hidden="1" x14ac:dyDescent="0.2">
      <c r="C535">
        <v>534</v>
      </c>
      <c r="K535">
        <f>SUM($J$3:J535)</f>
        <v>159</v>
      </c>
    </row>
    <row r="536" spans="3:11" hidden="1" x14ac:dyDescent="0.2">
      <c r="C536">
        <v>535</v>
      </c>
      <c r="K536">
        <f>SUM($J$3:J536)</f>
        <v>159</v>
      </c>
    </row>
    <row r="537" spans="3:11" hidden="1" x14ac:dyDescent="0.2">
      <c r="C537">
        <v>536</v>
      </c>
      <c r="K537">
        <f>SUM($J$3:J537)</f>
        <v>159</v>
      </c>
    </row>
    <row r="538" spans="3:11" hidden="1" x14ac:dyDescent="0.2">
      <c r="C538">
        <v>537</v>
      </c>
      <c r="K538">
        <f>SUM($J$3:J538)</f>
        <v>159</v>
      </c>
    </row>
    <row r="539" spans="3:11" hidden="1" x14ac:dyDescent="0.2">
      <c r="C539">
        <v>538</v>
      </c>
      <c r="K539">
        <f>SUM($J$3:J539)</f>
        <v>159</v>
      </c>
    </row>
    <row r="540" spans="3:11" hidden="1" x14ac:dyDescent="0.2">
      <c r="C540">
        <v>539</v>
      </c>
      <c r="K540">
        <f>SUM($J$3:J540)</f>
        <v>159</v>
      </c>
    </row>
    <row r="541" spans="3:11" hidden="1" x14ac:dyDescent="0.2">
      <c r="C541">
        <v>540</v>
      </c>
      <c r="K541">
        <f>SUM($J$3:J541)</f>
        <v>159</v>
      </c>
    </row>
    <row r="542" spans="3:11" hidden="1" x14ac:dyDescent="0.2">
      <c r="C542">
        <v>541</v>
      </c>
      <c r="K542">
        <f>SUM($J$3:J542)</f>
        <v>159</v>
      </c>
    </row>
    <row r="543" spans="3:11" hidden="1" x14ac:dyDescent="0.2">
      <c r="C543">
        <v>542</v>
      </c>
      <c r="K543">
        <f>SUM($J$3:J543)</f>
        <v>159</v>
      </c>
    </row>
    <row r="544" spans="3:11" hidden="1" x14ac:dyDescent="0.2">
      <c r="C544">
        <v>543</v>
      </c>
      <c r="K544">
        <f>SUM($J$3:J544)</f>
        <v>159</v>
      </c>
    </row>
    <row r="545" spans="3:11" hidden="1" x14ac:dyDescent="0.2">
      <c r="C545">
        <v>544</v>
      </c>
      <c r="K545">
        <f>SUM($J$3:J545)</f>
        <v>159</v>
      </c>
    </row>
    <row r="546" spans="3:11" hidden="1" x14ac:dyDescent="0.2">
      <c r="C546">
        <v>545</v>
      </c>
      <c r="K546">
        <f>SUM($J$3:J546)</f>
        <v>159</v>
      </c>
    </row>
    <row r="547" spans="3:11" hidden="1" x14ac:dyDescent="0.2">
      <c r="C547">
        <v>546</v>
      </c>
      <c r="K547">
        <f>SUM($J$3:J547)</f>
        <v>159</v>
      </c>
    </row>
    <row r="548" spans="3:11" hidden="1" x14ac:dyDescent="0.2">
      <c r="C548">
        <v>547</v>
      </c>
      <c r="K548">
        <f>SUM($J$3:J548)</f>
        <v>159</v>
      </c>
    </row>
    <row r="549" spans="3:11" x14ac:dyDescent="0.2">
      <c r="C549">
        <v>548</v>
      </c>
      <c r="H549" t="s">
        <v>489</v>
      </c>
      <c r="K549">
        <f>SUM($J$3:J549)</f>
        <v>159</v>
      </c>
    </row>
    <row r="550" spans="3:11" hidden="1" x14ac:dyDescent="0.2">
      <c r="C550">
        <v>549</v>
      </c>
      <c r="K550">
        <f>SUM($J$3:J550)</f>
        <v>159</v>
      </c>
    </row>
    <row r="551" spans="3:11" hidden="1" x14ac:dyDescent="0.2">
      <c r="C551">
        <v>550</v>
      </c>
      <c r="K551">
        <f>SUM($J$3:J551)</f>
        <v>159</v>
      </c>
    </row>
    <row r="552" spans="3:11" hidden="1" x14ac:dyDescent="0.2">
      <c r="C552">
        <v>551</v>
      </c>
      <c r="K552">
        <f>SUM($J$3:J552)</f>
        <v>159</v>
      </c>
    </row>
    <row r="553" spans="3:11" hidden="1" x14ac:dyDescent="0.2">
      <c r="C553">
        <v>552</v>
      </c>
      <c r="K553">
        <f>SUM($J$3:J553)</f>
        <v>159</v>
      </c>
    </row>
    <row r="554" spans="3:11" hidden="1" x14ac:dyDescent="0.2">
      <c r="C554">
        <v>553</v>
      </c>
      <c r="K554">
        <f>SUM($J$3:J554)</f>
        <v>159</v>
      </c>
    </row>
    <row r="555" spans="3:11" hidden="1" x14ac:dyDescent="0.2">
      <c r="C555">
        <v>554</v>
      </c>
      <c r="K555">
        <f>SUM($J$3:J555)</f>
        <v>159</v>
      </c>
    </row>
    <row r="556" spans="3:11" hidden="1" x14ac:dyDescent="0.2">
      <c r="C556">
        <v>555</v>
      </c>
      <c r="K556">
        <f>SUM($J$3:J556)</f>
        <v>159</v>
      </c>
    </row>
    <row r="557" spans="3:11" hidden="1" x14ac:dyDescent="0.2">
      <c r="C557">
        <v>556</v>
      </c>
      <c r="K557">
        <f>SUM($J$3:J557)</f>
        <v>159</v>
      </c>
    </row>
    <row r="558" spans="3:11" hidden="1" x14ac:dyDescent="0.2">
      <c r="C558">
        <v>557</v>
      </c>
      <c r="K558">
        <f>SUM($J$3:J558)</f>
        <v>159</v>
      </c>
    </row>
    <row r="559" spans="3:11" hidden="1" x14ac:dyDescent="0.2">
      <c r="C559">
        <v>558</v>
      </c>
      <c r="K559">
        <f>SUM($J$3:J559)</f>
        <v>159</v>
      </c>
    </row>
    <row r="560" spans="3:11" hidden="1" x14ac:dyDescent="0.2">
      <c r="C560">
        <v>559</v>
      </c>
      <c r="K560">
        <f>SUM($J$3:J560)</f>
        <v>159</v>
      </c>
    </row>
    <row r="561" spans="3:11" hidden="1" x14ac:dyDescent="0.2">
      <c r="C561">
        <v>560</v>
      </c>
      <c r="K561">
        <f>SUM($J$3:J561)</f>
        <v>159</v>
      </c>
    </row>
    <row r="562" spans="3:11" hidden="1" x14ac:dyDescent="0.2">
      <c r="C562">
        <v>561</v>
      </c>
      <c r="K562">
        <f>SUM($J$3:J562)</f>
        <v>159</v>
      </c>
    </row>
    <row r="563" spans="3:11" hidden="1" x14ac:dyDescent="0.2">
      <c r="C563">
        <v>562</v>
      </c>
      <c r="K563">
        <f>SUM($J$3:J563)</f>
        <v>159</v>
      </c>
    </row>
    <row r="564" spans="3:11" hidden="1" x14ac:dyDescent="0.2">
      <c r="C564">
        <v>563</v>
      </c>
      <c r="K564">
        <f>SUM($J$3:J564)</f>
        <v>159</v>
      </c>
    </row>
    <row r="565" spans="3:11" hidden="1" x14ac:dyDescent="0.2">
      <c r="C565">
        <v>564</v>
      </c>
      <c r="K565">
        <f>SUM($J$3:J565)</f>
        <v>159</v>
      </c>
    </row>
    <row r="566" spans="3:11" x14ac:dyDescent="0.2">
      <c r="C566">
        <v>565</v>
      </c>
      <c r="H566" t="s">
        <v>483</v>
      </c>
      <c r="K566">
        <f>SUM($J$3:J566)</f>
        <v>159</v>
      </c>
    </row>
    <row r="567" spans="3:11" x14ac:dyDescent="0.2">
      <c r="C567">
        <v>566</v>
      </c>
      <c r="H567" s="93" t="s">
        <v>486</v>
      </c>
      <c r="I567" s="93"/>
      <c r="J567" s="93"/>
      <c r="K567">
        <f>SUM($J$3:J567)</f>
        <v>159</v>
      </c>
    </row>
    <row r="568" spans="3:11" hidden="1" x14ac:dyDescent="0.2">
      <c r="C568">
        <v>567</v>
      </c>
      <c r="K568">
        <f>SUM($J$3:J568)</f>
        <v>159</v>
      </c>
    </row>
    <row r="569" spans="3:11" hidden="1" x14ac:dyDescent="0.2">
      <c r="C569">
        <v>568</v>
      </c>
      <c r="K569">
        <f>SUM($J$3:J569)</f>
        <v>159</v>
      </c>
    </row>
    <row r="570" spans="3:11" hidden="1" x14ac:dyDescent="0.2">
      <c r="C570">
        <v>569</v>
      </c>
      <c r="K570">
        <f>SUM($J$3:J570)</f>
        <v>159</v>
      </c>
    </row>
    <row r="571" spans="3:11" hidden="1" x14ac:dyDescent="0.2">
      <c r="C571">
        <v>570</v>
      </c>
      <c r="K571">
        <f>SUM($J$3:J571)</f>
        <v>159</v>
      </c>
    </row>
    <row r="572" spans="3:11" hidden="1" x14ac:dyDescent="0.2">
      <c r="C572">
        <v>571</v>
      </c>
      <c r="K572">
        <f>SUM($J$3:J572)</f>
        <v>159</v>
      </c>
    </row>
    <row r="573" spans="3:11" hidden="1" x14ac:dyDescent="0.2">
      <c r="C573">
        <v>572</v>
      </c>
      <c r="K573">
        <f>SUM($J$3:J573)</f>
        <v>159</v>
      </c>
    </row>
    <row r="574" spans="3:11" hidden="1" x14ac:dyDescent="0.2">
      <c r="C574">
        <v>573</v>
      </c>
      <c r="K574">
        <f>SUM($J$3:J574)</f>
        <v>159</v>
      </c>
    </row>
    <row r="575" spans="3:11" hidden="1" x14ac:dyDescent="0.2">
      <c r="C575">
        <v>574</v>
      </c>
      <c r="K575">
        <f>SUM($J$3:J575)</f>
        <v>159</v>
      </c>
    </row>
    <row r="576" spans="3:11" hidden="1" x14ac:dyDescent="0.2">
      <c r="C576">
        <v>575</v>
      </c>
      <c r="K576">
        <f>SUM($J$3:J576)</f>
        <v>159</v>
      </c>
    </row>
    <row r="577" spans="3:11" hidden="1" x14ac:dyDescent="0.2">
      <c r="C577">
        <v>576</v>
      </c>
      <c r="K577">
        <f>SUM($J$3:J577)</f>
        <v>159</v>
      </c>
    </row>
    <row r="578" spans="3:11" hidden="1" x14ac:dyDescent="0.2">
      <c r="C578">
        <v>577</v>
      </c>
      <c r="K578">
        <f>SUM($J$3:J578)</f>
        <v>159</v>
      </c>
    </row>
    <row r="579" spans="3:11" hidden="1" x14ac:dyDescent="0.2">
      <c r="C579">
        <v>578</v>
      </c>
      <c r="K579">
        <f>SUM($J$3:J579)</f>
        <v>159</v>
      </c>
    </row>
    <row r="580" spans="3:11" hidden="1" x14ac:dyDescent="0.2">
      <c r="C580">
        <v>579</v>
      </c>
      <c r="K580">
        <f>SUM($J$3:J580)</f>
        <v>159</v>
      </c>
    </row>
    <row r="581" spans="3:11" hidden="1" x14ac:dyDescent="0.2">
      <c r="C581">
        <v>580</v>
      </c>
      <c r="K581">
        <f>SUM($J$3:J581)</f>
        <v>159</v>
      </c>
    </row>
    <row r="582" spans="3:11" x14ac:dyDescent="0.2">
      <c r="C582">
        <v>581</v>
      </c>
      <c r="H582" s="79" t="s">
        <v>489</v>
      </c>
      <c r="I582" s="79"/>
      <c r="J582" s="79"/>
      <c r="K582">
        <f>SUM($J$3:J582)</f>
        <v>159</v>
      </c>
    </row>
    <row r="583" spans="3:11" hidden="1" x14ac:dyDescent="0.2">
      <c r="C583">
        <v>582</v>
      </c>
      <c r="K583">
        <f>SUM($J$3:J583)</f>
        <v>159</v>
      </c>
    </row>
    <row r="584" spans="3:11" hidden="1" x14ac:dyDescent="0.2">
      <c r="C584">
        <v>583</v>
      </c>
      <c r="K584">
        <f>SUM($J$3:J584)</f>
        <v>159</v>
      </c>
    </row>
    <row r="585" spans="3:11" hidden="1" x14ac:dyDescent="0.2">
      <c r="C585">
        <v>584</v>
      </c>
      <c r="K585">
        <f>SUM($J$3:J585)</f>
        <v>159</v>
      </c>
    </row>
    <row r="586" spans="3:11" hidden="1" x14ac:dyDescent="0.2">
      <c r="C586">
        <v>585</v>
      </c>
      <c r="K586">
        <f>SUM($J$3:J586)</f>
        <v>159</v>
      </c>
    </row>
    <row r="587" spans="3:11" hidden="1" x14ac:dyDescent="0.2">
      <c r="C587">
        <v>586</v>
      </c>
      <c r="K587">
        <f>SUM($J$3:J587)</f>
        <v>159</v>
      </c>
    </row>
    <row r="588" spans="3:11" hidden="1" x14ac:dyDescent="0.2">
      <c r="C588">
        <v>587</v>
      </c>
      <c r="K588">
        <f>SUM($J$3:J588)</f>
        <v>159</v>
      </c>
    </row>
    <row r="589" spans="3:11" hidden="1" x14ac:dyDescent="0.2">
      <c r="C589">
        <v>588</v>
      </c>
      <c r="K589">
        <f>SUM($J$3:J589)</f>
        <v>159</v>
      </c>
    </row>
    <row r="590" spans="3:11" hidden="1" x14ac:dyDescent="0.2">
      <c r="C590">
        <v>589</v>
      </c>
      <c r="K590">
        <f>SUM($J$3:J590)</f>
        <v>159</v>
      </c>
    </row>
    <row r="591" spans="3:11" hidden="1" x14ac:dyDescent="0.2">
      <c r="C591">
        <v>590</v>
      </c>
      <c r="K591">
        <f>SUM($J$3:J591)</f>
        <v>159</v>
      </c>
    </row>
    <row r="592" spans="3:11" hidden="1" x14ac:dyDescent="0.2">
      <c r="C592">
        <v>591</v>
      </c>
      <c r="K592">
        <f>SUM($J$3:J592)</f>
        <v>159</v>
      </c>
    </row>
    <row r="593" spans="3:11" hidden="1" x14ac:dyDescent="0.2">
      <c r="C593">
        <v>592</v>
      </c>
      <c r="K593">
        <f>SUM($J$3:J593)</f>
        <v>159</v>
      </c>
    </row>
    <row r="594" spans="3:11" hidden="1" x14ac:dyDescent="0.2">
      <c r="C594">
        <v>593</v>
      </c>
      <c r="K594">
        <f>SUM($J$3:J594)</f>
        <v>159</v>
      </c>
    </row>
    <row r="595" spans="3:11" hidden="1" x14ac:dyDescent="0.2">
      <c r="C595">
        <v>594</v>
      </c>
      <c r="K595">
        <f>SUM($J$3:J595)</f>
        <v>159</v>
      </c>
    </row>
    <row r="596" spans="3:11" hidden="1" x14ac:dyDescent="0.2">
      <c r="C596">
        <v>595</v>
      </c>
      <c r="K596">
        <f>SUM($J$3:J596)</f>
        <v>159</v>
      </c>
    </row>
    <row r="597" spans="3:11" hidden="1" x14ac:dyDescent="0.2">
      <c r="C597">
        <v>596</v>
      </c>
      <c r="K597">
        <f>SUM($J$3:J597)</f>
        <v>159</v>
      </c>
    </row>
    <row r="598" spans="3:11" hidden="1" x14ac:dyDescent="0.2">
      <c r="C598">
        <v>597</v>
      </c>
      <c r="K598">
        <f>SUM($J$3:J598)</f>
        <v>159</v>
      </c>
    </row>
    <row r="599" spans="3:11" x14ac:dyDescent="0.2">
      <c r="C599">
        <v>598</v>
      </c>
      <c r="H599" t="s">
        <v>483</v>
      </c>
      <c r="K599">
        <f>SUM($J$3:J599)</f>
        <v>159</v>
      </c>
    </row>
    <row r="600" spans="3:11" hidden="1" x14ac:dyDescent="0.2">
      <c r="C600">
        <v>599</v>
      </c>
      <c r="K600">
        <f>SUM($J$3:J600)</f>
        <v>159</v>
      </c>
    </row>
    <row r="601" spans="3:11" hidden="1" x14ac:dyDescent="0.2">
      <c r="C601">
        <v>600</v>
      </c>
      <c r="K601">
        <f>SUM($J$3:J601)</f>
        <v>159</v>
      </c>
    </row>
    <row r="602" spans="3:11" hidden="1" x14ac:dyDescent="0.2">
      <c r="C602">
        <v>601</v>
      </c>
      <c r="K602">
        <f>SUM($J$3:J602)</f>
        <v>159</v>
      </c>
    </row>
    <row r="603" spans="3:11" hidden="1" x14ac:dyDescent="0.2">
      <c r="C603">
        <v>602</v>
      </c>
      <c r="K603">
        <f>SUM($J$3:J603)</f>
        <v>159</v>
      </c>
    </row>
    <row r="604" spans="3:11" hidden="1" x14ac:dyDescent="0.2">
      <c r="C604">
        <v>603</v>
      </c>
      <c r="K604">
        <f>SUM($J$3:J604)</f>
        <v>159</v>
      </c>
    </row>
    <row r="605" spans="3:11" hidden="1" x14ac:dyDescent="0.2">
      <c r="C605">
        <v>604</v>
      </c>
      <c r="K605">
        <f>SUM($J$3:J605)</f>
        <v>159</v>
      </c>
    </row>
    <row r="606" spans="3:11" hidden="1" x14ac:dyDescent="0.2">
      <c r="C606">
        <v>605</v>
      </c>
      <c r="K606">
        <f>SUM($J$3:J606)</f>
        <v>159</v>
      </c>
    </row>
    <row r="607" spans="3:11" hidden="1" x14ac:dyDescent="0.2">
      <c r="C607">
        <v>606</v>
      </c>
      <c r="K607">
        <f>SUM($J$3:J607)</f>
        <v>159</v>
      </c>
    </row>
    <row r="608" spans="3:11" hidden="1" x14ac:dyDescent="0.2">
      <c r="C608">
        <v>607</v>
      </c>
      <c r="K608">
        <f>SUM($J$3:J608)</f>
        <v>159</v>
      </c>
    </row>
    <row r="609" spans="3:11" hidden="1" x14ac:dyDescent="0.2">
      <c r="C609">
        <v>608</v>
      </c>
      <c r="K609">
        <f>SUM($J$3:J609)</f>
        <v>159</v>
      </c>
    </row>
    <row r="610" spans="3:11" hidden="1" x14ac:dyDescent="0.2">
      <c r="C610">
        <v>609</v>
      </c>
      <c r="K610">
        <f>SUM($J$3:J610)</f>
        <v>159</v>
      </c>
    </row>
    <row r="611" spans="3:11" hidden="1" x14ac:dyDescent="0.2">
      <c r="C611">
        <v>610</v>
      </c>
      <c r="K611">
        <f>SUM($J$3:J611)</f>
        <v>159</v>
      </c>
    </row>
    <row r="612" spans="3:11" hidden="1" x14ac:dyDescent="0.2">
      <c r="C612">
        <v>611</v>
      </c>
      <c r="K612">
        <f>SUM($J$3:J612)</f>
        <v>159</v>
      </c>
    </row>
    <row r="613" spans="3:11" hidden="1" x14ac:dyDescent="0.2">
      <c r="C613">
        <v>612</v>
      </c>
      <c r="K613">
        <f>SUM($J$3:J613)</f>
        <v>159</v>
      </c>
    </row>
    <row r="614" spans="3:11" hidden="1" x14ac:dyDescent="0.2">
      <c r="C614">
        <v>613</v>
      </c>
      <c r="K614">
        <f>SUM($J$3:J614)</f>
        <v>159</v>
      </c>
    </row>
    <row r="615" spans="3:11" hidden="1" x14ac:dyDescent="0.2">
      <c r="C615">
        <v>614</v>
      </c>
      <c r="K615">
        <f>SUM($J$3:J615)</f>
        <v>159</v>
      </c>
    </row>
    <row r="616" spans="3:11" hidden="1" x14ac:dyDescent="0.2">
      <c r="C616">
        <v>615</v>
      </c>
      <c r="K616">
        <f>SUM($J$3:J616)</f>
        <v>159</v>
      </c>
    </row>
    <row r="617" spans="3:11" x14ac:dyDescent="0.2">
      <c r="C617">
        <v>616</v>
      </c>
      <c r="H617" t="s">
        <v>487</v>
      </c>
      <c r="I617" t="s">
        <v>549</v>
      </c>
      <c r="J617">
        <v>4</v>
      </c>
      <c r="K617">
        <f>SUM($J$3:J617)</f>
        <v>163</v>
      </c>
    </row>
    <row r="618" spans="3:11" x14ac:dyDescent="0.2">
      <c r="C618">
        <v>617</v>
      </c>
      <c r="H618" s="93" t="s">
        <v>476</v>
      </c>
      <c r="I618" s="93"/>
      <c r="J618" s="93">
        <v>5</v>
      </c>
      <c r="K618">
        <f>SUM($J$3:J618)</f>
        <v>168</v>
      </c>
    </row>
    <row r="619" spans="3:11" hidden="1" x14ac:dyDescent="0.2">
      <c r="C619">
        <v>618</v>
      </c>
      <c r="K619">
        <f>SUM($J$3:J619)</f>
        <v>168</v>
      </c>
    </row>
    <row r="620" spans="3:11" hidden="1" x14ac:dyDescent="0.2">
      <c r="C620">
        <v>619</v>
      </c>
      <c r="K620">
        <f>SUM($J$3:J620)</f>
        <v>168</v>
      </c>
    </row>
    <row r="621" spans="3:11" hidden="1" x14ac:dyDescent="0.2">
      <c r="C621">
        <v>620</v>
      </c>
      <c r="K621">
        <f>SUM($J$3:J621)</f>
        <v>168</v>
      </c>
    </row>
    <row r="622" spans="3:11" hidden="1" x14ac:dyDescent="0.2">
      <c r="C622">
        <v>621</v>
      </c>
      <c r="K622">
        <f>SUM($J$3:J622)</f>
        <v>168</v>
      </c>
    </row>
    <row r="623" spans="3:11" hidden="1" x14ac:dyDescent="0.2">
      <c r="C623">
        <v>622</v>
      </c>
      <c r="K623">
        <f>SUM($J$3:J623)</f>
        <v>168</v>
      </c>
    </row>
    <row r="624" spans="3:11" hidden="1" x14ac:dyDescent="0.2">
      <c r="C624">
        <v>623</v>
      </c>
      <c r="K624">
        <f>SUM($J$3:J624)</f>
        <v>168</v>
      </c>
    </row>
    <row r="625" spans="3:11" hidden="1" x14ac:dyDescent="0.2">
      <c r="C625">
        <v>624</v>
      </c>
      <c r="K625">
        <f>SUM($J$3:J625)</f>
        <v>168</v>
      </c>
    </row>
    <row r="626" spans="3:11" hidden="1" x14ac:dyDescent="0.2">
      <c r="C626">
        <v>625</v>
      </c>
      <c r="K626">
        <f>SUM($J$3:J626)</f>
        <v>168</v>
      </c>
    </row>
    <row r="627" spans="3:11" hidden="1" x14ac:dyDescent="0.2">
      <c r="C627">
        <v>626</v>
      </c>
      <c r="K627">
        <f>SUM($J$3:J627)</f>
        <v>168</v>
      </c>
    </row>
    <row r="628" spans="3:11" hidden="1" x14ac:dyDescent="0.2">
      <c r="C628">
        <v>627</v>
      </c>
      <c r="K628">
        <f>SUM($J$3:J628)</f>
        <v>168</v>
      </c>
    </row>
    <row r="629" spans="3:11" hidden="1" x14ac:dyDescent="0.2">
      <c r="C629">
        <v>628</v>
      </c>
      <c r="K629">
        <f>SUM($J$3:J629)</f>
        <v>168</v>
      </c>
    </row>
    <row r="630" spans="3:11" hidden="1" x14ac:dyDescent="0.2">
      <c r="C630">
        <v>629</v>
      </c>
      <c r="K630">
        <f>SUM($J$3:J630)</f>
        <v>168</v>
      </c>
    </row>
    <row r="631" spans="3:11" hidden="1" x14ac:dyDescent="0.2">
      <c r="C631">
        <v>630</v>
      </c>
      <c r="K631">
        <f>SUM($J$3:J631)</f>
        <v>168</v>
      </c>
    </row>
    <row r="632" spans="3:11" hidden="1" x14ac:dyDescent="0.2">
      <c r="C632">
        <v>631</v>
      </c>
      <c r="K632">
        <f>SUM($J$3:J632)</f>
        <v>168</v>
      </c>
    </row>
    <row r="633" spans="3:11" x14ac:dyDescent="0.2">
      <c r="C633">
        <v>632</v>
      </c>
      <c r="H633" s="79" t="s">
        <v>682</v>
      </c>
      <c r="I633" t="s">
        <v>549</v>
      </c>
      <c r="J633">
        <v>4</v>
      </c>
      <c r="K633">
        <f>SUM($J$3:J633)</f>
        <v>172</v>
      </c>
    </row>
    <row r="634" spans="3:11" hidden="1" x14ac:dyDescent="0.2">
      <c r="C634">
        <v>633</v>
      </c>
      <c r="K634">
        <f>SUM($J$3:J634)</f>
        <v>172</v>
      </c>
    </row>
    <row r="635" spans="3:11" hidden="1" x14ac:dyDescent="0.2">
      <c r="C635">
        <v>634</v>
      </c>
      <c r="K635">
        <f>SUM($J$3:J635)</f>
        <v>172</v>
      </c>
    </row>
    <row r="636" spans="3:11" hidden="1" x14ac:dyDescent="0.2">
      <c r="C636">
        <v>635</v>
      </c>
      <c r="K636">
        <f>SUM($J$3:J636)</f>
        <v>172</v>
      </c>
    </row>
    <row r="637" spans="3:11" hidden="1" x14ac:dyDescent="0.2">
      <c r="C637">
        <v>636</v>
      </c>
      <c r="K637">
        <f>SUM($J$3:J637)</f>
        <v>172</v>
      </c>
    </row>
    <row r="638" spans="3:11" hidden="1" x14ac:dyDescent="0.2">
      <c r="C638">
        <v>637</v>
      </c>
      <c r="K638">
        <f>SUM($J$3:J638)</f>
        <v>172</v>
      </c>
    </row>
    <row r="639" spans="3:11" hidden="1" x14ac:dyDescent="0.2">
      <c r="C639">
        <v>638</v>
      </c>
      <c r="K639">
        <f>SUM($J$3:J639)</f>
        <v>172</v>
      </c>
    </row>
    <row r="640" spans="3:11" hidden="1" x14ac:dyDescent="0.2">
      <c r="C640">
        <v>639</v>
      </c>
      <c r="K640">
        <f>SUM($J$3:J640)</f>
        <v>172</v>
      </c>
    </row>
    <row r="641" spans="3:11" hidden="1" x14ac:dyDescent="0.2">
      <c r="C641">
        <v>640</v>
      </c>
      <c r="K641">
        <f>SUM($J$3:J641)</f>
        <v>172</v>
      </c>
    </row>
    <row r="642" spans="3:11" hidden="1" x14ac:dyDescent="0.2">
      <c r="C642">
        <v>641</v>
      </c>
      <c r="K642">
        <f>SUM($J$3:J642)</f>
        <v>172</v>
      </c>
    </row>
    <row r="643" spans="3:11" hidden="1" x14ac:dyDescent="0.2">
      <c r="C643">
        <v>642</v>
      </c>
      <c r="K643">
        <f>SUM($J$3:J643)</f>
        <v>172</v>
      </c>
    </row>
    <row r="644" spans="3:11" hidden="1" x14ac:dyDescent="0.2">
      <c r="C644">
        <v>643</v>
      </c>
      <c r="K644">
        <f>SUM($J$3:J644)</f>
        <v>172</v>
      </c>
    </row>
    <row r="645" spans="3:11" hidden="1" x14ac:dyDescent="0.2">
      <c r="C645">
        <v>644</v>
      </c>
      <c r="K645">
        <f>SUM($J$3:J645)</f>
        <v>172</v>
      </c>
    </row>
    <row r="646" spans="3:11" hidden="1" x14ac:dyDescent="0.2">
      <c r="C646">
        <v>645</v>
      </c>
      <c r="K646">
        <f>SUM($J$3:J646)</f>
        <v>172</v>
      </c>
    </row>
    <row r="647" spans="3:11" hidden="1" x14ac:dyDescent="0.2">
      <c r="C647">
        <v>646</v>
      </c>
      <c r="K647">
        <f>SUM($J$3:J647)</f>
        <v>172</v>
      </c>
    </row>
    <row r="648" spans="3:11" x14ac:dyDescent="0.2">
      <c r="C648">
        <v>647</v>
      </c>
      <c r="H648" t="s">
        <v>489</v>
      </c>
      <c r="K648">
        <f>SUM($J$3:J648)</f>
        <v>172</v>
      </c>
    </row>
    <row r="649" spans="3:11" hidden="1" x14ac:dyDescent="0.2">
      <c r="C649">
        <v>648</v>
      </c>
      <c r="K649">
        <f>SUM($J$3:J649)</f>
        <v>172</v>
      </c>
    </row>
    <row r="650" spans="3:11" hidden="1" x14ac:dyDescent="0.2">
      <c r="C650">
        <v>649</v>
      </c>
      <c r="K650">
        <f>SUM($J$3:J650)</f>
        <v>172</v>
      </c>
    </row>
    <row r="651" spans="3:11" hidden="1" x14ac:dyDescent="0.2">
      <c r="C651">
        <v>650</v>
      </c>
      <c r="K651">
        <f>SUM($J$3:J651)</f>
        <v>172</v>
      </c>
    </row>
    <row r="652" spans="3:11" hidden="1" x14ac:dyDescent="0.2">
      <c r="C652">
        <v>651</v>
      </c>
      <c r="K652">
        <f>SUM($J$3:J652)</f>
        <v>172</v>
      </c>
    </row>
    <row r="653" spans="3:11" hidden="1" x14ac:dyDescent="0.2">
      <c r="C653">
        <v>652</v>
      </c>
      <c r="K653">
        <f>SUM($J$3:J653)</f>
        <v>172</v>
      </c>
    </row>
    <row r="654" spans="3:11" hidden="1" x14ac:dyDescent="0.2">
      <c r="C654">
        <v>653</v>
      </c>
      <c r="K654">
        <f>SUM($J$3:J654)</f>
        <v>172</v>
      </c>
    </row>
    <row r="655" spans="3:11" hidden="1" x14ac:dyDescent="0.2">
      <c r="C655">
        <v>654</v>
      </c>
      <c r="K655">
        <f>SUM($J$3:J655)</f>
        <v>172</v>
      </c>
    </row>
    <row r="656" spans="3:11" hidden="1" x14ac:dyDescent="0.2">
      <c r="C656">
        <v>655</v>
      </c>
      <c r="K656">
        <f>SUM($J$3:J656)</f>
        <v>172</v>
      </c>
    </row>
    <row r="657" spans="3:11" hidden="1" x14ac:dyDescent="0.2">
      <c r="C657">
        <v>656</v>
      </c>
      <c r="K657">
        <f>SUM($J$3:J657)</f>
        <v>172</v>
      </c>
    </row>
    <row r="658" spans="3:11" hidden="1" x14ac:dyDescent="0.2">
      <c r="C658">
        <v>657</v>
      </c>
      <c r="K658">
        <f>SUM($J$3:J658)</f>
        <v>172</v>
      </c>
    </row>
    <row r="659" spans="3:11" hidden="1" x14ac:dyDescent="0.2">
      <c r="C659">
        <v>658</v>
      </c>
      <c r="K659">
        <f>SUM($J$3:J659)</f>
        <v>172</v>
      </c>
    </row>
    <row r="660" spans="3:11" hidden="1" x14ac:dyDescent="0.2">
      <c r="C660">
        <v>659</v>
      </c>
      <c r="K660">
        <f>SUM($J$3:J660)</f>
        <v>172</v>
      </c>
    </row>
    <row r="661" spans="3:11" hidden="1" x14ac:dyDescent="0.2">
      <c r="C661">
        <v>660</v>
      </c>
      <c r="K661">
        <f>SUM($J$3:J661)</f>
        <v>172</v>
      </c>
    </row>
    <row r="662" spans="3:11" hidden="1" x14ac:dyDescent="0.2">
      <c r="C662">
        <v>661</v>
      </c>
      <c r="K662">
        <f>SUM($J$3:J662)</f>
        <v>172</v>
      </c>
    </row>
    <row r="663" spans="3:11" hidden="1" x14ac:dyDescent="0.2">
      <c r="C663">
        <v>662</v>
      </c>
      <c r="K663">
        <f>SUM($J$3:J663)</f>
        <v>172</v>
      </c>
    </row>
    <row r="664" spans="3:11" hidden="1" x14ac:dyDescent="0.2">
      <c r="C664">
        <v>663</v>
      </c>
      <c r="K664">
        <f>SUM($J$3:J664)</f>
        <v>172</v>
      </c>
    </row>
    <row r="665" spans="3:11" hidden="1" x14ac:dyDescent="0.2">
      <c r="C665">
        <v>664</v>
      </c>
      <c r="K665">
        <f>SUM($J$3:J665)</f>
        <v>172</v>
      </c>
    </row>
    <row r="666" spans="3:11" x14ac:dyDescent="0.2">
      <c r="C666">
        <v>665</v>
      </c>
      <c r="H666" t="s">
        <v>483</v>
      </c>
      <c r="K666">
        <f>SUM($J$3:J666)</f>
        <v>172</v>
      </c>
    </row>
    <row r="667" spans="3:11" x14ac:dyDescent="0.2">
      <c r="C667">
        <v>666</v>
      </c>
      <c r="H667" s="93" t="s">
        <v>485</v>
      </c>
      <c r="I667" s="93"/>
      <c r="J667" s="93"/>
      <c r="K667">
        <f>SUM($J$3:J667)</f>
        <v>172</v>
      </c>
    </row>
    <row r="668" spans="3:11" hidden="1" x14ac:dyDescent="0.2">
      <c r="C668">
        <v>667</v>
      </c>
      <c r="K668">
        <f>SUM($J$3:J668)</f>
        <v>172</v>
      </c>
    </row>
    <row r="669" spans="3:11" hidden="1" x14ac:dyDescent="0.2">
      <c r="C669">
        <v>668</v>
      </c>
      <c r="K669">
        <f>SUM($J$3:J669)</f>
        <v>172</v>
      </c>
    </row>
    <row r="670" spans="3:11" hidden="1" x14ac:dyDescent="0.2">
      <c r="C670">
        <v>669</v>
      </c>
      <c r="K670">
        <f>SUM($J$3:J670)</f>
        <v>172</v>
      </c>
    </row>
    <row r="671" spans="3:11" hidden="1" x14ac:dyDescent="0.2">
      <c r="C671">
        <v>670</v>
      </c>
      <c r="K671">
        <f>SUM($J$3:J671)</f>
        <v>172</v>
      </c>
    </row>
    <row r="672" spans="3:11" hidden="1" x14ac:dyDescent="0.2">
      <c r="C672">
        <v>671</v>
      </c>
      <c r="K672">
        <f>SUM($J$3:J672)</f>
        <v>172</v>
      </c>
    </row>
    <row r="673" spans="3:11" hidden="1" x14ac:dyDescent="0.2">
      <c r="C673">
        <v>672</v>
      </c>
      <c r="K673">
        <f>SUM($J$3:J673)</f>
        <v>172</v>
      </c>
    </row>
    <row r="674" spans="3:11" hidden="1" x14ac:dyDescent="0.2">
      <c r="C674">
        <v>673</v>
      </c>
      <c r="H674" s="79"/>
      <c r="I674" s="79"/>
      <c r="J674" s="79"/>
      <c r="K674">
        <f>SUM($J$3:J674)</f>
        <v>172</v>
      </c>
    </row>
    <row r="675" spans="3:11" hidden="1" x14ac:dyDescent="0.2">
      <c r="C675">
        <v>674</v>
      </c>
      <c r="K675">
        <f>SUM($J$3:J675)</f>
        <v>172</v>
      </c>
    </row>
    <row r="676" spans="3:11" hidden="1" x14ac:dyDescent="0.2">
      <c r="C676">
        <v>675</v>
      </c>
      <c r="K676">
        <f>SUM($J$3:J676)</f>
        <v>172</v>
      </c>
    </row>
    <row r="677" spans="3:11" hidden="1" x14ac:dyDescent="0.2">
      <c r="C677">
        <v>676</v>
      </c>
      <c r="K677">
        <f>SUM($J$3:J677)</f>
        <v>172</v>
      </c>
    </row>
    <row r="678" spans="3:11" hidden="1" x14ac:dyDescent="0.2">
      <c r="C678">
        <v>677</v>
      </c>
      <c r="K678">
        <f>SUM($J$3:J678)</f>
        <v>172</v>
      </c>
    </row>
    <row r="679" spans="3:11" hidden="1" x14ac:dyDescent="0.2">
      <c r="C679">
        <v>678</v>
      </c>
      <c r="K679">
        <f>SUM($J$3:J679)</f>
        <v>172</v>
      </c>
    </row>
    <row r="680" spans="3:11" hidden="1" x14ac:dyDescent="0.2">
      <c r="C680">
        <v>679</v>
      </c>
      <c r="K680">
        <f>SUM($J$3:J680)</f>
        <v>172</v>
      </c>
    </row>
    <row r="681" spans="3:11" hidden="1" x14ac:dyDescent="0.2">
      <c r="C681">
        <v>680</v>
      </c>
      <c r="K681">
        <f>SUM($J$3:J681)</f>
        <v>172</v>
      </c>
    </row>
    <row r="682" spans="3:11" x14ac:dyDescent="0.2">
      <c r="C682">
        <v>681</v>
      </c>
      <c r="H682" s="79" t="s">
        <v>489</v>
      </c>
      <c r="I682" s="79"/>
      <c r="J682" s="79"/>
      <c r="K682">
        <f>SUM($J$3:J682)</f>
        <v>172</v>
      </c>
    </row>
    <row r="683" spans="3:11" hidden="1" x14ac:dyDescent="0.2">
      <c r="C683">
        <v>682</v>
      </c>
      <c r="K683">
        <f>SUM($J$3:J683)</f>
        <v>172</v>
      </c>
    </row>
    <row r="684" spans="3:11" hidden="1" x14ac:dyDescent="0.2">
      <c r="C684">
        <v>683</v>
      </c>
      <c r="K684">
        <f>SUM($J$3:J684)</f>
        <v>172</v>
      </c>
    </row>
    <row r="685" spans="3:11" hidden="1" x14ac:dyDescent="0.2">
      <c r="C685">
        <v>684</v>
      </c>
      <c r="K685">
        <f>SUM($J$3:J685)</f>
        <v>172</v>
      </c>
    </row>
    <row r="686" spans="3:11" hidden="1" x14ac:dyDescent="0.2">
      <c r="C686">
        <v>685</v>
      </c>
      <c r="K686">
        <f>SUM($J$3:J686)</f>
        <v>172</v>
      </c>
    </row>
    <row r="687" spans="3:11" hidden="1" x14ac:dyDescent="0.2">
      <c r="C687">
        <v>686</v>
      </c>
      <c r="K687">
        <f>SUM($J$3:J687)</f>
        <v>172</v>
      </c>
    </row>
    <row r="688" spans="3:11" hidden="1" x14ac:dyDescent="0.2">
      <c r="C688">
        <v>687</v>
      </c>
      <c r="K688">
        <f>SUM($J$3:J688)</f>
        <v>172</v>
      </c>
    </row>
    <row r="689" spans="3:11" hidden="1" x14ac:dyDescent="0.2">
      <c r="C689">
        <v>688</v>
      </c>
      <c r="K689">
        <f>SUM($J$3:J689)</f>
        <v>172</v>
      </c>
    </row>
    <row r="690" spans="3:11" hidden="1" x14ac:dyDescent="0.2">
      <c r="C690">
        <v>689</v>
      </c>
      <c r="K690">
        <f>SUM($J$3:J690)</f>
        <v>172</v>
      </c>
    </row>
    <row r="691" spans="3:11" hidden="1" x14ac:dyDescent="0.2">
      <c r="C691">
        <v>690</v>
      </c>
      <c r="K691">
        <f>SUM($J$3:J691)</f>
        <v>172</v>
      </c>
    </row>
    <row r="692" spans="3:11" hidden="1" x14ac:dyDescent="0.2">
      <c r="C692">
        <v>691</v>
      </c>
      <c r="K692">
        <f>SUM($J$3:J692)</f>
        <v>172</v>
      </c>
    </row>
    <row r="693" spans="3:11" hidden="1" x14ac:dyDescent="0.2">
      <c r="C693">
        <v>692</v>
      </c>
      <c r="K693">
        <f>SUM($J$3:J693)</f>
        <v>172</v>
      </c>
    </row>
    <row r="694" spans="3:11" hidden="1" x14ac:dyDescent="0.2">
      <c r="C694">
        <v>693</v>
      </c>
      <c r="K694">
        <f>SUM($J$3:J694)</f>
        <v>172</v>
      </c>
    </row>
    <row r="695" spans="3:11" hidden="1" x14ac:dyDescent="0.2">
      <c r="C695">
        <v>694</v>
      </c>
      <c r="K695">
        <f>SUM($J$3:J695)</f>
        <v>172</v>
      </c>
    </row>
    <row r="696" spans="3:11" hidden="1" x14ac:dyDescent="0.2">
      <c r="C696">
        <v>695</v>
      </c>
      <c r="K696">
        <f>SUM($J$3:J696)</f>
        <v>172</v>
      </c>
    </row>
    <row r="697" spans="3:11" hidden="1" x14ac:dyDescent="0.2">
      <c r="C697">
        <v>696</v>
      </c>
      <c r="K697">
        <f>SUM($J$3:J697)</f>
        <v>172</v>
      </c>
    </row>
    <row r="698" spans="3:11" hidden="1" x14ac:dyDescent="0.2">
      <c r="C698">
        <v>697</v>
      </c>
      <c r="K698">
        <f>SUM($J$3:J698)</f>
        <v>172</v>
      </c>
    </row>
    <row r="699" spans="3:11" hidden="1" x14ac:dyDescent="0.2">
      <c r="C699">
        <v>698</v>
      </c>
      <c r="K699">
        <f>SUM($J$3:J699)</f>
        <v>172</v>
      </c>
    </row>
    <row r="700" spans="3:11" x14ac:dyDescent="0.2">
      <c r="C700">
        <v>699</v>
      </c>
      <c r="H700" t="s">
        <v>483</v>
      </c>
      <c r="K700">
        <f>SUM($J$3:J700)</f>
        <v>172</v>
      </c>
    </row>
    <row r="701" spans="3:11" hidden="1" x14ac:dyDescent="0.2">
      <c r="C701">
        <v>700</v>
      </c>
      <c r="K701">
        <f>SUM($J$3:J701)</f>
        <v>172</v>
      </c>
    </row>
    <row r="702" spans="3:11" hidden="1" x14ac:dyDescent="0.2">
      <c r="C702">
        <v>701</v>
      </c>
      <c r="K702">
        <f>SUM($J$3:J702)</f>
        <v>172</v>
      </c>
    </row>
    <row r="703" spans="3:11" hidden="1" x14ac:dyDescent="0.2">
      <c r="C703">
        <v>702</v>
      </c>
      <c r="K703">
        <f>SUM($J$3:J703)</f>
        <v>172</v>
      </c>
    </row>
    <row r="704" spans="3:11" hidden="1" x14ac:dyDescent="0.2">
      <c r="C704">
        <v>703</v>
      </c>
      <c r="K704">
        <f>SUM($J$3:J704)</f>
        <v>172</v>
      </c>
    </row>
    <row r="705" spans="3:11" hidden="1" x14ac:dyDescent="0.2">
      <c r="C705">
        <v>704</v>
      </c>
      <c r="K705">
        <f>SUM($J$3:J705)</f>
        <v>172</v>
      </c>
    </row>
    <row r="706" spans="3:11" hidden="1" x14ac:dyDescent="0.2">
      <c r="C706">
        <v>705</v>
      </c>
      <c r="K706">
        <f>SUM($J$3:J706)</f>
        <v>172</v>
      </c>
    </row>
    <row r="707" spans="3:11" hidden="1" x14ac:dyDescent="0.2">
      <c r="C707">
        <v>706</v>
      </c>
      <c r="K707">
        <f>SUM($J$3:J707)</f>
        <v>172</v>
      </c>
    </row>
    <row r="708" spans="3:11" hidden="1" x14ac:dyDescent="0.2">
      <c r="C708">
        <v>707</v>
      </c>
      <c r="K708">
        <f>SUM($J$3:J708)</f>
        <v>172</v>
      </c>
    </row>
    <row r="709" spans="3:11" hidden="1" x14ac:dyDescent="0.2">
      <c r="C709">
        <v>708</v>
      </c>
      <c r="K709">
        <f>SUM($J$3:J709)</f>
        <v>172</v>
      </c>
    </row>
    <row r="710" spans="3:11" hidden="1" x14ac:dyDescent="0.2">
      <c r="C710">
        <v>709</v>
      </c>
      <c r="K710">
        <f>SUM($J$3:J710)</f>
        <v>172</v>
      </c>
    </row>
    <row r="711" spans="3:11" hidden="1" x14ac:dyDescent="0.2">
      <c r="C711">
        <v>710</v>
      </c>
      <c r="K711">
        <f>SUM($J$3:J711)</f>
        <v>172</v>
      </c>
    </row>
    <row r="712" spans="3:11" hidden="1" x14ac:dyDescent="0.2">
      <c r="C712">
        <v>711</v>
      </c>
      <c r="K712">
        <f>SUM($J$3:J712)</f>
        <v>172</v>
      </c>
    </row>
    <row r="713" spans="3:11" hidden="1" x14ac:dyDescent="0.2">
      <c r="C713">
        <v>712</v>
      </c>
      <c r="K713">
        <f>SUM($J$3:J713)</f>
        <v>172</v>
      </c>
    </row>
    <row r="714" spans="3:11" hidden="1" x14ac:dyDescent="0.2">
      <c r="C714">
        <v>713</v>
      </c>
      <c r="K714">
        <f>SUM($J$3:J714)</f>
        <v>172</v>
      </c>
    </row>
    <row r="715" spans="3:11" x14ac:dyDescent="0.2">
      <c r="C715">
        <v>714</v>
      </c>
      <c r="H715" t="s">
        <v>487</v>
      </c>
      <c r="I715" s="38" t="s">
        <v>780</v>
      </c>
      <c r="J715">
        <v>6</v>
      </c>
      <c r="K715">
        <f>SUM($J$3:J715)</f>
        <v>178</v>
      </c>
    </row>
    <row r="716" spans="3:11" x14ac:dyDescent="0.2">
      <c r="C716">
        <v>715</v>
      </c>
      <c r="H716" s="93" t="s">
        <v>484</v>
      </c>
      <c r="I716" s="93" t="s">
        <v>484</v>
      </c>
      <c r="J716" s="93">
        <v>10</v>
      </c>
      <c r="K716">
        <f>SUM($J$3:J716)</f>
        <v>188</v>
      </c>
    </row>
    <row r="717" spans="3:11" hidden="1" x14ac:dyDescent="0.2">
      <c r="C717">
        <v>716</v>
      </c>
      <c r="K717">
        <f>SUM($J$3:J717)</f>
        <v>188</v>
      </c>
    </row>
    <row r="718" spans="3:11" hidden="1" x14ac:dyDescent="0.2">
      <c r="C718">
        <v>717</v>
      </c>
      <c r="K718">
        <f>SUM($J$3:J718)</f>
        <v>188</v>
      </c>
    </row>
    <row r="719" spans="3:11" hidden="1" x14ac:dyDescent="0.2">
      <c r="C719">
        <v>718</v>
      </c>
      <c r="K719">
        <f>SUM($J$3:J719)</f>
        <v>188</v>
      </c>
    </row>
    <row r="720" spans="3:11" hidden="1" x14ac:dyDescent="0.2">
      <c r="C720">
        <v>719</v>
      </c>
      <c r="K720">
        <f>SUM($J$3:J720)</f>
        <v>188</v>
      </c>
    </row>
    <row r="721" spans="3:11" hidden="1" x14ac:dyDescent="0.2">
      <c r="C721">
        <v>720</v>
      </c>
      <c r="K721">
        <f>SUM($J$3:J721)</f>
        <v>188</v>
      </c>
    </row>
    <row r="722" spans="3:11" hidden="1" x14ac:dyDescent="0.2">
      <c r="C722">
        <v>721</v>
      </c>
      <c r="K722">
        <f>SUM($J$3:J722)</f>
        <v>188</v>
      </c>
    </row>
    <row r="723" spans="3:11" hidden="1" x14ac:dyDescent="0.2">
      <c r="C723">
        <v>722</v>
      </c>
      <c r="K723">
        <f>SUM($J$3:J723)</f>
        <v>188</v>
      </c>
    </row>
    <row r="724" spans="3:11" hidden="1" x14ac:dyDescent="0.2">
      <c r="C724">
        <v>723</v>
      </c>
      <c r="K724">
        <f>SUM($J$3:J724)</f>
        <v>188</v>
      </c>
    </row>
    <row r="725" spans="3:11" hidden="1" x14ac:dyDescent="0.2">
      <c r="C725">
        <v>724</v>
      </c>
      <c r="K725">
        <f>SUM($J$3:J725)</f>
        <v>188</v>
      </c>
    </row>
    <row r="726" spans="3:11" hidden="1" x14ac:dyDescent="0.2">
      <c r="C726">
        <v>725</v>
      </c>
      <c r="K726">
        <f>SUM($J$3:J726)</f>
        <v>188</v>
      </c>
    </row>
    <row r="727" spans="3:11" hidden="1" x14ac:dyDescent="0.2">
      <c r="C727">
        <v>726</v>
      </c>
      <c r="K727">
        <f>SUM($J$3:J727)</f>
        <v>188</v>
      </c>
    </row>
    <row r="728" spans="3:11" hidden="1" x14ac:dyDescent="0.2">
      <c r="C728">
        <v>727</v>
      </c>
      <c r="K728">
        <f>SUM($J$3:J728)</f>
        <v>188</v>
      </c>
    </row>
    <row r="729" spans="3:11" hidden="1" x14ac:dyDescent="0.2">
      <c r="C729">
        <v>728</v>
      </c>
      <c r="K729">
        <f>SUM($J$3:J729)</f>
        <v>188</v>
      </c>
    </row>
    <row r="730" spans="3:11" hidden="1" x14ac:dyDescent="0.2">
      <c r="C730">
        <v>729</v>
      </c>
      <c r="K730">
        <f>SUM($J$3:J730)</f>
        <v>188</v>
      </c>
    </row>
    <row r="731" spans="3:11" x14ac:dyDescent="0.2">
      <c r="C731">
        <v>730</v>
      </c>
      <c r="H731" s="79" t="s">
        <v>682</v>
      </c>
      <c r="I731" s="38" t="s">
        <v>780</v>
      </c>
      <c r="J731">
        <v>6</v>
      </c>
      <c r="K731">
        <f>SUM($J$3:J731)</f>
        <v>194</v>
      </c>
    </row>
    <row r="732" spans="3:11" hidden="1" x14ac:dyDescent="0.2">
      <c r="C732">
        <v>731</v>
      </c>
      <c r="K732">
        <f>SUM($J$3:J732)</f>
        <v>194</v>
      </c>
    </row>
    <row r="733" spans="3:11" hidden="1" x14ac:dyDescent="0.2">
      <c r="C733">
        <v>732</v>
      </c>
      <c r="K733">
        <f>SUM($J$3:J733)</f>
        <v>194</v>
      </c>
    </row>
    <row r="734" spans="3:11" hidden="1" x14ac:dyDescent="0.2">
      <c r="C734">
        <v>733</v>
      </c>
      <c r="K734">
        <f>SUM($J$3:J734)</f>
        <v>194</v>
      </c>
    </row>
    <row r="735" spans="3:11" hidden="1" x14ac:dyDescent="0.2">
      <c r="C735">
        <v>734</v>
      </c>
      <c r="K735">
        <f>SUM($J$3:J735)</f>
        <v>194</v>
      </c>
    </row>
    <row r="736" spans="3:11" hidden="1" x14ac:dyDescent="0.2">
      <c r="C736">
        <v>735</v>
      </c>
      <c r="K736">
        <f>SUM($J$3:J736)</f>
        <v>194</v>
      </c>
    </row>
    <row r="737" spans="3:11" hidden="1" x14ac:dyDescent="0.2">
      <c r="C737">
        <v>736</v>
      </c>
      <c r="K737">
        <f>SUM($J$3:J737)</f>
        <v>194</v>
      </c>
    </row>
    <row r="738" spans="3:11" hidden="1" x14ac:dyDescent="0.2">
      <c r="C738">
        <v>737</v>
      </c>
      <c r="K738">
        <f>SUM($J$3:J738)</f>
        <v>194</v>
      </c>
    </row>
    <row r="739" spans="3:11" hidden="1" x14ac:dyDescent="0.2">
      <c r="C739">
        <v>738</v>
      </c>
      <c r="K739">
        <f>SUM($J$3:J739)</f>
        <v>194</v>
      </c>
    </row>
    <row r="740" spans="3:11" hidden="1" x14ac:dyDescent="0.2">
      <c r="C740">
        <v>739</v>
      </c>
      <c r="K740">
        <f>SUM($J$3:J740)</f>
        <v>194</v>
      </c>
    </row>
    <row r="741" spans="3:11" hidden="1" x14ac:dyDescent="0.2">
      <c r="C741">
        <v>740</v>
      </c>
      <c r="K741">
        <f>SUM($J$3:J741)</f>
        <v>194</v>
      </c>
    </row>
    <row r="742" spans="3:11" hidden="1" x14ac:dyDescent="0.2">
      <c r="C742">
        <v>741</v>
      </c>
      <c r="K742">
        <f>SUM($J$3:J742)</f>
        <v>194</v>
      </c>
    </row>
    <row r="743" spans="3:11" hidden="1" x14ac:dyDescent="0.2">
      <c r="C743">
        <v>742</v>
      </c>
      <c r="K743">
        <f>SUM($J$3:J743)</f>
        <v>194</v>
      </c>
    </row>
    <row r="744" spans="3:11" hidden="1" x14ac:dyDescent="0.2">
      <c r="C744">
        <v>743</v>
      </c>
      <c r="K744">
        <f>SUM($J$3:J744)</f>
        <v>194</v>
      </c>
    </row>
    <row r="745" spans="3:11" hidden="1" x14ac:dyDescent="0.2">
      <c r="C745">
        <v>744</v>
      </c>
      <c r="K745">
        <f>SUM($J$3:J745)</f>
        <v>194</v>
      </c>
    </row>
    <row r="746" spans="3:11" hidden="1" x14ac:dyDescent="0.2">
      <c r="C746">
        <v>745</v>
      </c>
      <c r="K746">
        <f>SUM($J$3:J746)</f>
        <v>194</v>
      </c>
    </row>
    <row r="747" spans="3:11" hidden="1" x14ac:dyDescent="0.2">
      <c r="C747">
        <v>746</v>
      </c>
      <c r="K747">
        <f>SUM($J$3:J747)</f>
        <v>194</v>
      </c>
    </row>
    <row r="748" spans="3:11" x14ac:dyDescent="0.2">
      <c r="C748">
        <v>747</v>
      </c>
      <c r="H748" t="s">
        <v>489</v>
      </c>
      <c r="K748">
        <f>SUM($J$3:J748)</f>
        <v>194</v>
      </c>
    </row>
    <row r="749" spans="3:11" hidden="1" x14ac:dyDescent="0.2">
      <c r="C749">
        <v>748</v>
      </c>
      <c r="K749">
        <f>SUM($J$3:J749)</f>
        <v>194</v>
      </c>
    </row>
    <row r="750" spans="3:11" hidden="1" x14ac:dyDescent="0.2">
      <c r="C750">
        <v>749</v>
      </c>
      <c r="K750">
        <f>SUM($J$3:J750)</f>
        <v>194</v>
      </c>
    </row>
    <row r="751" spans="3:11" hidden="1" x14ac:dyDescent="0.2">
      <c r="C751">
        <v>750</v>
      </c>
      <c r="K751">
        <f>SUM($J$3:J751)</f>
        <v>194</v>
      </c>
    </row>
    <row r="752" spans="3:11" hidden="1" x14ac:dyDescent="0.2">
      <c r="C752">
        <v>751</v>
      </c>
      <c r="K752">
        <f>SUM($J$3:J752)</f>
        <v>194</v>
      </c>
    </row>
    <row r="753" spans="3:11" hidden="1" x14ac:dyDescent="0.2">
      <c r="C753">
        <v>752</v>
      </c>
      <c r="K753">
        <f>SUM($J$3:J753)</f>
        <v>194</v>
      </c>
    </row>
    <row r="754" spans="3:11" hidden="1" x14ac:dyDescent="0.2">
      <c r="C754">
        <v>753</v>
      </c>
      <c r="K754">
        <f>SUM($J$3:J754)</f>
        <v>194</v>
      </c>
    </row>
    <row r="755" spans="3:11" hidden="1" x14ac:dyDescent="0.2">
      <c r="C755">
        <v>754</v>
      </c>
      <c r="K755">
        <f>SUM($J$3:J755)</f>
        <v>194</v>
      </c>
    </row>
    <row r="756" spans="3:11" hidden="1" x14ac:dyDescent="0.2">
      <c r="C756">
        <v>755</v>
      </c>
      <c r="K756">
        <f>SUM($J$3:J756)</f>
        <v>194</v>
      </c>
    </row>
    <row r="757" spans="3:11" hidden="1" x14ac:dyDescent="0.2">
      <c r="C757">
        <v>756</v>
      </c>
      <c r="K757">
        <f>SUM($J$3:J757)</f>
        <v>194</v>
      </c>
    </row>
    <row r="758" spans="3:11" hidden="1" x14ac:dyDescent="0.2">
      <c r="C758">
        <v>757</v>
      </c>
      <c r="K758">
        <f>SUM($J$3:J758)</f>
        <v>194</v>
      </c>
    </row>
    <row r="759" spans="3:11" hidden="1" x14ac:dyDescent="0.2">
      <c r="C759">
        <v>758</v>
      </c>
      <c r="K759">
        <f>SUM($J$3:J759)</f>
        <v>194</v>
      </c>
    </row>
    <row r="760" spans="3:11" hidden="1" x14ac:dyDescent="0.2">
      <c r="C760">
        <v>759</v>
      </c>
      <c r="K760">
        <f>SUM($J$3:J760)</f>
        <v>194</v>
      </c>
    </row>
    <row r="761" spans="3:11" hidden="1" x14ac:dyDescent="0.2">
      <c r="C761">
        <v>760</v>
      </c>
      <c r="K761">
        <f>SUM($J$3:J761)</f>
        <v>194</v>
      </c>
    </row>
    <row r="762" spans="3:11" hidden="1" x14ac:dyDescent="0.2">
      <c r="C762">
        <v>761</v>
      </c>
      <c r="K762">
        <f>SUM($J$3:J762)</f>
        <v>194</v>
      </c>
    </row>
    <row r="763" spans="3:11" hidden="1" x14ac:dyDescent="0.2">
      <c r="C763">
        <v>762</v>
      </c>
      <c r="K763">
        <f>SUM($J$3:J763)</f>
        <v>194</v>
      </c>
    </row>
    <row r="764" spans="3:11" hidden="1" x14ac:dyDescent="0.2">
      <c r="C764">
        <v>763</v>
      </c>
      <c r="K764">
        <f>SUM($J$3:J764)</f>
        <v>194</v>
      </c>
    </row>
    <row r="765" spans="3:11" x14ac:dyDescent="0.2">
      <c r="C765">
        <v>764</v>
      </c>
      <c r="H765" t="s">
        <v>483</v>
      </c>
      <c r="K765">
        <f>SUM($J$3:J765)</f>
        <v>194</v>
      </c>
    </row>
    <row r="766" spans="3:11" x14ac:dyDescent="0.2">
      <c r="C766">
        <v>765</v>
      </c>
      <c r="H766" s="93" t="s">
        <v>486</v>
      </c>
      <c r="I766" s="93"/>
      <c r="J766" s="93"/>
      <c r="K766">
        <f>SUM($J$3:J766)</f>
        <v>194</v>
      </c>
    </row>
    <row r="767" spans="3:11" hidden="1" x14ac:dyDescent="0.2">
      <c r="C767">
        <v>766</v>
      </c>
      <c r="K767">
        <f>SUM($J$3:J767)</f>
        <v>194</v>
      </c>
    </row>
    <row r="768" spans="3:11" hidden="1" x14ac:dyDescent="0.2">
      <c r="C768">
        <v>767</v>
      </c>
      <c r="K768">
        <f>SUM($J$3:J768)</f>
        <v>194</v>
      </c>
    </row>
    <row r="769" spans="3:11" hidden="1" x14ac:dyDescent="0.2">
      <c r="C769">
        <v>768</v>
      </c>
      <c r="K769">
        <f>SUM($J$3:J769)</f>
        <v>194</v>
      </c>
    </row>
    <row r="770" spans="3:11" hidden="1" x14ac:dyDescent="0.2">
      <c r="C770">
        <v>769</v>
      </c>
      <c r="K770">
        <f>SUM($J$3:J770)</f>
        <v>194</v>
      </c>
    </row>
    <row r="771" spans="3:11" hidden="1" x14ac:dyDescent="0.2">
      <c r="C771">
        <v>770</v>
      </c>
      <c r="K771">
        <f>SUM($J$3:J771)</f>
        <v>194</v>
      </c>
    </row>
    <row r="772" spans="3:11" hidden="1" x14ac:dyDescent="0.2">
      <c r="C772">
        <v>771</v>
      </c>
      <c r="K772">
        <f>SUM($J$3:J772)</f>
        <v>194</v>
      </c>
    </row>
    <row r="773" spans="3:11" hidden="1" x14ac:dyDescent="0.2">
      <c r="C773">
        <v>772</v>
      </c>
      <c r="K773">
        <f>SUM($J$3:J773)</f>
        <v>194</v>
      </c>
    </row>
    <row r="774" spans="3:11" hidden="1" x14ac:dyDescent="0.2">
      <c r="C774">
        <v>773</v>
      </c>
      <c r="K774">
        <f>SUM($J$3:J774)</f>
        <v>194</v>
      </c>
    </row>
    <row r="775" spans="3:11" hidden="1" x14ac:dyDescent="0.2">
      <c r="C775">
        <v>774</v>
      </c>
      <c r="K775">
        <f>SUM($J$3:J775)</f>
        <v>194</v>
      </c>
    </row>
    <row r="776" spans="3:11" hidden="1" x14ac:dyDescent="0.2">
      <c r="C776">
        <v>775</v>
      </c>
      <c r="K776">
        <f>SUM($J$3:J776)</f>
        <v>194</v>
      </c>
    </row>
    <row r="777" spans="3:11" hidden="1" x14ac:dyDescent="0.2">
      <c r="C777">
        <v>776</v>
      </c>
      <c r="K777">
        <f>SUM($J$3:J777)</f>
        <v>194</v>
      </c>
    </row>
    <row r="778" spans="3:11" hidden="1" x14ac:dyDescent="0.2">
      <c r="C778">
        <v>777</v>
      </c>
      <c r="K778">
        <f>SUM($J$3:J778)</f>
        <v>194</v>
      </c>
    </row>
    <row r="779" spans="3:11" hidden="1" x14ac:dyDescent="0.2">
      <c r="C779">
        <v>778</v>
      </c>
      <c r="K779">
        <f>SUM($J$3:J779)</f>
        <v>194</v>
      </c>
    </row>
    <row r="780" spans="3:11" hidden="1" x14ac:dyDescent="0.2">
      <c r="C780">
        <v>779</v>
      </c>
      <c r="K780">
        <f>SUM($J$3:J780)</f>
        <v>194</v>
      </c>
    </row>
    <row r="781" spans="3:11" x14ac:dyDescent="0.2">
      <c r="C781">
        <v>780</v>
      </c>
      <c r="H781" s="79" t="s">
        <v>489</v>
      </c>
      <c r="I781" s="79"/>
      <c r="J781" s="79"/>
      <c r="K781">
        <f>SUM($J$3:J781)</f>
        <v>194</v>
      </c>
    </row>
    <row r="782" spans="3:11" hidden="1" x14ac:dyDescent="0.2">
      <c r="C782">
        <v>781</v>
      </c>
      <c r="K782">
        <f>SUM($J$3:J782)</f>
        <v>194</v>
      </c>
    </row>
    <row r="783" spans="3:11" hidden="1" x14ac:dyDescent="0.2">
      <c r="C783">
        <v>782</v>
      </c>
      <c r="K783">
        <f>SUM($J$3:J783)</f>
        <v>194</v>
      </c>
    </row>
    <row r="784" spans="3:11" hidden="1" x14ac:dyDescent="0.2">
      <c r="C784">
        <v>783</v>
      </c>
      <c r="K784">
        <f>SUM($J$3:J784)</f>
        <v>194</v>
      </c>
    </row>
    <row r="785" spans="3:11" hidden="1" x14ac:dyDescent="0.2">
      <c r="C785">
        <v>784</v>
      </c>
      <c r="K785">
        <f>SUM($J$3:J785)</f>
        <v>194</v>
      </c>
    </row>
    <row r="786" spans="3:11" hidden="1" x14ac:dyDescent="0.2">
      <c r="C786">
        <v>785</v>
      </c>
      <c r="K786">
        <f>SUM($J$3:J786)</f>
        <v>194</v>
      </c>
    </row>
    <row r="787" spans="3:11" hidden="1" x14ac:dyDescent="0.2">
      <c r="C787">
        <v>786</v>
      </c>
      <c r="K787">
        <f>SUM($J$3:J787)</f>
        <v>194</v>
      </c>
    </row>
    <row r="788" spans="3:11" hidden="1" x14ac:dyDescent="0.2">
      <c r="C788">
        <v>787</v>
      </c>
      <c r="K788">
        <f>SUM($J$3:J788)</f>
        <v>194</v>
      </c>
    </row>
    <row r="789" spans="3:11" hidden="1" x14ac:dyDescent="0.2">
      <c r="C789">
        <v>788</v>
      </c>
      <c r="K789">
        <f>SUM($J$3:J789)</f>
        <v>194</v>
      </c>
    </row>
    <row r="790" spans="3:11" hidden="1" x14ac:dyDescent="0.2">
      <c r="C790">
        <v>789</v>
      </c>
      <c r="K790">
        <f>SUM($J$3:J790)</f>
        <v>194</v>
      </c>
    </row>
    <row r="791" spans="3:11" hidden="1" x14ac:dyDescent="0.2">
      <c r="C791">
        <v>790</v>
      </c>
      <c r="K791">
        <f>SUM($J$3:J791)</f>
        <v>194</v>
      </c>
    </row>
    <row r="792" spans="3:11" hidden="1" x14ac:dyDescent="0.2">
      <c r="C792">
        <v>791</v>
      </c>
      <c r="K792">
        <f>SUM($J$3:J792)</f>
        <v>194</v>
      </c>
    </row>
    <row r="793" spans="3:11" hidden="1" x14ac:dyDescent="0.2">
      <c r="C793">
        <v>792</v>
      </c>
      <c r="K793">
        <f>SUM($J$3:J793)</f>
        <v>194</v>
      </c>
    </row>
    <row r="794" spans="3:11" hidden="1" x14ac:dyDescent="0.2">
      <c r="C794">
        <v>793</v>
      </c>
      <c r="K794">
        <f>SUM($J$3:J794)</f>
        <v>194</v>
      </c>
    </row>
    <row r="795" spans="3:11" hidden="1" x14ac:dyDescent="0.2">
      <c r="C795">
        <v>794</v>
      </c>
      <c r="K795">
        <f>SUM($J$3:J795)</f>
        <v>194</v>
      </c>
    </row>
    <row r="796" spans="3:11" hidden="1" x14ac:dyDescent="0.2">
      <c r="C796">
        <v>795</v>
      </c>
      <c r="K796">
        <f>SUM($J$3:J796)</f>
        <v>194</v>
      </c>
    </row>
    <row r="797" spans="3:11" hidden="1" x14ac:dyDescent="0.2">
      <c r="C797">
        <v>796</v>
      </c>
      <c r="K797">
        <f>SUM($J$3:J797)</f>
        <v>194</v>
      </c>
    </row>
    <row r="798" spans="3:11" x14ac:dyDescent="0.2">
      <c r="C798">
        <v>797</v>
      </c>
      <c r="H798" t="s">
        <v>483</v>
      </c>
      <c r="K798">
        <f>SUM($J$3:J798)</f>
        <v>194</v>
      </c>
    </row>
    <row r="799" spans="3:11" hidden="1" x14ac:dyDescent="0.2">
      <c r="C799">
        <v>798</v>
      </c>
      <c r="K799">
        <f>SUM($J$3:J799)</f>
        <v>194</v>
      </c>
    </row>
    <row r="800" spans="3:11" hidden="1" x14ac:dyDescent="0.2">
      <c r="C800">
        <v>799</v>
      </c>
      <c r="K800">
        <f>SUM($J$3:J800)</f>
        <v>194</v>
      </c>
    </row>
    <row r="801" spans="3:11" hidden="1" x14ac:dyDescent="0.2">
      <c r="C801">
        <v>800</v>
      </c>
      <c r="K801">
        <f>SUM($J$3:J801)</f>
        <v>194</v>
      </c>
    </row>
    <row r="802" spans="3:11" hidden="1" x14ac:dyDescent="0.2">
      <c r="C802">
        <v>801</v>
      </c>
      <c r="K802">
        <f>SUM($J$3:J802)</f>
        <v>194</v>
      </c>
    </row>
    <row r="803" spans="3:11" hidden="1" x14ac:dyDescent="0.2">
      <c r="C803">
        <v>802</v>
      </c>
      <c r="K803">
        <f>SUM($J$3:J803)</f>
        <v>194</v>
      </c>
    </row>
    <row r="804" spans="3:11" hidden="1" x14ac:dyDescent="0.2">
      <c r="C804">
        <v>803</v>
      </c>
      <c r="K804">
        <f>SUM($J$3:J804)</f>
        <v>194</v>
      </c>
    </row>
    <row r="805" spans="3:11" hidden="1" x14ac:dyDescent="0.2">
      <c r="C805">
        <v>804</v>
      </c>
      <c r="K805">
        <f>SUM($J$3:J805)</f>
        <v>194</v>
      </c>
    </row>
    <row r="806" spans="3:11" hidden="1" x14ac:dyDescent="0.2">
      <c r="C806">
        <v>805</v>
      </c>
      <c r="K806">
        <f>SUM($J$3:J806)</f>
        <v>194</v>
      </c>
    </row>
    <row r="807" spans="3:11" hidden="1" x14ac:dyDescent="0.2">
      <c r="C807">
        <v>806</v>
      </c>
      <c r="K807">
        <f>SUM($J$3:J807)</f>
        <v>194</v>
      </c>
    </row>
    <row r="808" spans="3:11" hidden="1" x14ac:dyDescent="0.2">
      <c r="C808">
        <v>807</v>
      </c>
      <c r="K808">
        <f>SUM($J$3:J808)</f>
        <v>194</v>
      </c>
    </row>
    <row r="809" spans="3:11" hidden="1" x14ac:dyDescent="0.2">
      <c r="C809">
        <v>808</v>
      </c>
      <c r="K809">
        <f>SUM($J$3:J809)</f>
        <v>194</v>
      </c>
    </row>
    <row r="810" spans="3:11" hidden="1" x14ac:dyDescent="0.2">
      <c r="C810">
        <v>809</v>
      </c>
      <c r="K810">
        <f>SUM($J$3:J810)</f>
        <v>194</v>
      </c>
    </row>
    <row r="811" spans="3:11" hidden="1" x14ac:dyDescent="0.2">
      <c r="C811">
        <v>810</v>
      </c>
      <c r="K811">
        <f>SUM($J$3:J811)</f>
        <v>194</v>
      </c>
    </row>
    <row r="812" spans="3:11" hidden="1" x14ac:dyDescent="0.2">
      <c r="C812">
        <v>811</v>
      </c>
      <c r="K812">
        <f>SUM($J$3:J812)</f>
        <v>194</v>
      </c>
    </row>
    <row r="813" spans="3:11" hidden="1" x14ac:dyDescent="0.2">
      <c r="C813">
        <v>812</v>
      </c>
      <c r="K813">
        <f>SUM($J$3:J813)</f>
        <v>194</v>
      </c>
    </row>
    <row r="814" spans="3:11" hidden="1" x14ac:dyDescent="0.2">
      <c r="C814">
        <v>813</v>
      </c>
      <c r="K814">
        <f>SUM($J$3:J814)</f>
        <v>194</v>
      </c>
    </row>
    <row r="815" spans="3:11" hidden="1" x14ac:dyDescent="0.2">
      <c r="C815">
        <v>814</v>
      </c>
      <c r="K815">
        <f>SUM($J$3:J815)</f>
        <v>194</v>
      </c>
    </row>
    <row r="816" spans="3:11" x14ac:dyDescent="0.2">
      <c r="C816">
        <v>815</v>
      </c>
      <c r="H816" t="s">
        <v>487</v>
      </c>
      <c r="I816" s="38" t="s">
        <v>780</v>
      </c>
      <c r="J816">
        <v>6</v>
      </c>
      <c r="K816">
        <f>SUM($J$3:J816)</f>
        <v>200</v>
      </c>
    </row>
    <row r="817" spans="3:11" x14ac:dyDescent="0.2">
      <c r="C817">
        <v>816</v>
      </c>
      <c r="H817" s="93" t="s">
        <v>484</v>
      </c>
      <c r="I817" s="93" t="s">
        <v>484</v>
      </c>
      <c r="J817" s="93">
        <v>10</v>
      </c>
      <c r="K817">
        <f>SUM($J$3:J817)</f>
        <v>210</v>
      </c>
    </row>
    <row r="818" spans="3:11" hidden="1" x14ac:dyDescent="0.2">
      <c r="C818">
        <v>817</v>
      </c>
      <c r="K818">
        <f>SUM($J$3:J818)</f>
        <v>210</v>
      </c>
    </row>
    <row r="819" spans="3:11" hidden="1" x14ac:dyDescent="0.2">
      <c r="C819">
        <v>818</v>
      </c>
      <c r="K819">
        <f>SUM($J$3:J819)</f>
        <v>210</v>
      </c>
    </row>
    <row r="820" spans="3:11" hidden="1" x14ac:dyDescent="0.2">
      <c r="C820">
        <v>819</v>
      </c>
      <c r="K820">
        <f>SUM($J$3:J820)</f>
        <v>210</v>
      </c>
    </row>
    <row r="821" spans="3:11" hidden="1" x14ac:dyDescent="0.2">
      <c r="C821">
        <v>820</v>
      </c>
      <c r="K821">
        <f>SUM($J$3:J821)</f>
        <v>210</v>
      </c>
    </row>
    <row r="822" spans="3:11" hidden="1" x14ac:dyDescent="0.2">
      <c r="C822">
        <v>821</v>
      </c>
      <c r="K822">
        <f>SUM($J$3:J822)</f>
        <v>210</v>
      </c>
    </row>
    <row r="823" spans="3:11" hidden="1" x14ac:dyDescent="0.2">
      <c r="C823">
        <v>822</v>
      </c>
      <c r="K823">
        <f>SUM($J$3:J823)</f>
        <v>210</v>
      </c>
    </row>
    <row r="824" spans="3:11" hidden="1" x14ac:dyDescent="0.2">
      <c r="C824">
        <v>823</v>
      </c>
      <c r="K824">
        <f>SUM($J$3:J824)</f>
        <v>210</v>
      </c>
    </row>
    <row r="825" spans="3:11" hidden="1" x14ac:dyDescent="0.2">
      <c r="C825">
        <v>824</v>
      </c>
      <c r="K825">
        <f>SUM($J$3:J825)</f>
        <v>210</v>
      </c>
    </row>
    <row r="826" spans="3:11" hidden="1" x14ac:dyDescent="0.2">
      <c r="C826">
        <v>825</v>
      </c>
      <c r="K826">
        <f>SUM($J$3:J826)</f>
        <v>210</v>
      </c>
    </row>
    <row r="827" spans="3:11" hidden="1" x14ac:dyDescent="0.2">
      <c r="C827">
        <v>826</v>
      </c>
      <c r="K827">
        <f>SUM($J$3:J827)</f>
        <v>210</v>
      </c>
    </row>
    <row r="828" spans="3:11" hidden="1" x14ac:dyDescent="0.2">
      <c r="C828">
        <v>827</v>
      </c>
      <c r="K828">
        <f>SUM($J$3:J828)</f>
        <v>210</v>
      </c>
    </row>
    <row r="829" spans="3:11" hidden="1" x14ac:dyDescent="0.2">
      <c r="C829">
        <v>828</v>
      </c>
      <c r="K829">
        <f>SUM($J$3:J829)</f>
        <v>210</v>
      </c>
    </row>
    <row r="830" spans="3:11" hidden="1" x14ac:dyDescent="0.2">
      <c r="C830">
        <v>829</v>
      </c>
      <c r="K830">
        <f>SUM($J$3:J830)</f>
        <v>210</v>
      </c>
    </row>
    <row r="831" spans="3:11" hidden="1" x14ac:dyDescent="0.2">
      <c r="C831">
        <v>830</v>
      </c>
      <c r="K831">
        <f>SUM($J$3:J831)</f>
        <v>210</v>
      </c>
    </row>
    <row r="832" spans="3:11" x14ac:dyDescent="0.2">
      <c r="C832">
        <v>831</v>
      </c>
      <c r="H832" s="79" t="s">
        <v>682</v>
      </c>
      <c r="I832" s="38" t="s">
        <v>780</v>
      </c>
      <c r="J832">
        <v>6</v>
      </c>
      <c r="K832">
        <f>SUM($J$3:J832)</f>
        <v>216</v>
      </c>
    </row>
    <row r="833" spans="3:11" hidden="1" x14ac:dyDescent="0.2">
      <c r="C833">
        <v>832</v>
      </c>
      <c r="K833">
        <f>SUM($J$3:J833)</f>
        <v>216</v>
      </c>
    </row>
    <row r="834" spans="3:11" hidden="1" x14ac:dyDescent="0.2">
      <c r="C834">
        <v>833</v>
      </c>
      <c r="K834">
        <f>SUM($J$3:J834)</f>
        <v>216</v>
      </c>
    </row>
    <row r="835" spans="3:11" hidden="1" x14ac:dyDescent="0.2">
      <c r="C835">
        <v>834</v>
      </c>
      <c r="K835">
        <f>SUM($J$3:J835)</f>
        <v>216</v>
      </c>
    </row>
    <row r="836" spans="3:11" hidden="1" x14ac:dyDescent="0.2">
      <c r="C836">
        <v>835</v>
      </c>
      <c r="K836">
        <f>SUM($J$3:J836)</f>
        <v>216</v>
      </c>
    </row>
    <row r="837" spans="3:11" hidden="1" x14ac:dyDescent="0.2">
      <c r="C837">
        <v>836</v>
      </c>
      <c r="K837">
        <f>SUM($J$3:J837)</f>
        <v>216</v>
      </c>
    </row>
    <row r="838" spans="3:11" hidden="1" x14ac:dyDescent="0.2">
      <c r="C838">
        <v>837</v>
      </c>
      <c r="K838">
        <f>SUM($J$3:J838)</f>
        <v>216</v>
      </c>
    </row>
    <row r="839" spans="3:11" hidden="1" x14ac:dyDescent="0.2">
      <c r="C839">
        <v>838</v>
      </c>
      <c r="K839">
        <f>SUM($J$3:J839)</f>
        <v>216</v>
      </c>
    </row>
    <row r="840" spans="3:11" hidden="1" x14ac:dyDescent="0.2">
      <c r="C840">
        <v>839</v>
      </c>
      <c r="K840">
        <f>SUM($J$3:J840)</f>
        <v>216</v>
      </c>
    </row>
    <row r="841" spans="3:11" hidden="1" x14ac:dyDescent="0.2">
      <c r="C841">
        <v>840</v>
      </c>
      <c r="K841">
        <f>SUM($J$3:J841)</f>
        <v>216</v>
      </c>
    </row>
    <row r="842" spans="3:11" hidden="1" x14ac:dyDescent="0.2">
      <c r="C842">
        <v>841</v>
      </c>
      <c r="K842">
        <f>SUM($J$3:J842)</f>
        <v>216</v>
      </c>
    </row>
    <row r="843" spans="3:11" hidden="1" x14ac:dyDescent="0.2">
      <c r="C843">
        <v>842</v>
      </c>
      <c r="K843">
        <f>SUM($J$3:J843)</f>
        <v>216</v>
      </c>
    </row>
    <row r="844" spans="3:11" hidden="1" x14ac:dyDescent="0.2">
      <c r="C844">
        <v>843</v>
      </c>
      <c r="K844">
        <f>SUM($J$3:J844)</f>
        <v>216</v>
      </c>
    </row>
    <row r="845" spans="3:11" hidden="1" x14ac:dyDescent="0.2">
      <c r="C845">
        <v>844</v>
      </c>
      <c r="K845">
        <f>SUM($J$3:J845)</f>
        <v>216</v>
      </c>
    </row>
    <row r="846" spans="3:11" hidden="1" x14ac:dyDescent="0.2">
      <c r="C846">
        <v>845</v>
      </c>
      <c r="K846">
        <f>SUM($J$3:J846)</f>
        <v>216</v>
      </c>
    </row>
    <row r="847" spans="3:11" x14ac:dyDescent="0.2">
      <c r="C847">
        <v>846</v>
      </c>
      <c r="H847" t="s">
        <v>489</v>
      </c>
      <c r="K847">
        <f>SUM($J$3:J847)</f>
        <v>216</v>
      </c>
    </row>
    <row r="848" spans="3:11" hidden="1" x14ac:dyDescent="0.2">
      <c r="C848">
        <v>847</v>
      </c>
      <c r="K848">
        <f>SUM($J$3:J848)</f>
        <v>216</v>
      </c>
    </row>
    <row r="849" spans="3:11" hidden="1" x14ac:dyDescent="0.2">
      <c r="C849">
        <v>848</v>
      </c>
      <c r="K849">
        <f>SUM($J$3:J849)</f>
        <v>216</v>
      </c>
    </row>
    <row r="850" spans="3:11" hidden="1" x14ac:dyDescent="0.2">
      <c r="C850">
        <v>849</v>
      </c>
      <c r="K850">
        <f>SUM($J$3:J850)</f>
        <v>216</v>
      </c>
    </row>
    <row r="851" spans="3:11" hidden="1" x14ac:dyDescent="0.2">
      <c r="C851">
        <v>850</v>
      </c>
      <c r="K851">
        <f>SUM($J$3:J851)</f>
        <v>216</v>
      </c>
    </row>
    <row r="852" spans="3:11" hidden="1" x14ac:dyDescent="0.2">
      <c r="C852">
        <v>851</v>
      </c>
      <c r="K852">
        <f>SUM($J$3:J852)</f>
        <v>216</v>
      </c>
    </row>
    <row r="853" spans="3:11" hidden="1" x14ac:dyDescent="0.2">
      <c r="C853">
        <v>852</v>
      </c>
      <c r="K853">
        <f>SUM($J$3:J853)</f>
        <v>216</v>
      </c>
    </row>
    <row r="854" spans="3:11" hidden="1" x14ac:dyDescent="0.2">
      <c r="C854">
        <v>853</v>
      </c>
      <c r="K854">
        <f>SUM($J$3:J854)</f>
        <v>216</v>
      </c>
    </row>
    <row r="855" spans="3:11" hidden="1" x14ac:dyDescent="0.2">
      <c r="C855">
        <v>854</v>
      </c>
      <c r="K855">
        <f>SUM($J$3:J855)</f>
        <v>216</v>
      </c>
    </row>
    <row r="856" spans="3:11" hidden="1" x14ac:dyDescent="0.2">
      <c r="C856">
        <v>855</v>
      </c>
      <c r="K856">
        <f>SUM($J$3:J856)</f>
        <v>216</v>
      </c>
    </row>
    <row r="857" spans="3:11" hidden="1" x14ac:dyDescent="0.2">
      <c r="C857">
        <v>856</v>
      </c>
      <c r="K857">
        <f>SUM($J$3:J857)</f>
        <v>216</v>
      </c>
    </row>
    <row r="858" spans="3:11" hidden="1" x14ac:dyDescent="0.2">
      <c r="C858">
        <v>857</v>
      </c>
      <c r="K858">
        <f>SUM($J$3:J858)</f>
        <v>216</v>
      </c>
    </row>
    <row r="859" spans="3:11" hidden="1" x14ac:dyDescent="0.2">
      <c r="C859">
        <v>858</v>
      </c>
      <c r="K859">
        <f>SUM($J$3:J859)</f>
        <v>216</v>
      </c>
    </row>
    <row r="860" spans="3:11" hidden="1" x14ac:dyDescent="0.2">
      <c r="C860">
        <v>859</v>
      </c>
      <c r="K860">
        <f>SUM($J$3:J860)</f>
        <v>216</v>
      </c>
    </row>
    <row r="861" spans="3:11" hidden="1" x14ac:dyDescent="0.2">
      <c r="C861">
        <v>860</v>
      </c>
      <c r="K861">
        <f>SUM($J$3:J861)</f>
        <v>216</v>
      </c>
    </row>
    <row r="862" spans="3:11" hidden="1" x14ac:dyDescent="0.2">
      <c r="C862">
        <v>861</v>
      </c>
      <c r="K862">
        <f>SUM($J$3:J862)</f>
        <v>216</v>
      </c>
    </row>
    <row r="863" spans="3:11" hidden="1" x14ac:dyDescent="0.2">
      <c r="C863">
        <v>862</v>
      </c>
      <c r="K863">
        <f>SUM($J$3:J863)</f>
        <v>216</v>
      </c>
    </row>
    <row r="864" spans="3:11" hidden="1" x14ac:dyDescent="0.2">
      <c r="C864">
        <v>863</v>
      </c>
      <c r="K864">
        <f>SUM($J$3:J864)</f>
        <v>216</v>
      </c>
    </row>
    <row r="865" spans="3:11" x14ac:dyDescent="0.2">
      <c r="C865">
        <v>864</v>
      </c>
      <c r="H865" t="s">
        <v>483</v>
      </c>
      <c r="K865">
        <f>SUM($J$3:J865)</f>
        <v>216</v>
      </c>
    </row>
    <row r="866" spans="3:11" x14ac:dyDescent="0.2">
      <c r="C866">
        <v>865</v>
      </c>
      <c r="H866" s="93" t="s">
        <v>485</v>
      </c>
      <c r="I866" s="93"/>
      <c r="J866" s="93"/>
      <c r="K866">
        <f>SUM($J$3:J866)</f>
        <v>216</v>
      </c>
    </row>
    <row r="867" spans="3:11" hidden="1" x14ac:dyDescent="0.2">
      <c r="C867">
        <v>866</v>
      </c>
      <c r="K867">
        <f>SUM($J$3:J867)</f>
        <v>216</v>
      </c>
    </row>
    <row r="868" spans="3:11" hidden="1" x14ac:dyDescent="0.2">
      <c r="C868">
        <v>867</v>
      </c>
      <c r="K868">
        <f>SUM($J$3:J868)</f>
        <v>216</v>
      </c>
    </row>
    <row r="869" spans="3:11" hidden="1" x14ac:dyDescent="0.2">
      <c r="C869">
        <v>868</v>
      </c>
      <c r="K869">
        <f>SUM($J$3:J869)</f>
        <v>216</v>
      </c>
    </row>
    <row r="870" spans="3:11" hidden="1" x14ac:dyDescent="0.2">
      <c r="C870">
        <v>869</v>
      </c>
      <c r="K870">
        <f>SUM($J$3:J870)</f>
        <v>216</v>
      </c>
    </row>
    <row r="871" spans="3:11" hidden="1" x14ac:dyDescent="0.2">
      <c r="C871">
        <v>870</v>
      </c>
      <c r="K871">
        <f>SUM($J$3:J871)</f>
        <v>216</v>
      </c>
    </row>
    <row r="872" spans="3:11" hidden="1" x14ac:dyDescent="0.2">
      <c r="C872">
        <v>871</v>
      </c>
      <c r="K872">
        <f>SUM($J$3:J872)</f>
        <v>216</v>
      </c>
    </row>
    <row r="873" spans="3:11" hidden="1" x14ac:dyDescent="0.2">
      <c r="C873">
        <v>872</v>
      </c>
      <c r="H873" s="79"/>
      <c r="I873" s="79"/>
      <c r="J873" s="79"/>
      <c r="K873">
        <f>SUM($J$3:J873)</f>
        <v>216</v>
      </c>
    </row>
    <row r="874" spans="3:11" hidden="1" x14ac:dyDescent="0.2">
      <c r="C874">
        <v>873</v>
      </c>
      <c r="K874">
        <f>SUM($J$3:J874)</f>
        <v>216</v>
      </c>
    </row>
    <row r="875" spans="3:11" hidden="1" x14ac:dyDescent="0.2">
      <c r="C875">
        <v>874</v>
      </c>
      <c r="K875">
        <f>SUM($J$3:J875)</f>
        <v>216</v>
      </c>
    </row>
    <row r="876" spans="3:11" hidden="1" x14ac:dyDescent="0.2">
      <c r="C876">
        <v>875</v>
      </c>
      <c r="K876">
        <f>SUM($J$3:J876)</f>
        <v>216</v>
      </c>
    </row>
    <row r="877" spans="3:11" hidden="1" x14ac:dyDescent="0.2">
      <c r="C877">
        <v>876</v>
      </c>
      <c r="K877">
        <f>SUM($J$3:J877)</f>
        <v>216</v>
      </c>
    </row>
    <row r="878" spans="3:11" hidden="1" x14ac:dyDescent="0.2">
      <c r="C878">
        <v>877</v>
      </c>
      <c r="K878">
        <f>SUM($J$3:J878)</f>
        <v>216</v>
      </c>
    </row>
    <row r="879" spans="3:11" hidden="1" x14ac:dyDescent="0.2">
      <c r="C879">
        <v>878</v>
      </c>
      <c r="K879">
        <f>SUM($J$3:J879)</f>
        <v>216</v>
      </c>
    </row>
    <row r="880" spans="3:11" hidden="1" x14ac:dyDescent="0.2">
      <c r="C880">
        <v>879</v>
      </c>
      <c r="K880">
        <f>SUM($J$3:J880)</f>
        <v>216</v>
      </c>
    </row>
    <row r="881" spans="3:11" x14ac:dyDescent="0.2">
      <c r="C881">
        <v>880</v>
      </c>
      <c r="H881" s="79" t="s">
        <v>489</v>
      </c>
      <c r="I881" s="79"/>
      <c r="J881" s="79"/>
      <c r="K881">
        <f>SUM($J$3:J881)</f>
        <v>216</v>
      </c>
    </row>
    <row r="882" spans="3:11" hidden="1" x14ac:dyDescent="0.2">
      <c r="C882">
        <v>881</v>
      </c>
      <c r="K882">
        <f>SUM($J$3:J882)</f>
        <v>216</v>
      </c>
    </row>
    <row r="883" spans="3:11" hidden="1" x14ac:dyDescent="0.2">
      <c r="C883">
        <v>882</v>
      </c>
      <c r="K883">
        <f>SUM($J$3:J883)</f>
        <v>216</v>
      </c>
    </row>
    <row r="884" spans="3:11" hidden="1" x14ac:dyDescent="0.2">
      <c r="C884">
        <v>883</v>
      </c>
      <c r="K884">
        <f>SUM($J$3:J884)</f>
        <v>216</v>
      </c>
    </row>
    <row r="885" spans="3:11" hidden="1" x14ac:dyDescent="0.2">
      <c r="C885">
        <v>884</v>
      </c>
      <c r="K885">
        <f>SUM($J$3:J885)</f>
        <v>216</v>
      </c>
    </row>
    <row r="886" spans="3:11" hidden="1" x14ac:dyDescent="0.2">
      <c r="C886">
        <v>885</v>
      </c>
      <c r="K886">
        <f>SUM($J$3:J886)</f>
        <v>216</v>
      </c>
    </row>
    <row r="887" spans="3:11" hidden="1" x14ac:dyDescent="0.2">
      <c r="C887">
        <v>886</v>
      </c>
      <c r="K887">
        <f>SUM($J$3:J887)</f>
        <v>216</v>
      </c>
    </row>
    <row r="888" spans="3:11" hidden="1" x14ac:dyDescent="0.2">
      <c r="C888">
        <v>887</v>
      </c>
      <c r="K888">
        <f>SUM($J$3:J888)</f>
        <v>216</v>
      </c>
    </row>
    <row r="889" spans="3:11" hidden="1" x14ac:dyDescent="0.2">
      <c r="C889">
        <v>888</v>
      </c>
      <c r="K889">
        <f>SUM($J$3:J889)</f>
        <v>216</v>
      </c>
    </row>
    <row r="890" spans="3:11" hidden="1" x14ac:dyDescent="0.2">
      <c r="C890">
        <v>889</v>
      </c>
      <c r="K890">
        <f>SUM($J$3:J890)</f>
        <v>216</v>
      </c>
    </row>
    <row r="891" spans="3:11" hidden="1" x14ac:dyDescent="0.2">
      <c r="C891">
        <v>890</v>
      </c>
      <c r="K891">
        <f>SUM($J$3:J891)</f>
        <v>216</v>
      </c>
    </row>
    <row r="892" spans="3:11" hidden="1" x14ac:dyDescent="0.2">
      <c r="C892">
        <v>891</v>
      </c>
      <c r="K892">
        <f>SUM($J$3:J892)</f>
        <v>216</v>
      </c>
    </row>
    <row r="893" spans="3:11" hidden="1" x14ac:dyDescent="0.2">
      <c r="C893">
        <v>892</v>
      </c>
      <c r="K893">
        <f>SUM($J$3:J893)</f>
        <v>216</v>
      </c>
    </row>
    <row r="894" spans="3:11" hidden="1" x14ac:dyDescent="0.2">
      <c r="C894">
        <v>893</v>
      </c>
      <c r="K894">
        <f>SUM($J$3:J894)</f>
        <v>216</v>
      </c>
    </row>
    <row r="895" spans="3:11" hidden="1" x14ac:dyDescent="0.2">
      <c r="C895">
        <v>894</v>
      </c>
      <c r="K895">
        <f>SUM($J$3:J895)</f>
        <v>216</v>
      </c>
    </row>
    <row r="896" spans="3:11" hidden="1" x14ac:dyDescent="0.2">
      <c r="C896">
        <v>895</v>
      </c>
      <c r="K896">
        <f>SUM($J$3:J896)</f>
        <v>216</v>
      </c>
    </row>
    <row r="897" spans="3:11" hidden="1" x14ac:dyDescent="0.2">
      <c r="C897">
        <v>896</v>
      </c>
      <c r="K897">
        <f>SUM($J$3:J897)</f>
        <v>216</v>
      </c>
    </row>
    <row r="898" spans="3:11" hidden="1" x14ac:dyDescent="0.2">
      <c r="C898">
        <v>897</v>
      </c>
      <c r="K898">
        <f>SUM($J$3:J898)</f>
        <v>216</v>
      </c>
    </row>
    <row r="899" spans="3:11" x14ac:dyDescent="0.2">
      <c r="C899">
        <v>898</v>
      </c>
      <c r="H899" t="s">
        <v>483</v>
      </c>
      <c r="K899">
        <f>SUM($J$3:J899)</f>
        <v>216</v>
      </c>
    </row>
    <row r="900" spans="3:11" hidden="1" x14ac:dyDescent="0.2">
      <c r="C900">
        <v>899</v>
      </c>
      <c r="K900">
        <f>SUM($J$3:J900)</f>
        <v>216</v>
      </c>
    </row>
    <row r="901" spans="3:11" hidden="1" x14ac:dyDescent="0.2">
      <c r="C901">
        <v>900</v>
      </c>
      <c r="K901">
        <f>SUM($J$3:J901)</f>
        <v>216</v>
      </c>
    </row>
    <row r="902" spans="3:11" hidden="1" x14ac:dyDescent="0.2">
      <c r="C902">
        <v>901</v>
      </c>
      <c r="K902">
        <f>SUM($J$3:J902)</f>
        <v>216</v>
      </c>
    </row>
    <row r="903" spans="3:11" hidden="1" x14ac:dyDescent="0.2">
      <c r="C903">
        <v>902</v>
      </c>
      <c r="K903">
        <f>SUM($J$3:J903)</f>
        <v>216</v>
      </c>
    </row>
    <row r="904" spans="3:11" hidden="1" x14ac:dyDescent="0.2">
      <c r="C904">
        <v>903</v>
      </c>
      <c r="K904">
        <f>SUM($J$3:J904)</f>
        <v>216</v>
      </c>
    </row>
    <row r="905" spans="3:11" hidden="1" x14ac:dyDescent="0.2">
      <c r="C905">
        <v>904</v>
      </c>
      <c r="K905">
        <f>SUM($J$3:J905)</f>
        <v>216</v>
      </c>
    </row>
    <row r="906" spans="3:11" hidden="1" x14ac:dyDescent="0.2">
      <c r="C906">
        <v>905</v>
      </c>
      <c r="K906">
        <f>SUM($J$3:J906)</f>
        <v>216</v>
      </c>
    </row>
    <row r="907" spans="3:11" hidden="1" x14ac:dyDescent="0.2">
      <c r="C907">
        <v>906</v>
      </c>
      <c r="K907">
        <f>SUM($J$3:J907)</f>
        <v>216</v>
      </c>
    </row>
    <row r="908" spans="3:11" hidden="1" x14ac:dyDescent="0.2">
      <c r="C908">
        <v>907</v>
      </c>
      <c r="K908">
        <f>SUM($J$3:J908)</f>
        <v>216</v>
      </c>
    </row>
    <row r="909" spans="3:11" hidden="1" x14ac:dyDescent="0.2">
      <c r="C909">
        <v>908</v>
      </c>
      <c r="K909">
        <f>SUM($J$3:J909)</f>
        <v>216</v>
      </c>
    </row>
    <row r="910" spans="3:11" hidden="1" x14ac:dyDescent="0.2">
      <c r="C910">
        <v>909</v>
      </c>
      <c r="K910">
        <f>SUM($J$3:J910)</f>
        <v>216</v>
      </c>
    </row>
    <row r="911" spans="3:11" hidden="1" x14ac:dyDescent="0.2">
      <c r="C911">
        <v>910</v>
      </c>
      <c r="K911">
        <f>SUM($J$3:J911)</f>
        <v>216</v>
      </c>
    </row>
    <row r="912" spans="3:11" hidden="1" x14ac:dyDescent="0.2">
      <c r="C912">
        <v>911</v>
      </c>
      <c r="K912">
        <f>SUM($J$3:J912)</f>
        <v>216</v>
      </c>
    </row>
    <row r="913" spans="3:11" hidden="1" x14ac:dyDescent="0.2">
      <c r="C913">
        <v>912</v>
      </c>
      <c r="K913">
        <f>SUM($J$3:J913)</f>
        <v>216</v>
      </c>
    </row>
    <row r="914" spans="3:11" x14ac:dyDescent="0.2">
      <c r="C914">
        <v>913</v>
      </c>
      <c r="H914" t="s">
        <v>487</v>
      </c>
      <c r="I914" s="38" t="s">
        <v>780</v>
      </c>
      <c r="J914">
        <v>6</v>
      </c>
      <c r="K914">
        <f>SUM($J$3:J914)</f>
        <v>222</v>
      </c>
    </row>
    <row r="915" spans="3:11" x14ac:dyDescent="0.2">
      <c r="C915">
        <v>914</v>
      </c>
      <c r="H915" s="93" t="s">
        <v>484</v>
      </c>
      <c r="I915" s="93"/>
      <c r="J915" s="93">
        <v>10</v>
      </c>
      <c r="K915">
        <f>SUM($J$3:J915)</f>
        <v>232</v>
      </c>
    </row>
    <row r="916" spans="3:11" hidden="1" x14ac:dyDescent="0.2">
      <c r="C916">
        <v>915</v>
      </c>
      <c r="K916">
        <f>SUM($J$3:J916)</f>
        <v>232</v>
      </c>
    </row>
    <row r="917" spans="3:11" hidden="1" x14ac:dyDescent="0.2">
      <c r="C917">
        <v>916</v>
      </c>
      <c r="K917">
        <f>SUM($J$3:J917)</f>
        <v>232</v>
      </c>
    </row>
    <row r="918" spans="3:11" hidden="1" x14ac:dyDescent="0.2">
      <c r="C918">
        <v>917</v>
      </c>
      <c r="K918">
        <f>SUM($J$3:J918)</f>
        <v>232</v>
      </c>
    </row>
    <row r="919" spans="3:11" hidden="1" x14ac:dyDescent="0.2">
      <c r="C919">
        <v>918</v>
      </c>
      <c r="K919">
        <f>SUM($J$3:J919)</f>
        <v>232</v>
      </c>
    </row>
    <row r="920" spans="3:11" hidden="1" x14ac:dyDescent="0.2">
      <c r="C920">
        <v>919</v>
      </c>
      <c r="K920">
        <f>SUM($J$3:J920)</f>
        <v>232</v>
      </c>
    </row>
    <row r="921" spans="3:11" hidden="1" x14ac:dyDescent="0.2">
      <c r="C921">
        <v>920</v>
      </c>
      <c r="K921">
        <f>SUM($J$3:J921)</f>
        <v>232</v>
      </c>
    </row>
    <row r="922" spans="3:11" hidden="1" x14ac:dyDescent="0.2">
      <c r="C922">
        <v>921</v>
      </c>
      <c r="K922">
        <f>SUM($J$3:J922)</f>
        <v>232</v>
      </c>
    </row>
    <row r="923" spans="3:11" hidden="1" x14ac:dyDescent="0.2">
      <c r="C923">
        <v>922</v>
      </c>
      <c r="K923">
        <f>SUM($J$3:J923)</f>
        <v>232</v>
      </c>
    </row>
    <row r="924" spans="3:11" hidden="1" x14ac:dyDescent="0.2">
      <c r="C924">
        <v>923</v>
      </c>
      <c r="K924">
        <f>SUM($J$3:J924)</f>
        <v>232</v>
      </c>
    </row>
    <row r="925" spans="3:11" hidden="1" x14ac:dyDescent="0.2">
      <c r="C925">
        <v>924</v>
      </c>
      <c r="K925">
        <f>SUM($J$3:J925)</f>
        <v>232</v>
      </c>
    </row>
    <row r="926" spans="3:11" hidden="1" x14ac:dyDescent="0.2">
      <c r="C926">
        <v>925</v>
      </c>
      <c r="K926">
        <f>SUM($J$3:J926)</f>
        <v>232</v>
      </c>
    </row>
    <row r="927" spans="3:11" hidden="1" x14ac:dyDescent="0.2">
      <c r="C927">
        <v>926</v>
      </c>
      <c r="K927">
        <f>SUM($J$3:J927)</f>
        <v>232</v>
      </c>
    </row>
    <row r="928" spans="3:11" hidden="1" x14ac:dyDescent="0.2">
      <c r="C928">
        <v>927</v>
      </c>
      <c r="K928">
        <f>SUM($J$3:J928)</f>
        <v>232</v>
      </c>
    </row>
    <row r="929" spans="3:11" hidden="1" x14ac:dyDescent="0.2">
      <c r="C929">
        <v>928</v>
      </c>
      <c r="K929">
        <f>SUM($J$3:J929)</f>
        <v>232</v>
      </c>
    </row>
    <row r="930" spans="3:11" x14ac:dyDescent="0.2">
      <c r="C930">
        <v>929</v>
      </c>
      <c r="H930" s="79" t="s">
        <v>682</v>
      </c>
      <c r="I930" s="38" t="s">
        <v>780</v>
      </c>
      <c r="J930">
        <v>6</v>
      </c>
      <c r="K930">
        <f>SUM($J$3:J930)</f>
        <v>238</v>
      </c>
    </row>
    <row r="931" spans="3:11" hidden="1" x14ac:dyDescent="0.2">
      <c r="C931">
        <v>930</v>
      </c>
      <c r="K931">
        <f>SUM($J$3:J931)</f>
        <v>238</v>
      </c>
    </row>
    <row r="932" spans="3:11" hidden="1" x14ac:dyDescent="0.2">
      <c r="C932">
        <v>931</v>
      </c>
      <c r="K932">
        <f>SUM($J$3:J932)</f>
        <v>238</v>
      </c>
    </row>
    <row r="933" spans="3:11" hidden="1" x14ac:dyDescent="0.2">
      <c r="C933">
        <v>932</v>
      </c>
      <c r="K933">
        <f>SUM($J$3:J933)</f>
        <v>238</v>
      </c>
    </row>
    <row r="934" spans="3:11" hidden="1" x14ac:dyDescent="0.2">
      <c r="C934">
        <v>933</v>
      </c>
      <c r="K934">
        <f>SUM($J$3:J934)</f>
        <v>238</v>
      </c>
    </row>
    <row r="935" spans="3:11" hidden="1" x14ac:dyDescent="0.2">
      <c r="C935">
        <v>934</v>
      </c>
      <c r="K935">
        <f>SUM($J$3:J935)</f>
        <v>238</v>
      </c>
    </row>
    <row r="936" spans="3:11" hidden="1" x14ac:dyDescent="0.2">
      <c r="C936">
        <v>935</v>
      </c>
      <c r="K936">
        <f>SUM($J$3:J936)</f>
        <v>238</v>
      </c>
    </row>
    <row r="937" spans="3:11" hidden="1" x14ac:dyDescent="0.2">
      <c r="C937">
        <v>936</v>
      </c>
      <c r="K937">
        <f>SUM($J$3:J937)</f>
        <v>238</v>
      </c>
    </row>
    <row r="938" spans="3:11" hidden="1" x14ac:dyDescent="0.2">
      <c r="C938">
        <v>937</v>
      </c>
      <c r="K938">
        <f>SUM($J$3:J938)</f>
        <v>238</v>
      </c>
    </row>
    <row r="939" spans="3:11" hidden="1" x14ac:dyDescent="0.2">
      <c r="C939">
        <v>938</v>
      </c>
      <c r="K939">
        <f>SUM($J$3:J939)</f>
        <v>238</v>
      </c>
    </row>
    <row r="940" spans="3:11" hidden="1" x14ac:dyDescent="0.2">
      <c r="C940">
        <v>939</v>
      </c>
      <c r="K940">
        <f>SUM($J$3:J940)</f>
        <v>238</v>
      </c>
    </row>
    <row r="941" spans="3:11" hidden="1" x14ac:dyDescent="0.2">
      <c r="C941">
        <v>940</v>
      </c>
      <c r="K941">
        <f>SUM($J$3:J941)</f>
        <v>238</v>
      </c>
    </row>
    <row r="942" spans="3:11" hidden="1" x14ac:dyDescent="0.2">
      <c r="C942">
        <v>941</v>
      </c>
      <c r="K942">
        <f>SUM($J$3:J942)</f>
        <v>238</v>
      </c>
    </row>
    <row r="943" spans="3:11" hidden="1" x14ac:dyDescent="0.2">
      <c r="C943">
        <v>942</v>
      </c>
      <c r="K943">
        <f>SUM($J$3:J943)</f>
        <v>238</v>
      </c>
    </row>
    <row r="944" spans="3:11" hidden="1" x14ac:dyDescent="0.2">
      <c r="C944">
        <v>943</v>
      </c>
      <c r="K944">
        <f>SUM($J$3:J944)</f>
        <v>238</v>
      </c>
    </row>
    <row r="945" spans="3:11" hidden="1" x14ac:dyDescent="0.2">
      <c r="C945">
        <v>944</v>
      </c>
      <c r="K945">
        <f>SUM($J$3:J945)</f>
        <v>238</v>
      </c>
    </row>
    <row r="946" spans="3:11" hidden="1" x14ac:dyDescent="0.2">
      <c r="C946">
        <v>945</v>
      </c>
      <c r="K946">
        <f>SUM($J$3:J946)</f>
        <v>238</v>
      </c>
    </row>
    <row r="947" spans="3:11" x14ac:dyDescent="0.2">
      <c r="C947">
        <v>946</v>
      </c>
      <c r="H947" t="s">
        <v>489</v>
      </c>
      <c r="K947">
        <f>SUM($J$3:J947)</f>
        <v>238</v>
      </c>
    </row>
    <row r="948" spans="3:11" hidden="1" x14ac:dyDescent="0.2">
      <c r="C948">
        <v>947</v>
      </c>
      <c r="K948">
        <f>SUM($J$3:J948)</f>
        <v>238</v>
      </c>
    </row>
    <row r="949" spans="3:11" hidden="1" x14ac:dyDescent="0.2">
      <c r="C949">
        <v>948</v>
      </c>
      <c r="K949">
        <f>SUM($J$3:J949)</f>
        <v>238</v>
      </c>
    </row>
    <row r="950" spans="3:11" hidden="1" x14ac:dyDescent="0.2">
      <c r="C950">
        <v>949</v>
      </c>
      <c r="K950">
        <f>SUM($J$3:J950)</f>
        <v>238</v>
      </c>
    </row>
    <row r="951" spans="3:11" hidden="1" x14ac:dyDescent="0.2">
      <c r="C951">
        <v>950</v>
      </c>
      <c r="K951">
        <f>SUM($J$3:J951)</f>
        <v>238</v>
      </c>
    </row>
    <row r="952" spans="3:11" hidden="1" x14ac:dyDescent="0.2">
      <c r="C952">
        <v>951</v>
      </c>
      <c r="K952">
        <f>SUM($J$3:J952)</f>
        <v>238</v>
      </c>
    </row>
    <row r="953" spans="3:11" hidden="1" x14ac:dyDescent="0.2">
      <c r="C953">
        <v>952</v>
      </c>
      <c r="K953">
        <f>SUM($J$3:J953)</f>
        <v>238</v>
      </c>
    </row>
    <row r="954" spans="3:11" hidden="1" x14ac:dyDescent="0.2">
      <c r="C954">
        <v>953</v>
      </c>
      <c r="K954">
        <f>SUM($J$3:J954)</f>
        <v>238</v>
      </c>
    </row>
    <row r="955" spans="3:11" hidden="1" x14ac:dyDescent="0.2">
      <c r="C955">
        <v>954</v>
      </c>
      <c r="K955">
        <f>SUM($J$3:J955)</f>
        <v>238</v>
      </c>
    </row>
    <row r="956" spans="3:11" x14ac:dyDescent="0.2">
      <c r="C956">
        <v>955</v>
      </c>
      <c r="H956" t="s">
        <v>483</v>
      </c>
      <c r="K956">
        <f>SUM($J$3:J956)</f>
        <v>238</v>
      </c>
    </row>
    <row r="957" spans="3:11" x14ac:dyDescent="0.2">
      <c r="C957">
        <v>956</v>
      </c>
      <c r="H957" s="93" t="s">
        <v>486</v>
      </c>
      <c r="I957" s="93"/>
      <c r="J957" s="93"/>
      <c r="K957">
        <f>SUM($J$3:J957)</f>
        <v>238</v>
      </c>
    </row>
    <row r="958" spans="3:11" hidden="1" x14ac:dyDescent="0.2">
      <c r="C958">
        <v>957</v>
      </c>
      <c r="K958">
        <f>SUM($J$3:J958)</f>
        <v>238</v>
      </c>
    </row>
    <row r="959" spans="3:11" hidden="1" x14ac:dyDescent="0.2">
      <c r="C959">
        <v>958</v>
      </c>
      <c r="K959">
        <f>SUM($J$3:J959)</f>
        <v>238</v>
      </c>
    </row>
    <row r="960" spans="3:11" hidden="1" x14ac:dyDescent="0.2">
      <c r="C960">
        <v>959</v>
      </c>
      <c r="K960">
        <f>SUM($J$3:J960)</f>
        <v>238</v>
      </c>
    </row>
    <row r="961" spans="3:11" hidden="1" x14ac:dyDescent="0.2">
      <c r="C961">
        <v>960</v>
      </c>
      <c r="K961">
        <f>SUM($J$3:J961)</f>
        <v>238</v>
      </c>
    </row>
    <row r="962" spans="3:11" hidden="1" x14ac:dyDescent="0.2">
      <c r="C962">
        <v>961</v>
      </c>
      <c r="K962">
        <f>SUM($J$3:J962)</f>
        <v>238</v>
      </c>
    </row>
    <row r="963" spans="3:11" hidden="1" x14ac:dyDescent="0.2">
      <c r="C963">
        <v>962</v>
      </c>
      <c r="K963">
        <f>SUM($J$3:J963)</f>
        <v>238</v>
      </c>
    </row>
    <row r="964" spans="3:11" hidden="1" x14ac:dyDescent="0.2">
      <c r="C964">
        <v>963</v>
      </c>
      <c r="K964">
        <f>SUM($J$3:J964)</f>
        <v>238</v>
      </c>
    </row>
    <row r="965" spans="3:11" x14ac:dyDescent="0.2">
      <c r="C965">
        <v>964</v>
      </c>
      <c r="H965" s="79" t="s">
        <v>489</v>
      </c>
      <c r="I965" s="79"/>
      <c r="J965" s="79"/>
      <c r="K965">
        <f>SUM($J$3:J965)</f>
        <v>238</v>
      </c>
    </row>
    <row r="966" spans="3:11" hidden="1" x14ac:dyDescent="0.2">
      <c r="C966">
        <v>965</v>
      </c>
      <c r="K966">
        <f>SUM($J$3:J966)</f>
        <v>238</v>
      </c>
    </row>
    <row r="967" spans="3:11" hidden="1" x14ac:dyDescent="0.2">
      <c r="C967">
        <v>966</v>
      </c>
      <c r="K967">
        <f>SUM($J$3:J967)</f>
        <v>238</v>
      </c>
    </row>
    <row r="968" spans="3:11" hidden="1" x14ac:dyDescent="0.2">
      <c r="C968">
        <v>967</v>
      </c>
      <c r="K968">
        <f>SUM($J$3:J968)</f>
        <v>238</v>
      </c>
    </row>
    <row r="969" spans="3:11" hidden="1" x14ac:dyDescent="0.2">
      <c r="C969">
        <v>968</v>
      </c>
      <c r="K969">
        <f>SUM($J$3:J969)</f>
        <v>238</v>
      </c>
    </row>
    <row r="970" spans="3:11" hidden="1" x14ac:dyDescent="0.2">
      <c r="C970">
        <v>969</v>
      </c>
      <c r="K970">
        <f>SUM($J$3:J970)</f>
        <v>238</v>
      </c>
    </row>
    <row r="971" spans="3:11" hidden="1" x14ac:dyDescent="0.2">
      <c r="C971">
        <v>970</v>
      </c>
      <c r="K971">
        <f>SUM($J$3:J971)</f>
        <v>238</v>
      </c>
    </row>
    <row r="972" spans="3:11" hidden="1" x14ac:dyDescent="0.2">
      <c r="C972">
        <v>971</v>
      </c>
      <c r="K972">
        <f>SUM($J$3:J972)</f>
        <v>238</v>
      </c>
    </row>
    <row r="973" spans="3:11" hidden="1" x14ac:dyDescent="0.2">
      <c r="C973">
        <v>972</v>
      </c>
      <c r="K973">
        <f>SUM($J$3:J973)</f>
        <v>238</v>
      </c>
    </row>
    <row r="974" spans="3:11" x14ac:dyDescent="0.2">
      <c r="C974">
        <v>973</v>
      </c>
      <c r="H974" t="s">
        <v>543</v>
      </c>
      <c r="K974">
        <f>SUM($J$3:J974)</f>
        <v>238</v>
      </c>
    </row>
    <row r="975" spans="3:11" hidden="1" x14ac:dyDescent="0.2">
      <c r="C975">
        <v>974</v>
      </c>
      <c r="K975">
        <f>SUM($J$3:J975)</f>
        <v>238</v>
      </c>
    </row>
    <row r="976" spans="3:11" hidden="1" x14ac:dyDescent="0.2">
      <c r="C976">
        <v>975</v>
      </c>
      <c r="K976">
        <f>SUM($J$3:J976)</f>
        <v>238</v>
      </c>
    </row>
    <row r="977" spans="3:11" hidden="1" x14ac:dyDescent="0.2">
      <c r="C977">
        <v>976</v>
      </c>
      <c r="K977">
        <f>SUM($J$3:J977)</f>
        <v>238</v>
      </c>
    </row>
    <row r="978" spans="3:11" hidden="1" x14ac:dyDescent="0.2">
      <c r="C978">
        <v>977</v>
      </c>
      <c r="K978">
        <f>SUM($J$3:J978)</f>
        <v>238</v>
      </c>
    </row>
    <row r="979" spans="3:11" hidden="1" x14ac:dyDescent="0.2">
      <c r="C979">
        <v>978</v>
      </c>
      <c r="K979">
        <f>SUM($J$3:J979)</f>
        <v>238</v>
      </c>
    </row>
    <row r="980" spans="3:11" hidden="1" x14ac:dyDescent="0.2">
      <c r="C980">
        <v>979</v>
      </c>
      <c r="K980">
        <f>SUM($J$3:J980)</f>
        <v>238</v>
      </c>
    </row>
    <row r="981" spans="3:11" hidden="1" x14ac:dyDescent="0.2">
      <c r="C981">
        <v>980</v>
      </c>
      <c r="K981">
        <f>SUM($J$3:J981)</f>
        <v>238</v>
      </c>
    </row>
    <row r="982" spans="3:11" hidden="1" x14ac:dyDescent="0.2">
      <c r="C982">
        <v>981</v>
      </c>
      <c r="K982">
        <f>SUM($J$3:J982)</f>
        <v>238</v>
      </c>
    </row>
    <row r="983" spans="3:11" hidden="1" x14ac:dyDescent="0.2">
      <c r="C983">
        <v>982</v>
      </c>
      <c r="K983">
        <f>SUM($J$3:J983)</f>
        <v>238</v>
      </c>
    </row>
    <row r="984" spans="3:11" hidden="1" x14ac:dyDescent="0.2">
      <c r="C984">
        <v>983</v>
      </c>
      <c r="K984">
        <f>SUM($J$3:J984)</f>
        <v>238</v>
      </c>
    </row>
    <row r="985" spans="3:11" hidden="1" x14ac:dyDescent="0.2">
      <c r="C985">
        <v>984</v>
      </c>
      <c r="K985">
        <f>SUM($J$3:J985)</f>
        <v>238</v>
      </c>
    </row>
    <row r="986" spans="3:11" hidden="1" x14ac:dyDescent="0.2">
      <c r="C986">
        <v>985</v>
      </c>
      <c r="K986">
        <f>SUM($J$3:J986)</f>
        <v>238</v>
      </c>
    </row>
    <row r="987" spans="3:11" hidden="1" x14ac:dyDescent="0.2">
      <c r="C987">
        <v>986</v>
      </c>
      <c r="K987">
        <f>SUM($J$3:J987)</f>
        <v>238</v>
      </c>
    </row>
    <row r="988" spans="3:11" hidden="1" x14ac:dyDescent="0.2">
      <c r="C988">
        <v>987</v>
      </c>
      <c r="K988">
        <f>SUM($J$3:J988)</f>
        <v>238</v>
      </c>
    </row>
    <row r="989" spans="3:11" hidden="1" x14ac:dyDescent="0.2">
      <c r="C989">
        <v>988</v>
      </c>
      <c r="K989">
        <f>SUM($J$3:J989)</f>
        <v>238</v>
      </c>
    </row>
    <row r="990" spans="3:11" x14ac:dyDescent="0.2">
      <c r="C990">
        <v>989</v>
      </c>
      <c r="H990" t="s">
        <v>487</v>
      </c>
      <c r="I990" s="38" t="s">
        <v>780</v>
      </c>
      <c r="J990">
        <v>6</v>
      </c>
      <c r="K990">
        <f>SUM($J$3:J990)</f>
        <v>244</v>
      </c>
    </row>
    <row r="991" spans="3:11" x14ac:dyDescent="0.2">
      <c r="C991">
        <v>990</v>
      </c>
      <c r="H991" s="93" t="s">
        <v>484</v>
      </c>
      <c r="I991" s="93"/>
      <c r="J991" s="93">
        <v>10</v>
      </c>
      <c r="K991">
        <f>SUM($J$3:J991)</f>
        <v>254</v>
      </c>
    </row>
    <row r="992" spans="3:11" hidden="1" x14ac:dyDescent="0.2">
      <c r="K992">
        <f>SUM($J$3:J992)</f>
        <v>254</v>
      </c>
    </row>
    <row r="993" spans="11:11" hidden="1" x14ac:dyDescent="0.2">
      <c r="K993">
        <f>SUM($J$3:J993)</f>
        <v>254</v>
      </c>
    </row>
    <row r="994" spans="11:11" hidden="1" x14ac:dyDescent="0.2">
      <c r="K994">
        <f>SUM($J$3:J994)</f>
        <v>254</v>
      </c>
    </row>
    <row r="995" spans="11:11" hidden="1" x14ac:dyDescent="0.2">
      <c r="K995">
        <f>SUM($J$3:J995)</f>
        <v>254</v>
      </c>
    </row>
    <row r="996" spans="11:11" hidden="1" x14ac:dyDescent="0.2">
      <c r="K996">
        <f>SUM($J$3:J996)</f>
        <v>254</v>
      </c>
    </row>
    <row r="997" spans="11:11" hidden="1" x14ac:dyDescent="0.2">
      <c r="K997">
        <f>SUM($J$3:J997)</f>
        <v>254</v>
      </c>
    </row>
    <row r="998" spans="11:11" hidden="1" x14ac:dyDescent="0.2">
      <c r="K998">
        <f>SUM($J$3:J998)</f>
        <v>254</v>
      </c>
    </row>
    <row r="999" spans="11:11" hidden="1" x14ac:dyDescent="0.2">
      <c r="K999">
        <f>SUM($J$3:J999)</f>
        <v>254</v>
      </c>
    </row>
    <row r="1000" spans="11:11" hidden="1" x14ac:dyDescent="0.2">
      <c r="K1000">
        <f>SUM($J$3:J1000)</f>
        <v>254</v>
      </c>
    </row>
    <row r="1001" spans="11:11" hidden="1" x14ac:dyDescent="0.2">
      <c r="K1001">
        <f>SUM($J$3:J1001)</f>
        <v>254</v>
      </c>
    </row>
    <row r="1002" spans="11:11" hidden="1" x14ac:dyDescent="0.2">
      <c r="K1002">
        <f>SUM($J$3:J1002)</f>
        <v>254</v>
      </c>
    </row>
    <row r="1003" spans="11:11" hidden="1" x14ac:dyDescent="0.2">
      <c r="K1003">
        <f>SUM($J$3:J1003)</f>
        <v>254</v>
      </c>
    </row>
    <row r="1004" spans="11:11" hidden="1" x14ac:dyDescent="0.2">
      <c r="K1004">
        <f>SUM($J$3:J1004)</f>
        <v>254</v>
      </c>
    </row>
    <row r="1005" spans="11:11" hidden="1" x14ac:dyDescent="0.2">
      <c r="K1005">
        <f>SUM($J$3:J1005)</f>
        <v>254</v>
      </c>
    </row>
    <row r="1006" spans="11:11" hidden="1" x14ac:dyDescent="0.2">
      <c r="K1006">
        <f>SUM($J$3:J1006)</f>
        <v>254</v>
      </c>
    </row>
    <row r="1007" spans="11:11" hidden="1" x14ac:dyDescent="0.2">
      <c r="K1007">
        <f>SUM($J$3:J1007)</f>
        <v>254</v>
      </c>
    </row>
    <row r="1008" spans="11:11" hidden="1" x14ac:dyDescent="0.2">
      <c r="K1008">
        <f>SUM($J$3:J1008)</f>
        <v>254</v>
      </c>
    </row>
    <row r="1009" spans="11:11" hidden="1" x14ac:dyDescent="0.2">
      <c r="K1009">
        <f>SUM($J$3:J1009)</f>
        <v>254</v>
      </c>
    </row>
    <row r="1010" spans="11:11" hidden="1" x14ac:dyDescent="0.2">
      <c r="K1010">
        <f>SUM($J$3:J1010)</f>
        <v>254</v>
      </c>
    </row>
    <row r="1011" spans="11:11" hidden="1" x14ac:dyDescent="0.2">
      <c r="K1011">
        <f>SUM($J$3:J1011)</f>
        <v>254</v>
      </c>
    </row>
    <row r="1012" spans="11:11" hidden="1" x14ac:dyDescent="0.2">
      <c r="K1012">
        <f>SUM($J$3:J1012)</f>
        <v>254</v>
      </c>
    </row>
    <row r="1013" spans="11:11" hidden="1" x14ac:dyDescent="0.2">
      <c r="K1013">
        <f>SUM($J$3:J1013)</f>
        <v>254</v>
      </c>
    </row>
    <row r="1014" spans="11:11" hidden="1" x14ac:dyDescent="0.2">
      <c r="K1014">
        <f>SUM($J$3:J1014)</f>
        <v>254</v>
      </c>
    </row>
    <row r="1015" spans="11:11" hidden="1" x14ac:dyDescent="0.2">
      <c r="K1015">
        <f>SUM($J$3:J1015)</f>
        <v>254</v>
      </c>
    </row>
    <row r="1016" spans="11:11" hidden="1" x14ac:dyDescent="0.2">
      <c r="K1016">
        <f>SUM($J$3:J1016)</f>
        <v>254</v>
      </c>
    </row>
    <row r="1017" spans="11:11" hidden="1" x14ac:dyDescent="0.2">
      <c r="K1017">
        <f>SUM($J$3:J1017)</f>
        <v>254</v>
      </c>
    </row>
    <row r="1018" spans="11:11" hidden="1" x14ac:dyDescent="0.2">
      <c r="K1018">
        <f>SUM($J$3:J1018)</f>
        <v>254</v>
      </c>
    </row>
    <row r="1019" spans="11:11" hidden="1" x14ac:dyDescent="0.2">
      <c r="K1019">
        <f>SUM($J$3:J1019)</f>
        <v>254</v>
      </c>
    </row>
    <row r="1020" spans="11:11" hidden="1" x14ac:dyDescent="0.2">
      <c r="K1020">
        <f>SUM($J$3:J1020)</f>
        <v>254</v>
      </c>
    </row>
    <row r="1021" spans="11:11" hidden="1" x14ac:dyDescent="0.2">
      <c r="K1021">
        <f>SUM($J$3:J1021)</f>
        <v>254</v>
      </c>
    </row>
    <row r="1022" spans="11:11" hidden="1" x14ac:dyDescent="0.2">
      <c r="K1022">
        <f>SUM($J$3:J1022)</f>
        <v>254</v>
      </c>
    </row>
    <row r="1023" spans="11:11" hidden="1" x14ac:dyDescent="0.2">
      <c r="K1023">
        <f>SUM($J$3:J1023)</f>
        <v>254</v>
      </c>
    </row>
    <row r="1024" spans="11:11" hidden="1" x14ac:dyDescent="0.2">
      <c r="K1024">
        <f>SUM($J$3:J1024)</f>
        <v>254</v>
      </c>
    </row>
    <row r="1025" spans="8:11" hidden="1" x14ac:dyDescent="0.2">
      <c r="K1025">
        <f>SUM($J$3:J1025)</f>
        <v>254</v>
      </c>
    </row>
    <row r="1026" spans="8:11" hidden="1" x14ac:dyDescent="0.2">
      <c r="K1026">
        <f>SUM($J$3:J1026)</f>
        <v>254</v>
      </c>
    </row>
    <row r="1027" spans="8:11" hidden="1" x14ac:dyDescent="0.2">
      <c r="K1027">
        <f>SUM($J$3:J1027)</f>
        <v>254</v>
      </c>
    </row>
    <row r="1028" spans="8:11" hidden="1" x14ac:dyDescent="0.2">
      <c r="K1028">
        <f>SUM($J$3:J1028)</f>
        <v>254</v>
      </c>
    </row>
    <row r="1029" spans="8:11" hidden="1" x14ac:dyDescent="0.2">
      <c r="K1029">
        <f>SUM($J$3:J1029)</f>
        <v>254</v>
      </c>
    </row>
    <row r="1030" spans="8:11" hidden="1" x14ac:dyDescent="0.2">
      <c r="K1030">
        <f>SUM($J$3:J1030)</f>
        <v>254</v>
      </c>
    </row>
    <row r="1031" spans="8:11" hidden="1" x14ac:dyDescent="0.2">
      <c r="H1031" s="79"/>
      <c r="I1031" s="79"/>
      <c r="J1031" s="79"/>
      <c r="K1031">
        <f>SUM($J$3:J1031)</f>
        <v>254</v>
      </c>
    </row>
    <row r="1032" spans="8:11" hidden="1" x14ac:dyDescent="0.2">
      <c r="K1032">
        <f>SUM($J$3:J1032)</f>
        <v>254</v>
      </c>
    </row>
    <row r="1033" spans="8:11" hidden="1" x14ac:dyDescent="0.2">
      <c r="K1033">
        <f>SUM($J$3:J1033)</f>
        <v>254</v>
      </c>
    </row>
    <row r="1034" spans="8:11" hidden="1" x14ac:dyDescent="0.2">
      <c r="K1034">
        <f>SUM($J$3:J1034)</f>
        <v>254</v>
      </c>
    </row>
    <row r="1035" spans="8:11" hidden="1" x14ac:dyDescent="0.2">
      <c r="K1035">
        <f>SUM($J$3:J1035)</f>
        <v>254</v>
      </c>
    </row>
    <row r="1036" spans="8:11" hidden="1" x14ac:dyDescent="0.2">
      <c r="K1036">
        <f>SUM($J$3:J1036)</f>
        <v>254</v>
      </c>
    </row>
    <row r="1037" spans="8:11" hidden="1" x14ac:dyDescent="0.2">
      <c r="K1037">
        <f>SUM($J$3:J1037)</f>
        <v>254</v>
      </c>
    </row>
    <row r="1038" spans="8:11" hidden="1" x14ac:dyDescent="0.2">
      <c r="K1038">
        <f>SUM($J$3:J1038)</f>
        <v>254</v>
      </c>
    </row>
    <row r="1039" spans="8:11" hidden="1" x14ac:dyDescent="0.2">
      <c r="K1039">
        <f>SUM($J$3:J1039)</f>
        <v>254</v>
      </c>
    </row>
    <row r="1040" spans="8:11" hidden="1" x14ac:dyDescent="0.2">
      <c r="K1040">
        <f>SUM($J$3:J1040)</f>
        <v>254</v>
      </c>
    </row>
    <row r="1041" spans="11:11" hidden="1" x14ac:dyDescent="0.2">
      <c r="K1041">
        <f>SUM($J$3:J1041)</f>
        <v>254</v>
      </c>
    </row>
    <row r="1042" spans="11:11" hidden="1" x14ac:dyDescent="0.2">
      <c r="K1042">
        <f>SUM($J$3:J1042)</f>
        <v>254</v>
      </c>
    </row>
    <row r="1043" spans="11:11" hidden="1" x14ac:dyDescent="0.2">
      <c r="K1043">
        <f>SUM($J$3:J1043)</f>
        <v>254</v>
      </c>
    </row>
    <row r="1044" spans="11:11" hidden="1" x14ac:dyDescent="0.2">
      <c r="K1044">
        <f>SUM($J$3:J1044)</f>
        <v>254</v>
      </c>
    </row>
    <row r="1045" spans="11:11" hidden="1" x14ac:dyDescent="0.2">
      <c r="K1045">
        <f>SUM($J$3:J1045)</f>
        <v>254</v>
      </c>
    </row>
    <row r="1046" spans="11:11" hidden="1" x14ac:dyDescent="0.2">
      <c r="K1046">
        <f>SUM($J$3:J1046)</f>
        <v>254</v>
      </c>
    </row>
    <row r="1047" spans="11:11" hidden="1" x14ac:dyDescent="0.2">
      <c r="K1047">
        <f>SUM($J$3:J1047)</f>
        <v>254</v>
      </c>
    </row>
    <row r="1048" spans="11:11" hidden="1" x14ac:dyDescent="0.2">
      <c r="K1048">
        <f>SUM($J$3:J1048)</f>
        <v>254</v>
      </c>
    </row>
    <row r="1049" spans="11:11" hidden="1" x14ac:dyDescent="0.2">
      <c r="K1049">
        <f>SUM($J$3:J1049)</f>
        <v>254</v>
      </c>
    </row>
    <row r="1050" spans="11:11" hidden="1" x14ac:dyDescent="0.2">
      <c r="K1050">
        <f>SUM($J$3:J1050)</f>
        <v>254</v>
      </c>
    </row>
    <row r="1051" spans="11:11" hidden="1" x14ac:dyDescent="0.2">
      <c r="K1051">
        <f>SUM($J$3:J1051)</f>
        <v>254</v>
      </c>
    </row>
    <row r="1052" spans="11:11" hidden="1" x14ac:dyDescent="0.2">
      <c r="K1052">
        <f>SUM($J$3:J1052)</f>
        <v>254</v>
      </c>
    </row>
    <row r="1053" spans="11:11" hidden="1" x14ac:dyDescent="0.2">
      <c r="K1053">
        <f>SUM($J$3:J1053)</f>
        <v>254</v>
      </c>
    </row>
    <row r="1054" spans="11:11" hidden="1" x14ac:dyDescent="0.2">
      <c r="K1054">
        <f>SUM($J$3:J1054)</f>
        <v>254</v>
      </c>
    </row>
    <row r="1055" spans="11:11" hidden="1" x14ac:dyDescent="0.2">
      <c r="K1055">
        <f>SUM($J$3:J1055)</f>
        <v>254</v>
      </c>
    </row>
    <row r="1056" spans="11:11" hidden="1" x14ac:dyDescent="0.2">
      <c r="K1056">
        <f>SUM($J$3:J1056)</f>
        <v>254</v>
      </c>
    </row>
    <row r="1057" spans="8:11" hidden="1" x14ac:dyDescent="0.2">
      <c r="K1057">
        <f>SUM($J$3:J1057)</f>
        <v>254</v>
      </c>
    </row>
    <row r="1058" spans="8:11" hidden="1" x14ac:dyDescent="0.2">
      <c r="K1058">
        <f>SUM($J$3:J1058)</f>
        <v>254</v>
      </c>
    </row>
    <row r="1059" spans="8:11" hidden="1" x14ac:dyDescent="0.2">
      <c r="K1059">
        <f>SUM($J$3:J1059)</f>
        <v>254</v>
      </c>
    </row>
    <row r="1060" spans="8:11" hidden="1" x14ac:dyDescent="0.2">
      <c r="K1060">
        <f>SUM($J$3:J1060)</f>
        <v>254</v>
      </c>
    </row>
    <row r="1061" spans="8:11" hidden="1" x14ac:dyDescent="0.2">
      <c r="K1061">
        <f>SUM($J$3:J1061)</f>
        <v>254</v>
      </c>
    </row>
    <row r="1062" spans="8:11" hidden="1" x14ac:dyDescent="0.2">
      <c r="K1062">
        <f>SUM($J$3:J1062)</f>
        <v>254</v>
      </c>
    </row>
    <row r="1063" spans="8:11" hidden="1" x14ac:dyDescent="0.2">
      <c r="K1063">
        <f>SUM($J$3:J1063)</f>
        <v>254</v>
      </c>
    </row>
    <row r="1064" spans="8:11" hidden="1" x14ac:dyDescent="0.2">
      <c r="K1064">
        <f>SUM($J$3:J1064)</f>
        <v>254</v>
      </c>
    </row>
    <row r="1065" spans="8:11" hidden="1" x14ac:dyDescent="0.2">
      <c r="H1065" s="93"/>
      <c r="I1065" s="93"/>
      <c r="J1065" s="93"/>
      <c r="K1065">
        <f>SUM($J$3:J1065)</f>
        <v>254</v>
      </c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U79"/>
  <sheetViews>
    <sheetView topLeftCell="J30" workbookViewId="0">
      <selection activeCell="X54" sqref="X5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570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734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119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119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6"/>
      <c r="M7" t="s">
        <v>731</v>
      </c>
      <c r="R7" s="28" t="s">
        <v>569</v>
      </c>
    </row>
    <row r="8" spans="1:18" x14ac:dyDescent="0.2">
      <c r="A8" s="119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ROUND('Dungeon&amp;Framework'!EB71,0)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7">
        <f>C10/$R$3</f>
        <v>250</v>
      </c>
      <c r="D11" s="77">
        <f t="shared" ref="D11:F11" si="4">D10/$R$3</f>
        <v>475</v>
      </c>
      <c r="E11" s="77">
        <f t="shared" si="4"/>
        <v>1450</v>
      </c>
      <c r="F11" s="77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29" t="s">
        <v>428</v>
      </c>
      <c r="D14" s="129"/>
      <c r="E14" s="129"/>
      <c r="F14" s="129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B17" s="21"/>
      <c r="C17" s="21"/>
      <c r="D17" s="21" t="s">
        <v>735</v>
      </c>
      <c r="E17" s="21"/>
      <c r="F17" s="21"/>
    </row>
    <row r="18" spans="1:10" x14ac:dyDescent="0.2">
      <c r="B18" s="21" t="s">
        <v>602</v>
      </c>
      <c r="C18" s="21">
        <v>12</v>
      </c>
      <c r="D18" s="21">
        <v>20</v>
      </c>
      <c r="E18" s="21">
        <v>40</v>
      </c>
      <c r="F18" s="21"/>
    </row>
    <row r="19" spans="1:10" x14ac:dyDescent="0.2">
      <c r="B19" s="21" t="s">
        <v>103</v>
      </c>
      <c r="C19" s="21">
        <v>2</v>
      </c>
      <c r="D19" s="21">
        <v>5</v>
      </c>
      <c r="E19" s="21">
        <v>16</v>
      </c>
      <c r="F19" s="21">
        <v>35</v>
      </c>
      <c r="G19" t="s">
        <v>649</v>
      </c>
    </row>
    <row r="20" spans="1:10" x14ac:dyDescent="0.2">
      <c r="B20" s="21" t="s">
        <v>347</v>
      </c>
      <c r="C20" s="21">
        <v>0</v>
      </c>
      <c r="D20" s="21">
        <v>0</v>
      </c>
      <c r="E20" s="21">
        <v>2</v>
      </c>
      <c r="F20" s="21">
        <v>5</v>
      </c>
    </row>
    <row r="21" spans="1:10" x14ac:dyDescent="0.2">
      <c r="B21" s="21"/>
      <c r="C21" s="21"/>
      <c r="D21" s="21"/>
      <c r="E21" s="21"/>
      <c r="F21" s="21"/>
    </row>
    <row r="22" spans="1:10" x14ac:dyDescent="0.2">
      <c r="B22" s="21" t="s">
        <v>601</v>
      </c>
      <c r="C22" s="21">
        <f>SUM(C18:C20)</f>
        <v>14</v>
      </c>
      <c r="D22" s="21">
        <f t="shared" ref="D22:F22" si="5">SUM(D18:D20)</f>
        <v>25</v>
      </c>
      <c r="E22" s="21">
        <f t="shared" si="5"/>
        <v>58</v>
      </c>
      <c r="F22" s="21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663</v>
      </c>
      <c r="B25" s="91"/>
      <c r="C25" s="91"/>
      <c r="D25" s="91"/>
      <c r="E25" s="91"/>
      <c r="F25" s="7"/>
      <c r="G25" s="7"/>
    </row>
    <row r="26" spans="1:10" x14ac:dyDescent="0.2">
      <c r="A26" s="7" t="s">
        <v>664</v>
      </c>
      <c r="B26" s="91">
        <v>10</v>
      </c>
      <c r="C26" s="91"/>
      <c r="D26" s="91"/>
      <c r="E26" s="91"/>
      <c r="F26" s="7"/>
      <c r="G26" s="7"/>
    </row>
    <row r="27" spans="1:10" x14ac:dyDescent="0.2">
      <c r="C27" s="7"/>
      <c r="D27" s="7"/>
      <c r="E27" s="7"/>
      <c r="F27" s="7" t="s">
        <v>667</v>
      </c>
      <c r="G27" s="7"/>
      <c r="H27" t="s">
        <v>668</v>
      </c>
    </row>
    <row r="28" spans="1:10" x14ac:dyDescent="0.2">
      <c r="A28" t="s">
        <v>666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665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t="s">
        <v>655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0">
        <v>24.99</v>
      </c>
      <c r="B39" s="90"/>
      <c r="C39" s="90">
        <v>4</v>
      </c>
      <c r="D39" s="90">
        <v>40</v>
      </c>
      <c r="E39" s="90"/>
      <c r="F39" s="1">
        <f>ROUND(A39,0)*'Chest&amp;Cards&amp;Offer'!$P$3</f>
        <v>600000</v>
      </c>
      <c r="G39" s="90"/>
      <c r="H39" s="90"/>
      <c r="I39" s="90">
        <v>25</v>
      </c>
      <c r="J39" s="90">
        <f t="shared" ref="J39:J40" si="11">(C39*$N$5+D39*$N$4+E39*$N$3+F39)/$P$3</f>
        <v>53</v>
      </c>
      <c r="K39" s="90">
        <f t="shared" si="9"/>
        <v>0</v>
      </c>
      <c r="L39" s="90">
        <f t="shared" si="7"/>
        <v>25</v>
      </c>
      <c r="M39" s="90"/>
      <c r="N39" s="90">
        <f t="shared" si="10"/>
        <v>78</v>
      </c>
      <c r="O39" s="90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6" spans="1:18" x14ac:dyDescent="0.2">
      <c r="A46" s="16" t="s">
        <v>654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2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Q49" t="s">
        <v>655</v>
      </c>
      <c r="R49">
        <v>260</v>
      </c>
      <c r="S49" t="s">
        <v>716</v>
      </c>
      <c r="U49" t="s">
        <v>777</v>
      </c>
    </row>
    <row r="50" spans="1:21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1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21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21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21" x14ac:dyDescent="0.2">
      <c r="A55" s="90">
        <v>49.99</v>
      </c>
      <c r="B55" s="90"/>
      <c r="C55" s="90">
        <v>10</v>
      </c>
      <c r="D55" s="90">
        <v>90</v>
      </c>
      <c r="E55" s="90"/>
      <c r="F55" s="1"/>
      <c r="G55" s="90"/>
      <c r="H55" s="1">
        <v>4000</v>
      </c>
      <c r="I55" s="90">
        <v>45</v>
      </c>
      <c r="J55" s="90">
        <f t="shared" si="12"/>
        <v>65</v>
      </c>
      <c r="K55" s="90">
        <f t="shared" si="15"/>
        <v>40</v>
      </c>
      <c r="L55" s="90">
        <f t="shared" si="13"/>
        <v>45</v>
      </c>
      <c r="M55" s="90"/>
      <c r="N55" s="90">
        <f t="shared" si="16"/>
        <v>150</v>
      </c>
      <c r="O55" s="90">
        <f t="shared" si="14"/>
        <v>3.0006001200240049</v>
      </c>
    </row>
    <row r="56" spans="1:21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2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655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0">
        <v>19.989999999999998</v>
      </c>
      <c r="C73" s="90">
        <v>50</v>
      </c>
      <c r="D73" s="90">
        <v>20</v>
      </c>
      <c r="E73" s="90"/>
      <c r="F73" s="90">
        <f t="shared" si="17"/>
        <v>65</v>
      </c>
      <c r="G73" s="90">
        <f t="shared" si="18"/>
        <v>3.2516258129064535</v>
      </c>
      <c r="H73" s="7"/>
      <c r="I73" s="7"/>
      <c r="J73" s="7"/>
    </row>
    <row r="74" spans="1:18" x14ac:dyDescent="0.2">
      <c r="B74" s="90">
        <v>29.99</v>
      </c>
      <c r="C74" s="90">
        <v>80</v>
      </c>
      <c r="D74" s="90">
        <v>30</v>
      </c>
      <c r="E74" s="90"/>
      <c r="F74" s="90">
        <f t="shared" si="17"/>
        <v>102</v>
      </c>
      <c r="G74" s="90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J88"/>
  <sheetViews>
    <sheetView topLeftCell="A3" workbookViewId="0">
      <selection activeCell="R24" sqref="R24"/>
    </sheetView>
  </sheetViews>
  <sheetFormatPr baseColWidth="10" defaultRowHeight="16" x14ac:dyDescent="0.2"/>
  <cols>
    <col min="12" max="12" width="14.5" customWidth="1"/>
    <col min="15" max="15" width="13" customWidth="1"/>
    <col min="19" max="20" width="10.83203125" style="110"/>
    <col min="21" max="22" width="10.83203125" style="111"/>
    <col min="25" max="25" width="12.6640625" customWidth="1"/>
    <col min="28" max="28" width="13.33203125" customWidth="1"/>
    <col min="31" max="31" width="15.5" style="34" customWidth="1"/>
    <col min="32" max="32" width="20" customWidth="1"/>
    <col min="33" max="33" width="22.83203125" customWidth="1"/>
    <col min="34" max="34" width="28.5" customWidth="1"/>
    <col min="35" max="35" width="23.83203125" customWidth="1"/>
    <col min="36" max="36" width="28.33203125" customWidth="1"/>
  </cols>
  <sheetData>
    <row r="1" spans="1:36" x14ac:dyDescent="0.2">
      <c r="A1" t="s">
        <v>191</v>
      </c>
      <c r="Y1" t="s">
        <v>534</v>
      </c>
      <c r="AA1">
        <f>'Dungeon&amp;Framework'!EH22</f>
        <v>30.085691056910562</v>
      </c>
    </row>
    <row r="2" spans="1:36" x14ac:dyDescent="0.2">
      <c r="A2" t="s">
        <v>192</v>
      </c>
      <c r="O2" t="s">
        <v>193</v>
      </c>
      <c r="Y2" t="s">
        <v>535</v>
      </c>
      <c r="AA2">
        <f>'Dungeon&amp;Framework'!EH40</f>
        <v>60.559555555555555</v>
      </c>
    </row>
    <row r="3" spans="1:36" x14ac:dyDescent="0.2">
      <c r="O3" t="s">
        <v>194</v>
      </c>
      <c r="Y3" t="s">
        <v>536</v>
      </c>
      <c r="AA3">
        <f>'Dungeon&amp;Framework'!EH58</f>
        <v>172.65210045662101</v>
      </c>
    </row>
    <row r="4" spans="1:36" x14ac:dyDescent="0.2">
      <c r="C4" t="s">
        <v>195</v>
      </c>
      <c r="Y4" t="s">
        <v>537</v>
      </c>
      <c r="AA4">
        <f>'Dungeon&amp;Framework'!EH64</f>
        <v>235.33029702970302</v>
      </c>
    </row>
    <row r="5" spans="1:36" x14ac:dyDescent="0.2">
      <c r="A5" s="130" t="s">
        <v>37</v>
      </c>
      <c r="B5" s="131"/>
      <c r="C5" s="131"/>
      <c r="D5" s="131"/>
      <c r="E5" s="131"/>
      <c r="F5" s="131"/>
      <c r="G5" s="131"/>
      <c r="H5" s="132"/>
      <c r="J5" s="133" t="s">
        <v>38</v>
      </c>
      <c r="K5" s="133"/>
      <c r="L5" s="133"/>
      <c r="M5" s="133"/>
      <c r="N5" s="133"/>
      <c r="O5" s="133"/>
      <c r="P5" s="133"/>
      <c r="Q5" s="133"/>
      <c r="T5" s="134" t="s">
        <v>39</v>
      </c>
      <c r="U5" s="134"/>
      <c r="V5" s="134"/>
      <c r="W5" s="134"/>
      <c r="X5" s="134"/>
      <c r="Y5" s="134"/>
      <c r="Z5" s="134"/>
      <c r="AA5" s="134"/>
      <c r="AB5" s="134"/>
      <c r="AC5" s="134"/>
      <c r="AD5" s="134"/>
    </row>
    <row r="6" spans="1:36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R6" s="34"/>
      <c r="T6" s="112"/>
      <c r="U6" s="112"/>
      <c r="V6" s="112"/>
      <c r="W6" s="21"/>
      <c r="X6" s="21"/>
      <c r="Y6" s="21"/>
      <c r="Z6" s="21"/>
      <c r="AA6" s="21"/>
      <c r="AB6" s="21"/>
      <c r="AC6" s="21"/>
      <c r="AD6" s="21"/>
      <c r="AF6" s="90" t="s">
        <v>327</v>
      </c>
      <c r="AG6" s="90"/>
      <c r="AH6" s="1">
        <f>(AD10+AD28+AD48+AD67)*2</f>
        <v>22</v>
      </c>
    </row>
    <row r="7" spans="1:36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R7" s="34"/>
      <c r="T7" s="112" t="s">
        <v>765</v>
      </c>
      <c r="U7" s="21" t="s">
        <v>28</v>
      </c>
      <c r="V7" s="21"/>
      <c r="W7" s="21" t="s">
        <v>188</v>
      </c>
      <c r="X7" s="21" t="s">
        <v>28</v>
      </c>
      <c r="Y7" s="21"/>
      <c r="Z7" s="21" t="s">
        <v>189</v>
      </c>
      <c r="AA7" s="21" t="s">
        <v>28</v>
      </c>
      <c r="AB7" s="21"/>
      <c r="AC7" s="21" t="s">
        <v>190</v>
      </c>
      <c r="AD7" s="21" t="s">
        <v>28</v>
      </c>
      <c r="AF7" s="90" t="s">
        <v>328</v>
      </c>
      <c r="AG7" s="90"/>
      <c r="AH7" s="1">
        <f>(Q11+Q30+Q49+AH31)*4</f>
        <v>92</v>
      </c>
    </row>
    <row r="8" spans="1:36" x14ac:dyDescent="0.2">
      <c r="A8" s="24">
        <v>-1</v>
      </c>
      <c r="B8" s="24">
        <v>1</v>
      </c>
      <c r="C8" s="23" t="s">
        <v>539</v>
      </c>
      <c r="D8" s="24">
        <v>-1</v>
      </c>
      <c r="E8" s="24">
        <v>4</v>
      </c>
      <c r="F8" s="94" t="s">
        <v>724</v>
      </c>
      <c r="G8" s="23"/>
      <c r="H8" s="23">
        <v>9</v>
      </c>
      <c r="I8" t="s">
        <v>772</v>
      </c>
      <c r="J8" s="20">
        <v>-1</v>
      </c>
      <c r="K8" s="20">
        <v>1</v>
      </c>
      <c r="L8" s="94" t="s">
        <v>724</v>
      </c>
      <c r="M8" s="20">
        <v>-1</v>
      </c>
      <c r="N8" s="20">
        <v>3</v>
      </c>
      <c r="O8" s="94" t="s">
        <v>724</v>
      </c>
      <c r="P8" s="20">
        <v>-1</v>
      </c>
      <c r="Q8" s="19">
        <v>7</v>
      </c>
      <c r="R8" s="34" t="s">
        <v>769</v>
      </c>
      <c r="T8" s="112">
        <v>-1</v>
      </c>
      <c r="U8" s="113">
        <v>1</v>
      </c>
      <c r="V8" s="113" t="s">
        <v>539</v>
      </c>
      <c r="W8" s="22">
        <v>-1</v>
      </c>
      <c r="X8" s="22">
        <v>2</v>
      </c>
      <c r="Y8" s="115" t="s">
        <v>724</v>
      </c>
      <c r="Z8" s="22">
        <v>-1</v>
      </c>
      <c r="AA8" s="22">
        <v>4</v>
      </c>
      <c r="AB8" s="21" t="s">
        <v>541</v>
      </c>
      <c r="AC8" s="22">
        <v>-1</v>
      </c>
      <c r="AD8" s="22">
        <v>6</v>
      </c>
      <c r="AE8" s="34" t="s">
        <v>767</v>
      </c>
      <c r="AF8" s="90" t="s">
        <v>329</v>
      </c>
      <c r="AG8" s="90"/>
      <c r="AH8" s="1">
        <f>(MAX(H9:H21)+MAX(H25:H41)+MAX(H45:H62)+MAX(H65:H73))*2</f>
        <v>136</v>
      </c>
    </row>
    <row r="9" spans="1:36" x14ac:dyDescent="0.2">
      <c r="A9" s="23"/>
      <c r="B9" s="24">
        <v>2</v>
      </c>
      <c r="C9" s="94" t="s">
        <v>724</v>
      </c>
      <c r="D9" s="24"/>
      <c r="E9" s="24">
        <v>5</v>
      </c>
      <c r="F9" s="23" t="s">
        <v>539</v>
      </c>
      <c r="G9" s="23"/>
      <c r="H9" s="23">
        <v>10</v>
      </c>
      <c r="I9" t="s">
        <v>772</v>
      </c>
      <c r="J9" s="20"/>
      <c r="K9" s="20">
        <v>2</v>
      </c>
      <c r="L9" s="19" t="s">
        <v>539</v>
      </c>
      <c r="M9" s="20"/>
      <c r="N9" s="20">
        <v>4</v>
      </c>
      <c r="O9" s="19" t="s">
        <v>539</v>
      </c>
      <c r="P9" s="19"/>
      <c r="Q9" s="20">
        <v>8</v>
      </c>
      <c r="R9" s="34" t="s">
        <v>769</v>
      </c>
      <c r="S9" s="111"/>
      <c r="T9" s="112"/>
      <c r="U9" s="112"/>
      <c r="V9" s="112"/>
      <c r="W9" s="22"/>
      <c r="X9" s="22">
        <v>3</v>
      </c>
      <c r="Y9" s="21" t="s">
        <v>539</v>
      </c>
      <c r="Z9" s="22"/>
      <c r="AA9" s="22">
        <v>5</v>
      </c>
      <c r="AB9" s="21" t="s">
        <v>539</v>
      </c>
      <c r="AC9" s="21"/>
      <c r="AD9" s="21"/>
    </row>
    <row r="10" spans="1:36" x14ac:dyDescent="0.2">
      <c r="A10" s="24"/>
      <c r="B10" s="24">
        <v>3</v>
      </c>
      <c r="C10" s="23" t="s">
        <v>539</v>
      </c>
      <c r="D10" s="24"/>
      <c r="E10" s="24">
        <v>6</v>
      </c>
      <c r="F10" s="94" t="s">
        <v>724</v>
      </c>
      <c r="G10" s="23"/>
      <c r="H10" s="23">
        <v>11</v>
      </c>
      <c r="I10" t="s">
        <v>772</v>
      </c>
      <c r="J10" s="20"/>
      <c r="K10" s="20"/>
      <c r="L10" s="19"/>
      <c r="M10" s="20"/>
      <c r="N10" s="20">
        <v>5</v>
      </c>
      <c r="O10" s="19" t="s">
        <v>538</v>
      </c>
      <c r="P10" s="19"/>
      <c r="Q10" s="19">
        <v>9</v>
      </c>
      <c r="R10" s="34" t="s">
        <v>771</v>
      </c>
      <c r="T10" s="112"/>
      <c r="U10" s="112"/>
      <c r="V10" s="112"/>
      <c r="W10" s="22"/>
      <c r="X10" s="22"/>
      <c r="Y10" s="21"/>
      <c r="Z10" s="22"/>
      <c r="AA10" s="22"/>
      <c r="AB10" s="21"/>
      <c r="AC10" s="21"/>
      <c r="AD10" s="21"/>
      <c r="AH10">
        <f>SUM(AH6:AH8)</f>
        <v>250</v>
      </c>
    </row>
    <row r="11" spans="1:36" x14ac:dyDescent="0.2">
      <c r="A11" s="24"/>
      <c r="B11" s="24"/>
      <c r="C11" s="23"/>
      <c r="D11" s="24"/>
      <c r="E11" s="24">
        <v>7</v>
      </c>
      <c r="F11" s="23" t="s">
        <v>539</v>
      </c>
      <c r="G11" s="23"/>
      <c r="H11" s="23">
        <v>12</v>
      </c>
      <c r="I11" t="s">
        <v>772</v>
      </c>
      <c r="J11" s="20"/>
      <c r="K11" s="20"/>
      <c r="L11" s="19"/>
      <c r="M11" s="20"/>
      <c r="N11" s="20">
        <v>6</v>
      </c>
      <c r="O11" s="19" t="s">
        <v>539</v>
      </c>
      <c r="P11" s="19"/>
      <c r="Q11" s="20">
        <v>10</v>
      </c>
      <c r="R11" s="34" t="s">
        <v>771</v>
      </c>
      <c r="S11" s="111"/>
      <c r="T11" s="112"/>
      <c r="U11" s="112"/>
      <c r="V11" s="112"/>
      <c r="W11" s="22"/>
      <c r="X11" s="22"/>
      <c r="Y11" s="21"/>
      <c r="Z11" s="22"/>
      <c r="AA11" s="22"/>
      <c r="AB11" s="21"/>
      <c r="AC11" s="21"/>
      <c r="AD11" s="21"/>
    </row>
    <row r="12" spans="1:36" x14ac:dyDescent="0.2">
      <c r="A12" s="24"/>
      <c r="B12" s="24"/>
      <c r="C12" s="23"/>
      <c r="D12" s="24"/>
      <c r="E12" s="24">
        <v>8</v>
      </c>
      <c r="F12" s="23" t="s">
        <v>542</v>
      </c>
      <c r="G12" s="23"/>
      <c r="H12" s="23">
        <v>13</v>
      </c>
      <c r="I12" t="s">
        <v>772</v>
      </c>
      <c r="J12" s="19"/>
      <c r="K12" s="19"/>
      <c r="L12" s="19"/>
      <c r="M12" s="20"/>
      <c r="N12" s="20"/>
      <c r="O12" s="19"/>
      <c r="P12" s="19"/>
      <c r="Q12" s="20"/>
      <c r="R12" s="34"/>
      <c r="T12" s="112"/>
      <c r="U12" s="112"/>
      <c r="V12" s="112"/>
      <c r="W12" s="21"/>
      <c r="X12" s="21"/>
      <c r="Y12" s="21"/>
      <c r="Z12" s="22"/>
      <c r="AA12" s="22"/>
      <c r="AB12" s="21"/>
      <c r="AC12" s="21"/>
      <c r="AD12" s="21"/>
    </row>
    <row r="13" spans="1:36" ht="18" x14ac:dyDescent="0.25">
      <c r="A13" s="24"/>
      <c r="B13" s="24"/>
      <c r="C13" s="23"/>
      <c r="D13" s="24"/>
      <c r="E13" s="24"/>
      <c r="F13" s="23"/>
      <c r="G13" s="23"/>
      <c r="H13" s="23">
        <v>14</v>
      </c>
      <c r="I13" t="s">
        <v>772</v>
      </c>
      <c r="J13" s="20"/>
      <c r="K13" s="19"/>
      <c r="L13" s="19"/>
      <c r="M13" s="19"/>
      <c r="N13" s="19"/>
      <c r="O13" s="19"/>
      <c r="P13" s="19"/>
      <c r="Q13" s="19"/>
      <c r="R13" s="34"/>
      <c r="S13" s="111"/>
      <c r="T13" s="112"/>
      <c r="U13" s="112"/>
      <c r="V13" s="112"/>
      <c r="W13" s="22"/>
      <c r="X13" s="21"/>
      <c r="Y13" s="21"/>
      <c r="Z13" s="21"/>
      <c r="AA13" s="21"/>
      <c r="AB13" s="21"/>
      <c r="AC13" s="21"/>
      <c r="AD13" s="21"/>
      <c r="AF13" s="1"/>
      <c r="AG13" s="1" t="s">
        <v>367</v>
      </c>
      <c r="AH13" s="1" t="s">
        <v>366</v>
      </c>
      <c r="AI13" s="1" t="s">
        <v>368</v>
      </c>
      <c r="AJ13" s="1" t="s">
        <v>369</v>
      </c>
    </row>
    <row r="14" spans="1:36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20"/>
      <c r="R14" s="34"/>
      <c r="T14" s="112"/>
      <c r="U14" s="112"/>
      <c r="V14" s="112"/>
      <c r="W14" s="22"/>
      <c r="X14" s="21"/>
      <c r="Y14" s="21"/>
      <c r="Z14" s="21"/>
      <c r="AA14" s="21"/>
      <c r="AB14" s="21"/>
      <c r="AC14" s="21"/>
      <c r="AD14" s="21"/>
      <c r="AF14" s="1" t="s">
        <v>370</v>
      </c>
      <c r="AG14" s="1">
        <f>MAX(AD8:AD23)</f>
        <v>6</v>
      </c>
      <c r="AH14" s="1">
        <f>MAX(AD25:AD43)</f>
        <v>8</v>
      </c>
      <c r="AI14" s="1">
        <f>MAX(AD45:AD63)</f>
        <v>10</v>
      </c>
      <c r="AJ14" s="1">
        <f>MAX(AD65:AD73)</f>
        <v>12</v>
      </c>
    </row>
    <row r="15" spans="1:36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R15" s="34"/>
      <c r="T15" s="112"/>
      <c r="U15" s="112"/>
      <c r="V15" s="112"/>
      <c r="W15" s="22"/>
      <c r="X15" s="21"/>
      <c r="Y15" s="21"/>
      <c r="Z15" s="22"/>
      <c r="AA15" s="21"/>
      <c r="AB15" s="21"/>
      <c r="AC15" s="21"/>
      <c r="AD15" s="21"/>
      <c r="AF15" s="1" t="s">
        <v>371</v>
      </c>
      <c r="AG15" s="1">
        <f>MAX(Q8:Q23)</f>
        <v>10</v>
      </c>
      <c r="AH15" s="1">
        <f>MAX(Q25:Q43)</f>
        <v>12</v>
      </c>
      <c r="AI15" s="1">
        <f>MAX(Q45:Q63)</f>
        <v>14</v>
      </c>
      <c r="AJ15" s="1">
        <f>MAX(Q65:Q74)</f>
        <v>16</v>
      </c>
    </row>
    <row r="16" spans="1:36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R16" s="34"/>
      <c r="T16" s="112"/>
      <c r="U16" s="112"/>
      <c r="V16" s="112"/>
      <c r="W16" s="22"/>
      <c r="X16" s="21"/>
      <c r="Y16" s="21"/>
      <c r="Z16" s="22"/>
      <c r="AA16" s="21"/>
      <c r="AB16" s="21"/>
      <c r="AC16" s="21"/>
      <c r="AD16" s="21"/>
      <c r="AF16" s="1" t="s">
        <v>372</v>
      </c>
      <c r="AG16" s="1">
        <f>MAX(H8:H23)</f>
        <v>14</v>
      </c>
      <c r="AH16" s="1">
        <f>MAX(H25:H43)</f>
        <v>16</v>
      </c>
      <c r="AI16" s="1">
        <f>MAX(H45:H63)</f>
        <v>18</v>
      </c>
      <c r="AJ16" s="1">
        <f>MAX(H65:H74)</f>
        <v>20</v>
      </c>
    </row>
    <row r="17" spans="1:3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R17" s="34"/>
      <c r="T17" s="112"/>
      <c r="U17" s="112"/>
      <c r="V17" s="112"/>
      <c r="W17" s="21"/>
      <c r="X17" s="21"/>
      <c r="Y17" s="21"/>
      <c r="Z17" s="22"/>
      <c r="AA17" s="21"/>
      <c r="AB17" s="21"/>
      <c r="AC17" s="21"/>
      <c r="AD17" s="21"/>
    </row>
    <row r="18" spans="1:3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R18" s="34"/>
      <c r="T18" s="112"/>
      <c r="U18" s="112"/>
      <c r="V18" s="112"/>
      <c r="W18" s="21"/>
      <c r="X18" s="21"/>
      <c r="Y18" s="21"/>
      <c r="Z18" s="22"/>
      <c r="AA18" s="21"/>
      <c r="AB18" s="21"/>
      <c r="AC18" s="21"/>
      <c r="AD18" s="21"/>
    </row>
    <row r="19" spans="1:36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R19" s="34"/>
      <c r="T19" s="112"/>
      <c r="U19" s="112"/>
      <c r="V19" s="112"/>
      <c r="W19" s="21"/>
      <c r="X19" s="21"/>
      <c r="Y19" s="21"/>
      <c r="Z19" s="22"/>
      <c r="AA19" s="21"/>
      <c r="AB19" s="21"/>
      <c r="AC19" s="21"/>
      <c r="AD19" s="21"/>
      <c r="AF19" s="1"/>
      <c r="AG19" s="1" t="s">
        <v>410</v>
      </c>
      <c r="AH19" s="1" t="s">
        <v>411</v>
      </c>
      <c r="AI19" s="1" t="s">
        <v>412</v>
      </c>
      <c r="AJ19" s="1" t="s">
        <v>413</v>
      </c>
    </row>
    <row r="20" spans="1:3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R20" s="34"/>
      <c r="T20" s="112"/>
      <c r="U20" s="112"/>
      <c r="V20" s="112"/>
      <c r="W20" s="21"/>
      <c r="X20" s="21"/>
      <c r="Y20" s="21"/>
      <c r="Z20" s="21"/>
      <c r="AA20" s="21"/>
      <c r="AB20" s="21"/>
      <c r="AC20" s="21"/>
      <c r="AD20" s="21"/>
      <c r="AF20" s="1" t="s">
        <v>370</v>
      </c>
      <c r="AG20" s="1">
        <f>ROUND(AVERAGE(AA8:AA23),0)</f>
        <v>5</v>
      </c>
      <c r="AH20" s="1">
        <f>ROUND(AVERAGE(AA25:AA43),0)</f>
        <v>5</v>
      </c>
      <c r="AI20" s="1">
        <f>ROUND(AVERAGE(AA45:AA63),0)</f>
        <v>6</v>
      </c>
      <c r="AJ20" s="1">
        <f>ROUND(AVERAGE(AA65:AA75),0)</f>
        <v>7</v>
      </c>
    </row>
    <row r="21" spans="1:3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R21" s="34"/>
      <c r="T21" s="112"/>
      <c r="U21" s="112"/>
      <c r="V21" s="112"/>
      <c r="W21" s="21"/>
      <c r="X21" s="21"/>
      <c r="Y21" s="21"/>
      <c r="Z21" s="21"/>
      <c r="AA21" s="21"/>
      <c r="AB21" s="21"/>
      <c r="AC21" s="21"/>
      <c r="AD21" s="21"/>
      <c r="AF21" s="1" t="s">
        <v>371</v>
      </c>
      <c r="AG21" s="1">
        <f>ROUND(AVERAGE(N8:N23),0)</f>
        <v>5</v>
      </c>
      <c r="AH21" s="1">
        <f>ROUND(AVERAGE(N25:N43),0)</f>
        <v>6</v>
      </c>
      <c r="AI21" s="1">
        <f>ROUND(AVERAGE(N45:N63),0)</f>
        <v>6</v>
      </c>
      <c r="AJ21" s="1">
        <f>ROUND(AVERAGE(N65:N74),0)</f>
        <v>8</v>
      </c>
    </row>
    <row r="22" spans="1:3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R22" s="34"/>
      <c r="T22" s="112"/>
      <c r="U22" s="112"/>
      <c r="V22" s="112"/>
      <c r="W22" s="21"/>
      <c r="X22" s="21"/>
      <c r="Y22" s="21"/>
      <c r="Z22" s="21"/>
      <c r="AA22" s="21"/>
      <c r="AB22" s="21"/>
      <c r="AC22" s="21"/>
      <c r="AD22" s="21"/>
      <c r="AF22" s="1" t="s">
        <v>372</v>
      </c>
      <c r="AG22" s="1">
        <f>ROUND(AVERAGE(E8:E23),0)</f>
        <v>6</v>
      </c>
      <c r="AH22" s="1">
        <f>ROUND(AVERAGE(E25:E43),0)</f>
        <v>8</v>
      </c>
      <c r="AI22" s="1">
        <f>ROUND(AVERAGE(E25:E43),0)</f>
        <v>8</v>
      </c>
      <c r="AJ22" s="1">
        <f>ROUND(AVERAGE(E65:E73),0)</f>
        <v>9</v>
      </c>
    </row>
    <row r="23" spans="1:36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R23" s="34"/>
      <c r="T23" s="112"/>
      <c r="U23" s="112"/>
      <c r="V23" s="112"/>
      <c r="W23" s="21"/>
      <c r="X23" s="21"/>
      <c r="Y23" s="21"/>
      <c r="Z23" s="21"/>
      <c r="AA23" s="21"/>
      <c r="AB23" s="21"/>
      <c r="AC23" s="21"/>
      <c r="AD23" s="21"/>
    </row>
    <row r="24" spans="1:3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R24" s="34"/>
      <c r="T24" s="112" t="s">
        <v>765</v>
      </c>
      <c r="U24" s="21" t="s">
        <v>28</v>
      </c>
      <c r="V24" s="21"/>
      <c r="W24" s="21" t="s">
        <v>188</v>
      </c>
      <c r="X24" s="21" t="s">
        <v>28</v>
      </c>
      <c r="Y24" s="21"/>
      <c r="Z24" s="21" t="s">
        <v>189</v>
      </c>
      <c r="AA24" s="21" t="s">
        <v>28</v>
      </c>
      <c r="AB24" s="21"/>
      <c r="AC24" s="21" t="s">
        <v>190</v>
      </c>
      <c r="AD24" s="21" t="s">
        <v>28</v>
      </c>
    </row>
    <row r="25" spans="1:36" x14ac:dyDescent="0.2">
      <c r="A25" s="24">
        <v>-1</v>
      </c>
      <c r="B25" s="24">
        <v>1</v>
      </c>
      <c r="C25" s="23" t="s">
        <v>539</v>
      </c>
      <c r="D25" s="24">
        <v>-1</v>
      </c>
      <c r="E25" s="24">
        <v>5</v>
      </c>
      <c r="F25" s="23" t="s">
        <v>539</v>
      </c>
      <c r="G25" s="23"/>
      <c r="H25" s="23">
        <v>11</v>
      </c>
      <c r="I25" t="s">
        <v>772</v>
      </c>
      <c r="J25" s="20">
        <v>-1</v>
      </c>
      <c r="K25" s="20">
        <v>1</v>
      </c>
      <c r="L25" s="94" t="s">
        <v>725</v>
      </c>
      <c r="M25" s="20">
        <v>-1</v>
      </c>
      <c r="N25" s="20">
        <v>4</v>
      </c>
      <c r="O25" s="19" t="s">
        <v>539</v>
      </c>
      <c r="P25" s="20">
        <v>-1</v>
      </c>
      <c r="Q25" s="19">
        <v>8</v>
      </c>
      <c r="R25" s="34" t="s">
        <v>769</v>
      </c>
      <c r="T25" s="112">
        <v>-1</v>
      </c>
      <c r="U25" s="113">
        <v>1</v>
      </c>
      <c r="V25" s="113" t="s">
        <v>539</v>
      </c>
      <c r="W25" s="22">
        <v>-1</v>
      </c>
      <c r="X25" s="22">
        <v>2</v>
      </c>
      <c r="Y25" s="115" t="s">
        <v>725</v>
      </c>
      <c r="Z25" s="22">
        <v>-1</v>
      </c>
      <c r="AA25" s="22">
        <v>4</v>
      </c>
      <c r="AB25" s="115" t="s">
        <v>725</v>
      </c>
      <c r="AC25" s="22">
        <v>-1</v>
      </c>
      <c r="AD25" s="21">
        <v>7</v>
      </c>
      <c r="AE25" s="34" t="s">
        <v>768</v>
      </c>
    </row>
    <row r="26" spans="1:36" x14ac:dyDescent="0.2">
      <c r="A26" s="23"/>
      <c r="B26" s="24">
        <v>2</v>
      </c>
      <c r="C26" s="94" t="s">
        <v>725</v>
      </c>
      <c r="D26" s="24"/>
      <c r="E26" s="24">
        <v>6</v>
      </c>
      <c r="F26" s="94" t="s">
        <v>725</v>
      </c>
      <c r="G26" s="23"/>
      <c r="H26" s="23">
        <v>12</v>
      </c>
      <c r="I26" t="s">
        <v>772</v>
      </c>
      <c r="J26" s="20"/>
      <c r="K26" s="20">
        <v>2</v>
      </c>
      <c r="L26" s="19" t="s">
        <v>539</v>
      </c>
      <c r="M26" s="20"/>
      <c r="N26" s="20">
        <v>5</v>
      </c>
      <c r="O26" s="94" t="s">
        <v>725</v>
      </c>
      <c r="P26" s="19"/>
      <c r="Q26" s="19">
        <v>9</v>
      </c>
      <c r="R26" s="34" t="s">
        <v>769</v>
      </c>
      <c r="S26" s="111"/>
      <c r="T26" s="112"/>
      <c r="U26" s="112"/>
      <c r="V26" s="112"/>
      <c r="W26" s="22"/>
      <c r="X26" s="22">
        <v>3</v>
      </c>
      <c r="Y26" s="21" t="s">
        <v>539</v>
      </c>
      <c r="Z26" s="22"/>
      <c r="AA26" s="22">
        <v>5</v>
      </c>
      <c r="AB26" s="21" t="s">
        <v>539</v>
      </c>
      <c r="AC26" s="21"/>
      <c r="AD26" s="21">
        <v>8</v>
      </c>
      <c r="AE26" s="34" t="s">
        <v>767</v>
      </c>
    </row>
    <row r="27" spans="1:36" x14ac:dyDescent="0.2">
      <c r="A27" s="24"/>
      <c r="B27" s="24">
        <v>3</v>
      </c>
      <c r="C27" s="23" t="s">
        <v>539</v>
      </c>
      <c r="D27" s="24"/>
      <c r="E27" s="24">
        <v>7</v>
      </c>
      <c r="F27" s="23" t="s">
        <v>539</v>
      </c>
      <c r="G27" s="23"/>
      <c r="H27" s="23">
        <v>13</v>
      </c>
      <c r="I27" t="s">
        <v>772</v>
      </c>
      <c r="J27" s="20"/>
      <c r="K27" s="20">
        <v>3</v>
      </c>
      <c r="L27" s="94" t="s">
        <v>725</v>
      </c>
      <c r="M27" s="20"/>
      <c r="N27" s="20">
        <v>6</v>
      </c>
      <c r="O27" s="19" t="s">
        <v>539</v>
      </c>
      <c r="P27" s="19"/>
      <c r="Q27" s="19">
        <v>10</v>
      </c>
      <c r="R27" s="34" t="s">
        <v>771</v>
      </c>
      <c r="T27" s="112"/>
      <c r="U27" s="112"/>
      <c r="V27" s="112"/>
      <c r="W27" s="22"/>
      <c r="X27" s="22"/>
      <c r="Y27" s="21"/>
      <c r="Z27" s="22"/>
      <c r="AA27" s="22">
        <v>6</v>
      </c>
      <c r="AB27" s="21" t="s">
        <v>542</v>
      </c>
      <c r="AC27" s="21"/>
      <c r="AD27" s="21"/>
      <c r="AF27" s="1" t="s">
        <v>451</v>
      </c>
      <c r="AG27" s="1">
        <f>(MAX(AD8:AD23)*3+MAX(AD25:AD43)*3+MAX(AD45:AD63)*3+MAX(AD65:AD78))*2</f>
        <v>168</v>
      </c>
    </row>
    <row r="28" spans="1:36" x14ac:dyDescent="0.2">
      <c r="A28" s="24"/>
      <c r="B28" s="24">
        <v>4</v>
      </c>
      <c r="C28" s="94" t="s">
        <v>725</v>
      </c>
      <c r="D28" s="24"/>
      <c r="E28" s="24">
        <v>8</v>
      </c>
      <c r="F28" s="94" t="s">
        <v>725</v>
      </c>
      <c r="G28" s="23"/>
      <c r="H28" s="23">
        <v>14</v>
      </c>
      <c r="I28" t="s">
        <v>772</v>
      </c>
      <c r="J28" s="20"/>
      <c r="K28" s="20"/>
      <c r="L28" s="19"/>
      <c r="M28" s="20"/>
      <c r="N28" s="20">
        <v>7</v>
      </c>
      <c r="O28" s="19" t="s">
        <v>540</v>
      </c>
      <c r="P28" s="19"/>
      <c r="Q28" s="19">
        <v>11</v>
      </c>
      <c r="R28" s="34" t="s">
        <v>771</v>
      </c>
      <c r="S28" s="111"/>
      <c r="T28" s="112"/>
      <c r="U28" s="112"/>
      <c r="V28" s="112"/>
      <c r="W28" s="22"/>
      <c r="X28" s="22"/>
      <c r="Y28" s="21"/>
      <c r="Z28" s="22"/>
      <c r="AA28" s="22"/>
      <c r="AB28" s="21"/>
      <c r="AC28" s="21"/>
      <c r="AD28" s="21"/>
      <c r="AF28" s="1" t="s">
        <v>452</v>
      </c>
      <c r="AG28" s="1">
        <f>(MAX(Q8:Q23)*3+MAX(Q25:Q43)*3+MAX(Q45:Q63)*3+MAX(Q65:Q76))*4</f>
        <v>496</v>
      </c>
    </row>
    <row r="29" spans="1:36" x14ac:dyDescent="0.2">
      <c r="A29" s="24"/>
      <c r="B29" s="24"/>
      <c r="C29" s="23"/>
      <c r="D29" s="24"/>
      <c r="E29" s="24">
        <v>9</v>
      </c>
      <c r="F29" s="23" t="s">
        <v>539</v>
      </c>
      <c r="G29" s="23"/>
      <c r="H29" s="23">
        <v>15</v>
      </c>
      <c r="I29" t="s">
        <v>772</v>
      </c>
      <c r="J29" s="19"/>
      <c r="K29" s="19"/>
      <c r="L29" s="19"/>
      <c r="M29" s="20"/>
      <c r="N29" s="20"/>
      <c r="O29" s="19"/>
      <c r="P29" s="19"/>
      <c r="Q29" s="19">
        <v>12</v>
      </c>
      <c r="R29" s="34" t="s">
        <v>771</v>
      </c>
      <c r="T29" s="112"/>
      <c r="U29" s="112"/>
      <c r="V29" s="112"/>
      <c r="W29" s="21"/>
      <c r="X29" s="21"/>
      <c r="Y29" s="21"/>
      <c r="Z29" s="22"/>
      <c r="AA29" s="22"/>
      <c r="AB29" s="21"/>
      <c r="AC29" s="21"/>
      <c r="AD29" s="21"/>
      <c r="AF29" s="1" t="s">
        <v>453</v>
      </c>
      <c r="AG29" s="1">
        <f>(MAX(H8:H23)*3+MAX(H25:H43)*3+MAX(H45:H63)*3+MAX(H65:H76))*2</f>
        <v>328</v>
      </c>
    </row>
    <row r="30" spans="1:36" x14ac:dyDescent="0.2">
      <c r="A30" s="24"/>
      <c r="B30" s="24"/>
      <c r="C30" s="23"/>
      <c r="D30" s="24"/>
      <c r="E30" s="24">
        <v>10</v>
      </c>
      <c r="F30" s="23" t="s">
        <v>545</v>
      </c>
      <c r="G30" s="23"/>
      <c r="H30" s="23">
        <v>16</v>
      </c>
      <c r="I30" t="s">
        <v>772</v>
      </c>
      <c r="J30" s="20"/>
      <c r="K30" s="20"/>
      <c r="L30" s="19"/>
      <c r="M30" s="20"/>
      <c r="N30" s="20"/>
      <c r="O30" s="19"/>
      <c r="P30" s="19"/>
      <c r="Q30" s="19"/>
      <c r="R30" s="34"/>
      <c r="S30" s="111"/>
      <c r="T30" s="112"/>
      <c r="U30" s="112"/>
      <c r="V30" s="112"/>
      <c r="W30" s="21"/>
      <c r="X30" s="21"/>
      <c r="Y30" s="21"/>
      <c r="Z30" s="21"/>
      <c r="AA30" s="21"/>
      <c r="AB30" s="21"/>
      <c r="AC30" s="21"/>
      <c r="AD30" s="21"/>
      <c r="AF30" s="1"/>
      <c r="AG30" s="1"/>
    </row>
    <row r="31" spans="1:3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R31" s="34"/>
      <c r="T31" s="112"/>
      <c r="U31" s="112"/>
      <c r="V31" s="112"/>
      <c r="W31" s="21"/>
      <c r="X31" s="21"/>
      <c r="Y31" s="21"/>
      <c r="Z31" s="21"/>
      <c r="AA31" s="21"/>
      <c r="AB31" s="21"/>
      <c r="AC31" s="21"/>
      <c r="AD31" s="21"/>
      <c r="AF31" s="1"/>
      <c r="AG31" s="1"/>
    </row>
    <row r="32" spans="1:3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R32" s="34"/>
      <c r="T32" s="112"/>
      <c r="U32" s="112"/>
      <c r="V32" s="112"/>
      <c r="W32" s="21"/>
      <c r="X32" s="21"/>
      <c r="Y32" s="21"/>
      <c r="Z32" s="21"/>
      <c r="AA32" s="21"/>
      <c r="AB32" s="21"/>
      <c r="AC32" s="21"/>
      <c r="AD32" s="21"/>
      <c r="AF32" s="1" t="s">
        <v>454</v>
      </c>
      <c r="AG32" s="1">
        <f>SUM(AG27:AG29)</f>
        <v>992</v>
      </c>
    </row>
    <row r="33" spans="1:33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R33" s="34"/>
      <c r="T33" s="112"/>
      <c r="U33" s="112"/>
      <c r="V33" s="112"/>
      <c r="W33" s="21"/>
      <c r="X33" s="21"/>
      <c r="Y33" s="21"/>
      <c r="Z33" s="21"/>
      <c r="AA33" s="21"/>
      <c r="AB33" s="21"/>
      <c r="AC33" s="21"/>
      <c r="AD33" s="21"/>
    </row>
    <row r="34" spans="1:33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R34" s="34"/>
      <c r="T34" s="112"/>
      <c r="U34" s="112"/>
      <c r="V34" s="112"/>
      <c r="W34" s="21"/>
      <c r="X34" s="21"/>
      <c r="Y34" s="21"/>
      <c r="Z34" s="21"/>
      <c r="AA34" s="21"/>
      <c r="AB34" s="21"/>
      <c r="AC34" s="21"/>
      <c r="AD34" s="21"/>
    </row>
    <row r="35" spans="1:33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R35" s="34"/>
      <c r="T35" s="112"/>
      <c r="U35" s="112"/>
      <c r="V35" s="112"/>
      <c r="W35" s="21"/>
      <c r="X35" s="21"/>
      <c r="Y35" s="21"/>
      <c r="Z35" s="21"/>
      <c r="AA35" s="21"/>
      <c r="AB35" s="21"/>
      <c r="AC35" s="21"/>
      <c r="AD35" s="21"/>
      <c r="AF35" t="s">
        <v>774</v>
      </c>
      <c r="AG35">
        <v>172</v>
      </c>
    </row>
    <row r="36" spans="1:33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R36" s="34"/>
      <c r="T36" s="112"/>
      <c r="U36" s="112"/>
      <c r="V36" s="112"/>
      <c r="W36" s="21"/>
      <c r="X36" s="21"/>
      <c r="Y36" s="21"/>
      <c r="Z36" s="21"/>
      <c r="AA36" s="21"/>
      <c r="AB36" s="21"/>
      <c r="AC36" s="21"/>
      <c r="AD36" s="21"/>
      <c r="AG36" s="116" t="s">
        <v>776</v>
      </c>
    </row>
    <row r="37" spans="1:33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R37" s="34"/>
      <c r="T37" s="112"/>
      <c r="U37" s="112"/>
      <c r="V37" s="112"/>
      <c r="W37" s="21"/>
      <c r="X37" s="21"/>
      <c r="Y37" s="21"/>
      <c r="Z37" s="21"/>
      <c r="AA37" s="21"/>
      <c r="AB37" s="21"/>
      <c r="AC37" s="21"/>
      <c r="AD37" s="21"/>
    </row>
    <row r="38" spans="1:33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R38" s="34"/>
      <c r="T38" s="112"/>
      <c r="U38" s="112"/>
      <c r="V38" s="112"/>
      <c r="W38" s="21"/>
      <c r="X38" s="21"/>
      <c r="Y38" s="21"/>
      <c r="Z38" s="21"/>
      <c r="AA38" s="21"/>
      <c r="AB38" s="21"/>
      <c r="AC38" s="21"/>
      <c r="AD38" s="21"/>
    </row>
    <row r="39" spans="1:33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R39" s="34"/>
      <c r="T39" s="112"/>
      <c r="U39" s="112"/>
      <c r="V39" s="112"/>
      <c r="W39" s="21"/>
      <c r="X39" s="21"/>
      <c r="Y39" s="21"/>
      <c r="Z39" s="21"/>
      <c r="AA39" s="21"/>
      <c r="AB39" s="21"/>
      <c r="AC39" s="21"/>
      <c r="AD39" s="21"/>
    </row>
    <row r="40" spans="1:33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R40" s="34"/>
      <c r="T40" s="112"/>
      <c r="U40" s="112"/>
      <c r="V40" s="112"/>
      <c r="W40" s="21"/>
      <c r="X40" s="21"/>
      <c r="Y40" s="21"/>
      <c r="Z40" s="21"/>
      <c r="AA40" s="21"/>
      <c r="AB40" s="21"/>
      <c r="AC40" s="21"/>
      <c r="AD40" s="21"/>
    </row>
    <row r="41" spans="1:33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R41" s="34"/>
      <c r="T41" s="112"/>
      <c r="U41" s="112"/>
      <c r="V41" s="112"/>
      <c r="W41" s="21"/>
      <c r="X41" s="21"/>
      <c r="Y41" s="21"/>
      <c r="Z41" s="21"/>
      <c r="AA41" s="21"/>
      <c r="AB41" s="21"/>
      <c r="AC41" s="21"/>
      <c r="AD41" s="21"/>
      <c r="AF41" t="s">
        <v>775</v>
      </c>
      <c r="AG41">
        <v>205</v>
      </c>
    </row>
    <row r="42" spans="1:33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R42" s="34"/>
      <c r="T42" s="112"/>
      <c r="U42" s="112"/>
      <c r="V42" s="112"/>
      <c r="W42" s="21"/>
      <c r="X42" s="21"/>
      <c r="Y42" s="21"/>
      <c r="Z42" s="21"/>
      <c r="AA42" s="21"/>
      <c r="AB42" s="21"/>
      <c r="AC42" s="21"/>
      <c r="AD42" s="21"/>
      <c r="AG42" s="116" t="s">
        <v>779</v>
      </c>
    </row>
    <row r="43" spans="1:33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R43" s="34"/>
      <c r="T43" s="112"/>
      <c r="U43" s="112"/>
      <c r="V43" s="112"/>
      <c r="W43" s="21"/>
      <c r="X43" s="21"/>
      <c r="Y43" s="21"/>
      <c r="Z43" s="21"/>
      <c r="AA43" s="21"/>
      <c r="AB43" s="21"/>
      <c r="AC43" s="21"/>
      <c r="AD43" s="21"/>
    </row>
    <row r="44" spans="1:33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R44" s="34"/>
      <c r="T44" s="112" t="s">
        <v>765</v>
      </c>
      <c r="U44" s="21" t="s">
        <v>28</v>
      </c>
      <c r="V44" s="21"/>
      <c r="W44" s="21" t="s">
        <v>188</v>
      </c>
      <c r="X44" s="21" t="s">
        <v>28</v>
      </c>
      <c r="Y44" s="21"/>
      <c r="Z44" s="21" t="s">
        <v>189</v>
      </c>
      <c r="AA44" s="21" t="s">
        <v>28</v>
      </c>
      <c r="AB44" s="21"/>
      <c r="AC44" s="21" t="s">
        <v>190</v>
      </c>
      <c r="AD44" s="21" t="s">
        <v>28</v>
      </c>
    </row>
    <row r="45" spans="1:33" x14ac:dyDescent="0.2">
      <c r="A45" s="24">
        <v>-1</v>
      </c>
      <c r="B45" s="24">
        <v>1</v>
      </c>
      <c r="C45" s="23" t="s">
        <v>539</v>
      </c>
      <c r="D45" s="24">
        <v>-1</v>
      </c>
      <c r="E45" s="24">
        <v>5</v>
      </c>
      <c r="F45" s="23" t="s">
        <v>539</v>
      </c>
      <c r="G45" s="23"/>
      <c r="H45" s="23">
        <v>12</v>
      </c>
      <c r="I45" t="s">
        <v>772</v>
      </c>
      <c r="J45" s="20">
        <v>-1</v>
      </c>
      <c r="K45" s="20">
        <v>1</v>
      </c>
      <c r="L45" s="94" t="s">
        <v>723</v>
      </c>
      <c r="M45" s="20">
        <v>-1</v>
      </c>
      <c r="N45" s="20">
        <v>4</v>
      </c>
      <c r="O45" s="19" t="s">
        <v>539</v>
      </c>
      <c r="P45" s="20">
        <v>-1</v>
      </c>
      <c r="Q45" s="19">
        <v>9</v>
      </c>
      <c r="R45" s="34" t="s">
        <v>769</v>
      </c>
      <c r="T45" s="112">
        <v>-1</v>
      </c>
      <c r="U45" s="113">
        <v>1</v>
      </c>
      <c r="V45" s="113" t="s">
        <v>539</v>
      </c>
      <c r="W45" s="22">
        <v>-1</v>
      </c>
      <c r="X45" s="22">
        <v>2</v>
      </c>
      <c r="Y45" s="115" t="s">
        <v>723</v>
      </c>
      <c r="Z45" s="22">
        <v>-1</v>
      </c>
      <c r="AA45" s="22">
        <v>5</v>
      </c>
      <c r="AB45" s="21" t="s">
        <v>539</v>
      </c>
      <c r="AC45" s="22">
        <v>-1</v>
      </c>
      <c r="AD45" s="21">
        <v>8</v>
      </c>
      <c r="AE45" s="34" t="s">
        <v>766</v>
      </c>
    </row>
    <row r="46" spans="1:33" x14ac:dyDescent="0.2">
      <c r="A46" s="23"/>
      <c r="B46" s="24">
        <v>2</v>
      </c>
      <c r="C46" s="94" t="s">
        <v>723</v>
      </c>
      <c r="D46" s="24"/>
      <c r="E46" s="24">
        <v>6</v>
      </c>
      <c r="F46" s="94" t="s">
        <v>723</v>
      </c>
      <c r="G46" s="23"/>
      <c r="H46" s="23">
        <v>13</v>
      </c>
      <c r="I46" t="s">
        <v>772</v>
      </c>
      <c r="J46" s="20"/>
      <c r="K46" s="20">
        <v>2</v>
      </c>
      <c r="L46" s="19" t="s">
        <v>539</v>
      </c>
      <c r="M46" s="20"/>
      <c r="N46" s="20">
        <v>5</v>
      </c>
      <c r="O46" s="94" t="s">
        <v>723</v>
      </c>
      <c r="P46" s="19"/>
      <c r="Q46" s="19">
        <v>10</v>
      </c>
      <c r="R46" s="34" t="s">
        <v>769</v>
      </c>
      <c r="T46" s="112"/>
      <c r="U46" s="112"/>
      <c r="V46" s="112"/>
      <c r="W46" s="22"/>
      <c r="X46" s="22">
        <v>3</v>
      </c>
      <c r="Y46" s="21" t="s">
        <v>539</v>
      </c>
      <c r="Z46" s="22"/>
      <c r="AA46" s="22">
        <v>6</v>
      </c>
      <c r="AB46" s="115" t="s">
        <v>723</v>
      </c>
      <c r="AC46" s="21"/>
      <c r="AD46" s="21">
        <v>9</v>
      </c>
      <c r="AE46" s="34" t="s">
        <v>766</v>
      </c>
    </row>
    <row r="47" spans="1:33" x14ac:dyDescent="0.2">
      <c r="A47" s="24"/>
      <c r="B47" s="24">
        <v>3</v>
      </c>
      <c r="C47" s="23" t="s">
        <v>539</v>
      </c>
      <c r="D47" s="24"/>
      <c r="E47" s="24">
        <v>7</v>
      </c>
      <c r="F47" s="23" t="s">
        <v>539</v>
      </c>
      <c r="G47" s="23"/>
      <c r="H47" s="23">
        <v>14</v>
      </c>
      <c r="I47" t="s">
        <v>772</v>
      </c>
      <c r="J47" s="20"/>
      <c r="K47" s="20">
        <v>3</v>
      </c>
      <c r="L47" s="94" t="s">
        <v>723</v>
      </c>
      <c r="M47" s="20"/>
      <c r="N47" s="20">
        <v>6</v>
      </c>
      <c r="O47" s="19" t="s">
        <v>539</v>
      </c>
      <c r="P47" s="19"/>
      <c r="Q47" s="19">
        <v>11</v>
      </c>
      <c r="R47" s="34" t="s">
        <v>769</v>
      </c>
      <c r="S47" s="111"/>
      <c r="T47" s="112"/>
      <c r="U47" s="112"/>
      <c r="V47" s="112"/>
      <c r="W47" s="22"/>
      <c r="X47" s="22">
        <v>4</v>
      </c>
      <c r="Y47" s="115" t="s">
        <v>723</v>
      </c>
      <c r="Z47" s="22"/>
      <c r="AA47" s="22">
        <v>7</v>
      </c>
      <c r="AB47" s="21" t="s">
        <v>545</v>
      </c>
      <c r="AC47" s="21"/>
      <c r="AD47" s="21">
        <v>10</v>
      </c>
      <c r="AE47" s="34" t="s">
        <v>767</v>
      </c>
    </row>
    <row r="48" spans="1:33" x14ac:dyDescent="0.2">
      <c r="A48" s="24"/>
      <c r="B48" s="24">
        <v>4</v>
      </c>
      <c r="C48" s="94" t="s">
        <v>723</v>
      </c>
      <c r="D48" s="24"/>
      <c r="E48" s="24">
        <v>8</v>
      </c>
      <c r="F48" s="94" t="s">
        <v>723</v>
      </c>
      <c r="G48" s="23"/>
      <c r="H48" s="23">
        <v>15</v>
      </c>
      <c r="I48" t="s">
        <v>772</v>
      </c>
      <c r="J48" s="20"/>
      <c r="K48" s="20"/>
      <c r="L48" s="19"/>
      <c r="M48" s="20"/>
      <c r="N48" s="20">
        <v>7</v>
      </c>
      <c r="O48" s="94" t="s">
        <v>723</v>
      </c>
      <c r="P48" s="19"/>
      <c r="Q48" s="19">
        <v>12</v>
      </c>
      <c r="R48" s="34" t="s">
        <v>771</v>
      </c>
      <c r="T48" s="112"/>
      <c r="U48" s="112"/>
      <c r="V48" s="112"/>
      <c r="W48" s="22"/>
      <c r="X48" s="22"/>
      <c r="Y48" s="21"/>
      <c r="Z48" s="22"/>
      <c r="AA48" s="22"/>
      <c r="AB48" s="21"/>
      <c r="AC48" s="21"/>
      <c r="AD48" s="21"/>
      <c r="AF48" t="s">
        <v>772</v>
      </c>
      <c r="AG48">
        <v>266</v>
      </c>
    </row>
    <row r="49" spans="1:33" x14ac:dyDescent="0.2">
      <c r="A49" s="24"/>
      <c r="B49" s="24"/>
      <c r="C49" s="23"/>
      <c r="D49" s="24"/>
      <c r="E49" s="24">
        <v>9</v>
      </c>
      <c r="F49" s="23" t="s">
        <v>539</v>
      </c>
      <c r="G49" s="23"/>
      <c r="H49" s="23">
        <v>16</v>
      </c>
      <c r="I49" t="s">
        <v>772</v>
      </c>
      <c r="J49" s="19"/>
      <c r="K49" s="20"/>
      <c r="L49" s="19"/>
      <c r="M49" s="20"/>
      <c r="N49" s="20">
        <v>8</v>
      </c>
      <c r="O49" s="19" t="s">
        <v>773</v>
      </c>
      <c r="P49" s="19"/>
      <c r="Q49" s="19">
        <v>13</v>
      </c>
      <c r="R49" s="34" t="s">
        <v>771</v>
      </c>
      <c r="S49" s="111"/>
      <c r="T49" s="112"/>
      <c r="U49" s="112"/>
      <c r="V49" s="112"/>
      <c r="W49" s="21"/>
      <c r="X49" s="21"/>
      <c r="Y49" s="21"/>
      <c r="Z49" s="22"/>
      <c r="AA49" s="22"/>
      <c r="AB49" s="21"/>
      <c r="AC49" s="21"/>
      <c r="AD49" s="21"/>
      <c r="AG49" s="117" t="s">
        <v>778</v>
      </c>
    </row>
    <row r="50" spans="1:33" x14ac:dyDescent="0.2">
      <c r="A50" s="24"/>
      <c r="B50" s="24"/>
      <c r="C50" s="23"/>
      <c r="D50" s="24"/>
      <c r="E50" s="24">
        <v>10</v>
      </c>
      <c r="F50" s="94" t="s">
        <v>723</v>
      </c>
      <c r="G50" s="23"/>
      <c r="H50" s="23">
        <v>17</v>
      </c>
      <c r="I50" t="s">
        <v>772</v>
      </c>
      <c r="J50" s="20"/>
      <c r="K50" s="20"/>
      <c r="L50" s="19"/>
      <c r="M50" s="20"/>
      <c r="N50" s="20"/>
      <c r="O50" s="19"/>
      <c r="P50" s="19"/>
      <c r="Q50" s="19">
        <v>14</v>
      </c>
      <c r="R50" s="34" t="s">
        <v>771</v>
      </c>
      <c r="T50" s="112"/>
      <c r="U50" s="112"/>
      <c r="V50" s="112"/>
      <c r="W50" s="21"/>
      <c r="X50" s="21"/>
      <c r="Y50" s="21"/>
      <c r="Z50" s="21"/>
      <c r="AA50" s="21"/>
      <c r="AB50" s="21"/>
      <c r="AC50" s="21"/>
      <c r="AD50" s="21"/>
    </row>
    <row r="51" spans="1:33" x14ac:dyDescent="0.2">
      <c r="A51" s="24"/>
      <c r="B51" s="24"/>
      <c r="C51" s="23"/>
      <c r="D51" s="24"/>
      <c r="E51" s="24">
        <v>11</v>
      </c>
      <c r="F51" s="23" t="s">
        <v>544</v>
      </c>
      <c r="G51" s="23"/>
      <c r="H51" s="23">
        <v>18</v>
      </c>
      <c r="I51" t="s">
        <v>772</v>
      </c>
      <c r="J51" s="20"/>
      <c r="K51" s="20"/>
      <c r="L51" s="19"/>
      <c r="M51" s="20"/>
      <c r="N51" s="20"/>
      <c r="O51" s="19"/>
      <c r="P51" s="19"/>
      <c r="Q51" s="19"/>
      <c r="R51" s="34"/>
      <c r="T51" s="112"/>
      <c r="U51" s="112"/>
      <c r="V51" s="112"/>
      <c r="W51" s="21"/>
      <c r="X51" s="21"/>
      <c r="Y51" s="21"/>
      <c r="Z51" s="21"/>
      <c r="AA51" s="21"/>
      <c r="AB51" s="21"/>
      <c r="AC51" s="21"/>
      <c r="AD51" s="21"/>
    </row>
    <row r="52" spans="1:33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R52" s="34"/>
      <c r="T52" s="112"/>
      <c r="U52" s="112"/>
      <c r="V52" s="112"/>
      <c r="W52" s="21"/>
      <c r="X52" s="21"/>
      <c r="Y52" s="21"/>
      <c r="Z52" s="21"/>
      <c r="AA52" s="21"/>
      <c r="AB52" s="21"/>
      <c r="AC52" s="21"/>
      <c r="AD52" s="21"/>
    </row>
    <row r="53" spans="1:33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R53" s="34"/>
      <c r="T53" s="112"/>
      <c r="U53" s="112"/>
      <c r="V53" s="112"/>
      <c r="W53" s="21"/>
      <c r="X53" s="21"/>
      <c r="Y53" s="21"/>
      <c r="Z53" s="21"/>
      <c r="AA53" s="21"/>
      <c r="AB53" s="21"/>
      <c r="AC53" s="21"/>
      <c r="AD53" s="21"/>
    </row>
    <row r="54" spans="1:33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R54" s="34"/>
      <c r="T54" s="112"/>
      <c r="U54" s="112"/>
      <c r="V54" s="112"/>
      <c r="W54" s="21"/>
      <c r="X54" s="21"/>
      <c r="Y54" s="21"/>
      <c r="Z54" s="21"/>
      <c r="AA54" s="21"/>
      <c r="AB54" s="21"/>
      <c r="AC54" s="21"/>
      <c r="AD54" s="21"/>
    </row>
    <row r="55" spans="1:33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R55" s="34"/>
      <c r="T55" s="112"/>
      <c r="U55" s="112"/>
      <c r="V55" s="112"/>
      <c r="W55" s="21"/>
      <c r="X55" s="21"/>
      <c r="Y55" s="21"/>
      <c r="Z55" s="21"/>
      <c r="AA55" s="21"/>
      <c r="AB55" s="21"/>
      <c r="AC55" s="21"/>
      <c r="AD55" s="21"/>
    </row>
    <row r="56" spans="1:33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R56" s="34"/>
      <c r="T56" s="112"/>
      <c r="U56" s="112"/>
      <c r="V56" s="112"/>
      <c r="W56" s="21"/>
      <c r="X56" s="21"/>
      <c r="Y56" s="21"/>
      <c r="Z56" s="21"/>
      <c r="AA56" s="21"/>
      <c r="AB56" s="21"/>
      <c r="AC56" s="21"/>
      <c r="AD56" s="21"/>
    </row>
    <row r="57" spans="1:33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R57" s="34"/>
      <c r="T57" s="112"/>
      <c r="U57" s="112"/>
      <c r="V57" s="112"/>
      <c r="W57" s="21"/>
      <c r="X57" s="21"/>
      <c r="Y57" s="21"/>
      <c r="Z57" s="21"/>
      <c r="AA57" s="21"/>
      <c r="AB57" s="21"/>
      <c r="AC57" s="21"/>
      <c r="AD57" s="21"/>
    </row>
    <row r="58" spans="1:33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R58" s="34"/>
      <c r="T58" s="112"/>
      <c r="U58" s="112"/>
      <c r="V58" s="112"/>
      <c r="W58" s="21"/>
      <c r="X58" s="21"/>
      <c r="Y58" s="21"/>
      <c r="Z58" s="21"/>
      <c r="AA58" s="21"/>
      <c r="AB58" s="21"/>
      <c r="AC58" s="21"/>
      <c r="AD58" s="21"/>
    </row>
    <row r="59" spans="1:33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R59" s="34"/>
      <c r="T59" s="112"/>
      <c r="U59" s="112"/>
      <c r="V59" s="112"/>
      <c r="W59" s="21"/>
      <c r="X59" s="21"/>
      <c r="Y59" s="21"/>
      <c r="Z59" s="21"/>
      <c r="AA59" s="21"/>
      <c r="AB59" s="21"/>
      <c r="AC59" s="21"/>
      <c r="AD59" s="21"/>
    </row>
    <row r="60" spans="1:33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R60" s="34"/>
      <c r="T60" s="112"/>
      <c r="U60" s="112"/>
      <c r="V60" s="112"/>
      <c r="W60" s="21"/>
      <c r="X60" s="21"/>
      <c r="Y60" s="21"/>
      <c r="Z60" s="21"/>
      <c r="AA60" s="21"/>
      <c r="AB60" s="21"/>
      <c r="AC60" s="21"/>
      <c r="AD60" s="21"/>
    </row>
    <row r="61" spans="1:33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R61" s="34"/>
      <c r="T61" s="112"/>
      <c r="U61" s="112"/>
      <c r="V61" s="112"/>
      <c r="W61" s="21"/>
      <c r="X61" s="21"/>
      <c r="Y61" s="21"/>
      <c r="Z61" s="21"/>
      <c r="AA61" s="21"/>
      <c r="AB61" s="21"/>
      <c r="AC61" s="21"/>
      <c r="AD61" s="21"/>
    </row>
    <row r="62" spans="1:33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R62" s="34"/>
      <c r="T62" s="112"/>
      <c r="U62" s="112"/>
      <c r="V62" s="112"/>
      <c r="W62" s="21"/>
      <c r="X62" s="21"/>
      <c r="Y62" s="21"/>
      <c r="Z62" s="21"/>
      <c r="AA62" s="21"/>
      <c r="AB62" s="21"/>
      <c r="AC62" s="21"/>
      <c r="AD62" s="21"/>
    </row>
    <row r="63" spans="1:33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R63" s="34"/>
      <c r="T63" s="112"/>
      <c r="U63" s="112"/>
      <c r="V63" s="112"/>
      <c r="W63" s="21"/>
      <c r="X63" s="21"/>
      <c r="Y63" s="21"/>
      <c r="Z63" s="21"/>
      <c r="AA63" s="21"/>
      <c r="AB63" s="21"/>
      <c r="AC63" s="21"/>
      <c r="AD63" s="21"/>
    </row>
    <row r="64" spans="1:33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R64" s="34"/>
      <c r="T64" s="112" t="s">
        <v>765</v>
      </c>
      <c r="U64" s="21" t="s">
        <v>28</v>
      </c>
      <c r="V64" s="21"/>
      <c r="W64" s="21" t="s">
        <v>188</v>
      </c>
      <c r="X64" s="21" t="s">
        <v>28</v>
      </c>
      <c r="Y64" s="21"/>
      <c r="Z64" s="21" t="s">
        <v>189</v>
      </c>
      <c r="AA64" s="21" t="s">
        <v>28</v>
      </c>
      <c r="AB64" s="21"/>
      <c r="AC64" s="21" t="s">
        <v>190</v>
      </c>
      <c r="AD64" s="21" t="s">
        <v>28</v>
      </c>
    </row>
    <row r="65" spans="1:31" x14ac:dyDescent="0.2">
      <c r="A65" s="24">
        <v>-1</v>
      </c>
      <c r="B65" s="24">
        <v>1</v>
      </c>
      <c r="C65" s="23" t="s">
        <v>539</v>
      </c>
      <c r="D65" s="24">
        <v>-1</v>
      </c>
      <c r="E65" s="24">
        <v>6</v>
      </c>
      <c r="F65" s="94" t="s">
        <v>726</v>
      </c>
      <c r="G65" s="23"/>
      <c r="H65" s="23">
        <v>13</v>
      </c>
      <c r="I65" t="s">
        <v>772</v>
      </c>
      <c r="J65" s="20">
        <v>-1</v>
      </c>
      <c r="K65" s="20">
        <v>1</v>
      </c>
      <c r="L65" s="19" t="s">
        <v>539</v>
      </c>
      <c r="M65" s="20">
        <v>-1</v>
      </c>
      <c r="N65" s="20">
        <v>5</v>
      </c>
      <c r="O65" s="19" t="s">
        <v>539</v>
      </c>
      <c r="P65" s="20">
        <v>-1</v>
      </c>
      <c r="Q65" s="19">
        <v>11</v>
      </c>
      <c r="R65" s="34" t="s">
        <v>769</v>
      </c>
      <c r="T65" s="112">
        <v>-1</v>
      </c>
      <c r="U65" s="113">
        <v>1</v>
      </c>
      <c r="V65" s="113" t="s">
        <v>539</v>
      </c>
      <c r="W65" s="22">
        <v>-1</v>
      </c>
      <c r="X65" s="22">
        <v>2</v>
      </c>
      <c r="Y65" s="115" t="s">
        <v>726</v>
      </c>
      <c r="Z65" s="22">
        <v>-1</v>
      </c>
      <c r="AA65" s="22">
        <v>5</v>
      </c>
      <c r="AB65" s="21" t="s">
        <v>539</v>
      </c>
      <c r="AC65" s="22">
        <v>-1</v>
      </c>
      <c r="AD65" s="21">
        <v>9</v>
      </c>
      <c r="AE65" s="34" t="s">
        <v>766</v>
      </c>
    </row>
    <row r="66" spans="1:31" x14ac:dyDescent="0.2">
      <c r="A66" s="23"/>
      <c r="B66" s="24">
        <v>2</v>
      </c>
      <c r="C66" s="94" t="s">
        <v>726</v>
      </c>
      <c r="D66" s="24"/>
      <c r="E66" s="24">
        <v>7</v>
      </c>
      <c r="F66" s="23" t="s">
        <v>539</v>
      </c>
      <c r="G66" s="23"/>
      <c r="H66" s="23">
        <v>14</v>
      </c>
      <c r="I66" t="s">
        <v>772</v>
      </c>
      <c r="J66" s="20"/>
      <c r="K66" s="20">
        <v>2</v>
      </c>
      <c r="L66" s="94" t="s">
        <v>726</v>
      </c>
      <c r="M66" s="20"/>
      <c r="N66" s="20">
        <v>6</v>
      </c>
      <c r="O66" s="94" t="s">
        <v>726</v>
      </c>
      <c r="P66" s="19"/>
      <c r="Q66" s="19">
        <v>12</v>
      </c>
      <c r="R66" s="34" t="s">
        <v>769</v>
      </c>
      <c r="T66" s="112"/>
      <c r="U66" s="112"/>
      <c r="V66" s="112"/>
      <c r="W66" s="22"/>
      <c r="X66" s="22">
        <v>3</v>
      </c>
      <c r="Y66" s="21" t="s">
        <v>539</v>
      </c>
      <c r="Z66" s="22"/>
      <c r="AA66" s="22">
        <v>6</v>
      </c>
      <c r="AB66" s="115" t="s">
        <v>726</v>
      </c>
      <c r="AC66" s="21"/>
      <c r="AD66" s="21">
        <v>10</v>
      </c>
      <c r="AE66" s="34" t="s">
        <v>766</v>
      </c>
    </row>
    <row r="67" spans="1:31" x14ac:dyDescent="0.2">
      <c r="A67" s="24"/>
      <c r="B67" s="24">
        <v>3</v>
      </c>
      <c r="C67" s="23" t="s">
        <v>539</v>
      </c>
      <c r="D67" s="24"/>
      <c r="E67" s="24">
        <v>8</v>
      </c>
      <c r="F67" s="94" t="s">
        <v>726</v>
      </c>
      <c r="G67" s="23"/>
      <c r="H67" s="23">
        <v>15</v>
      </c>
      <c r="I67" t="s">
        <v>772</v>
      </c>
      <c r="J67" s="20"/>
      <c r="K67" s="20">
        <v>3</v>
      </c>
      <c r="L67" s="19" t="s">
        <v>539</v>
      </c>
      <c r="M67" s="20"/>
      <c r="N67" s="20">
        <v>7</v>
      </c>
      <c r="O67" s="19" t="s">
        <v>539</v>
      </c>
      <c r="P67" s="19"/>
      <c r="Q67" s="19">
        <v>13</v>
      </c>
      <c r="R67" s="34" t="s">
        <v>769</v>
      </c>
      <c r="S67" s="111"/>
      <c r="T67" s="112"/>
      <c r="U67" s="112"/>
      <c r="V67" s="112"/>
      <c r="W67" s="22"/>
      <c r="X67" s="22">
        <v>4</v>
      </c>
      <c r="Y67" s="115" t="s">
        <v>726</v>
      </c>
      <c r="Z67" s="22"/>
      <c r="AA67" s="22">
        <v>7</v>
      </c>
      <c r="AB67" s="21" t="s">
        <v>539</v>
      </c>
      <c r="AC67" s="21"/>
      <c r="AD67" s="21">
        <v>11</v>
      </c>
      <c r="AE67" s="34" t="s">
        <v>766</v>
      </c>
    </row>
    <row r="68" spans="1:31" x14ac:dyDescent="0.2">
      <c r="A68" s="24"/>
      <c r="B68" s="24">
        <v>4</v>
      </c>
      <c r="C68" s="94" t="s">
        <v>726</v>
      </c>
      <c r="D68" s="24"/>
      <c r="E68" s="24">
        <v>9</v>
      </c>
      <c r="F68" s="23" t="s">
        <v>539</v>
      </c>
      <c r="G68" s="23"/>
      <c r="H68" s="23">
        <v>16</v>
      </c>
      <c r="I68" t="s">
        <v>772</v>
      </c>
      <c r="J68" s="20"/>
      <c r="K68" s="20">
        <v>4</v>
      </c>
      <c r="L68" s="94" t="s">
        <v>726</v>
      </c>
      <c r="M68" s="20"/>
      <c r="N68" s="20">
        <v>8</v>
      </c>
      <c r="O68" s="94" t="s">
        <v>726</v>
      </c>
      <c r="P68" s="19"/>
      <c r="Q68" s="19">
        <v>14</v>
      </c>
      <c r="R68" s="34" t="s">
        <v>771</v>
      </c>
      <c r="T68" s="112"/>
      <c r="U68" s="112"/>
      <c r="V68" s="112"/>
      <c r="W68" s="22"/>
      <c r="X68" s="22"/>
      <c r="Y68" s="21"/>
      <c r="Z68" s="22"/>
      <c r="AA68" s="22">
        <v>8</v>
      </c>
      <c r="AB68" s="21" t="s">
        <v>543</v>
      </c>
      <c r="AC68" s="21"/>
      <c r="AD68" s="21">
        <v>12</v>
      </c>
      <c r="AE68" s="34" t="s">
        <v>767</v>
      </c>
    </row>
    <row r="69" spans="1:31" x14ac:dyDescent="0.2">
      <c r="A69" s="24"/>
      <c r="B69" s="24">
        <v>5</v>
      </c>
      <c r="C69" s="23" t="s">
        <v>539</v>
      </c>
      <c r="D69" s="24"/>
      <c r="E69" s="24">
        <v>10</v>
      </c>
      <c r="F69" s="94" t="s">
        <v>726</v>
      </c>
      <c r="G69" s="23"/>
      <c r="H69" s="23">
        <v>17</v>
      </c>
      <c r="I69" t="s">
        <v>772</v>
      </c>
      <c r="J69" s="19"/>
      <c r="K69" s="20"/>
      <c r="L69" s="19"/>
      <c r="M69" s="20"/>
      <c r="N69" s="19">
        <v>9</v>
      </c>
      <c r="O69" s="19" t="s">
        <v>539</v>
      </c>
      <c r="P69" s="19"/>
      <c r="Q69" s="19">
        <v>15</v>
      </c>
      <c r="R69" s="34" t="s">
        <v>771</v>
      </c>
      <c r="T69" s="112"/>
      <c r="U69" s="112"/>
      <c r="V69" s="112"/>
      <c r="W69" s="21"/>
      <c r="X69" s="22"/>
      <c r="Y69" s="21"/>
      <c r="Z69" s="22"/>
      <c r="AA69" s="22"/>
      <c r="AB69" s="21"/>
      <c r="AC69" s="21"/>
      <c r="AD69" s="21"/>
    </row>
    <row r="70" spans="1:31" x14ac:dyDescent="0.2">
      <c r="A70" s="24"/>
      <c r="B70" s="24"/>
      <c r="C70" s="23"/>
      <c r="D70" s="24"/>
      <c r="E70" s="24">
        <v>11</v>
      </c>
      <c r="F70" s="23" t="s">
        <v>539</v>
      </c>
      <c r="G70" s="23"/>
      <c r="H70" s="23">
        <v>18</v>
      </c>
      <c r="I70" t="s">
        <v>772</v>
      </c>
      <c r="J70" s="20"/>
      <c r="K70" s="20"/>
      <c r="L70" s="19"/>
      <c r="M70" s="20"/>
      <c r="N70" s="19">
        <v>10</v>
      </c>
      <c r="O70" s="19" t="s">
        <v>548</v>
      </c>
      <c r="P70" s="19"/>
      <c r="Q70" s="19">
        <v>16</v>
      </c>
      <c r="R70" s="34" t="s">
        <v>771</v>
      </c>
      <c r="S70" s="111"/>
      <c r="T70" s="112"/>
      <c r="U70" s="112"/>
      <c r="V70" s="112"/>
      <c r="W70" s="21"/>
      <c r="X70" s="21"/>
      <c r="Y70" s="21"/>
      <c r="Z70" s="21"/>
      <c r="AA70" s="22"/>
      <c r="AB70" s="21"/>
      <c r="AC70" s="22"/>
      <c r="AD70" s="21"/>
    </row>
    <row r="71" spans="1:31" x14ac:dyDescent="0.2">
      <c r="A71" s="24"/>
      <c r="B71" s="24"/>
      <c r="C71" s="23"/>
      <c r="D71" s="24"/>
      <c r="E71" s="24">
        <v>12</v>
      </c>
      <c r="F71" s="23" t="s">
        <v>547</v>
      </c>
      <c r="G71" s="23"/>
      <c r="H71" s="23">
        <v>19</v>
      </c>
      <c r="I71" t="s">
        <v>772</v>
      </c>
      <c r="J71" s="20"/>
      <c r="K71" s="20"/>
      <c r="L71" s="19"/>
      <c r="M71" s="20"/>
      <c r="N71" s="19"/>
      <c r="O71" s="19"/>
      <c r="P71" s="19"/>
      <c r="Q71" s="19"/>
      <c r="R71" s="34"/>
      <c r="T71" s="112"/>
      <c r="U71" s="112"/>
      <c r="V71" s="112"/>
      <c r="W71" s="21"/>
      <c r="X71" s="21"/>
      <c r="Y71" s="21"/>
      <c r="Z71" s="21"/>
      <c r="AA71" s="21"/>
      <c r="AB71" s="21"/>
      <c r="AC71" s="21"/>
      <c r="AD71" s="21"/>
    </row>
    <row r="72" spans="1:31" x14ac:dyDescent="0.2">
      <c r="A72" s="23"/>
      <c r="B72" s="23"/>
      <c r="C72" s="23"/>
      <c r="D72" s="23"/>
      <c r="E72" s="24"/>
      <c r="F72" s="23"/>
      <c r="G72" s="23"/>
      <c r="H72" s="23">
        <v>20</v>
      </c>
      <c r="I72" t="s">
        <v>772</v>
      </c>
      <c r="J72" s="19"/>
      <c r="K72" s="19"/>
      <c r="L72" s="19"/>
      <c r="M72" s="19"/>
      <c r="N72" s="20"/>
      <c r="O72" s="19"/>
      <c r="P72" s="19"/>
      <c r="Q72" s="19"/>
      <c r="R72" s="34"/>
      <c r="T72" s="112"/>
      <c r="U72" s="112"/>
      <c r="V72" s="112"/>
      <c r="W72" s="21"/>
      <c r="X72" s="21"/>
      <c r="Y72" s="21"/>
      <c r="Z72" s="21"/>
      <c r="AA72" s="21"/>
      <c r="AB72" s="21"/>
      <c r="AC72" s="21"/>
      <c r="AD72" s="21"/>
    </row>
    <row r="73" spans="1:31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R73" s="34"/>
      <c r="T73" s="112"/>
      <c r="U73" s="112"/>
      <c r="V73" s="112"/>
      <c r="W73" s="21"/>
      <c r="X73" s="21"/>
      <c r="Y73" s="21"/>
      <c r="Z73" s="21"/>
      <c r="AA73" s="21"/>
      <c r="AB73" s="21"/>
      <c r="AC73" s="21"/>
      <c r="AD73" s="21"/>
    </row>
    <row r="74" spans="1:31" x14ac:dyDescent="0.2">
      <c r="J74" s="19"/>
      <c r="K74" s="19"/>
      <c r="L74" s="19"/>
      <c r="M74" s="19"/>
      <c r="N74" s="19"/>
      <c r="O74" s="19"/>
      <c r="P74" s="19"/>
      <c r="Q74" s="19"/>
      <c r="R74" s="34"/>
      <c r="T74" s="112"/>
      <c r="U74" s="112"/>
      <c r="V74" s="112"/>
      <c r="W74" s="21"/>
      <c r="X74" s="21"/>
      <c r="Y74" s="21"/>
      <c r="Z74" s="21"/>
      <c r="AA74" s="21"/>
      <c r="AB74" s="21"/>
      <c r="AC74" s="21"/>
      <c r="AD74" s="21"/>
    </row>
    <row r="75" spans="1:31" x14ac:dyDescent="0.2">
      <c r="R75" s="34"/>
    </row>
    <row r="80" spans="1:31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A5:H5"/>
    <mergeCell ref="J5:Q5"/>
    <mergeCell ref="T5:AD5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玩法&amp;产出黑点图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2022-04-19T06:33:11Z</dcterms:modified>
</cp:coreProperties>
</file>