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CourseCardSystem/CourseCardFramework/"/>
    </mc:Choice>
  </mc:AlternateContent>
  <xr:revisionPtr revIDLastSave="0" documentId="13_ncr:1_{D67A323E-CDB4-AD49-BB9C-4F0B5473F3A2}" xr6:coauthVersionLast="47" xr6:coauthVersionMax="47" xr10:uidLastSave="{00000000-0000-0000-0000-000000000000}"/>
  <bookViews>
    <workbookView xWindow="0" yWindow="760" windowWidth="30240" windowHeight="17580" firstSheet="4" activeTab="11" xr2:uid="{9D17990C-67C1-074B-AB22-A671F8561E26}"/>
  </bookViews>
  <sheets>
    <sheet name="Pre_Research" sheetId="1" r:id="rId1"/>
    <sheet name="ResFlow" sheetId="2" r:id="rId2"/>
    <sheet name="Guide1" sheetId="12" r:id="rId3"/>
    <sheet name="Dungeon&amp;Framework" sheetId="4" r:id="rId4"/>
    <sheet name="StarIdelRewards" sheetId="13" r:id="rId5"/>
    <sheet name="CardUpgrade" sheetId="11" r:id="rId6"/>
    <sheet name="ProgressReward" sheetId="15" r:id="rId7"/>
    <sheet name="Chest&amp;Cards&amp;Offer" sheetId="14" r:id="rId8"/>
    <sheet name="CardsStar&amp;Rewards" sheetId="5" r:id="rId9"/>
    <sheet name="PlayerMatrix" sheetId="10" r:id="rId10"/>
    <sheet name="Reference1" sheetId="9" r:id="rId11"/>
    <sheet name="CourseLevel&amp;Rewards&amp;PVP" sheetId="17" r:id="rId12"/>
    <sheet name="玩法&amp;产出黑点图" sheetId="20" r:id="rId13"/>
    <sheet name="Review" sheetId="3" r:id="rId14"/>
    <sheet name="剧本精细设计" sheetId="18" r:id="rId15"/>
    <sheet name="PVP" sheetId="19" r:id="rId16"/>
  </sheets>
  <definedNames>
    <definedName name="_xlnm._FilterDatabase" localSheetId="6" hidden="1">ProgressReward!$H$1:$H$1065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18" i="17" l="1"/>
  <c r="AG13" i="17"/>
  <c r="AG8" i="17"/>
  <c r="AG3" i="17"/>
  <c r="U40" i="17"/>
  <c r="R6" i="17" s="1"/>
  <c r="U39" i="17"/>
  <c r="Q6" i="17" s="1"/>
  <c r="U38" i="17"/>
  <c r="P4" i="17" s="1"/>
  <c r="U37" i="17"/>
  <c r="O4" i="17" s="1"/>
  <c r="AA39" i="17"/>
  <c r="AA38" i="17"/>
  <c r="DQ59" i="4"/>
  <c r="DQ41" i="4"/>
  <c r="DQ23" i="4"/>
  <c r="DQ5" i="4"/>
  <c r="I280" i="13"/>
  <c r="I283" i="13" s="1"/>
  <c r="I286" i="13" s="1"/>
  <c r="I289" i="13" s="1"/>
  <c r="I292" i="13" s="1"/>
  <c r="I295" i="13" s="1"/>
  <c r="I298" i="13" s="1"/>
  <c r="I301" i="13" s="1"/>
  <c r="I304" i="13" s="1"/>
  <c r="I307" i="13" s="1"/>
  <c r="I310" i="13" s="1"/>
  <c r="I313" i="13" s="1"/>
  <c r="I316" i="13" s="1"/>
  <c r="I319" i="13" s="1"/>
  <c r="I322" i="13" s="1"/>
  <c r="I325" i="13" s="1"/>
  <c r="I328" i="13" s="1"/>
  <c r="I331" i="13" s="1"/>
  <c r="I334" i="13" s="1"/>
  <c r="I337" i="13" s="1"/>
  <c r="I340" i="13" s="1"/>
  <c r="I343" i="13" s="1"/>
  <c r="I346" i="13" s="1"/>
  <c r="I281" i="13"/>
  <c r="I282" i="13"/>
  <c r="I284" i="13"/>
  <c r="I287" i="13" s="1"/>
  <c r="I290" i="13" s="1"/>
  <c r="I293" i="13" s="1"/>
  <c r="I296" i="13" s="1"/>
  <c r="I299" i="13" s="1"/>
  <c r="I302" i="13" s="1"/>
  <c r="I305" i="13" s="1"/>
  <c r="I308" i="13" s="1"/>
  <c r="I311" i="13" s="1"/>
  <c r="I314" i="13" s="1"/>
  <c r="I317" i="13" s="1"/>
  <c r="I320" i="13" s="1"/>
  <c r="I323" i="13" s="1"/>
  <c r="I326" i="13" s="1"/>
  <c r="I329" i="13" s="1"/>
  <c r="I332" i="13" s="1"/>
  <c r="I335" i="13" s="1"/>
  <c r="I338" i="13" s="1"/>
  <c r="I341" i="13" s="1"/>
  <c r="I344" i="13" s="1"/>
  <c r="I347" i="13" s="1"/>
  <c r="I285" i="13"/>
  <c r="I288" i="13"/>
  <c r="I291" i="13" s="1"/>
  <c r="I294" i="13" s="1"/>
  <c r="I297" i="13" s="1"/>
  <c r="I300" i="13" s="1"/>
  <c r="I303" i="13" s="1"/>
  <c r="I306" i="13" s="1"/>
  <c r="I309" i="13" s="1"/>
  <c r="I312" i="13" s="1"/>
  <c r="I315" i="13" s="1"/>
  <c r="I318" i="13" s="1"/>
  <c r="I321" i="13" s="1"/>
  <c r="I324" i="13" s="1"/>
  <c r="I327" i="13" s="1"/>
  <c r="I330" i="13" s="1"/>
  <c r="I333" i="13" s="1"/>
  <c r="I336" i="13" s="1"/>
  <c r="I339" i="13" s="1"/>
  <c r="I342" i="13" s="1"/>
  <c r="I345" i="13" s="1"/>
  <c r="I257" i="13"/>
  <c r="I258" i="13"/>
  <c r="I259" i="13"/>
  <c r="I260" i="13"/>
  <c r="I263" i="13" s="1"/>
  <c r="I266" i="13" s="1"/>
  <c r="I269" i="13" s="1"/>
  <c r="I272" i="13" s="1"/>
  <c r="I275" i="13" s="1"/>
  <c r="I278" i="13" s="1"/>
  <c r="I261" i="13"/>
  <c r="I262" i="13"/>
  <c r="I265" i="13" s="1"/>
  <c r="I268" i="13" s="1"/>
  <c r="I271" i="13" s="1"/>
  <c r="I274" i="13" s="1"/>
  <c r="I277" i="13" s="1"/>
  <c r="I264" i="13"/>
  <c r="I267" i="13" s="1"/>
  <c r="I270" i="13" s="1"/>
  <c r="I273" i="13" s="1"/>
  <c r="I276" i="13" s="1"/>
  <c r="I279" i="13" s="1"/>
  <c r="I256" i="13"/>
  <c r="I255" i="13"/>
  <c r="DD6" i="4"/>
  <c r="DD7" i="4"/>
  <c r="DD8" i="4"/>
  <c r="DD9" i="4"/>
  <c r="DD10" i="4"/>
  <c r="DD11" i="4"/>
  <c r="DD12" i="4"/>
  <c r="DD13" i="4"/>
  <c r="DD14" i="4"/>
  <c r="DD15" i="4"/>
  <c r="DD16" i="4"/>
  <c r="DD17" i="4"/>
  <c r="DD18" i="4"/>
  <c r="DD19" i="4"/>
  <c r="DD20" i="4"/>
  <c r="DD21" i="4"/>
  <c r="DD22" i="4"/>
  <c r="DD23" i="4"/>
  <c r="DD24" i="4"/>
  <c r="DD25" i="4"/>
  <c r="DD26" i="4"/>
  <c r="DD27" i="4"/>
  <c r="DD28" i="4"/>
  <c r="DD29" i="4"/>
  <c r="DD30" i="4"/>
  <c r="DD31" i="4"/>
  <c r="DD32" i="4"/>
  <c r="DD33" i="4"/>
  <c r="DD34" i="4"/>
  <c r="DD35" i="4"/>
  <c r="DD36" i="4"/>
  <c r="DD37" i="4"/>
  <c r="DD38" i="4"/>
  <c r="DD39" i="4"/>
  <c r="DD40" i="4"/>
  <c r="DD41" i="4"/>
  <c r="DD42" i="4"/>
  <c r="DD43" i="4"/>
  <c r="DD44" i="4"/>
  <c r="DD45" i="4"/>
  <c r="DD46" i="4"/>
  <c r="DD47" i="4"/>
  <c r="DD48" i="4"/>
  <c r="DD49" i="4"/>
  <c r="DD50" i="4"/>
  <c r="DD51" i="4"/>
  <c r="DD52" i="4"/>
  <c r="DD53" i="4"/>
  <c r="DD54" i="4"/>
  <c r="DD55" i="4"/>
  <c r="DD56" i="4"/>
  <c r="DD57" i="4"/>
  <c r="DD58" i="4"/>
  <c r="DD59" i="4"/>
  <c r="DD60" i="4"/>
  <c r="DD61" i="4"/>
  <c r="DD62" i="4"/>
  <c r="DD63" i="4"/>
  <c r="DD64" i="4"/>
  <c r="DD5" i="4"/>
  <c r="R12" i="11"/>
  <c r="R13" i="11"/>
  <c r="R14" i="11"/>
  <c r="R15" i="11"/>
  <c r="R16" i="11"/>
  <c r="R17" i="11"/>
  <c r="R18" i="11"/>
  <c r="R19" i="11"/>
  <c r="R20" i="11"/>
  <c r="Q12" i="11"/>
  <c r="Q13" i="11"/>
  <c r="Q14" i="11"/>
  <c r="Q15" i="11"/>
  <c r="Q16" i="11"/>
  <c r="Q17" i="11"/>
  <c r="Q18" i="11"/>
  <c r="Q19" i="11"/>
  <c r="Q20" i="11"/>
  <c r="P12" i="11"/>
  <c r="P13" i="11"/>
  <c r="P14" i="11"/>
  <c r="P15" i="11"/>
  <c r="P16" i="11"/>
  <c r="P17" i="11"/>
  <c r="P18" i="11"/>
  <c r="P19" i="11"/>
  <c r="P20" i="11"/>
  <c r="AG29" i="5"/>
  <c r="AG28" i="5"/>
  <c r="AG27" i="5"/>
  <c r="EX6" i="4"/>
  <c r="EX7" i="4"/>
  <c r="EX8" i="4"/>
  <c r="EX9" i="4"/>
  <c r="EX10" i="4"/>
  <c r="EX11" i="4"/>
  <c r="EX12" i="4"/>
  <c r="EX13" i="4"/>
  <c r="EX14" i="4"/>
  <c r="EX15" i="4"/>
  <c r="EX16" i="4"/>
  <c r="EX17" i="4"/>
  <c r="EX18" i="4"/>
  <c r="EX19" i="4"/>
  <c r="EX20" i="4"/>
  <c r="EX21" i="4"/>
  <c r="EX22" i="4"/>
  <c r="EX23" i="4"/>
  <c r="EX24" i="4"/>
  <c r="EX25" i="4"/>
  <c r="EX26" i="4"/>
  <c r="EX27" i="4"/>
  <c r="EX28" i="4"/>
  <c r="EX29" i="4"/>
  <c r="EX30" i="4"/>
  <c r="EX31" i="4"/>
  <c r="EX32" i="4"/>
  <c r="EX33" i="4"/>
  <c r="EX34" i="4"/>
  <c r="EX35" i="4"/>
  <c r="EX36" i="4"/>
  <c r="EX37" i="4"/>
  <c r="EX38" i="4"/>
  <c r="EX39" i="4"/>
  <c r="EX40" i="4"/>
  <c r="EX41" i="4"/>
  <c r="EX42" i="4"/>
  <c r="EX43" i="4"/>
  <c r="EX44" i="4"/>
  <c r="EX45" i="4"/>
  <c r="EX46" i="4"/>
  <c r="EX47" i="4"/>
  <c r="EX48" i="4"/>
  <c r="EX49" i="4"/>
  <c r="EX50" i="4"/>
  <c r="EX51" i="4"/>
  <c r="EX52" i="4"/>
  <c r="EX53" i="4"/>
  <c r="EX54" i="4"/>
  <c r="EX55" i="4"/>
  <c r="EX56" i="4"/>
  <c r="EX57" i="4"/>
  <c r="EX58" i="4"/>
  <c r="EX59" i="4"/>
  <c r="EX60" i="4"/>
  <c r="EX61" i="4"/>
  <c r="EX62" i="4"/>
  <c r="EX63" i="4"/>
  <c r="EX64" i="4"/>
  <c r="EX5" i="4"/>
  <c r="FA6" i="4"/>
  <c r="FA7" i="4"/>
  <c r="FA8" i="4"/>
  <c r="FA9" i="4"/>
  <c r="FA10" i="4"/>
  <c r="FA11" i="4"/>
  <c r="FA12" i="4"/>
  <c r="FA13" i="4"/>
  <c r="FA14" i="4"/>
  <c r="FA15" i="4"/>
  <c r="FA16" i="4"/>
  <c r="FA17" i="4"/>
  <c r="FA18" i="4"/>
  <c r="FA19" i="4"/>
  <c r="FA20" i="4"/>
  <c r="FA21" i="4"/>
  <c r="FA22" i="4"/>
  <c r="FA23" i="4"/>
  <c r="FA24" i="4"/>
  <c r="FA25" i="4"/>
  <c r="FA26" i="4"/>
  <c r="FA27" i="4"/>
  <c r="FA28" i="4"/>
  <c r="FA29" i="4"/>
  <c r="FA30" i="4"/>
  <c r="FA31" i="4"/>
  <c r="FA32" i="4"/>
  <c r="FA33" i="4"/>
  <c r="FA34" i="4"/>
  <c r="FA35" i="4"/>
  <c r="FA36" i="4"/>
  <c r="FA37" i="4"/>
  <c r="FA38" i="4"/>
  <c r="FA39" i="4"/>
  <c r="FA40" i="4"/>
  <c r="FA41" i="4"/>
  <c r="FA42" i="4"/>
  <c r="FA43" i="4"/>
  <c r="FA44" i="4"/>
  <c r="FA45" i="4"/>
  <c r="FA46" i="4"/>
  <c r="FA47" i="4"/>
  <c r="FA48" i="4"/>
  <c r="FA49" i="4"/>
  <c r="FA50" i="4"/>
  <c r="FA51" i="4"/>
  <c r="FA52" i="4"/>
  <c r="FA53" i="4"/>
  <c r="FA54" i="4"/>
  <c r="FA55" i="4"/>
  <c r="FA56" i="4"/>
  <c r="FA57" i="4"/>
  <c r="FA58" i="4"/>
  <c r="FA59" i="4"/>
  <c r="FA60" i="4"/>
  <c r="FA61" i="4"/>
  <c r="FA62" i="4"/>
  <c r="FA63" i="4"/>
  <c r="FA64" i="4"/>
  <c r="FA5" i="4"/>
  <c r="FB23" i="4"/>
  <c r="FB24" i="4"/>
  <c r="FB25" i="4"/>
  <c r="FB26" i="4"/>
  <c r="FB27" i="4"/>
  <c r="FB28" i="4"/>
  <c r="FB29" i="4"/>
  <c r="FB30" i="4"/>
  <c r="FB31" i="4"/>
  <c r="FB32" i="4"/>
  <c r="FB33" i="4"/>
  <c r="FB34" i="4"/>
  <c r="FB35" i="4"/>
  <c r="FB36" i="4"/>
  <c r="FB37" i="4"/>
  <c r="FB38" i="4"/>
  <c r="FB39" i="4"/>
  <c r="FB40" i="4"/>
  <c r="FB41" i="4"/>
  <c r="FB42" i="4"/>
  <c r="FB43" i="4"/>
  <c r="FB44" i="4"/>
  <c r="FB45" i="4"/>
  <c r="FB46" i="4"/>
  <c r="FB47" i="4"/>
  <c r="FB48" i="4"/>
  <c r="FB49" i="4"/>
  <c r="FB50" i="4"/>
  <c r="FB6" i="4"/>
  <c r="FB7" i="4"/>
  <c r="FB8" i="4"/>
  <c r="FB9" i="4"/>
  <c r="FB10" i="4"/>
  <c r="FB11" i="4"/>
  <c r="FB12" i="4"/>
  <c r="FB13" i="4"/>
  <c r="FB14" i="4"/>
  <c r="FB15" i="4"/>
  <c r="FB16" i="4"/>
  <c r="FB17" i="4"/>
  <c r="FB18" i="4"/>
  <c r="FB19" i="4"/>
  <c r="FB20" i="4"/>
  <c r="FB21" i="4"/>
  <c r="FB22" i="4"/>
  <c r="FB5" i="4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17" i="15"/>
  <c r="K218" i="15"/>
  <c r="K219" i="15"/>
  <c r="K220" i="15"/>
  <c r="K221" i="15"/>
  <c r="K222" i="15"/>
  <c r="K223" i="15"/>
  <c r="K224" i="15"/>
  <c r="K225" i="15"/>
  <c r="K226" i="15"/>
  <c r="K227" i="15"/>
  <c r="K228" i="15"/>
  <c r="K229" i="15"/>
  <c r="K230" i="15"/>
  <c r="K231" i="15"/>
  <c r="K232" i="15"/>
  <c r="K233" i="15"/>
  <c r="K234" i="15"/>
  <c r="K235" i="15"/>
  <c r="K236" i="15"/>
  <c r="K237" i="15"/>
  <c r="K238" i="15"/>
  <c r="K239" i="15"/>
  <c r="K240" i="15"/>
  <c r="K241" i="15"/>
  <c r="K242" i="15"/>
  <c r="K243" i="15"/>
  <c r="K244" i="15"/>
  <c r="K245" i="15"/>
  <c r="K246" i="15"/>
  <c r="K247" i="15"/>
  <c r="K248" i="15"/>
  <c r="K249" i="15"/>
  <c r="K250" i="15"/>
  <c r="K251" i="15"/>
  <c r="K252" i="15"/>
  <c r="K253" i="15"/>
  <c r="K254" i="15"/>
  <c r="K255" i="15"/>
  <c r="K256" i="15"/>
  <c r="K257" i="15"/>
  <c r="K258" i="15"/>
  <c r="K259" i="15"/>
  <c r="K260" i="15"/>
  <c r="K261" i="15"/>
  <c r="K262" i="15"/>
  <c r="K263" i="15"/>
  <c r="K264" i="15"/>
  <c r="K265" i="15"/>
  <c r="K266" i="15"/>
  <c r="K267" i="15"/>
  <c r="K268" i="15"/>
  <c r="K269" i="15"/>
  <c r="K270" i="15"/>
  <c r="K271" i="15"/>
  <c r="K272" i="15"/>
  <c r="K273" i="15"/>
  <c r="K274" i="15"/>
  <c r="K275" i="15"/>
  <c r="K276" i="15"/>
  <c r="K277" i="15"/>
  <c r="K278" i="15"/>
  <c r="K279" i="15"/>
  <c r="K280" i="15"/>
  <c r="K281" i="15"/>
  <c r="K282" i="15"/>
  <c r="K283" i="15"/>
  <c r="K284" i="15"/>
  <c r="K285" i="15"/>
  <c r="K286" i="15"/>
  <c r="K287" i="15"/>
  <c r="K288" i="15"/>
  <c r="K289" i="15"/>
  <c r="K290" i="15"/>
  <c r="K291" i="15"/>
  <c r="K292" i="15"/>
  <c r="K293" i="15"/>
  <c r="K294" i="15"/>
  <c r="K295" i="15"/>
  <c r="K296" i="15"/>
  <c r="K297" i="15"/>
  <c r="K298" i="15"/>
  <c r="K299" i="15"/>
  <c r="K300" i="15"/>
  <c r="K301" i="15"/>
  <c r="K302" i="15"/>
  <c r="K303" i="15"/>
  <c r="K304" i="15"/>
  <c r="K305" i="15"/>
  <c r="K306" i="15"/>
  <c r="K307" i="15"/>
  <c r="K308" i="15"/>
  <c r="K309" i="15"/>
  <c r="K310" i="15"/>
  <c r="K311" i="15"/>
  <c r="K312" i="15"/>
  <c r="K313" i="15"/>
  <c r="K314" i="15"/>
  <c r="K315" i="15"/>
  <c r="K316" i="15"/>
  <c r="K317" i="15"/>
  <c r="K318" i="15"/>
  <c r="K319" i="15"/>
  <c r="K320" i="15"/>
  <c r="K321" i="15"/>
  <c r="K322" i="15"/>
  <c r="K323" i="15"/>
  <c r="K324" i="15"/>
  <c r="K325" i="15"/>
  <c r="K326" i="15"/>
  <c r="K327" i="15"/>
  <c r="K328" i="15"/>
  <c r="K329" i="15"/>
  <c r="K330" i="15"/>
  <c r="K331" i="15"/>
  <c r="K332" i="15"/>
  <c r="K333" i="15"/>
  <c r="K334" i="15"/>
  <c r="K335" i="15"/>
  <c r="K336" i="15"/>
  <c r="K337" i="15"/>
  <c r="K338" i="15"/>
  <c r="K339" i="15"/>
  <c r="K340" i="15"/>
  <c r="K341" i="15"/>
  <c r="K342" i="15"/>
  <c r="K343" i="15"/>
  <c r="K344" i="15"/>
  <c r="K345" i="15"/>
  <c r="K346" i="15"/>
  <c r="K347" i="15"/>
  <c r="K348" i="15"/>
  <c r="K349" i="15"/>
  <c r="K350" i="15"/>
  <c r="K351" i="15"/>
  <c r="K352" i="15"/>
  <c r="K353" i="15"/>
  <c r="K354" i="15"/>
  <c r="K355" i="15"/>
  <c r="K356" i="15"/>
  <c r="K357" i="15"/>
  <c r="K358" i="15"/>
  <c r="K359" i="15"/>
  <c r="K360" i="15"/>
  <c r="K361" i="15"/>
  <c r="K362" i="15"/>
  <c r="K363" i="15"/>
  <c r="K364" i="15"/>
  <c r="K365" i="15"/>
  <c r="K366" i="15"/>
  <c r="K367" i="15"/>
  <c r="K368" i="15"/>
  <c r="K369" i="15"/>
  <c r="K370" i="15"/>
  <c r="K371" i="15"/>
  <c r="K372" i="15"/>
  <c r="K373" i="15"/>
  <c r="K374" i="15"/>
  <c r="K375" i="15"/>
  <c r="K376" i="15"/>
  <c r="K377" i="15"/>
  <c r="K378" i="15"/>
  <c r="K379" i="15"/>
  <c r="K380" i="15"/>
  <c r="K381" i="15"/>
  <c r="K382" i="15"/>
  <c r="K383" i="15"/>
  <c r="K384" i="15"/>
  <c r="K385" i="15"/>
  <c r="K386" i="15"/>
  <c r="K387" i="15"/>
  <c r="K388" i="15"/>
  <c r="K389" i="15"/>
  <c r="K390" i="15"/>
  <c r="K391" i="15"/>
  <c r="K392" i="15"/>
  <c r="K393" i="15"/>
  <c r="K394" i="15"/>
  <c r="K395" i="15"/>
  <c r="K396" i="15"/>
  <c r="K397" i="15"/>
  <c r="K398" i="15"/>
  <c r="K399" i="15"/>
  <c r="K400" i="15"/>
  <c r="K401" i="15"/>
  <c r="K402" i="15"/>
  <c r="K403" i="15"/>
  <c r="K404" i="15"/>
  <c r="K405" i="15"/>
  <c r="K406" i="15"/>
  <c r="K407" i="15"/>
  <c r="K408" i="15"/>
  <c r="K409" i="15"/>
  <c r="K410" i="15"/>
  <c r="K411" i="15"/>
  <c r="K412" i="15"/>
  <c r="K413" i="15"/>
  <c r="K414" i="15"/>
  <c r="K415" i="15"/>
  <c r="K416" i="15"/>
  <c r="K417" i="15"/>
  <c r="K418" i="15"/>
  <c r="K419" i="15"/>
  <c r="K420" i="15"/>
  <c r="K421" i="15"/>
  <c r="K422" i="15"/>
  <c r="K423" i="15"/>
  <c r="K424" i="15"/>
  <c r="K425" i="15"/>
  <c r="K426" i="15"/>
  <c r="K427" i="15"/>
  <c r="K428" i="15"/>
  <c r="K429" i="15"/>
  <c r="K430" i="15"/>
  <c r="K431" i="15"/>
  <c r="K432" i="15"/>
  <c r="K433" i="15"/>
  <c r="K434" i="15"/>
  <c r="K435" i="15"/>
  <c r="K436" i="15"/>
  <c r="K437" i="15"/>
  <c r="K438" i="15"/>
  <c r="K439" i="15"/>
  <c r="K440" i="15"/>
  <c r="K441" i="15"/>
  <c r="K442" i="15"/>
  <c r="K443" i="15"/>
  <c r="K444" i="15"/>
  <c r="K445" i="15"/>
  <c r="K446" i="15"/>
  <c r="K447" i="15"/>
  <c r="K448" i="15"/>
  <c r="K449" i="15"/>
  <c r="K450" i="15"/>
  <c r="K451" i="15"/>
  <c r="K452" i="15"/>
  <c r="K453" i="15"/>
  <c r="K454" i="15"/>
  <c r="K455" i="15"/>
  <c r="K456" i="15"/>
  <c r="K457" i="15"/>
  <c r="K458" i="15"/>
  <c r="K459" i="15"/>
  <c r="K460" i="15"/>
  <c r="K461" i="15"/>
  <c r="K462" i="15"/>
  <c r="K463" i="15"/>
  <c r="K464" i="15"/>
  <c r="K465" i="15"/>
  <c r="K466" i="15"/>
  <c r="K467" i="15"/>
  <c r="K468" i="15"/>
  <c r="K469" i="15"/>
  <c r="K470" i="15"/>
  <c r="K471" i="15"/>
  <c r="K472" i="15"/>
  <c r="K473" i="15"/>
  <c r="K474" i="15"/>
  <c r="K475" i="15"/>
  <c r="K476" i="15"/>
  <c r="K477" i="15"/>
  <c r="K478" i="15"/>
  <c r="K479" i="15"/>
  <c r="K480" i="15"/>
  <c r="K481" i="15"/>
  <c r="K482" i="15"/>
  <c r="K483" i="15"/>
  <c r="K484" i="15"/>
  <c r="K485" i="15"/>
  <c r="K486" i="15"/>
  <c r="K487" i="15"/>
  <c r="K488" i="15"/>
  <c r="K489" i="15"/>
  <c r="K490" i="15"/>
  <c r="K491" i="15"/>
  <c r="K492" i="15"/>
  <c r="K493" i="15"/>
  <c r="K494" i="15"/>
  <c r="K495" i="15"/>
  <c r="K496" i="15"/>
  <c r="K497" i="15"/>
  <c r="K498" i="15"/>
  <c r="K499" i="15"/>
  <c r="K500" i="15"/>
  <c r="K501" i="15"/>
  <c r="K502" i="15"/>
  <c r="K503" i="15"/>
  <c r="K504" i="15"/>
  <c r="K505" i="15"/>
  <c r="K506" i="15"/>
  <c r="K507" i="15"/>
  <c r="K508" i="15"/>
  <c r="K509" i="15"/>
  <c r="K510" i="15"/>
  <c r="K511" i="15"/>
  <c r="K512" i="15"/>
  <c r="K513" i="15"/>
  <c r="K514" i="15"/>
  <c r="K515" i="15"/>
  <c r="K516" i="15"/>
  <c r="K517" i="15"/>
  <c r="K518" i="15"/>
  <c r="K519" i="15"/>
  <c r="K520" i="15"/>
  <c r="K521" i="15"/>
  <c r="K522" i="15"/>
  <c r="K523" i="15"/>
  <c r="K524" i="15"/>
  <c r="K525" i="15"/>
  <c r="K526" i="15"/>
  <c r="K527" i="15"/>
  <c r="K528" i="15"/>
  <c r="K529" i="15"/>
  <c r="K530" i="15"/>
  <c r="K531" i="15"/>
  <c r="K532" i="15"/>
  <c r="K533" i="15"/>
  <c r="K534" i="15"/>
  <c r="K535" i="15"/>
  <c r="K536" i="15"/>
  <c r="K537" i="15"/>
  <c r="K538" i="15"/>
  <c r="K539" i="15"/>
  <c r="K540" i="15"/>
  <c r="K541" i="15"/>
  <c r="K542" i="15"/>
  <c r="K543" i="15"/>
  <c r="K544" i="15"/>
  <c r="K545" i="15"/>
  <c r="K546" i="15"/>
  <c r="K547" i="15"/>
  <c r="K548" i="15"/>
  <c r="K549" i="15"/>
  <c r="K550" i="15"/>
  <c r="K551" i="15"/>
  <c r="K552" i="15"/>
  <c r="K553" i="15"/>
  <c r="K554" i="15"/>
  <c r="K555" i="15"/>
  <c r="K556" i="15"/>
  <c r="K557" i="15"/>
  <c r="K558" i="15"/>
  <c r="K559" i="15"/>
  <c r="K560" i="15"/>
  <c r="K561" i="15"/>
  <c r="K562" i="15"/>
  <c r="K563" i="15"/>
  <c r="K564" i="15"/>
  <c r="K565" i="15"/>
  <c r="K566" i="15"/>
  <c r="K567" i="15"/>
  <c r="K568" i="15"/>
  <c r="K569" i="15"/>
  <c r="K570" i="15"/>
  <c r="K571" i="15"/>
  <c r="K572" i="15"/>
  <c r="K573" i="15"/>
  <c r="K574" i="15"/>
  <c r="K575" i="15"/>
  <c r="K576" i="15"/>
  <c r="K577" i="15"/>
  <c r="K578" i="15"/>
  <c r="K579" i="15"/>
  <c r="K580" i="15"/>
  <c r="K581" i="15"/>
  <c r="K582" i="15"/>
  <c r="K583" i="15"/>
  <c r="K584" i="15"/>
  <c r="K585" i="15"/>
  <c r="K586" i="15"/>
  <c r="K587" i="15"/>
  <c r="K588" i="15"/>
  <c r="K589" i="15"/>
  <c r="K590" i="15"/>
  <c r="K591" i="15"/>
  <c r="K592" i="15"/>
  <c r="K593" i="15"/>
  <c r="K594" i="15"/>
  <c r="K595" i="15"/>
  <c r="K596" i="15"/>
  <c r="K597" i="15"/>
  <c r="K598" i="15"/>
  <c r="K599" i="15"/>
  <c r="K600" i="15"/>
  <c r="K601" i="15"/>
  <c r="K602" i="15"/>
  <c r="K603" i="15"/>
  <c r="K604" i="15"/>
  <c r="K605" i="15"/>
  <c r="K606" i="15"/>
  <c r="K607" i="15"/>
  <c r="K608" i="15"/>
  <c r="K609" i="15"/>
  <c r="K610" i="15"/>
  <c r="K611" i="15"/>
  <c r="K612" i="15"/>
  <c r="K613" i="15"/>
  <c r="K614" i="15"/>
  <c r="K615" i="15"/>
  <c r="K616" i="15"/>
  <c r="K617" i="15"/>
  <c r="K618" i="15"/>
  <c r="K619" i="15"/>
  <c r="K620" i="15"/>
  <c r="K621" i="15"/>
  <c r="K622" i="15"/>
  <c r="K623" i="15"/>
  <c r="K624" i="15"/>
  <c r="K625" i="15"/>
  <c r="K626" i="15"/>
  <c r="K627" i="15"/>
  <c r="K628" i="15"/>
  <c r="K629" i="15"/>
  <c r="K630" i="15"/>
  <c r="K631" i="15"/>
  <c r="K632" i="15"/>
  <c r="K633" i="15"/>
  <c r="K634" i="15"/>
  <c r="K635" i="15"/>
  <c r="K636" i="15"/>
  <c r="K637" i="15"/>
  <c r="K638" i="15"/>
  <c r="K639" i="15"/>
  <c r="K640" i="15"/>
  <c r="K641" i="15"/>
  <c r="K642" i="15"/>
  <c r="K643" i="15"/>
  <c r="K644" i="15"/>
  <c r="K645" i="15"/>
  <c r="K646" i="15"/>
  <c r="K647" i="15"/>
  <c r="K648" i="15"/>
  <c r="K649" i="15"/>
  <c r="K650" i="15"/>
  <c r="K651" i="15"/>
  <c r="K652" i="15"/>
  <c r="K653" i="15"/>
  <c r="K654" i="15"/>
  <c r="K655" i="15"/>
  <c r="K656" i="15"/>
  <c r="K657" i="15"/>
  <c r="K658" i="15"/>
  <c r="K659" i="15"/>
  <c r="K660" i="15"/>
  <c r="K661" i="15"/>
  <c r="K662" i="15"/>
  <c r="K663" i="15"/>
  <c r="K664" i="15"/>
  <c r="K665" i="15"/>
  <c r="K666" i="15"/>
  <c r="K667" i="15"/>
  <c r="K668" i="15"/>
  <c r="K669" i="15"/>
  <c r="K670" i="15"/>
  <c r="K671" i="15"/>
  <c r="K672" i="15"/>
  <c r="K673" i="15"/>
  <c r="K674" i="15"/>
  <c r="K675" i="15"/>
  <c r="K676" i="15"/>
  <c r="K677" i="15"/>
  <c r="K678" i="15"/>
  <c r="K679" i="15"/>
  <c r="K680" i="15"/>
  <c r="K681" i="15"/>
  <c r="K682" i="15"/>
  <c r="K683" i="15"/>
  <c r="K684" i="15"/>
  <c r="K685" i="15"/>
  <c r="K686" i="15"/>
  <c r="K687" i="15"/>
  <c r="K688" i="15"/>
  <c r="K689" i="15"/>
  <c r="K690" i="15"/>
  <c r="K691" i="15"/>
  <c r="K692" i="15"/>
  <c r="K693" i="15"/>
  <c r="K694" i="15"/>
  <c r="K695" i="15"/>
  <c r="K696" i="15"/>
  <c r="K697" i="15"/>
  <c r="K698" i="15"/>
  <c r="K699" i="15"/>
  <c r="K700" i="15"/>
  <c r="K701" i="15"/>
  <c r="K702" i="15"/>
  <c r="K703" i="15"/>
  <c r="K704" i="15"/>
  <c r="K705" i="15"/>
  <c r="K706" i="15"/>
  <c r="K707" i="15"/>
  <c r="K708" i="15"/>
  <c r="K709" i="15"/>
  <c r="K710" i="15"/>
  <c r="K711" i="15"/>
  <c r="K712" i="15"/>
  <c r="K713" i="15"/>
  <c r="K714" i="15"/>
  <c r="K715" i="15"/>
  <c r="K716" i="15"/>
  <c r="K717" i="15"/>
  <c r="K718" i="15"/>
  <c r="K719" i="15"/>
  <c r="K720" i="15"/>
  <c r="K721" i="15"/>
  <c r="K722" i="15"/>
  <c r="K723" i="15"/>
  <c r="K724" i="15"/>
  <c r="K725" i="15"/>
  <c r="K726" i="15"/>
  <c r="K727" i="15"/>
  <c r="K728" i="15"/>
  <c r="K729" i="15"/>
  <c r="K730" i="15"/>
  <c r="K731" i="15"/>
  <c r="K732" i="15"/>
  <c r="K733" i="15"/>
  <c r="K734" i="15"/>
  <c r="K735" i="15"/>
  <c r="K736" i="15"/>
  <c r="K737" i="15"/>
  <c r="K738" i="15"/>
  <c r="K739" i="15"/>
  <c r="K740" i="15"/>
  <c r="K741" i="15"/>
  <c r="K742" i="15"/>
  <c r="K743" i="15"/>
  <c r="K744" i="15"/>
  <c r="K745" i="15"/>
  <c r="K746" i="15"/>
  <c r="K747" i="15"/>
  <c r="K748" i="15"/>
  <c r="K749" i="15"/>
  <c r="K750" i="15"/>
  <c r="K751" i="15"/>
  <c r="K752" i="15"/>
  <c r="K753" i="15"/>
  <c r="K754" i="15"/>
  <c r="K755" i="15"/>
  <c r="K756" i="15"/>
  <c r="K757" i="15"/>
  <c r="K758" i="15"/>
  <c r="K759" i="15"/>
  <c r="K760" i="15"/>
  <c r="K761" i="15"/>
  <c r="K762" i="15"/>
  <c r="K763" i="15"/>
  <c r="K764" i="15"/>
  <c r="K765" i="15"/>
  <c r="K766" i="15"/>
  <c r="K767" i="15"/>
  <c r="K768" i="15"/>
  <c r="K769" i="15"/>
  <c r="K770" i="15"/>
  <c r="K771" i="15"/>
  <c r="K772" i="15"/>
  <c r="K773" i="15"/>
  <c r="K774" i="15"/>
  <c r="K775" i="15"/>
  <c r="K776" i="15"/>
  <c r="K777" i="15"/>
  <c r="K778" i="15"/>
  <c r="K779" i="15"/>
  <c r="K780" i="15"/>
  <c r="K781" i="15"/>
  <c r="K782" i="15"/>
  <c r="K783" i="15"/>
  <c r="K784" i="15"/>
  <c r="K785" i="15"/>
  <c r="K786" i="15"/>
  <c r="K787" i="15"/>
  <c r="K788" i="15"/>
  <c r="K789" i="15"/>
  <c r="K790" i="15"/>
  <c r="K791" i="15"/>
  <c r="K792" i="15"/>
  <c r="K793" i="15"/>
  <c r="K794" i="15"/>
  <c r="K795" i="15"/>
  <c r="K796" i="15"/>
  <c r="K797" i="15"/>
  <c r="K798" i="15"/>
  <c r="K799" i="15"/>
  <c r="K800" i="15"/>
  <c r="K801" i="15"/>
  <c r="K802" i="15"/>
  <c r="K803" i="15"/>
  <c r="K804" i="15"/>
  <c r="K805" i="15"/>
  <c r="K806" i="15"/>
  <c r="K807" i="15"/>
  <c r="K808" i="15"/>
  <c r="K809" i="15"/>
  <c r="K810" i="15"/>
  <c r="K811" i="15"/>
  <c r="K812" i="15"/>
  <c r="K813" i="15"/>
  <c r="K814" i="15"/>
  <c r="K815" i="15"/>
  <c r="K816" i="15"/>
  <c r="K817" i="15"/>
  <c r="K818" i="15"/>
  <c r="K819" i="15"/>
  <c r="K820" i="15"/>
  <c r="K821" i="15"/>
  <c r="K822" i="15"/>
  <c r="K823" i="15"/>
  <c r="K824" i="15"/>
  <c r="K825" i="15"/>
  <c r="K826" i="15"/>
  <c r="K827" i="15"/>
  <c r="K828" i="15"/>
  <c r="K829" i="15"/>
  <c r="K830" i="15"/>
  <c r="K831" i="15"/>
  <c r="K832" i="15"/>
  <c r="K833" i="15"/>
  <c r="K834" i="15"/>
  <c r="K835" i="15"/>
  <c r="K836" i="15"/>
  <c r="K837" i="15"/>
  <c r="K838" i="15"/>
  <c r="K839" i="15"/>
  <c r="K840" i="15"/>
  <c r="K841" i="15"/>
  <c r="K842" i="15"/>
  <c r="K843" i="15"/>
  <c r="K844" i="15"/>
  <c r="K845" i="15"/>
  <c r="K846" i="15"/>
  <c r="K847" i="15"/>
  <c r="K848" i="15"/>
  <c r="K849" i="15"/>
  <c r="K850" i="15"/>
  <c r="K851" i="15"/>
  <c r="K852" i="15"/>
  <c r="K853" i="15"/>
  <c r="K854" i="15"/>
  <c r="K855" i="15"/>
  <c r="K856" i="15"/>
  <c r="K857" i="15"/>
  <c r="K858" i="15"/>
  <c r="K859" i="15"/>
  <c r="K860" i="15"/>
  <c r="K861" i="15"/>
  <c r="K862" i="15"/>
  <c r="K863" i="15"/>
  <c r="K864" i="15"/>
  <c r="K865" i="15"/>
  <c r="K866" i="15"/>
  <c r="K867" i="15"/>
  <c r="K868" i="15"/>
  <c r="K869" i="15"/>
  <c r="K870" i="15"/>
  <c r="K871" i="15"/>
  <c r="K872" i="15"/>
  <c r="K873" i="15"/>
  <c r="K874" i="15"/>
  <c r="K875" i="15"/>
  <c r="K876" i="15"/>
  <c r="K877" i="15"/>
  <c r="K878" i="15"/>
  <c r="K879" i="15"/>
  <c r="K880" i="15"/>
  <c r="K881" i="15"/>
  <c r="K882" i="15"/>
  <c r="K883" i="15"/>
  <c r="K884" i="15"/>
  <c r="K885" i="15"/>
  <c r="K886" i="15"/>
  <c r="K887" i="15"/>
  <c r="K888" i="15"/>
  <c r="K889" i="15"/>
  <c r="K890" i="15"/>
  <c r="K891" i="15"/>
  <c r="K892" i="15"/>
  <c r="K893" i="15"/>
  <c r="K894" i="15"/>
  <c r="K895" i="15"/>
  <c r="K896" i="15"/>
  <c r="K897" i="15"/>
  <c r="K898" i="15"/>
  <c r="K899" i="15"/>
  <c r="K900" i="15"/>
  <c r="K901" i="15"/>
  <c r="K902" i="15"/>
  <c r="K903" i="15"/>
  <c r="K904" i="15"/>
  <c r="K905" i="15"/>
  <c r="K906" i="15"/>
  <c r="K907" i="15"/>
  <c r="K908" i="15"/>
  <c r="K909" i="15"/>
  <c r="K910" i="15"/>
  <c r="K911" i="15"/>
  <c r="K912" i="15"/>
  <c r="K913" i="15"/>
  <c r="K914" i="15"/>
  <c r="K915" i="15"/>
  <c r="K916" i="15"/>
  <c r="K917" i="15"/>
  <c r="K918" i="15"/>
  <c r="K919" i="15"/>
  <c r="K920" i="15"/>
  <c r="K921" i="15"/>
  <c r="K922" i="15"/>
  <c r="K923" i="15"/>
  <c r="K924" i="15"/>
  <c r="K925" i="15"/>
  <c r="K926" i="15"/>
  <c r="K927" i="15"/>
  <c r="K928" i="15"/>
  <c r="K929" i="15"/>
  <c r="K930" i="15"/>
  <c r="K931" i="15"/>
  <c r="K932" i="15"/>
  <c r="K933" i="15"/>
  <c r="K934" i="15"/>
  <c r="K935" i="15"/>
  <c r="K936" i="15"/>
  <c r="K937" i="15"/>
  <c r="K938" i="15"/>
  <c r="K939" i="15"/>
  <c r="K940" i="15"/>
  <c r="K941" i="15"/>
  <c r="K942" i="15"/>
  <c r="K943" i="15"/>
  <c r="K944" i="15"/>
  <c r="K945" i="15"/>
  <c r="K946" i="15"/>
  <c r="K947" i="15"/>
  <c r="K948" i="15"/>
  <c r="K949" i="15"/>
  <c r="K950" i="15"/>
  <c r="K951" i="15"/>
  <c r="K952" i="15"/>
  <c r="K953" i="15"/>
  <c r="K954" i="15"/>
  <c r="K955" i="15"/>
  <c r="K956" i="15"/>
  <c r="K957" i="15"/>
  <c r="K958" i="15"/>
  <c r="K959" i="15"/>
  <c r="K960" i="15"/>
  <c r="K961" i="15"/>
  <c r="K962" i="15"/>
  <c r="K963" i="15"/>
  <c r="K964" i="15"/>
  <c r="K965" i="15"/>
  <c r="K966" i="15"/>
  <c r="K967" i="15"/>
  <c r="K968" i="15"/>
  <c r="K969" i="15"/>
  <c r="K970" i="15"/>
  <c r="K971" i="15"/>
  <c r="K972" i="15"/>
  <c r="K973" i="15"/>
  <c r="K974" i="15"/>
  <c r="K975" i="15"/>
  <c r="K976" i="15"/>
  <c r="K977" i="15"/>
  <c r="K978" i="15"/>
  <c r="K979" i="15"/>
  <c r="K980" i="15"/>
  <c r="K981" i="15"/>
  <c r="K982" i="15"/>
  <c r="K983" i="15"/>
  <c r="K984" i="15"/>
  <c r="K985" i="15"/>
  <c r="K986" i="15"/>
  <c r="K987" i="15"/>
  <c r="K988" i="15"/>
  <c r="K989" i="15"/>
  <c r="K990" i="15"/>
  <c r="K991" i="15"/>
  <c r="K992" i="15"/>
  <c r="K993" i="15"/>
  <c r="K994" i="15"/>
  <c r="K995" i="15"/>
  <c r="K996" i="15"/>
  <c r="K997" i="15"/>
  <c r="K998" i="15"/>
  <c r="K999" i="15"/>
  <c r="K1000" i="15"/>
  <c r="K1001" i="15"/>
  <c r="K1002" i="15"/>
  <c r="K1003" i="15"/>
  <c r="K1004" i="15"/>
  <c r="K1005" i="15"/>
  <c r="K1006" i="15"/>
  <c r="K1007" i="15"/>
  <c r="K1008" i="15"/>
  <c r="K1009" i="15"/>
  <c r="K1010" i="15"/>
  <c r="K1011" i="15"/>
  <c r="K1012" i="15"/>
  <c r="K1013" i="15"/>
  <c r="K1014" i="15"/>
  <c r="K1015" i="15"/>
  <c r="K1016" i="15"/>
  <c r="K1017" i="15"/>
  <c r="K1018" i="15"/>
  <c r="K1019" i="15"/>
  <c r="K1020" i="15"/>
  <c r="K1021" i="15"/>
  <c r="K1022" i="15"/>
  <c r="K1023" i="15"/>
  <c r="K1024" i="15"/>
  <c r="K1025" i="15"/>
  <c r="K1026" i="15"/>
  <c r="K1027" i="15"/>
  <c r="K1028" i="15"/>
  <c r="K1029" i="15"/>
  <c r="K1030" i="15"/>
  <c r="K1031" i="15"/>
  <c r="K1032" i="15"/>
  <c r="K1033" i="15"/>
  <c r="K1034" i="15"/>
  <c r="K1035" i="15"/>
  <c r="K1036" i="15"/>
  <c r="K1037" i="15"/>
  <c r="K1038" i="15"/>
  <c r="K1039" i="15"/>
  <c r="K1040" i="15"/>
  <c r="K1041" i="15"/>
  <c r="K1042" i="15"/>
  <c r="K1043" i="15"/>
  <c r="K1044" i="15"/>
  <c r="K1045" i="15"/>
  <c r="K1046" i="15"/>
  <c r="K1047" i="15"/>
  <c r="K1048" i="15"/>
  <c r="K1049" i="15"/>
  <c r="K1050" i="15"/>
  <c r="K1051" i="15"/>
  <c r="K1052" i="15"/>
  <c r="K1053" i="15"/>
  <c r="K1054" i="15"/>
  <c r="K1055" i="15"/>
  <c r="K1056" i="15"/>
  <c r="K1057" i="15"/>
  <c r="K1058" i="15"/>
  <c r="K1059" i="15"/>
  <c r="K1060" i="15"/>
  <c r="K1061" i="15"/>
  <c r="K1062" i="15"/>
  <c r="K1063" i="15"/>
  <c r="K1064" i="15"/>
  <c r="K1065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3" i="15"/>
  <c r="L65" i="11"/>
  <c r="E13" i="14"/>
  <c r="F13" i="14"/>
  <c r="D13" i="14"/>
  <c r="AD4" i="17"/>
  <c r="AE5" i="17" s="1"/>
  <c r="AD5" i="17"/>
  <c r="AE6" i="17" s="1"/>
  <c r="AD6" i="17"/>
  <c r="AE7" i="17" s="1"/>
  <c r="AD7" i="17"/>
  <c r="AE8" i="17" s="1"/>
  <c r="AD8" i="17"/>
  <c r="AE9" i="17" s="1"/>
  <c r="AD9" i="17"/>
  <c r="AE10" i="17" s="1"/>
  <c r="AD10" i="17"/>
  <c r="AE11" i="17" s="1"/>
  <c r="AD11" i="17"/>
  <c r="AE12" i="17" s="1"/>
  <c r="AD12" i="17"/>
  <c r="AE13" i="17" s="1"/>
  <c r="AD13" i="17"/>
  <c r="AE14" i="17" s="1"/>
  <c r="AD14" i="17"/>
  <c r="AE15" i="17" s="1"/>
  <c r="AD15" i="17"/>
  <c r="AE16" i="17" s="1"/>
  <c r="AD16" i="17"/>
  <c r="AE17" i="17" s="1"/>
  <c r="AD17" i="17"/>
  <c r="AE18" i="17" s="1"/>
  <c r="AD18" i="17"/>
  <c r="AE19" i="17" s="1"/>
  <c r="AD19" i="17"/>
  <c r="AE20" i="17" s="1"/>
  <c r="AD20" i="17"/>
  <c r="AE21" i="17" s="1"/>
  <c r="AD21" i="17"/>
  <c r="AE22" i="17" s="1"/>
  <c r="AD22" i="17"/>
  <c r="AE23" i="17" s="1"/>
  <c r="AD23" i="17"/>
  <c r="AE24" i="17" s="1"/>
  <c r="AD24" i="17"/>
  <c r="AE25" i="17" s="1"/>
  <c r="AD25" i="17"/>
  <c r="AE26" i="17" s="1"/>
  <c r="AD26" i="17"/>
  <c r="AE27" i="17" s="1"/>
  <c r="AD27" i="17"/>
  <c r="AE28" i="17" s="1"/>
  <c r="AD28" i="17"/>
  <c r="AE29" i="17" s="1"/>
  <c r="AD29" i="17"/>
  <c r="AE30" i="17" s="1"/>
  <c r="AD30" i="17"/>
  <c r="AE31" i="17" s="1"/>
  <c r="AD31" i="17"/>
  <c r="AE32" i="17" s="1"/>
  <c r="AD32" i="17"/>
  <c r="AD3" i="17"/>
  <c r="AE4" i="17" s="1"/>
  <c r="AG14" i="17"/>
  <c r="AG28" i="17"/>
  <c r="AG23" i="17"/>
  <c r="AH9" i="17"/>
  <c r="AI9" i="17" s="1"/>
  <c r="AH4" i="17"/>
  <c r="AI4" i="17" s="1"/>
  <c r="AH5" i="17"/>
  <c r="AI5" i="17" s="1"/>
  <c r="AH6" i="17"/>
  <c r="AI6" i="17" s="1"/>
  <c r="AH7" i="17"/>
  <c r="AI7" i="17" s="1"/>
  <c r="AH3" i="17"/>
  <c r="AI3" i="17" s="1"/>
  <c r="X22" i="17"/>
  <c r="X21" i="17"/>
  <c r="X20" i="17"/>
  <c r="X19" i="17"/>
  <c r="X18" i="17"/>
  <c r="X17" i="17"/>
  <c r="X16" i="17"/>
  <c r="X15" i="17"/>
  <c r="X14" i="17"/>
  <c r="X13" i="17"/>
  <c r="X24" i="17"/>
  <c r="X25" i="17"/>
  <c r="X26" i="17"/>
  <c r="X27" i="17"/>
  <c r="X10" i="17"/>
  <c r="X11" i="17"/>
  <c r="X12" i="17"/>
  <c r="X9" i="17"/>
  <c r="X8" i="17"/>
  <c r="X6" i="17"/>
  <c r="X7" i="17"/>
  <c r="X4" i="17"/>
  <c r="X5" i="17"/>
  <c r="X23" i="17"/>
  <c r="X28" i="17"/>
  <c r="X29" i="17"/>
  <c r="X30" i="17"/>
  <c r="X31" i="17"/>
  <c r="X32" i="17"/>
  <c r="X3" i="17"/>
  <c r="F29" i="14"/>
  <c r="F28" i="14"/>
  <c r="D29" i="14"/>
  <c r="B28" i="14"/>
  <c r="D28" i="14" s="1"/>
  <c r="AI45" i="4"/>
  <c r="AJ45" i="4"/>
  <c r="AK45" i="4"/>
  <c r="AL45" i="4"/>
  <c r="AM45" i="4"/>
  <c r="AN45" i="4"/>
  <c r="AI46" i="4"/>
  <c r="AJ46" i="4"/>
  <c r="AK46" i="4"/>
  <c r="AL46" i="4"/>
  <c r="AM46" i="4"/>
  <c r="AN46" i="4"/>
  <c r="AI47" i="4"/>
  <c r="AJ47" i="4"/>
  <c r="AK47" i="4"/>
  <c r="AL47" i="4"/>
  <c r="AM47" i="4"/>
  <c r="AN47" i="4"/>
  <c r="AI48" i="4"/>
  <c r="AJ48" i="4"/>
  <c r="AK48" i="4"/>
  <c r="AL48" i="4"/>
  <c r="AM48" i="4"/>
  <c r="AN48" i="4"/>
  <c r="AI49" i="4"/>
  <c r="AJ49" i="4"/>
  <c r="AK49" i="4"/>
  <c r="AL49" i="4"/>
  <c r="AM49" i="4"/>
  <c r="AN49" i="4"/>
  <c r="AI50" i="4"/>
  <c r="AJ50" i="4"/>
  <c r="AK50" i="4"/>
  <c r="AL50" i="4"/>
  <c r="AM50" i="4"/>
  <c r="AN50" i="4"/>
  <c r="AI51" i="4"/>
  <c r="AJ51" i="4"/>
  <c r="AK51" i="4"/>
  <c r="AL51" i="4"/>
  <c r="AM51" i="4"/>
  <c r="AN51" i="4"/>
  <c r="AI52" i="4"/>
  <c r="AJ52" i="4"/>
  <c r="AK52" i="4"/>
  <c r="AL52" i="4"/>
  <c r="AM52" i="4"/>
  <c r="AN52" i="4"/>
  <c r="AI53" i="4"/>
  <c r="AJ53" i="4"/>
  <c r="AK53" i="4"/>
  <c r="AL53" i="4"/>
  <c r="AM53" i="4"/>
  <c r="AN53" i="4"/>
  <c r="AI54" i="4"/>
  <c r="AJ54" i="4"/>
  <c r="AK54" i="4"/>
  <c r="AL54" i="4"/>
  <c r="AM54" i="4"/>
  <c r="AN54" i="4"/>
  <c r="AI55" i="4"/>
  <c r="AJ55" i="4"/>
  <c r="AK55" i="4"/>
  <c r="AL55" i="4"/>
  <c r="AM55" i="4"/>
  <c r="AN55" i="4"/>
  <c r="AI56" i="4"/>
  <c r="AJ56" i="4"/>
  <c r="AK56" i="4"/>
  <c r="AL56" i="4"/>
  <c r="AM56" i="4"/>
  <c r="AN56" i="4"/>
  <c r="AI57" i="4"/>
  <c r="AJ57" i="4"/>
  <c r="AK57" i="4"/>
  <c r="AL57" i="4"/>
  <c r="AM57" i="4"/>
  <c r="AN57" i="4"/>
  <c r="AI58" i="4"/>
  <c r="AJ58" i="4"/>
  <c r="AK58" i="4"/>
  <c r="AL58" i="4"/>
  <c r="AM58" i="4"/>
  <c r="AN58" i="4"/>
  <c r="AI59" i="4"/>
  <c r="AJ59" i="4"/>
  <c r="AK59" i="4"/>
  <c r="AL59" i="4"/>
  <c r="AM59" i="4"/>
  <c r="AN59" i="4"/>
  <c r="AI60" i="4"/>
  <c r="AJ60" i="4"/>
  <c r="AK60" i="4"/>
  <c r="AL60" i="4"/>
  <c r="AM60" i="4"/>
  <c r="AN60" i="4"/>
  <c r="AI61" i="4"/>
  <c r="AJ61" i="4"/>
  <c r="AK61" i="4"/>
  <c r="AL61" i="4"/>
  <c r="AM61" i="4"/>
  <c r="AN61" i="4"/>
  <c r="AI62" i="4"/>
  <c r="AJ62" i="4"/>
  <c r="AK62" i="4"/>
  <c r="AL62" i="4"/>
  <c r="AM62" i="4"/>
  <c r="AN62" i="4"/>
  <c r="AI63" i="4"/>
  <c r="AJ63" i="4"/>
  <c r="AK63" i="4"/>
  <c r="AL63" i="4"/>
  <c r="AM63" i="4"/>
  <c r="AN63" i="4"/>
  <c r="AI64" i="4"/>
  <c r="AJ64" i="4"/>
  <c r="AK64" i="4"/>
  <c r="AL64" i="4"/>
  <c r="AM64" i="4"/>
  <c r="AN64" i="4"/>
  <c r="AI25" i="4"/>
  <c r="AJ25" i="4"/>
  <c r="AK25" i="4"/>
  <c r="AL25" i="4"/>
  <c r="AM25" i="4"/>
  <c r="AN25" i="4"/>
  <c r="AI26" i="4"/>
  <c r="AJ26" i="4"/>
  <c r="AK26" i="4"/>
  <c r="AL26" i="4"/>
  <c r="AM26" i="4"/>
  <c r="AN26" i="4"/>
  <c r="AI27" i="4"/>
  <c r="AJ27" i="4"/>
  <c r="AK27" i="4"/>
  <c r="AL27" i="4"/>
  <c r="AM27" i="4"/>
  <c r="AN27" i="4"/>
  <c r="AI28" i="4"/>
  <c r="AJ28" i="4"/>
  <c r="AK28" i="4"/>
  <c r="AL28" i="4"/>
  <c r="AM28" i="4"/>
  <c r="AN28" i="4"/>
  <c r="AI29" i="4"/>
  <c r="AJ29" i="4"/>
  <c r="AK29" i="4"/>
  <c r="AL29" i="4"/>
  <c r="AM29" i="4"/>
  <c r="AN29" i="4"/>
  <c r="AI30" i="4"/>
  <c r="AJ30" i="4"/>
  <c r="AK30" i="4"/>
  <c r="AL30" i="4"/>
  <c r="AM30" i="4"/>
  <c r="AN30" i="4"/>
  <c r="AI31" i="4"/>
  <c r="AJ31" i="4"/>
  <c r="AK31" i="4"/>
  <c r="AL31" i="4"/>
  <c r="AM31" i="4"/>
  <c r="AN31" i="4"/>
  <c r="AI32" i="4"/>
  <c r="AJ32" i="4"/>
  <c r="AK32" i="4"/>
  <c r="AL32" i="4"/>
  <c r="AM32" i="4"/>
  <c r="AN32" i="4"/>
  <c r="AI33" i="4"/>
  <c r="AJ33" i="4"/>
  <c r="AK33" i="4"/>
  <c r="AL33" i="4"/>
  <c r="AM33" i="4"/>
  <c r="AN33" i="4"/>
  <c r="AI34" i="4"/>
  <c r="AJ34" i="4"/>
  <c r="AK34" i="4"/>
  <c r="AL34" i="4"/>
  <c r="AM34" i="4"/>
  <c r="AN34" i="4"/>
  <c r="AI35" i="4"/>
  <c r="AJ35" i="4"/>
  <c r="AK35" i="4"/>
  <c r="AL35" i="4"/>
  <c r="AM35" i="4"/>
  <c r="AN35" i="4"/>
  <c r="AI36" i="4"/>
  <c r="AJ36" i="4"/>
  <c r="AK36" i="4"/>
  <c r="AL36" i="4"/>
  <c r="AM36" i="4"/>
  <c r="AN36" i="4"/>
  <c r="AI37" i="4"/>
  <c r="AJ37" i="4"/>
  <c r="AK37" i="4"/>
  <c r="AL37" i="4"/>
  <c r="AM37" i="4"/>
  <c r="AN37" i="4"/>
  <c r="AI38" i="4"/>
  <c r="AJ38" i="4"/>
  <c r="AK38" i="4"/>
  <c r="AL38" i="4"/>
  <c r="AM38" i="4"/>
  <c r="AN38" i="4"/>
  <c r="AI39" i="4"/>
  <c r="AJ39" i="4"/>
  <c r="AK39" i="4"/>
  <c r="AL39" i="4"/>
  <c r="AM39" i="4"/>
  <c r="AN39" i="4"/>
  <c r="AI40" i="4"/>
  <c r="AJ40" i="4"/>
  <c r="AK40" i="4"/>
  <c r="AL40" i="4"/>
  <c r="AM40" i="4"/>
  <c r="AN40" i="4"/>
  <c r="AI41" i="4"/>
  <c r="AJ41" i="4"/>
  <c r="AK41" i="4"/>
  <c r="AL41" i="4"/>
  <c r="AM41" i="4"/>
  <c r="AN41" i="4"/>
  <c r="AI42" i="4"/>
  <c r="AJ42" i="4"/>
  <c r="AK42" i="4"/>
  <c r="AL42" i="4"/>
  <c r="AM42" i="4"/>
  <c r="AN42" i="4"/>
  <c r="AI43" i="4"/>
  <c r="AJ43" i="4"/>
  <c r="AK43" i="4"/>
  <c r="AL43" i="4"/>
  <c r="AM43" i="4"/>
  <c r="AN43" i="4"/>
  <c r="AI44" i="4"/>
  <c r="AJ44" i="4"/>
  <c r="AK44" i="4"/>
  <c r="AL44" i="4"/>
  <c r="AM44" i="4"/>
  <c r="AN44" i="4"/>
  <c r="AI6" i="4"/>
  <c r="AJ6" i="4"/>
  <c r="AK6" i="4"/>
  <c r="AL6" i="4"/>
  <c r="AM6" i="4"/>
  <c r="AN6" i="4"/>
  <c r="AI7" i="4"/>
  <c r="AJ7" i="4"/>
  <c r="AK7" i="4"/>
  <c r="AL7" i="4"/>
  <c r="AM7" i="4"/>
  <c r="AN7" i="4"/>
  <c r="AI8" i="4"/>
  <c r="AJ8" i="4"/>
  <c r="AK8" i="4"/>
  <c r="AL8" i="4"/>
  <c r="AM8" i="4"/>
  <c r="AN8" i="4"/>
  <c r="AI9" i="4"/>
  <c r="AJ9" i="4"/>
  <c r="AK9" i="4"/>
  <c r="AL9" i="4"/>
  <c r="AM9" i="4"/>
  <c r="AN9" i="4"/>
  <c r="AI10" i="4"/>
  <c r="AJ10" i="4"/>
  <c r="AK10" i="4"/>
  <c r="AL10" i="4"/>
  <c r="AM10" i="4"/>
  <c r="AN10" i="4"/>
  <c r="AI11" i="4"/>
  <c r="AJ11" i="4"/>
  <c r="AK11" i="4"/>
  <c r="AL11" i="4"/>
  <c r="AM11" i="4"/>
  <c r="AN11" i="4"/>
  <c r="AI12" i="4"/>
  <c r="AJ12" i="4"/>
  <c r="AK12" i="4"/>
  <c r="AL12" i="4"/>
  <c r="AM12" i="4"/>
  <c r="AN12" i="4"/>
  <c r="AI13" i="4"/>
  <c r="AJ13" i="4"/>
  <c r="AK13" i="4"/>
  <c r="AL13" i="4"/>
  <c r="AM13" i="4"/>
  <c r="AN13" i="4"/>
  <c r="AI14" i="4"/>
  <c r="AJ14" i="4"/>
  <c r="AK14" i="4"/>
  <c r="AL14" i="4"/>
  <c r="AM14" i="4"/>
  <c r="AN14" i="4"/>
  <c r="AI15" i="4"/>
  <c r="AJ15" i="4"/>
  <c r="AK15" i="4"/>
  <c r="AL15" i="4"/>
  <c r="AM15" i="4"/>
  <c r="AN15" i="4"/>
  <c r="AI16" i="4"/>
  <c r="AJ16" i="4"/>
  <c r="AK16" i="4"/>
  <c r="AL16" i="4"/>
  <c r="AM16" i="4"/>
  <c r="AN16" i="4"/>
  <c r="AI17" i="4"/>
  <c r="AJ17" i="4"/>
  <c r="AK17" i="4"/>
  <c r="AL17" i="4"/>
  <c r="AM17" i="4"/>
  <c r="AN17" i="4"/>
  <c r="AI18" i="4"/>
  <c r="AJ18" i="4"/>
  <c r="AK18" i="4"/>
  <c r="AL18" i="4"/>
  <c r="AM18" i="4"/>
  <c r="AN18" i="4"/>
  <c r="AI19" i="4"/>
  <c r="AJ19" i="4"/>
  <c r="AK19" i="4"/>
  <c r="AL19" i="4"/>
  <c r="AM19" i="4"/>
  <c r="AN19" i="4"/>
  <c r="AI20" i="4"/>
  <c r="AJ20" i="4"/>
  <c r="AK20" i="4"/>
  <c r="AL20" i="4"/>
  <c r="AM20" i="4"/>
  <c r="AN20" i="4"/>
  <c r="AI21" i="4"/>
  <c r="AJ21" i="4"/>
  <c r="AK21" i="4"/>
  <c r="AL21" i="4"/>
  <c r="AM21" i="4"/>
  <c r="AN21" i="4"/>
  <c r="AI22" i="4"/>
  <c r="AJ22" i="4"/>
  <c r="AK22" i="4"/>
  <c r="AL22" i="4"/>
  <c r="AM22" i="4"/>
  <c r="AN22" i="4"/>
  <c r="AI23" i="4"/>
  <c r="AJ23" i="4"/>
  <c r="AK23" i="4"/>
  <c r="AL23" i="4"/>
  <c r="AM23" i="4"/>
  <c r="AN23" i="4"/>
  <c r="AI24" i="4"/>
  <c r="AJ24" i="4"/>
  <c r="AK24" i="4"/>
  <c r="AL24" i="4"/>
  <c r="AM24" i="4"/>
  <c r="AN24" i="4"/>
  <c r="AJ5" i="4"/>
  <c r="AK5" i="4"/>
  <c r="AL5" i="4"/>
  <c r="AM5" i="4"/>
  <c r="AN5" i="4"/>
  <c r="AI5" i="4"/>
  <c r="H11" i="11"/>
  <c r="H12" i="11"/>
  <c r="H13" i="11"/>
  <c r="H14" i="11"/>
  <c r="H15" i="11"/>
  <c r="H16" i="11"/>
  <c r="H17" i="11"/>
  <c r="H18" i="11"/>
  <c r="H19" i="11"/>
  <c r="H20" i="11"/>
  <c r="H10" i="11"/>
  <c r="N5" i="14"/>
  <c r="G34" i="11" s="1"/>
  <c r="L56" i="14"/>
  <c r="K56" i="14"/>
  <c r="L55" i="14"/>
  <c r="K55" i="14"/>
  <c r="L54" i="14"/>
  <c r="K54" i="14"/>
  <c r="L53" i="14"/>
  <c r="K53" i="14"/>
  <c r="L52" i="14"/>
  <c r="K52" i="14"/>
  <c r="F36" i="14"/>
  <c r="D22" i="14"/>
  <c r="E22" i="14"/>
  <c r="F22" i="14"/>
  <c r="C22" i="14"/>
  <c r="R8" i="14"/>
  <c r="K11" i="11"/>
  <c r="L11" i="11"/>
  <c r="M11" i="11"/>
  <c r="R11" i="11" s="1"/>
  <c r="CW12" i="4" s="1"/>
  <c r="K12" i="11"/>
  <c r="L12" i="11"/>
  <c r="M12" i="11"/>
  <c r="K13" i="11"/>
  <c r="L13" i="11"/>
  <c r="M13" i="11"/>
  <c r="K14" i="11"/>
  <c r="L14" i="11"/>
  <c r="M14" i="11"/>
  <c r="K15" i="11"/>
  <c r="L15" i="11"/>
  <c r="M15" i="11"/>
  <c r="K16" i="11"/>
  <c r="L16" i="11"/>
  <c r="M16" i="11"/>
  <c r="K17" i="11"/>
  <c r="L17" i="11"/>
  <c r="M17" i="11"/>
  <c r="K18" i="11"/>
  <c r="L18" i="11"/>
  <c r="M18" i="11"/>
  <c r="K19" i="11"/>
  <c r="L19" i="11"/>
  <c r="M19" i="11"/>
  <c r="K20" i="11"/>
  <c r="L20" i="11"/>
  <c r="M20" i="11"/>
  <c r="L10" i="11"/>
  <c r="M10" i="11"/>
  <c r="K10" i="11"/>
  <c r="DG64" i="4"/>
  <c r="DG63" i="4"/>
  <c r="DG62" i="4"/>
  <c r="DG61" i="4"/>
  <c r="DG60" i="4"/>
  <c r="DG59" i="4"/>
  <c r="DG58" i="4"/>
  <c r="DG57" i="4"/>
  <c r="DG56" i="4"/>
  <c r="DG55" i="4"/>
  <c r="DG54" i="4"/>
  <c r="DG53" i="4"/>
  <c r="DG52" i="4"/>
  <c r="DG51" i="4"/>
  <c r="DG50" i="4"/>
  <c r="DG49" i="4"/>
  <c r="DG48" i="4"/>
  <c r="DG47" i="4"/>
  <c r="DG46" i="4"/>
  <c r="DG45" i="4"/>
  <c r="DG44" i="4"/>
  <c r="DG43" i="4"/>
  <c r="DG42" i="4"/>
  <c r="DG41" i="4"/>
  <c r="DG40" i="4"/>
  <c r="DG39" i="4"/>
  <c r="DG38" i="4"/>
  <c r="DG37" i="4"/>
  <c r="DG36" i="4"/>
  <c r="DG35" i="4"/>
  <c r="DG34" i="4"/>
  <c r="DG33" i="4"/>
  <c r="DG32" i="4"/>
  <c r="DG31" i="4"/>
  <c r="DG30" i="4"/>
  <c r="DG29" i="4"/>
  <c r="DG28" i="4"/>
  <c r="DG27" i="4"/>
  <c r="DG26" i="4"/>
  <c r="DG25" i="4"/>
  <c r="DG24" i="4"/>
  <c r="DG23" i="4"/>
  <c r="P3" i="14"/>
  <c r="F37" i="14" s="1"/>
  <c r="N4" i="14"/>
  <c r="F30" i="11" s="1"/>
  <c r="N3" i="14"/>
  <c r="E34" i="11" s="1"/>
  <c r="EJ54" i="4"/>
  <c r="EK54" i="4"/>
  <c r="EL54" i="4"/>
  <c r="EM54" i="4"/>
  <c r="EN54" i="4"/>
  <c r="EO54" i="4"/>
  <c r="EP54" i="4"/>
  <c r="EQ54" i="4"/>
  <c r="EJ55" i="4"/>
  <c r="EK55" i="4"/>
  <c r="EL55" i="4"/>
  <c r="EM55" i="4"/>
  <c r="EN55" i="4"/>
  <c r="EO55" i="4"/>
  <c r="EP55" i="4"/>
  <c r="EQ55" i="4"/>
  <c r="EJ56" i="4"/>
  <c r="EK56" i="4"/>
  <c r="EL56" i="4"/>
  <c r="EM56" i="4"/>
  <c r="EN56" i="4"/>
  <c r="EO56" i="4"/>
  <c r="EP56" i="4"/>
  <c r="EQ56" i="4"/>
  <c r="EJ57" i="4"/>
  <c r="EK57" i="4"/>
  <c r="EL57" i="4"/>
  <c r="EM57" i="4"/>
  <c r="EN57" i="4"/>
  <c r="EO57" i="4"/>
  <c r="EP57" i="4"/>
  <c r="EQ57" i="4"/>
  <c r="EJ58" i="4"/>
  <c r="EK58" i="4"/>
  <c r="EL58" i="4"/>
  <c r="EM58" i="4"/>
  <c r="EN58" i="4"/>
  <c r="EO58" i="4"/>
  <c r="EP58" i="4"/>
  <c r="EQ58" i="4"/>
  <c r="EJ59" i="4"/>
  <c r="EK59" i="4"/>
  <c r="EL59" i="4"/>
  <c r="EM59" i="4"/>
  <c r="EN59" i="4"/>
  <c r="EO59" i="4"/>
  <c r="EP59" i="4"/>
  <c r="EQ59" i="4"/>
  <c r="EJ60" i="4"/>
  <c r="EK60" i="4"/>
  <c r="EL60" i="4"/>
  <c r="EM60" i="4"/>
  <c r="EN60" i="4"/>
  <c r="EO60" i="4"/>
  <c r="EP60" i="4"/>
  <c r="EQ60" i="4"/>
  <c r="EJ61" i="4"/>
  <c r="EK61" i="4"/>
  <c r="EL61" i="4"/>
  <c r="EM61" i="4"/>
  <c r="EN61" i="4"/>
  <c r="EO61" i="4"/>
  <c r="EP61" i="4"/>
  <c r="EQ61" i="4"/>
  <c r="EJ62" i="4"/>
  <c r="EK62" i="4"/>
  <c r="EL62" i="4"/>
  <c r="EM62" i="4"/>
  <c r="EN62" i="4"/>
  <c r="EO62" i="4"/>
  <c r="EP62" i="4"/>
  <c r="EQ62" i="4"/>
  <c r="EJ63" i="4"/>
  <c r="EK63" i="4"/>
  <c r="EL63" i="4"/>
  <c r="EM63" i="4"/>
  <c r="EN63" i="4"/>
  <c r="EO63" i="4"/>
  <c r="EP63" i="4"/>
  <c r="EQ63" i="4"/>
  <c r="EJ64" i="4"/>
  <c r="EK64" i="4"/>
  <c r="EL64" i="4"/>
  <c r="EM64" i="4"/>
  <c r="EN64" i="4"/>
  <c r="EO64" i="4"/>
  <c r="EP64" i="4"/>
  <c r="EQ64" i="4"/>
  <c r="EJ31" i="4"/>
  <c r="EK31" i="4"/>
  <c r="EL31" i="4"/>
  <c r="EM31" i="4"/>
  <c r="EN31" i="4"/>
  <c r="EO31" i="4"/>
  <c r="EP31" i="4"/>
  <c r="EQ31" i="4"/>
  <c r="EJ32" i="4"/>
  <c r="EK32" i="4"/>
  <c r="EL32" i="4"/>
  <c r="EM32" i="4"/>
  <c r="EN32" i="4"/>
  <c r="EO32" i="4"/>
  <c r="EP32" i="4"/>
  <c r="EQ32" i="4"/>
  <c r="EJ33" i="4"/>
  <c r="EK33" i="4"/>
  <c r="EL33" i="4"/>
  <c r="EM33" i="4"/>
  <c r="EN33" i="4"/>
  <c r="EO33" i="4"/>
  <c r="EP33" i="4"/>
  <c r="EQ33" i="4"/>
  <c r="EJ34" i="4"/>
  <c r="EK34" i="4"/>
  <c r="EL34" i="4"/>
  <c r="EM34" i="4"/>
  <c r="EN34" i="4"/>
  <c r="EO34" i="4"/>
  <c r="EP34" i="4"/>
  <c r="EQ34" i="4"/>
  <c r="EJ35" i="4"/>
  <c r="EK35" i="4"/>
  <c r="EL35" i="4"/>
  <c r="EM35" i="4"/>
  <c r="EN35" i="4"/>
  <c r="EO35" i="4"/>
  <c r="EP35" i="4"/>
  <c r="EQ35" i="4"/>
  <c r="EJ36" i="4"/>
  <c r="EK36" i="4"/>
  <c r="EL36" i="4"/>
  <c r="EM36" i="4"/>
  <c r="EN36" i="4"/>
  <c r="EO36" i="4"/>
  <c r="EP36" i="4"/>
  <c r="EQ36" i="4"/>
  <c r="EJ37" i="4"/>
  <c r="EK37" i="4"/>
  <c r="EL37" i="4"/>
  <c r="EM37" i="4"/>
  <c r="EN37" i="4"/>
  <c r="EO37" i="4"/>
  <c r="EP37" i="4"/>
  <c r="EQ37" i="4"/>
  <c r="EJ38" i="4"/>
  <c r="EK38" i="4"/>
  <c r="EL38" i="4"/>
  <c r="EM38" i="4"/>
  <c r="EN38" i="4"/>
  <c r="EO38" i="4"/>
  <c r="EP38" i="4"/>
  <c r="EQ38" i="4"/>
  <c r="EJ39" i="4"/>
  <c r="EK39" i="4"/>
  <c r="EL39" i="4"/>
  <c r="EM39" i="4"/>
  <c r="EN39" i="4"/>
  <c r="EO39" i="4"/>
  <c r="EP39" i="4"/>
  <c r="EQ39" i="4"/>
  <c r="EJ40" i="4"/>
  <c r="EK40" i="4"/>
  <c r="EL40" i="4"/>
  <c r="EM40" i="4"/>
  <c r="EN40" i="4"/>
  <c r="EO40" i="4"/>
  <c r="EP40" i="4"/>
  <c r="EQ40" i="4"/>
  <c r="EJ41" i="4"/>
  <c r="EK41" i="4"/>
  <c r="EL41" i="4"/>
  <c r="EM41" i="4"/>
  <c r="EN41" i="4"/>
  <c r="EO41" i="4"/>
  <c r="EP41" i="4"/>
  <c r="EQ41" i="4"/>
  <c r="EJ42" i="4"/>
  <c r="EK42" i="4"/>
  <c r="EL42" i="4"/>
  <c r="EM42" i="4"/>
  <c r="EN42" i="4"/>
  <c r="EO42" i="4"/>
  <c r="EP42" i="4"/>
  <c r="EQ42" i="4"/>
  <c r="EJ43" i="4"/>
  <c r="EK43" i="4"/>
  <c r="EL43" i="4"/>
  <c r="EM43" i="4"/>
  <c r="EN43" i="4"/>
  <c r="EO43" i="4"/>
  <c r="EP43" i="4"/>
  <c r="EQ43" i="4"/>
  <c r="EJ44" i="4"/>
  <c r="EK44" i="4"/>
  <c r="EL44" i="4"/>
  <c r="EM44" i="4"/>
  <c r="EN44" i="4"/>
  <c r="EO44" i="4"/>
  <c r="EP44" i="4"/>
  <c r="EQ44" i="4"/>
  <c r="EJ45" i="4"/>
  <c r="EK45" i="4"/>
  <c r="EL45" i="4"/>
  <c r="EM45" i="4"/>
  <c r="EN45" i="4"/>
  <c r="EO45" i="4"/>
  <c r="EP45" i="4"/>
  <c r="EQ45" i="4"/>
  <c r="EJ46" i="4"/>
  <c r="EK46" i="4"/>
  <c r="EL46" i="4"/>
  <c r="EM46" i="4"/>
  <c r="EN46" i="4"/>
  <c r="EO46" i="4"/>
  <c r="EP46" i="4"/>
  <c r="EQ46" i="4"/>
  <c r="EJ47" i="4"/>
  <c r="EK47" i="4"/>
  <c r="EL47" i="4"/>
  <c r="EM47" i="4"/>
  <c r="EN47" i="4"/>
  <c r="EO47" i="4"/>
  <c r="EP47" i="4"/>
  <c r="EQ47" i="4"/>
  <c r="EJ48" i="4"/>
  <c r="EK48" i="4"/>
  <c r="EL48" i="4"/>
  <c r="EM48" i="4"/>
  <c r="EN48" i="4"/>
  <c r="EO48" i="4"/>
  <c r="EP48" i="4"/>
  <c r="EQ48" i="4"/>
  <c r="EJ49" i="4"/>
  <c r="EK49" i="4"/>
  <c r="EL49" i="4"/>
  <c r="EM49" i="4"/>
  <c r="EN49" i="4"/>
  <c r="EO49" i="4"/>
  <c r="EP49" i="4"/>
  <c r="EQ49" i="4"/>
  <c r="EJ50" i="4"/>
  <c r="EK50" i="4"/>
  <c r="EL50" i="4"/>
  <c r="EM50" i="4"/>
  <c r="EN50" i="4"/>
  <c r="EO50" i="4"/>
  <c r="EP50" i="4"/>
  <c r="EQ50" i="4"/>
  <c r="EJ51" i="4"/>
  <c r="EK51" i="4"/>
  <c r="EL51" i="4"/>
  <c r="EM51" i="4"/>
  <c r="EN51" i="4"/>
  <c r="EO51" i="4"/>
  <c r="EP51" i="4"/>
  <c r="EQ51" i="4"/>
  <c r="EJ52" i="4"/>
  <c r="EK52" i="4"/>
  <c r="EL52" i="4"/>
  <c r="EM52" i="4"/>
  <c r="EN52" i="4"/>
  <c r="EO52" i="4"/>
  <c r="EP52" i="4"/>
  <c r="EQ52" i="4"/>
  <c r="EJ53" i="4"/>
  <c r="EK53" i="4"/>
  <c r="EL53" i="4"/>
  <c r="EM53" i="4"/>
  <c r="EN53" i="4"/>
  <c r="EO53" i="4"/>
  <c r="EP53" i="4"/>
  <c r="EQ53" i="4"/>
  <c r="EJ6" i="4"/>
  <c r="EK6" i="4"/>
  <c r="EL6" i="4"/>
  <c r="EM6" i="4"/>
  <c r="EN6" i="4"/>
  <c r="EO6" i="4"/>
  <c r="EP6" i="4"/>
  <c r="EQ6" i="4"/>
  <c r="EJ7" i="4"/>
  <c r="EK7" i="4"/>
  <c r="EL7" i="4"/>
  <c r="EM7" i="4"/>
  <c r="EN7" i="4"/>
  <c r="EO7" i="4"/>
  <c r="EP7" i="4"/>
  <c r="EQ7" i="4"/>
  <c r="EJ8" i="4"/>
  <c r="EK8" i="4"/>
  <c r="EL8" i="4"/>
  <c r="EM8" i="4"/>
  <c r="EN8" i="4"/>
  <c r="EO8" i="4"/>
  <c r="EP8" i="4"/>
  <c r="EQ8" i="4"/>
  <c r="EJ9" i="4"/>
  <c r="EK9" i="4"/>
  <c r="EL9" i="4"/>
  <c r="EM9" i="4"/>
  <c r="EN9" i="4"/>
  <c r="EO9" i="4"/>
  <c r="EP9" i="4"/>
  <c r="EQ9" i="4"/>
  <c r="EJ10" i="4"/>
  <c r="EK10" i="4"/>
  <c r="EL10" i="4"/>
  <c r="EM10" i="4"/>
  <c r="EN10" i="4"/>
  <c r="EO10" i="4"/>
  <c r="EP10" i="4"/>
  <c r="EQ10" i="4"/>
  <c r="EJ11" i="4"/>
  <c r="EK11" i="4"/>
  <c r="EL11" i="4"/>
  <c r="EM11" i="4"/>
  <c r="EN11" i="4"/>
  <c r="EO11" i="4"/>
  <c r="EP11" i="4"/>
  <c r="EQ11" i="4"/>
  <c r="EJ12" i="4"/>
  <c r="EK12" i="4"/>
  <c r="EL12" i="4"/>
  <c r="EM12" i="4"/>
  <c r="EN12" i="4"/>
  <c r="EO12" i="4"/>
  <c r="EP12" i="4"/>
  <c r="EQ12" i="4"/>
  <c r="EJ13" i="4"/>
  <c r="EK13" i="4"/>
  <c r="EL13" i="4"/>
  <c r="EM13" i="4"/>
  <c r="EN13" i="4"/>
  <c r="EO13" i="4"/>
  <c r="EP13" i="4"/>
  <c r="EQ13" i="4"/>
  <c r="EJ14" i="4"/>
  <c r="EK14" i="4"/>
  <c r="EL14" i="4"/>
  <c r="EM14" i="4"/>
  <c r="EN14" i="4"/>
  <c r="EO14" i="4"/>
  <c r="EP14" i="4"/>
  <c r="EQ14" i="4"/>
  <c r="EJ15" i="4"/>
  <c r="EK15" i="4"/>
  <c r="EL15" i="4"/>
  <c r="EM15" i="4"/>
  <c r="EN15" i="4"/>
  <c r="EO15" i="4"/>
  <c r="EP15" i="4"/>
  <c r="EQ15" i="4"/>
  <c r="EJ16" i="4"/>
  <c r="EK16" i="4"/>
  <c r="EL16" i="4"/>
  <c r="EM16" i="4"/>
  <c r="EN16" i="4"/>
  <c r="EO16" i="4"/>
  <c r="EP16" i="4"/>
  <c r="EQ16" i="4"/>
  <c r="EJ17" i="4"/>
  <c r="EK17" i="4"/>
  <c r="EL17" i="4"/>
  <c r="EM17" i="4"/>
  <c r="EN17" i="4"/>
  <c r="EO17" i="4"/>
  <c r="EP17" i="4"/>
  <c r="EQ17" i="4"/>
  <c r="EJ18" i="4"/>
  <c r="EK18" i="4"/>
  <c r="EL18" i="4"/>
  <c r="EM18" i="4"/>
  <c r="EN18" i="4"/>
  <c r="EO18" i="4"/>
  <c r="EP18" i="4"/>
  <c r="EQ18" i="4"/>
  <c r="EJ19" i="4"/>
  <c r="EK19" i="4"/>
  <c r="EL19" i="4"/>
  <c r="EM19" i="4"/>
  <c r="EN19" i="4"/>
  <c r="EO19" i="4"/>
  <c r="EP19" i="4"/>
  <c r="EQ19" i="4"/>
  <c r="EJ20" i="4"/>
  <c r="EK20" i="4"/>
  <c r="EL20" i="4"/>
  <c r="EM20" i="4"/>
  <c r="EN20" i="4"/>
  <c r="EO20" i="4"/>
  <c r="EP20" i="4"/>
  <c r="EQ20" i="4"/>
  <c r="EJ21" i="4"/>
  <c r="EK21" i="4"/>
  <c r="EL21" i="4"/>
  <c r="EM21" i="4"/>
  <c r="EN21" i="4"/>
  <c r="EO21" i="4"/>
  <c r="EP21" i="4"/>
  <c r="EQ21" i="4"/>
  <c r="EJ22" i="4"/>
  <c r="EK22" i="4"/>
  <c r="EL22" i="4"/>
  <c r="EM22" i="4"/>
  <c r="EN22" i="4"/>
  <c r="EO22" i="4"/>
  <c r="EP22" i="4"/>
  <c r="EQ22" i="4"/>
  <c r="EJ23" i="4"/>
  <c r="EK23" i="4"/>
  <c r="EL23" i="4"/>
  <c r="EM23" i="4"/>
  <c r="EN23" i="4"/>
  <c r="EO23" i="4"/>
  <c r="EP23" i="4"/>
  <c r="EQ23" i="4"/>
  <c r="EJ24" i="4"/>
  <c r="EK24" i="4"/>
  <c r="EL24" i="4"/>
  <c r="EM24" i="4"/>
  <c r="EN24" i="4"/>
  <c r="EO24" i="4"/>
  <c r="EP24" i="4"/>
  <c r="EQ24" i="4"/>
  <c r="EJ25" i="4"/>
  <c r="EK25" i="4"/>
  <c r="EL25" i="4"/>
  <c r="EM25" i="4"/>
  <c r="EN25" i="4"/>
  <c r="EO25" i="4"/>
  <c r="EP25" i="4"/>
  <c r="EQ25" i="4"/>
  <c r="EJ26" i="4"/>
  <c r="EK26" i="4"/>
  <c r="EL26" i="4"/>
  <c r="EM26" i="4"/>
  <c r="EN26" i="4"/>
  <c r="EO26" i="4"/>
  <c r="EP26" i="4"/>
  <c r="EQ26" i="4"/>
  <c r="EJ27" i="4"/>
  <c r="EK27" i="4"/>
  <c r="EL27" i="4"/>
  <c r="EM27" i="4"/>
  <c r="EN27" i="4"/>
  <c r="EO27" i="4"/>
  <c r="EP27" i="4"/>
  <c r="EQ27" i="4"/>
  <c r="EJ28" i="4"/>
  <c r="EK28" i="4"/>
  <c r="EL28" i="4"/>
  <c r="EM28" i="4"/>
  <c r="EN28" i="4"/>
  <c r="EO28" i="4"/>
  <c r="EP28" i="4"/>
  <c r="EQ28" i="4"/>
  <c r="EJ29" i="4"/>
  <c r="EK29" i="4"/>
  <c r="EL29" i="4"/>
  <c r="EM29" i="4"/>
  <c r="EN29" i="4"/>
  <c r="EO29" i="4"/>
  <c r="EP29" i="4"/>
  <c r="EQ29" i="4"/>
  <c r="EJ30" i="4"/>
  <c r="EK30" i="4"/>
  <c r="EL30" i="4"/>
  <c r="EM30" i="4"/>
  <c r="EN30" i="4"/>
  <c r="EO30" i="4"/>
  <c r="EP30" i="4"/>
  <c r="EQ30" i="4"/>
  <c r="EQ5" i="4"/>
  <c r="EP5" i="4"/>
  <c r="EO5" i="4"/>
  <c r="EM5" i="4"/>
  <c r="EN5" i="4"/>
  <c r="EL5" i="4"/>
  <c r="EK5" i="4"/>
  <c r="EJ5" i="4"/>
  <c r="K53" i="11"/>
  <c r="L53" i="11"/>
  <c r="K54" i="11"/>
  <c r="L54" i="11"/>
  <c r="K55" i="11"/>
  <c r="L55" i="11"/>
  <c r="K56" i="11"/>
  <c r="L56" i="11"/>
  <c r="K57" i="11"/>
  <c r="L57" i="11"/>
  <c r="K58" i="11"/>
  <c r="L58" i="11"/>
  <c r="K59" i="11"/>
  <c r="L59" i="11"/>
  <c r="K60" i="11"/>
  <c r="L60" i="11"/>
  <c r="K61" i="11"/>
  <c r="L61" i="11"/>
  <c r="K62" i="11"/>
  <c r="L62" i="11"/>
  <c r="K63" i="11"/>
  <c r="L63" i="11"/>
  <c r="J54" i="11"/>
  <c r="J55" i="11"/>
  <c r="J56" i="11"/>
  <c r="J57" i="11"/>
  <c r="J58" i="11"/>
  <c r="J59" i="11"/>
  <c r="J60" i="11"/>
  <c r="J61" i="11"/>
  <c r="J62" i="11"/>
  <c r="J63" i="11"/>
  <c r="J53" i="11"/>
  <c r="G53" i="11"/>
  <c r="F55" i="11"/>
  <c r="G55" i="11" s="1"/>
  <c r="F56" i="11"/>
  <c r="G56" i="11" s="1"/>
  <c r="F57" i="11"/>
  <c r="G57" i="11" s="1"/>
  <c r="F58" i="11"/>
  <c r="G58" i="11" s="1"/>
  <c r="F59" i="11"/>
  <c r="G59" i="11" s="1"/>
  <c r="F60" i="11"/>
  <c r="G60" i="11" s="1"/>
  <c r="F61" i="11"/>
  <c r="G61" i="11" s="1"/>
  <c r="F62" i="11"/>
  <c r="G62" i="11" s="1"/>
  <c r="F63" i="11"/>
  <c r="G63" i="11" s="1"/>
  <c r="F54" i="11"/>
  <c r="G54" i="11" s="1"/>
  <c r="EE6" i="4"/>
  <c r="EE7" i="4"/>
  <c r="EE8" i="4"/>
  <c r="EE9" i="4"/>
  <c r="EE10" i="4"/>
  <c r="EE11" i="4"/>
  <c r="EE12" i="4"/>
  <c r="EE13" i="4"/>
  <c r="EE14" i="4"/>
  <c r="EE15" i="4"/>
  <c r="EE16" i="4"/>
  <c r="EE17" i="4"/>
  <c r="EE18" i="4"/>
  <c r="EE19" i="4"/>
  <c r="EE20" i="4"/>
  <c r="EE21" i="4"/>
  <c r="EE22" i="4"/>
  <c r="EE23" i="4"/>
  <c r="EE24" i="4"/>
  <c r="EE25" i="4"/>
  <c r="EE26" i="4"/>
  <c r="EE27" i="4"/>
  <c r="EE28" i="4"/>
  <c r="EE29" i="4"/>
  <c r="EE30" i="4"/>
  <c r="EE31" i="4"/>
  <c r="EE32" i="4"/>
  <c r="EE33" i="4"/>
  <c r="EE34" i="4"/>
  <c r="EE35" i="4"/>
  <c r="EE36" i="4"/>
  <c r="EE37" i="4"/>
  <c r="EE38" i="4"/>
  <c r="EE39" i="4"/>
  <c r="EE40" i="4"/>
  <c r="EE41" i="4"/>
  <c r="EE42" i="4"/>
  <c r="EE43" i="4"/>
  <c r="EE44" i="4"/>
  <c r="EE45" i="4"/>
  <c r="EE46" i="4"/>
  <c r="EE47" i="4"/>
  <c r="EE48" i="4"/>
  <c r="EE49" i="4"/>
  <c r="EE50" i="4"/>
  <c r="EE51" i="4"/>
  <c r="EE52" i="4"/>
  <c r="EE53" i="4"/>
  <c r="EE54" i="4"/>
  <c r="EE55" i="4"/>
  <c r="EE56" i="4"/>
  <c r="EE57" i="4"/>
  <c r="EE58" i="4"/>
  <c r="EE59" i="4"/>
  <c r="EE60" i="4"/>
  <c r="EE61" i="4"/>
  <c r="EE62" i="4"/>
  <c r="EE63" i="4"/>
  <c r="EE64" i="4"/>
  <c r="EE5" i="4"/>
  <c r="BU5" i="4"/>
  <c r="BV5" i="4" s="1"/>
  <c r="F73" i="14"/>
  <c r="G73" i="14" s="1"/>
  <c r="DG6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5" i="4"/>
  <c r="R10" i="11"/>
  <c r="CX6" i="4" s="1"/>
  <c r="Q10" i="11"/>
  <c r="CT6" i="4" s="1"/>
  <c r="P10" i="11"/>
  <c r="CR5" i="4" s="1"/>
  <c r="O11" i="11"/>
  <c r="O12" i="11"/>
  <c r="O13" i="11"/>
  <c r="O14" i="11"/>
  <c r="O15" i="11"/>
  <c r="O16" i="11"/>
  <c r="O17" i="11"/>
  <c r="O18" i="11"/>
  <c r="O19" i="11"/>
  <c r="O20" i="11"/>
  <c r="O10" i="11"/>
  <c r="O3" i="15"/>
  <c r="P3" i="15" s="1"/>
  <c r="O4" i="15"/>
  <c r="P4" i="15" s="1"/>
  <c r="O5" i="15"/>
  <c r="P5" i="15" s="1"/>
  <c r="O6" i="15"/>
  <c r="P6" i="15" s="1"/>
  <c r="O7" i="15"/>
  <c r="P7" i="15" s="1"/>
  <c r="O8" i="15"/>
  <c r="P8" i="15" s="1"/>
  <c r="O9" i="15"/>
  <c r="P9" i="15" s="1"/>
  <c r="O10" i="15"/>
  <c r="P10" i="15" s="1"/>
  <c r="O11" i="15"/>
  <c r="P11" i="15" s="1"/>
  <c r="O12" i="15"/>
  <c r="P12" i="15" s="1"/>
  <c r="O13" i="15"/>
  <c r="P13" i="15" s="1"/>
  <c r="O14" i="15"/>
  <c r="P14" i="15" s="1"/>
  <c r="O15" i="15"/>
  <c r="P15" i="15" s="1"/>
  <c r="O16" i="15"/>
  <c r="P16" i="15" s="1"/>
  <c r="O17" i="15"/>
  <c r="P17" i="15" s="1"/>
  <c r="O18" i="15"/>
  <c r="P18" i="15" s="1"/>
  <c r="O19" i="15"/>
  <c r="P19" i="15" s="1"/>
  <c r="O20" i="15"/>
  <c r="P20" i="15" s="1"/>
  <c r="O21" i="15"/>
  <c r="P21" i="15" s="1"/>
  <c r="O22" i="15"/>
  <c r="P22" i="15" s="1"/>
  <c r="O23" i="15"/>
  <c r="P23" i="15" s="1"/>
  <c r="O24" i="15"/>
  <c r="P24" i="15" s="1"/>
  <c r="O25" i="15"/>
  <c r="P25" i="15" s="1"/>
  <c r="O26" i="15"/>
  <c r="P26" i="15" s="1"/>
  <c r="O27" i="15"/>
  <c r="P27" i="15" s="1"/>
  <c r="O28" i="15"/>
  <c r="P28" i="15" s="1"/>
  <c r="O29" i="15"/>
  <c r="P29" i="15" s="1"/>
  <c r="O30" i="15"/>
  <c r="P30" i="15" s="1"/>
  <c r="O31" i="15"/>
  <c r="P31" i="15" s="1"/>
  <c r="O32" i="15"/>
  <c r="P32" i="15" s="1"/>
  <c r="O33" i="15"/>
  <c r="P33" i="15" s="1"/>
  <c r="O34" i="15"/>
  <c r="P34" i="15" s="1"/>
  <c r="O35" i="15"/>
  <c r="P35" i="15" s="1"/>
  <c r="O36" i="15"/>
  <c r="P36" i="15" s="1"/>
  <c r="O37" i="15"/>
  <c r="P37" i="15" s="1"/>
  <c r="O38" i="15"/>
  <c r="P38" i="15" s="1"/>
  <c r="O39" i="15"/>
  <c r="P39" i="15" s="1"/>
  <c r="O40" i="15"/>
  <c r="P40" i="15" s="1"/>
  <c r="O41" i="15"/>
  <c r="P41" i="15" s="1"/>
  <c r="O42" i="15"/>
  <c r="P42" i="15" s="1"/>
  <c r="O43" i="15"/>
  <c r="P43" i="15" s="1"/>
  <c r="O44" i="15"/>
  <c r="P44" i="15" s="1"/>
  <c r="O45" i="15"/>
  <c r="P45" i="15" s="1"/>
  <c r="O46" i="15"/>
  <c r="P46" i="15" s="1"/>
  <c r="O47" i="15"/>
  <c r="P47" i="15" s="1"/>
  <c r="O48" i="15"/>
  <c r="P48" i="15" s="1"/>
  <c r="O49" i="15"/>
  <c r="P49" i="15" s="1"/>
  <c r="O50" i="15"/>
  <c r="P50" i="15" s="1"/>
  <c r="O51" i="15"/>
  <c r="P51" i="15" s="1"/>
  <c r="O52" i="15"/>
  <c r="P52" i="15" s="1"/>
  <c r="O53" i="15"/>
  <c r="P53" i="15" s="1"/>
  <c r="O54" i="15"/>
  <c r="P54" i="15" s="1"/>
  <c r="O55" i="15"/>
  <c r="P55" i="15" s="1"/>
  <c r="O56" i="15"/>
  <c r="P56" i="15" s="1"/>
  <c r="O57" i="15"/>
  <c r="P57" i="15" s="1"/>
  <c r="O58" i="15"/>
  <c r="P58" i="15" s="1"/>
  <c r="O59" i="15"/>
  <c r="P59" i="15" s="1"/>
  <c r="O60" i="15"/>
  <c r="P60" i="15" s="1"/>
  <c r="O61" i="15"/>
  <c r="P61" i="15" s="1"/>
  <c r="O62" i="15"/>
  <c r="P62" i="15" s="1"/>
  <c r="O63" i="15"/>
  <c r="P63" i="15" s="1"/>
  <c r="O64" i="15"/>
  <c r="P64" i="15" s="1"/>
  <c r="O65" i="15"/>
  <c r="P65" i="15" s="1"/>
  <c r="O66" i="15"/>
  <c r="P66" i="15" s="1"/>
  <c r="O67" i="15"/>
  <c r="P67" i="15" s="1"/>
  <c r="O68" i="15"/>
  <c r="P68" i="15" s="1"/>
  <c r="O69" i="15"/>
  <c r="P69" i="15" s="1"/>
  <c r="O70" i="15"/>
  <c r="P70" i="15" s="1"/>
  <c r="O71" i="15"/>
  <c r="P71" i="15" s="1"/>
  <c r="O72" i="15"/>
  <c r="P72" i="15" s="1"/>
  <c r="O73" i="15"/>
  <c r="P73" i="15" s="1"/>
  <c r="O74" i="15"/>
  <c r="P74" i="15" s="1"/>
  <c r="O75" i="15"/>
  <c r="P75" i="15" s="1"/>
  <c r="O76" i="15"/>
  <c r="P76" i="15" s="1"/>
  <c r="O77" i="15"/>
  <c r="P77" i="15" s="1"/>
  <c r="O78" i="15"/>
  <c r="P78" i="15" s="1"/>
  <c r="O79" i="15"/>
  <c r="P79" i="15" s="1"/>
  <c r="O80" i="15"/>
  <c r="P80" i="15" s="1"/>
  <c r="O81" i="15"/>
  <c r="P81" i="15" s="1"/>
  <c r="O82" i="15"/>
  <c r="P82" i="15" s="1"/>
  <c r="O83" i="15"/>
  <c r="P83" i="15" s="1"/>
  <c r="O84" i="15"/>
  <c r="P84" i="15" s="1"/>
  <c r="O85" i="15"/>
  <c r="P85" i="15" s="1"/>
  <c r="O86" i="15"/>
  <c r="P86" i="15" s="1"/>
  <c r="O87" i="15"/>
  <c r="P87" i="15" s="1"/>
  <c r="O88" i="15"/>
  <c r="P88" i="15" s="1"/>
  <c r="O89" i="15"/>
  <c r="P89" i="15" s="1"/>
  <c r="O90" i="15"/>
  <c r="P90" i="15" s="1"/>
  <c r="O91" i="15"/>
  <c r="P91" i="15" s="1"/>
  <c r="O92" i="15"/>
  <c r="P92" i="15" s="1"/>
  <c r="O93" i="15"/>
  <c r="P93" i="15" s="1"/>
  <c r="O94" i="15"/>
  <c r="P94" i="15" s="1"/>
  <c r="O95" i="15"/>
  <c r="P95" i="15" s="1"/>
  <c r="O96" i="15"/>
  <c r="P96" i="15" s="1"/>
  <c r="O97" i="15"/>
  <c r="P97" i="15" s="1"/>
  <c r="O98" i="15"/>
  <c r="P98" i="15" s="1"/>
  <c r="O99" i="15"/>
  <c r="P99" i="15" s="1"/>
  <c r="O100" i="15"/>
  <c r="P100" i="15" s="1"/>
  <c r="O101" i="15"/>
  <c r="P101" i="15" s="1"/>
  <c r="O102" i="15"/>
  <c r="P102" i="15" s="1"/>
  <c r="O103" i="15"/>
  <c r="P103" i="15" s="1"/>
  <c r="O104" i="15"/>
  <c r="P104" i="15" s="1"/>
  <c r="O105" i="15"/>
  <c r="P105" i="15" s="1"/>
  <c r="O106" i="15"/>
  <c r="P106" i="15" s="1"/>
  <c r="O107" i="15"/>
  <c r="P107" i="15" s="1"/>
  <c r="O108" i="15"/>
  <c r="P108" i="15" s="1"/>
  <c r="O109" i="15"/>
  <c r="P109" i="15" s="1"/>
  <c r="O110" i="15"/>
  <c r="P110" i="15" s="1"/>
  <c r="O111" i="15"/>
  <c r="P111" i="15" s="1"/>
  <c r="O112" i="15"/>
  <c r="P112" i="15" s="1"/>
  <c r="O113" i="15"/>
  <c r="P113" i="15" s="1"/>
  <c r="O114" i="15"/>
  <c r="P114" i="15" s="1"/>
  <c r="O115" i="15"/>
  <c r="P115" i="15" s="1"/>
  <c r="O116" i="15"/>
  <c r="P116" i="15" s="1"/>
  <c r="O117" i="15"/>
  <c r="P117" i="15" s="1"/>
  <c r="O118" i="15"/>
  <c r="P118" i="15" s="1"/>
  <c r="O119" i="15"/>
  <c r="P119" i="15" s="1"/>
  <c r="O120" i="15"/>
  <c r="P120" i="15" s="1"/>
  <c r="O121" i="15"/>
  <c r="P121" i="15" s="1"/>
  <c r="O122" i="15"/>
  <c r="P122" i="15" s="1"/>
  <c r="O123" i="15"/>
  <c r="P123" i="15" s="1"/>
  <c r="O124" i="15"/>
  <c r="P124" i="15" s="1"/>
  <c r="O125" i="15"/>
  <c r="P125" i="15" s="1"/>
  <c r="O126" i="15"/>
  <c r="P126" i="15" s="1"/>
  <c r="O127" i="15"/>
  <c r="P127" i="15" s="1"/>
  <c r="O128" i="15"/>
  <c r="P128" i="15" s="1"/>
  <c r="O129" i="15"/>
  <c r="P129" i="15" s="1"/>
  <c r="O130" i="15"/>
  <c r="P130" i="15" s="1"/>
  <c r="O131" i="15"/>
  <c r="P131" i="15" s="1"/>
  <c r="O132" i="15"/>
  <c r="P132" i="15" s="1"/>
  <c r="O133" i="15"/>
  <c r="P133" i="15" s="1"/>
  <c r="O134" i="15"/>
  <c r="P134" i="15" s="1"/>
  <c r="O135" i="15"/>
  <c r="P135" i="15" s="1"/>
  <c r="O136" i="15"/>
  <c r="P136" i="15" s="1"/>
  <c r="O137" i="15"/>
  <c r="P137" i="15" s="1"/>
  <c r="O138" i="15"/>
  <c r="P138" i="15" s="1"/>
  <c r="O139" i="15"/>
  <c r="P139" i="15" s="1"/>
  <c r="O140" i="15"/>
  <c r="P140" i="15" s="1"/>
  <c r="O141" i="15"/>
  <c r="P141" i="15" s="1"/>
  <c r="O142" i="15"/>
  <c r="P142" i="15" s="1"/>
  <c r="O143" i="15"/>
  <c r="P143" i="15" s="1"/>
  <c r="O144" i="15"/>
  <c r="P144" i="15" s="1"/>
  <c r="O145" i="15"/>
  <c r="P145" i="15" s="1"/>
  <c r="O146" i="15"/>
  <c r="P146" i="15" s="1"/>
  <c r="O147" i="15"/>
  <c r="P147" i="15" s="1"/>
  <c r="O148" i="15"/>
  <c r="P148" i="15" s="1"/>
  <c r="O149" i="15"/>
  <c r="P149" i="15" s="1"/>
  <c r="O150" i="15"/>
  <c r="P150" i="15" s="1"/>
  <c r="O151" i="15"/>
  <c r="P151" i="15" s="1"/>
  <c r="O152" i="15"/>
  <c r="P152" i="15" s="1"/>
  <c r="O153" i="15"/>
  <c r="P153" i="15" s="1"/>
  <c r="O154" i="15"/>
  <c r="P154" i="15" s="1"/>
  <c r="O155" i="15"/>
  <c r="P155" i="15" s="1"/>
  <c r="O156" i="15"/>
  <c r="P156" i="15" s="1"/>
  <c r="O157" i="15"/>
  <c r="P157" i="15" s="1"/>
  <c r="O158" i="15"/>
  <c r="P158" i="15" s="1"/>
  <c r="O159" i="15"/>
  <c r="P159" i="15" s="1"/>
  <c r="O160" i="15"/>
  <c r="P160" i="15" s="1"/>
  <c r="O161" i="15"/>
  <c r="P161" i="15" s="1"/>
  <c r="O162" i="15"/>
  <c r="P162" i="15" s="1"/>
  <c r="O163" i="15"/>
  <c r="P163" i="15" s="1"/>
  <c r="O164" i="15"/>
  <c r="P164" i="15" s="1"/>
  <c r="O165" i="15"/>
  <c r="P165" i="15" s="1"/>
  <c r="O166" i="15"/>
  <c r="P166" i="15" s="1"/>
  <c r="O167" i="15"/>
  <c r="P167" i="15" s="1"/>
  <c r="O168" i="15"/>
  <c r="P168" i="15" s="1"/>
  <c r="O169" i="15"/>
  <c r="P169" i="15" s="1"/>
  <c r="O170" i="15"/>
  <c r="P170" i="15" s="1"/>
  <c r="O171" i="15"/>
  <c r="P171" i="15" s="1"/>
  <c r="O172" i="15"/>
  <c r="P172" i="15" s="1"/>
  <c r="O173" i="15"/>
  <c r="P173" i="15" s="1"/>
  <c r="O174" i="15"/>
  <c r="P174" i="15" s="1"/>
  <c r="O175" i="15"/>
  <c r="P175" i="15" s="1"/>
  <c r="O176" i="15"/>
  <c r="P176" i="15" s="1"/>
  <c r="O177" i="15"/>
  <c r="P177" i="15" s="1"/>
  <c r="O178" i="15"/>
  <c r="P178" i="15" s="1"/>
  <c r="O179" i="15"/>
  <c r="P179" i="15" s="1"/>
  <c r="O180" i="15"/>
  <c r="P180" i="15" s="1"/>
  <c r="O181" i="15"/>
  <c r="P181" i="15" s="1"/>
  <c r="O182" i="15"/>
  <c r="P182" i="15" s="1"/>
  <c r="O183" i="15"/>
  <c r="P183" i="15" s="1"/>
  <c r="O184" i="15"/>
  <c r="P184" i="15" s="1"/>
  <c r="O185" i="15"/>
  <c r="P185" i="15" s="1"/>
  <c r="O186" i="15"/>
  <c r="P186" i="15" s="1"/>
  <c r="O187" i="15"/>
  <c r="P187" i="15" s="1"/>
  <c r="O188" i="15"/>
  <c r="P188" i="15" s="1"/>
  <c r="O189" i="15"/>
  <c r="P189" i="15" s="1"/>
  <c r="O190" i="15"/>
  <c r="P190" i="15" s="1"/>
  <c r="O191" i="15"/>
  <c r="P191" i="15" s="1"/>
  <c r="O192" i="15"/>
  <c r="P192" i="15" s="1"/>
  <c r="O193" i="15"/>
  <c r="P193" i="15" s="1"/>
  <c r="O194" i="15"/>
  <c r="P194" i="15" s="1"/>
  <c r="O195" i="15"/>
  <c r="P195" i="15" s="1"/>
  <c r="O196" i="15"/>
  <c r="P196" i="15" s="1"/>
  <c r="O197" i="15"/>
  <c r="P197" i="15" s="1"/>
  <c r="O198" i="15"/>
  <c r="P198" i="15" s="1"/>
  <c r="O199" i="15"/>
  <c r="P199" i="15" s="1"/>
  <c r="O200" i="15"/>
  <c r="P200" i="15" s="1"/>
  <c r="O201" i="15"/>
  <c r="P201" i="15" s="1"/>
  <c r="O202" i="15"/>
  <c r="P202" i="15" s="1"/>
  <c r="O203" i="15"/>
  <c r="P203" i="15" s="1"/>
  <c r="O204" i="15"/>
  <c r="P204" i="15" s="1"/>
  <c r="O205" i="15"/>
  <c r="P205" i="15" s="1"/>
  <c r="O206" i="15"/>
  <c r="P206" i="15" s="1"/>
  <c r="O207" i="15"/>
  <c r="P207" i="15" s="1"/>
  <c r="O208" i="15"/>
  <c r="P208" i="15" s="1"/>
  <c r="O209" i="15"/>
  <c r="P209" i="15" s="1"/>
  <c r="O210" i="15"/>
  <c r="P210" i="15" s="1"/>
  <c r="O211" i="15"/>
  <c r="P211" i="15" s="1"/>
  <c r="O212" i="15"/>
  <c r="P212" i="15" s="1"/>
  <c r="O213" i="15"/>
  <c r="P213" i="15" s="1"/>
  <c r="O214" i="15"/>
  <c r="P214" i="15" s="1"/>
  <c r="O215" i="15"/>
  <c r="P215" i="15" s="1"/>
  <c r="O216" i="15"/>
  <c r="P216" i="15" s="1"/>
  <c r="O217" i="15"/>
  <c r="P217" i="15" s="1"/>
  <c r="O218" i="15"/>
  <c r="P218" i="15" s="1"/>
  <c r="O219" i="15"/>
  <c r="P219" i="15" s="1"/>
  <c r="O220" i="15"/>
  <c r="P220" i="15" s="1"/>
  <c r="O221" i="15"/>
  <c r="P221" i="15" s="1"/>
  <c r="O222" i="15"/>
  <c r="P222" i="15" s="1"/>
  <c r="O223" i="15"/>
  <c r="P223" i="15" s="1"/>
  <c r="O224" i="15"/>
  <c r="P224" i="15" s="1"/>
  <c r="O225" i="15"/>
  <c r="P225" i="15" s="1"/>
  <c r="O226" i="15"/>
  <c r="P226" i="15" s="1"/>
  <c r="O227" i="15"/>
  <c r="P227" i="15" s="1"/>
  <c r="O228" i="15"/>
  <c r="P228" i="15" s="1"/>
  <c r="O229" i="15"/>
  <c r="P229" i="15" s="1"/>
  <c r="O230" i="15"/>
  <c r="P230" i="15" s="1"/>
  <c r="O231" i="15"/>
  <c r="P231" i="15" s="1"/>
  <c r="O232" i="15"/>
  <c r="P232" i="15" s="1"/>
  <c r="O233" i="15"/>
  <c r="P233" i="15" s="1"/>
  <c r="O234" i="15"/>
  <c r="P234" i="15" s="1"/>
  <c r="O235" i="15"/>
  <c r="P235" i="15" s="1"/>
  <c r="O236" i="15"/>
  <c r="P236" i="15" s="1"/>
  <c r="O237" i="15"/>
  <c r="P237" i="15" s="1"/>
  <c r="O238" i="15"/>
  <c r="P238" i="15" s="1"/>
  <c r="O239" i="15"/>
  <c r="P239" i="15" s="1"/>
  <c r="O240" i="15"/>
  <c r="P240" i="15" s="1"/>
  <c r="O241" i="15"/>
  <c r="P241" i="15" s="1"/>
  <c r="O242" i="15"/>
  <c r="P242" i="15" s="1"/>
  <c r="O243" i="15"/>
  <c r="P243" i="15" s="1"/>
  <c r="O244" i="15"/>
  <c r="P244" i="15" s="1"/>
  <c r="O245" i="15"/>
  <c r="P245" i="15" s="1"/>
  <c r="O246" i="15"/>
  <c r="P246" i="15" s="1"/>
  <c r="O247" i="15"/>
  <c r="P247" i="15" s="1"/>
  <c r="O248" i="15"/>
  <c r="P248" i="15" s="1"/>
  <c r="O249" i="15"/>
  <c r="P249" i="15" s="1"/>
  <c r="O250" i="15"/>
  <c r="P250" i="15" s="1"/>
  <c r="O251" i="15"/>
  <c r="P251" i="15" s="1"/>
  <c r="O252" i="15"/>
  <c r="P252" i="15" s="1"/>
  <c r="O253" i="15"/>
  <c r="P253" i="15" s="1"/>
  <c r="O254" i="15"/>
  <c r="P254" i="15" s="1"/>
  <c r="O255" i="15"/>
  <c r="P255" i="15" s="1"/>
  <c r="O256" i="15"/>
  <c r="P256" i="15" s="1"/>
  <c r="O257" i="15"/>
  <c r="P257" i="15" s="1"/>
  <c r="O258" i="15"/>
  <c r="P258" i="15" s="1"/>
  <c r="O259" i="15"/>
  <c r="P259" i="15" s="1"/>
  <c r="O260" i="15"/>
  <c r="P260" i="15" s="1"/>
  <c r="O261" i="15"/>
  <c r="P261" i="15" s="1"/>
  <c r="O262" i="15"/>
  <c r="P262" i="15" s="1"/>
  <c r="O263" i="15"/>
  <c r="P263" i="15" s="1"/>
  <c r="O264" i="15"/>
  <c r="P264" i="15" s="1"/>
  <c r="O265" i="15"/>
  <c r="P265" i="15" s="1"/>
  <c r="O266" i="15"/>
  <c r="P266" i="15" s="1"/>
  <c r="O267" i="15"/>
  <c r="P267" i="15" s="1"/>
  <c r="O268" i="15"/>
  <c r="P268" i="15" s="1"/>
  <c r="O269" i="15"/>
  <c r="P269" i="15" s="1"/>
  <c r="O270" i="15"/>
  <c r="P270" i="15" s="1"/>
  <c r="O271" i="15"/>
  <c r="P271" i="15" s="1"/>
  <c r="O272" i="15"/>
  <c r="P272" i="15" s="1"/>
  <c r="O273" i="15"/>
  <c r="P273" i="15" s="1"/>
  <c r="O274" i="15"/>
  <c r="P274" i="15" s="1"/>
  <c r="O275" i="15"/>
  <c r="P275" i="15" s="1"/>
  <c r="O276" i="15"/>
  <c r="P276" i="15" s="1"/>
  <c r="O277" i="15"/>
  <c r="P277" i="15" s="1"/>
  <c r="O278" i="15"/>
  <c r="P278" i="15" s="1"/>
  <c r="O279" i="15"/>
  <c r="P279" i="15" s="1"/>
  <c r="O280" i="15"/>
  <c r="P280" i="15" s="1"/>
  <c r="O281" i="15"/>
  <c r="P281" i="15" s="1"/>
  <c r="O282" i="15"/>
  <c r="P282" i="15" s="1"/>
  <c r="O283" i="15"/>
  <c r="P283" i="15" s="1"/>
  <c r="O284" i="15"/>
  <c r="P284" i="15" s="1"/>
  <c r="O285" i="15"/>
  <c r="P285" i="15" s="1"/>
  <c r="O286" i="15"/>
  <c r="P286" i="15" s="1"/>
  <c r="O287" i="15"/>
  <c r="P287" i="15" s="1"/>
  <c r="O288" i="15"/>
  <c r="P288" i="15" s="1"/>
  <c r="O289" i="15"/>
  <c r="P289" i="15" s="1"/>
  <c r="O290" i="15"/>
  <c r="P290" i="15" s="1"/>
  <c r="O291" i="15"/>
  <c r="P291" i="15" s="1"/>
  <c r="O292" i="15"/>
  <c r="P292" i="15" s="1"/>
  <c r="O293" i="15"/>
  <c r="P293" i="15" s="1"/>
  <c r="O294" i="15"/>
  <c r="P294" i="15" s="1"/>
  <c r="O295" i="15"/>
  <c r="P295" i="15" s="1"/>
  <c r="O296" i="15"/>
  <c r="P296" i="15" s="1"/>
  <c r="O297" i="15"/>
  <c r="P297" i="15" s="1"/>
  <c r="O298" i="15"/>
  <c r="P298" i="15" s="1"/>
  <c r="O299" i="15"/>
  <c r="P299" i="15" s="1"/>
  <c r="O300" i="15"/>
  <c r="P300" i="15" s="1"/>
  <c r="O301" i="15"/>
  <c r="P301" i="15" s="1"/>
  <c r="O302" i="15"/>
  <c r="P302" i="15" s="1"/>
  <c r="O303" i="15"/>
  <c r="P303" i="15" s="1"/>
  <c r="O304" i="15"/>
  <c r="P304" i="15" s="1"/>
  <c r="O305" i="15"/>
  <c r="P305" i="15" s="1"/>
  <c r="O306" i="15"/>
  <c r="P306" i="15" s="1"/>
  <c r="O307" i="15"/>
  <c r="P307" i="15" s="1"/>
  <c r="O308" i="15"/>
  <c r="P308" i="15" s="1"/>
  <c r="O309" i="15"/>
  <c r="P309" i="15" s="1"/>
  <c r="O310" i="15"/>
  <c r="P310" i="15" s="1"/>
  <c r="O311" i="15"/>
  <c r="P311" i="15" s="1"/>
  <c r="O312" i="15"/>
  <c r="P312" i="15" s="1"/>
  <c r="O313" i="15"/>
  <c r="P313" i="15" s="1"/>
  <c r="O314" i="15"/>
  <c r="P314" i="15" s="1"/>
  <c r="O315" i="15"/>
  <c r="P315" i="15" s="1"/>
  <c r="O316" i="15"/>
  <c r="P316" i="15" s="1"/>
  <c r="O317" i="15"/>
  <c r="P317" i="15" s="1"/>
  <c r="O318" i="15"/>
  <c r="P318" i="15" s="1"/>
  <c r="O319" i="15"/>
  <c r="P319" i="15" s="1"/>
  <c r="O320" i="15"/>
  <c r="P320" i="15" s="1"/>
  <c r="O321" i="15"/>
  <c r="P321" i="15" s="1"/>
  <c r="O322" i="15"/>
  <c r="P322" i="15" s="1"/>
  <c r="O323" i="15"/>
  <c r="P323" i="15" s="1"/>
  <c r="O324" i="15"/>
  <c r="P324" i="15" s="1"/>
  <c r="O325" i="15"/>
  <c r="P325" i="15" s="1"/>
  <c r="O326" i="15"/>
  <c r="P326" i="15" s="1"/>
  <c r="O327" i="15"/>
  <c r="P327" i="15" s="1"/>
  <c r="O328" i="15"/>
  <c r="P328" i="15" s="1"/>
  <c r="O329" i="15"/>
  <c r="P329" i="15" s="1"/>
  <c r="O330" i="15"/>
  <c r="P330" i="15" s="1"/>
  <c r="O331" i="15"/>
  <c r="P331" i="15" s="1"/>
  <c r="O332" i="15"/>
  <c r="P332" i="15" s="1"/>
  <c r="O333" i="15"/>
  <c r="P333" i="15" s="1"/>
  <c r="O334" i="15"/>
  <c r="P334" i="15" s="1"/>
  <c r="O335" i="15"/>
  <c r="P335" i="15" s="1"/>
  <c r="O336" i="15"/>
  <c r="P336" i="15" s="1"/>
  <c r="O337" i="15"/>
  <c r="P337" i="15" s="1"/>
  <c r="O338" i="15"/>
  <c r="P338" i="15" s="1"/>
  <c r="O339" i="15"/>
  <c r="P339" i="15" s="1"/>
  <c r="O340" i="15"/>
  <c r="P340" i="15" s="1"/>
  <c r="O341" i="15"/>
  <c r="P341" i="15" s="1"/>
  <c r="O342" i="15"/>
  <c r="P342" i="15" s="1"/>
  <c r="O343" i="15"/>
  <c r="P343" i="15" s="1"/>
  <c r="O344" i="15"/>
  <c r="P344" i="15" s="1"/>
  <c r="O345" i="15"/>
  <c r="P345" i="15" s="1"/>
  <c r="O346" i="15"/>
  <c r="P346" i="15" s="1"/>
  <c r="O347" i="15"/>
  <c r="P347" i="15" s="1"/>
  <c r="O348" i="15"/>
  <c r="P348" i="15" s="1"/>
  <c r="O349" i="15"/>
  <c r="P349" i="15" s="1"/>
  <c r="O350" i="15"/>
  <c r="P350" i="15" s="1"/>
  <c r="O351" i="15"/>
  <c r="P351" i="15" s="1"/>
  <c r="O352" i="15"/>
  <c r="P352" i="15" s="1"/>
  <c r="O353" i="15"/>
  <c r="P353" i="15" s="1"/>
  <c r="O354" i="15"/>
  <c r="P354" i="15" s="1"/>
  <c r="O355" i="15"/>
  <c r="P355" i="15" s="1"/>
  <c r="O356" i="15"/>
  <c r="P356" i="15" s="1"/>
  <c r="O357" i="15"/>
  <c r="P357" i="15" s="1"/>
  <c r="O358" i="15"/>
  <c r="P358" i="15" s="1"/>
  <c r="O359" i="15"/>
  <c r="P359" i="15" s="1"/>
  <c r="O360" i="15"/>
  <c r="P360" i="15" s="1"/>
  <c r="O361" i="15"/>
  <c r="P361" i="15" s="1"/>
  <c r="O362" i="15"/>
  <c r="P362" i="15" s="1"/>
  <c r="O363" i="15"/>
  <c r="P363" i="15" s="1"/>
  <c r="O364" i="15"/>
  <c r="P364" i="15" s="1"/>
  <c r="O365" i="15"/>
  <c r="P365" i="15" s="1"/>
  <c r="O366" i="15"/>
  <c r="P366" i="15" s="1"/>
  <c r="O367" i="15"/>
  <c r="P367" i="15" s="1"/>
  <c r="O368" i="15"/>
  <c r="P368" i="15" s="1"/>
  <c r="O369" i="15"/>
  <c r="P369" i="15" s="1"/>
  <c r="O370" i="15"/>
  <c r="P370" i="15" s="1"/>
  <c r="O371" i="15"/>
  <c r="P371" i="15" s="1"/>
  <c r="O372" i="15"/>
  <c r="P372" i="15" s="1"/>
  <c r="O373" i="15"/>
  <c r="P373" i="15" s="1"/>
  <c r="O374" i="15"/>
  <c r="P374" i="15" s="1"/>
  <c r="O375" i="15"/>
  <c r="P375" i="15" s="1"/>
  <c r="O376" i="15"/>
  <c r="P376" i="15" s="1"/>
  <c r="O377" i="15"/>
  <c r="P377" i="15" s="1"/>
  <c r="O378" i="15"/>
  <c r="P378" i="15" s="1"/>
  <c r="O379" i="15"/>
  <c r="P379" i="15" s="1"/>
  <c r="O380" i="15"/>
  <c r="P380" i="15" s="1"/>
  <c r="O381" i="15"/>
  <c r="P381" i="15" s="1"/>
  <c r="O382" i="15"/>
  <c r="P382" i="15" s="1"/>
  <c r="O383" i="15"/>
  <c r="P383" i="15" s="1"/>
  <c r="O384" i="15"/>
  <c r="P384" i="15" s="1"/>
  <c r="O385" i="15"/>
  <c r="P385" i="15" s="1"/>
  <c r="O386" i="15"/>
  <c r="P386" i="15" s="1"/>
  <c r="O387" i="15"/>
  <c r="P387" i="15" s="1"/>
  <c r="O388" i="15"/>
  <c r="P388" i="15" s="1"/>
  <c r="O389" i="15"/>
  <c r="P389" i="15" s="1"/>
  <c r="O390" i="15"/>
  <c r="P390" i="15" s="1"/>
  <c r="O391" i="15"/>
  <c r="P391" i="15" s="1"/>
  <c r="O392" i="15"/>
  <c r="P392" i="15" s="1"/>
  <c r="O393" i="15"/>
  <c r="P393" i="15" s="1"/>
  <c r="O394" i="15"/>
  <c r="P394" i="15" s="1"/>
  <c r="O395" i="15"/>
  <c r="P395" i="15" s="1"/>
  <c r="O396" i="15"/>
  <c r="P396" i="15" s="1"/>
  <c r="O397" i="15"/>
  <c r="P397" i="15" s="1"/>
  <c r="O398" i="15"/>
  <c r="P398" i="15" s="1"/>
  <c r="O399" i="15"/>
  <c r="P399" i="15" s="1"/>
  <c r="O400" i="15"/>
  <c r="P400" i="15" s="1"/>
  <c r="O401" i="15"/>
  <c r="P401" i="15" s="1"/>
  <c r="O402" i="15"/>
  <c r="P402" i="15" s="1"/>
  <c r="O403" i="15"/>
  <c r="P403" i="15" s="1"/>
  <c r="O404" i="15"/>
  <c r="P404" i="15" s="1"/>
  <c r="O405" i="15"/>
  <c r="P405" i="15" s="1"/>
  <c r="O406" i="15"/>
  <c r="P406" i="15" s="1"/>
  <c r="O407" i="15"/>
  <c r="P407" i="15" s="1"/>
  <c r="O408" i="15"/>
  <c r="P408" i="15" s="1"/>
  <c r="O409" i="15"/>
  <c r="P409" i="15" s="1"/>
  <c r="O410" i="15"/>
  <c r="P410" i="15" s="1"/>
  <c r="O411" i="15"/>
  <c r="P411" i="15" s="1"/>
  <c r="O412" i="15"/>
  <c r="P412" i="15" s="1"/>
  <c r="O413" i="15"/>
  <c r="P413" i="15" s="1"/>
  <c r="O414" i="15"/>
  <c r="P414" i="15" s="1"/>
  <c r="O415" i="15"/>
  <c r="P415" i="15" s="1"/>
  <c r="O416" i="15"/>
  <c r="P416" i="15" s="1"/>
  <c r="O417" i="15"/>
  <c r="P417" i="15" s="1"/>
  <c r="O2" i="15"/>
  <c r="P2" i="15" s="1"/>
  <c r="M241" i="15"/>
  <c r="M205" i="15"/>
  <c r="M121" i="15"/>
  <c r="M55" i="15"/>
  <c r="CI6" i="4"/>
  <c r="CJ6" i="4" s="1"/>
  <c r="CJ24" i="4" s="1"/>
  <c r="CJ42" i="4" s="1"/>
  <c r="CJ60" i="4" s="1"/>
  <c r="CI7" i="4"/>
  <c r="CJ7" i="4" s="1"/>
  <c r="CJ25" i="4" s="1"/>
  <c r="CJ43" i="4" s="1"/>
  <c r="CJ61" i="4" s="1"/>
  <c r="CI8" i="4"/>
  <c r="CJ8" i="4" s="1"/>
  <c r="CJ26" i="4" s="1"/>
  <c r="CJ44" i="4" s="1"/>
  <c r="CJ62" i="4" s="1"/>
  <c r="CI9" i="4"/>
  <c r="CJ9" i="4" s="1"/>
  <c r="CJ27" i="4" s="1"/>
  <c r="CJ45" i="4" s="1"/>
  <c r="CJ63" i="4" s="1"/>
  <c r="CI10" i="4"/>
  <c r="CJ10" i="4" s="1"/>
  <c r="CJ28" i="4" s="1"/>
  <c r="CJ46" i="4" s="1"/>
  <c r="CJ64" i="4" s="1"/>
  <c r="CI11" i="4"/>
  <c r="CJ11" i="4" s="1"/>
  <c r="CJ29" i="4" s="1"/>
  <c r="CJ47" i="4" s="1"/>
  <c r="CI12" i="4"/>
  <c r="CJ12" i="4" s="1"/>
  <c r="CJ30" i="4" s="1"/>
  <c r="CJ48" i="4" s="1"/>
  <c r="CI13" i="4"/>
  <c r="CJ13" i="4" s="1"/>
  <c r="CJ31" i="4" s="1"/>
  <c r="CJ49" i="4" s="1"/>
  <c r="CI14" i="4"/>
  <c r="CJ14" i="4" s="1"/>
  <c r="CJ32" i="4" s="1"/>
  <c r="CJ50" i="4" s="1"/>
  <c r="CI15" i="4"/>
  <c r="CJ15" i="4" s="1"/>
  <c r="CJ33" i="4" s="1"/>
  <c r="CJ51" i="4" s="1"/>
  <c r="CI16" i="4"/>
  <c r="CJ16" i="4" s="1"/>
  <c r="CJ34" i="4" s="1"/>
  <c r="CJ52" i="4" s="1"/>
  <c r="CI17" i="4"/>
  <c r="CJ17" i="4" s="1"/>
  <c r="CJ35" i="4" s="1"/>
  <c r="CJ53" i="4" s="1"/>
  <c r="CI18" i="4"/>
  <c r="CI36" i="4" s="1"/>
  <c r="CI54" i="4" s="1"/>
  <c r="CI19" i="4"/>
  <c r="CJ19" i="4" s="1"/>
  <c r="CJ37" i="4" s="1"/>
  <c r="CJ55" i="4" s="1"/>
  <c r="CI20" i="4"/>
  <c r="CI38" i="4" s="1"/>
  <c r="CI56" i="4" s="1"/>
  <c r="CI21" i="4"/>
  <c r="CI39" i="4" s="1"/>
  <c r="CI57" i="4" s="1"/>
  <c r="CI22" i="4"/>
  <c r="CI40" i="4" s="1"/>
  <c r="CI58" i="4" s="1"/>
  <c r="CI5" i="4"/>
  <c r="CJ5" i="4" s="1"/>
  <c r="CJ23" i="4" s="1"/>
  <c r="CJ41" i="4" s="1"/>
  <c r="CJ59" i="4" s="1"/>
  <c r="R2" i="15"/>
  <c r="F71" i="14"/>
  <c r="G71" i="14" s="1"/>
  <c r="F72" i="14"/>
  <c r="G72" i="14" s="1"/>
  <c r="F74" i="14"/>
  <c r="G74" i="14" s="1"/>
  <c r="F70" i="14"/>
  <c r="G70" i="14" s="1"/>
  <c r="K37" i="14"/>
  <c r="K38" i="14"/>
  <c r="K39" i="14"/>
  <c r="K40" i="14"/>
  <c r="K36" i="14"/>
  <c r="L39" i="14"/>
  <c r="L40" i="14"/>
  <c r="L36" i="14"/>
  <c r="L37" i="14"/>
  <c r="L38" i="14"/>
  <c r="AJ22" i="5"/>
  <c r="AJ21" i="5"/>
  <c r="BI61" i="4" s="1"/>
  <c r="AJ20" i="5"/>
  <c r="BI60" i="4" s="1"/>
  <c r="AI22" i="5"/>
  <c r="AI21" i="5"/>
  <c r="BI46" i="4" s="1"/>
  <c r="AI20" i="5"/>
  <c r="BI42" i="4" s="1"/>
  <c r="AH22" i="5"/>
  <c r="AH21" i="5"/>
  <c r="BI30" i="4" s="1"/>
  <c r="AH20" i="5"/>
  <c r="BI23" i="4" s="1"/>
  <c r="AG22" i="5"/>
  <c r="AG21" i="5"/>
  <c r="BI14" i="4" s="1"/>
  <c r="AG20" i="5"/>
  <c r="BI6" i="4" s="1"/>
  <c r="BU23" i="4"/>
  <c r="BV23" i="4" s="1"/>
  <c r="BU24" i="4"/>
  <c r="BV24" i="4" s="1"/>
  <c r="BU25" i="4"/>
  <c r="BV25" i="4" s="1"/>
  <c r="BU26" i="4"/>
  <c r="BV26" i="4" s="1"/>
  <c r="BU27" i="4"/>
  <c r="BV27" i="4" s="1"/>
  <c r="BU28" i="4"/>
  <c r="BV28" i="4" s="1"/>
  <c r="BU29" i="4"/>
  <c r="BV29" i="4" s="1"/>
  <c r="BU30" i="4"/>
  <c r="BV30" i="4" s="1"/>
  <c r="BU31" i="4"/>
  <c r="BV31" i="4" s="1"/>
  <c r="BU32" i="4"/>
  <c r="BV32" i="4" s="1"/>
  <c r="BU33" i="4"/>
  <c r="BV33" i="4" s="1"/>
  <c r="BU34" i="4"/>
  <c r="BV34" i="4" s="1"/>
  <c r="BU35" i="4"/>
  <c r="BV35" i="4" s="1"/>
  <c r="BU36" i="4"/>
  <c r="BV36" i="4" s="1"/>
  <c r="BU37" i="4"/>
  <c r="BV37" i="4" s="1"/>
  <c r="BU38" i="4"/>
  <c r="BV38" i="4" s="1"/>
  <c r="BU39" i="4"/>
  <c r="BV39" i="4" s="1"/>
  <c r="BU40" i="4"/>
  <c r="BV40" i="4" s="1"/>
  <c r="BU41" i="4"/>
  <c r="BV41" i="4" s="1"/>
  <c r="BU42" i="4"/>
  <c r="BV42" i="4" s="1"/>
  <c r="BU43" i="4"/>
  <c r="BV43" i="4" s="1"/>
  <c r="BU44" i="4"/>
  <c r="BV44" i="4" s="1"/>
  <c r="BU45" i="4"/>
  <c r="BV45" i="4" s="1"/>
  <c r="BU46" i="4"/>
  <c r="BV46" i="4" s="1"/>
  <c r="BU47" i="4"/>
  <c r="BV47" i="4" s="1"/>
  <c r="BU48" i="4"/>
  <c r="BV48" i="4" s="1"/>
  <c r="BU49" i="4"/>
  <c r="BV49" i="4" s="1"/>
  <c r="BU50" i="4"/>
  <c r="BV50" i="4" s="1"/>
  <c r="BU51" i="4"/>
  <c r="BV51" i="4" s="1"/>
  <c r="BU52" i="4"/>
  <c r="BV52" i="4" s="1"/>
  <c r="BU53" i="4"/>
  <c r="BV53" i="4" s="1"/>
  <c r="BU54" i="4"/>
  <c r="BV54" i="4" s="1"/>
  <c r="BU55" i="4"/>
  <c r="BV55" i="4" s="1"/>
  <c r="BU56" i="4"/>
  <c r="BV56" i="4" s="1"/>
  <c r="BU57" i="4"/>
  <c r="BV57" i="4" s="1"/>
  <c r="BU58" i="4"/>
  <c r="BV58" i="4" s="1"/>
  <c r="BU59" i="4"/>
  <c r="BV59" i="4" s="1"/>
  <c r="BU60" i="4"/>
  <c r="BV60" i="4" s="1"/>
  <c r="BU61" i="4"/>
  <c r="BV61" i="4" s="1"/>
  <c r="BU62" i="4"/>
  <c r="BV62" i="4" s="1"/>
  <c r="BU63" i="4"/>
  <c r="BV63" i="4" s="1"/>
  <c r="BU64" i="4"/>
  <c r="BV64" i="4" s="1"/>
  <c r="BU6" i="4"/>
  <c r="BV6" i="4" s="1"/>
  <c r="BU7" i="4"/>
  <c r="BV7" i="4" s="1"/>
  <c r="BU8" i="4"/>
  <c r="BV8" i="4" s="1"/>
  <c r="BU9" i="4"/>
  <c r="BV9" i="4" s="1"/>
  <c r="BU10" i="4"/>
  <c r="BV10" i="4" s="1"/>
  <c r="BU11" i="4"/>
  <c r="BV11" i="4" s="1"/>
  <c r="BU12" i="4"/>
  <c r="BV12" i="4" s="1"/>
  <c r="BU13" i="4"/>
  <c r="BV13" i="4" s="1"/>
  <c r="BU14" i="4"/>
  <c r="BV14" i="4" s="1"/>
  <c r="BU15" i="4"/>
  <c r="BV15" i="4" s="1"/>
  <c r="BU16" i="4"/>
  <c r="BV16" i="4" s="1"/>
  <c r="BU17" i="4"/>
  <c r="BV17" i="4" s="1"/>
  <c r="BU18" i="4"/>
  <c r="BV18" i="4" s="1"/>
  <c r="BU19" i="4"/>
  <c r="BV19" i="4" s="1"/>
  <c r="BU20" i="4"/>
  <c r="BV20" i="4" s="1"/>
  <c r="BU21" i="4"/>
  <c r="BV21" i="4" s="1"/>
  <c r="BU22" i="4"/>
  <c r="BV22" i="4" s="1"/>
  <c r="AH6" i="5"/>
  <c r="AJ16" i="5"/>
  <c r="AI16" i="5"/>
  <c r="AH16" i="5"/>
  <c r="AG16" i="5"/>
  <c r="AJ15" i="5"/>
  <c r="BH61" i="4" s="1"/>
  <c r="AI15" i="5"/>
  <c r="BH47" i="4" s="1"/>
  <c r="AH15" i="5"/>
  <c r="BH31" i="4" s="1"/>
  <c r="AG15" i="5"/>
  <c r="BH9" i="4" s="1"/>
  <c r="AJ14" i="5"/>
  <c r="BH59" i="4" s="1"/>
  <c r="AI14" i="5"/>
  <c r="BH41" i="4" s="1"/>
  <c r="AG14" i="5"/>
  <c r="BH5" i="4" s="1"/>
  <c r="AH14" i="5"/>
  <c r="BH23" i="4" s="1"/>
  <c r="R3" i="14"/>
  <c r="AH8" i="5"/>
  <c r="AH7" i="5"/>
  <c r="AO6" i="4"/>
  <c r="AP6" i="4"/>
  <c r="AO7" i="4"/>
  <c r="AP7" i="4"/>
  <c r="AO8" i="4"/>
  <c r="AP8" i="4"/>
  <c r="AO9" i="4"/>
  <c r="AP9" i="4"/>
  <c r="AO10" i="4"/>
  <c r="AP10" i="4"/>
  <c r="AO11" i="4"/>
  <c r="AP11" i="4"/>
  <c r="AP12" i="4"/>
  <c r="AP13" i="4"/>
  <c r="AP14" i="4"/>
  <c r="AP15" i="4"/>
  <c r="AP16" i="4"/>
  <c r="AP17" i="4"/>
  <c r="AO5" i="4"/>
  <c r="AP5" i="4"/>
  <c r="I12" i="11"/>
  <c r="I13" i="11"/>
  <c r="I14" i="11"/>
  <c r="I15" i="11"/>
  <c r="I16" i="11"/>
  <c r="I17" i="11"/>
  <c r="I18" i="11"/>
  <c r="I19" i="11"/>
  <c r="I20" i="11"/>
  <c r="I11" i="11"/>
  <c r="D7" i="10"/>
  <c r="D8" i="10"/>
  <c r="C8" i="10"/>
  <c r="C7" i="10"/>
  <c r="E58" i="4"/>
  <c r="G58" i="4"/>
  <c r="E59" i="4"/>
  <c r="G59" i="4"/>
  <c r="E60" i="4"/>
  <c r="G60" i="4"/>
  <c r="E61" i="4"/>
  <c r="G61" i="4"/>
  <c r="E62" i="4"/>
  <c r="G62" i="4"/>
  <c r="E63" i="4"/>
  <c r="G63" i="4"/>
  <c r="E64" i="4"/>
  <c r="G64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6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E23" i="4"/>
  <c r="E24" i="4"/>
  <c r="E25" i="4"/>
  <c r="E26" i="4"/>
  <c r="E27" i="4"/>
  <c r="E28" i="4"/>
  <c r="E29" i="4"/>
  <c r="E30" i="4"/>
  <c r="E31" i="4"/>
  <c r="E32" i="4"/>
  <c r="E33" i="4"/>
  <c r="E34" i="4"/>
  <c r="G40" i="4"/>
  <c r="E36" i="4"/>
  <c r="E37" i="4"/>
  <c r="E38" i="4"/>
  <c r="E39" i="4"/>
  <c r="E40" i="4"/>
  <c r="E35" i="4"/>
  <c r="H45" i="9"/>
  <c r="D15" i="9" s="1"/>
  <c r="H47" i="9"/>
  <c r="D17" i="9" s="1"/>
  <c r="E17" i="9" s="1"/>
  <c r="E19" i="9" s="1"/>
  <c r="E5" i="4"/>
  <c r="G5" i="4"/>
  <c r="D85" i="9"/>
  <c r="L85" i="9" s="1"/>
  <c r="Q85" i="9" s="1"/>
  <c r="D86" i="9"/>
  <c r="L86" i="9" s="1"/>
  <c r="Q86" i="9" s="1"/>
  <c r="D87" i="9"/>
  <c r="J87" i="9" s="1"/>
  <c r="O87" i="9" s="1"/>
  <c r="D88" i="9"/>
  <c r="K88" i="9" s="1"/>
  <c r="P88" i="9" s="1"/>
  <c r="D89" i="9"/>
  <c r="K89" i="9" s="1"/>
  <c r="P89" i="9" s="1"/>
  <c r="D90" i="9"/>
  <c r="K90" i="9" s="1"/>
  <c r="P90" i="9" s="1"/>
  <c r="H44" i="9" s="1"/>
  <c r="D14" i="9" s="1"/>
  <c r="E14" i="9" s="1"/>
  <c r="E15" i="9" s="1"/>
  <c r="D91" i="9"/>
  <c r="K91" i="9" s="1"/>
  <c r="P91" i="9" s="1"/>
  <c r="H49" i="9" s="1"/>
  <c r="D19" i="9" s="1"/>
  <c r="D92" i="9"/>
  <c r="K92" i="9" s="1"/>
  <c r="P92" i="9" s="1"/>
  <c r="H51" i="9" s="1"/>
  <c r="D21" i="9" s="1"/>
  <c r="D93" i="9"/>
  <c r="K93" i="9" s="1"/>
  <c r="P93" i="9" s="1"/>
  <c r="H53" i="9" s="1"/>
  <c r="D23" i="9" s="1"/>
  <c r="E23" i="9" s="1"/>
  <c r="D94" i="9"/>
  <c r="K94" i="9" s="1"/>
  <c r="P94" i="9" s="1"/>
  <c r="D95" i="9"/>
  <c r="J95" i="9" s="1"/>
  <c r="O95" i="9" s="1"/>
  <c r="D96" i="9"/>
  <c r="D97" i="9"/>
  <c r="D98" i="9"/>
  <c r="D84" i="9"/>
  <c r="L84" i="9" s="1"/>
  <c r="Q84" i="9" s="1"/>
  <c r="Z9" i="1"/>
  <c r="AA8" i="1" s="1"/>
  <c r="AB8" i="1" s="1"/>
  <c r="O23" i="17" l="1"/>
  <c r="R22" i="17"/>
  <c r="R30" i="17"/>
  <c r="Q28" i="17"/>
  <c r="S28" i="17" s="1"/>
  <c r="Q23" i="17"/>
  <c r="S23" i="17" s="1"/>
  <c r="Q18" i="17"/>
  <c r="Q13" i="17"/>
  <c r="O13" i="17"/>
  <c r="Y13" i="17" s="1"/>
  <c r="R12" i="17"/>
  <c r="Q32" i="17"/>
  <c r="S32" i="17" s="1"/>
  <c r="Q8" i="17"/>
  <c r="R25" i="17"/>
  <c r="R15" i="17"/>
  <c r="R3" i="17"/>
  <c r="R23" i="17"/>
  <c r="R13" i="17"/>
  <c r="R32" i="17"/>
  <c r="R28" i="17"/>
  <c r="R20" i="17"/>
  <c r="R10" i="17"/>
  <c r="R18" i="17"/>
  <c r="R8" i="17"/>
  <c r="P28" i="17"/>
  <c r="T28" i="17" s="1"/>
  <c r="O28" i="17"/>
  <c r="O18" i="17"/>
  <c r="R7" i="17"/>
  <c r="R27" i="17"/>
  <c r="R17" i="17"/>
  <c r="R5" i="17"/>
  <c r="Q3" i="17"/>
  <c r="Q24" i="17"/>
  <c r="S24" i="17" s="1"/>
  <c r="Q19" i="17"/>
  <c r="Q14" i="17"/>
  <c r="Q9" i="17"/>
  <c r="O32" i="17"/>
  <c r="Q7" i="17"/>
  <c r="P31" i="17"/>
  <c r="T31" i="17" s="1"/>
  <c r="Q27" i="17"/>
  <c r="S27" i="17" s="1"/>
  <c r="Q22" i="17"/>
  <c r="Q17" i="17"/>
  <c r="Q12" i="17"/>
  <c r="P6" i="17"/>
  <c r="P26" i="17"/>
  <c r="T26" i="17" s="1"/>
  <c r="P21" i="17"/>
  <c r="P16" i="17"/>
  <c r="P11" i="17"/>
  <c r="Q30" i="17"/>
  <c r="S30" i="17" s="1"/>
  <c r="Q5" i="17"/>
  <c r="R29" i="17"/>
  <c r="Q25" i="17"/>
  <c r="S25" i="17" s="1"/>
  <c r="Q20" i="17"/>
  <c r="Q15" i="17"/>
  <c r="Q10" i="17"/>
  <c r="R4" i="17"/>
  <c r="O3" i="17"/>
  <c r="Q29" i="17"/>
  <c r="S29" i="17" s="1"/>
  <c r="R24" i="17"/>
  <c r="R19" i="17"/>
  <c r="R14" i="17"/>
  <c r="R9" i="17"/>
  <c r="Q4" i="17"/>
  <c r="P3" i="17"/>
  <c r="O31" i="17"/>
  <c r="O26" i="17"/>
  <c r="O21" i="17"/>
  <c r="O16" i="17"/>
  <c r="O11" i="17"/>
  <c r="O6" i="17"/>
  <c r="Y6" i="17" s="1"/>
  <c r="P23" i="17"/>
  <c r="T23" i="17" s="1"/>
  <c r="P18" i="17"/>
  <c r="P13" i="17"/>
  <c r="P8" i="17"/>
  <c r="O8" i="17"/>
  <c r="P30" i="17"/>
  <c r="T30" i="17" s="1"/>
  <c r="P25" i="17"/>
  <c r="T25" i="17" s="1"/>
  <c r="P20" i="17"/>
  <c r="P15" i="17"/>
  <c r="P10" i="17"/>
  <c r="P5" i="17"/>
  <c r="O30" i="17"/>
  <c r="O25" i="17"/>
  <c r="O20" i="17"/>
  <c r="O15" i="17"/>
  <c r="O10" i="17"/>
  <c r="O5" i="17"/>
  <c r="P32" i="17"/>
  <c r="P27" i="17"/>
  <c r="T27" i="17" s="1"/>
  <c r="P22" i="17"/>
  <c r="P17" i="17"/>
  <c r="P12" i="17"/>
  <c r="P7" i="17"/>
  <c r="O27" i="17"/>
  <c r="O22" i="17"/>
  <c r="O17" i="17"/>
  <c r="O12" i="17"/>
  <c r="O7" i="17"/>
  <c r="R31" i="17"/>
  <c r="P29" i="17"/>
  <c r="T29" i="17" s="1"/>
  <c r="R26" i="17"/>
  <c r="P24" i="17"/>
  <c r="R21" i="17"/>
  <c r="P19" i="17"/>
  <c r="R16" i="17"/>
  <c r="P14" i="17"/>
  <c r="R11" i="17"/>
  <c r="P9" i="17"/>
  <c r="Q31" i="17"/>
  <c r="S31" i="17" s="1"/>
  <c r="O29" i="17"/>
  <c r="Q26" i="17"/>
  <c r="S26" i="17" s="1"/>
  <c r="O24" i="17"/>
  <c r="Q21" i="17"/>
  <c r="O19" i="17"/>
  <c r="Q16" i="17"/>
  <c r="O14" i="17"/>
  <c r="Q11" i="17"/>
  <c r="O9" i="17"/>
  <c r="FC52" i="4"/>
  <c r="FC12" i="4"/>
  <c r="FC55" i="4"/>
  <c r="BI55" i="4"/>
  <c r="BI44" i="4"/>
  <c r="BH40" i="4"/>
  <c r="BH18" i="4"/>
  <c r="BH11" i="4"/>
  <c r="BH64" i="4"/>
  <c r="BI21" i="4"/>
  <c r="BH10" i="4"/>
  <c r="BI12" i="4"/>
  <c r="BH45" i="4"/>
  <c r="BH39" i="4"/>
  <c r="BI53" i="4"/>
  <c r="BI17" i="4"/>
  <c r="BH56" i="4"/>
  <c r="BI7" i="4"/>
  <c r="BI63" i="4"/>
  <c r="BI11" i="4"/>
  <c r="BH55" i="4"/>
  <c r="BI57" i="4"/>
  <c r="AG32" i="5"/>
  <c r="BI52" i="4"/>
  <c r="BH12" i="4"/>
  <c r="BH28" i="4"/>
  <c r="BI22" i="4"/>
  <c r="BI58" i="4"/>
  <c r="BI45" i="4"/>
  <c r="BH21" i="4"/>
  <c r="BH22" i="4"/>
  <c r="BH46" i="4"/>
  <c r="BI13" i="4"/>
  <c r="BI54" i="4"/>
  <c r="BH16" i="4"/>
  <c r="BH38" i="4"/>
  <c r="BH60" i="4"/>
  <c r="BI50" i="4"/>
  <c r="BH15" i="4"/>
  <c r="BH34" i="4"/>
  <c r="BI39" i="4"/>
  <c r="BI49" i="4"/>
  <c r="BH17" i="4"/>
  <c r="BH14" i="4"/>
  <c r="BH30" i="4"/>
  <c r="BI29" i="4"/>
  <c r="BI48" i="4"/>
  <c r="BH13" i="4"/>
  <c r="BH29" i="4"/>
  <c r="BI5" i="4"/>
  <c r="BJ5" i="4" s="1"/>
  <c r="BI41" i="4"/>
  <c r="BI47" i="4"/>
  <c r="FC5" i="4"/>
  <c r="FC27" i="4"/>
  <c r="FC17" i="4"/>
  <c r="FC7" i="4"/>
  <c r="FC43" i="4"/>
  <c r="FC61" i="4"/>
  <c r="FC36" i="4"/>
  <c r="FC26" i="4"/>
  <c r="FC16" i="4"/>
  <c r="FC6" i="4"/>
  <c r="FC42" i="4"/>
  <c r="FC60" i="4"/>
  <c r="FC35" i="4"/>
  <c r="FC25" i="4"/>
  <c r="FC15" i="4"/>
  <c r="FC51" i="4"/>
  <c r="FC41" i="4"/>
  <c r="FC59" i="4"/>
  <c r="FC34" i="4"/>
  <c r="FC24" i="4"/>
  <c r="FC14" i="4"/>
  <c r="FC50" i="4"/>
  <c r="FC40" i="4"/>
  <c r="FC58" i="4"/>
  <c r="FC33" i="4"/>
  <c r="FC23" i="4"/>
  <c r="FC13" i="4"/>
  <c r="FC49" i="4"/>
  <c r="FC39" i="4"/>
  <c r="FC57" i="4"/>
  <c r="FC32" i="4"/>
  <c r="FC22" i="4"/>
  <c r="FC48" i="4"/>
  <c r="FC38" i="4"/>
  <c r="FC56" i="4"/>
  <c r="FC31" i="4"/>
  <c r="FC21" i="4"/>
  <c r="FC11" i="4"/>
  <c r="FC47" i="4"/>
  <c r="FC37" i="4"/>
  <c r="FC30" i="4"/>
  <c r="FC20" i="4"/>
  <c r="FC10" i="4"/>
  <c r="FC46" i="4"/>
  <c r="FC64" i="4"/>
  <c r="FC54" i="4"/>
  <c r="FC29" i="4"/>
  <c r="FC19" i="4"/>
  <c r="FC9" i="4"/>
  <c r="FC45" i="4"/>
  <c r="FC63" i="4"/>
  <c r="FC53" i="4"/>
  <c r="FC28" i="4"/>
  <c r="FC18" i="4"/>
  <c r="FC8" i="4"/>
  <c r="FC44" i="4"/>
  <c r="FC62" i="4"/>
  <c r="EY53" i="4"/>
  <c r="EY22" i="4"/>
  <c r="EY13" i="4"/>
  <c r="EY12" i="4"/>
  <c r="EY32" i="4"/>
  <c r="EY45" i="4"/>
  <c r="EY11" i="4"/>
  <c r="EY9" i="4"/>
  <c r="EY7" i="4"/>
  <c r="EY6" i="4"/>
  <c r="EY63" i="4"/>
  <c r="EY44" i="4"/>
  <c r="EY5" i="4"/>
  <c r="EY33" i="4"/>
  <c r="EY23" i="4"/>
  <c r="EY64" i="4"/>
  <c r="EY54" i="4"/>
  <c r="EY43" i="4"/>
  <c r="EY31" i="4"/>
  <c r="EY21" i="4"/>
  <c r="EY62" i="4"/>
  <c r="EY52" i="4"/>
  <c r="EY40" i="4"/>
  <c r="EY30" i="4"/>
  <c r="EY20" i="4"/>
  <c r="EY10" i="4"/>
  <c r="EY61" i="4"/>
  <c r="EY50" i="4"/>
  <c r="EY39" i="4"/>
  <c r="EY29" i="4"/>
  <c r="EY19" i="4"/>
  <c r="EY60" i="4"/>
  <c r="EY49" i="4"/>
  <c r="EY38" i="4"/>
  <c r="EY28" i="4"/>
  <c r="EY18" i="4"/>
  <c r="EY8" i="4"/>
  <c r="EY59" i="4"/>
  <c r="EY48" i="4"/>
  <c r="EY37" i="4"/>
  <c r="EY27" i="4"/>
  <c r="EY17" i="4"/>
  <c r="EY58" i="4"/>
  <c r="EY47" i="4"/>
  <c r="EY36" i="4"/>
  <c r="EY26" i="4"/>
  <c r="EY16" i="4"/>
  <c r="EY57" i="4"/>
  <c r="EY46" i="4"/>
  <c r="EY35" i="4"/>
  <c r="EY25" i="4"/>
  <c r="EY15" i="4"/>
  <c r="EY42" i="4"/>
  <c r="EY56" i="4"/>
  <c r="EY34" i="4"/>
  <c r="EY24" i="4"/>
  <c r="EY14" i="4"/>
  <c r="EY41" i="4"/>
  <c r="EY55" i="4"/>
  <c r="EY51" i="4"/>
  <c r="F40" i="14"/>
  <c r="F39" i="14"/>
  <c r="F38" i="14"/>
  <c r="O5" i="14"/>
  <c r="G33" i="11"/>
  <c r="G32" i="11"/>
  <c r="G30" i="11"/>
  <c r="D5" i="14"/>
  <c r="D10" i="14" s="1"/>
  <c r="AH17" i="17"/>
  <c r="AI17" i="17" s="1"/>
  <c r="AH12" i="17"/>
  <c r="AI12" i="17" s="1"/>
  <c r="AH32" i="17"/>
  <c r="AI32" i="17" s="1"/>
  <c r="AH27" i="17"/>
  <c r="AI27" i="17" s="1"/>
  <c r="AH26" i="17"/>
  <c r="AI26" i="17" s="1"/>
  <c r="AH22" i="17"/>
  <c r="AI22" i="17" s="1"/>
  <c r="AH16" i="17"/>
  <c r="AI16" i="17" s="1"/>
  <c r="AH23" i="17"/>
  <c r="AI23" i="17" s="1"/>
  <c r="AH15" i="17"/>
  <c r="AI15" i="17" s="1"/>
  <c r="AH14" i="17"/>
  <c r="AI14" i="17" s="1"/>
  <c r="AH13" i="17"/>
  <c r="AI13" i="17" s="1"/>
  <c r="AH28" i="17"/>
  <c r="AI28" i="17" s="1"/>
  <c r="AH18" i="17"/>
  <c r="AI18" i="17" s="1"/>
  <c r="AH8" i="17"/>
  <c r="AI8" i="17" s="1"/>
  <c r="AH25" i="17"/>
  <c r="AI25" i="17" s="1"/>
  <c r="AH24" i="17"/>
  <c r="AI24" i="17" s="1"/>
  <c r="AH31" i="17"/>
  <c r="AI31" i="17" s="1"/>
  <c r="AH21" i="17"/>
  <c r="AI21" i="17" s="1"/>
  <c r="AH11" i="17"/>
  <c r="AI11" i="17" s="1"/>
  <c r="AH30" i="17"/>
  <c r="AI30" i="17" s="1"/>
  <c r="AH20" i="17"/>
  <c r="AI20" i="17" s="1"/>
  <c r="AH10" i="17"/>
  <c r="AI10" i="17" s="1"/>
  <c r="AH29" i="17"/>
  <c r="AI29" i="17" s="1"/>
  <c r="AH19" i="17"/>
  <c r="AI19" i="17" s="1"/>
  <c r="G31" i="11"/>
  <c r="G29" i="11"/>
  <c r="G28" i="11"/>
  <c r="G27" i="11"/>
  <c r="G25" i="11"/>
  <c r="G26" i="11"/>
  <c r="G35" i="11"/>
  <c r="AT9" i="4"/>
  <c r="J38" i="14"/>
  <c r="N38" i="14" s="1"/>
  <c r="O38" i="14" s="1"/>
  <c r="J37" i="14"/>
  <c r="N37" i="14" s="1"/>
  <c r="O37" i="14" s="1"/>
  <c r="J36" i="14"/>
  <c r="N36" i="14" s="1"/>
  <c r="O36" i="14" s="1"/>
  <c r="F33" i="11"/>
  <c r="C10" i="14"/>
  <c r="C11" i="14" s="1"/>
  <c r="C5" i="14" s="1"/>
  <c r="J40" i="14"/>
  <c r="N40" i="14" s="1"/>
  <c r="O40" i="14" s="1"/>
  <c r="F10" i="14"/>
  <c r="J39" i="14"/>
  <c r="N39" i="14" s="1"/>
  <c r="O39" i="14" s="1"/>
  <c r="E27" i="11"/>
  <c r="E33" i="11"/>
  <c r="E25" i="11"/>
  <c r="E32" i="11"/>
  <c r="E30" i="11"/>
  <c r="E29" i="11"/>
  <c r="E28" i="11"/>
  <c r="E31" i="11"/>
  <c r="E26" i="11"/>
  <c r="E35" i="11"/>
  <c r="O3" i="14"/>
  <c r="F34" i="11"/>
  <c r="F29" i="11"/>
  <c r="J54" i="14"/>
  <c r="N54" i="14" s="1"/>
  <c r="O54" i="14" s="1"/>
  <c r="F28" i="11"/>
  <c r="E10" i="14"/>
  <c r="E11" i="14" s="1"/>
  <c r="E5" i="14" s="1"/>
  <c r="J55" i="14"/>
  <c r="N55" i="14" s="1"/>
  <c r="O55" i="14" s="1"/>
  <c r="F32" i="11"/>
  <c r="F27" i="11"/>
  <c r="O4" i="14"/>
  <c r="J52" i="14"/>
  <c r="N52" i="14" s="1"/>
  <c r="O52" i="14" s="1"/>
  <c r="F25" i="11"/>
  <c r="F31" i="11"/>
  <c r="F26" i="11"/>
  <c r="J56" i="14"/>
  <c r="N56" i="14" s="1"/>
  <c r="O56" i="14" s="1"/>
  <c r="J53" i="14"/>
  <c r="N53" i="14" s="1"/>
  <c r="O53" i="14" s="1"/>
  <c r="F35" i="11"/>
  <c r="AT8" i="4"/>
  <c r="AT5" i="4"/>
  <c r="AT10" i="4"/>
  <c r="AT6" i="4"/>
  <c r="AT11" i="4"/>
  <c r="AT7" i="4"/>
  <c r="CU18" i="4"/>
  <c r="CU11" i="4"/>
  <c r="CV11" i="4"/>
  <c r="CV15" i="4"/>
  <c r="CW10" i="4"/>
  <c r="CT10" i="4"/>
  <c r="CT8" i="4"/>
  <c r="CS8" i="4"/>
  <c r="CW5" i="4"/>
  <c r="CX5" i="4"/>
  <c r="CT5" i="4"/>
  <c r="CX15" i="4"/>
  <c r="CU5" i="4"/>
  <c r="CX10" i="4"/>
  <c r="CS5" i="4"/>
  <c r="CU12" i="4"/>
  <c r="CU8" i="4"/>
  <c r="CS6" i="4"/>
  <c r="CW11" i="4"/>
  <c r="CW6" i="4"/>
  <c r="CV5" i="4"/>
  <c r="CV10" i="4"/>
  <c r="CV7" i="4"/>
  <c r="CX17" i="4"/>
  <c r="CX9" i="4"/>
  <c r="CV16" i="4"/>
  <c r="CU10" i="4"/>
  <c r="CU7" i="4"/>
  <c r="CX16" i="4"/>
  <c r="CW9" i="4"/>
  <c r="CT7" i="4"/>
  <c r="CX8" i="4"/>
  <c r="CV14" i="4"/>
  <c r="CV9" i="4"/>
  <c r="CS7" i="4"/>
  <c r="CX14" i="4"/>
  <c r="CW8" i="4"/>
  <c r="CV13" i="4"/>
  <c r="CU9" i="4"/>
  <c r="CV6" i="4"/>
  <c r="CX13" i="4"/>
  <c r="CX7" i="4"/>
  <c r="CU13" i="4"/>
  <c r="CT9" i="4"/>
  <c r="CU6" i="4"/>
  <c r="CX12" i="4"/>
  <c r="CW7" i="4"/>
  <c r="CV12" i="4"/>
  <c r="CV8" i="4"/>
  <c r="CX11" i="4"/>
  <c r="EU9" i="4"/>
  <c r="ES63" i="4"/>
  <c r="CX19" i="4"/>
  <c r="CR27" i="4"/>
  <c r="CS31" i="4"/>
  <c r="CX36" i="4"/>
  <c r="CQ23" i="4"/>
  <c r="CS41" i="4"/>
  <c r="CW31" i="4"/>
  <c r="CQ16" i="4"/>
  <c r="CV51" i="4"/>
  <c r="CV33" i="4"/>
  <c r="CR17" i="4"/>
  <c r="CS46" i="4"/>
  <c r="CW48" i="4"/>
  <c r="P11" i="11"/>
  <c r="CR6" i="4" s="1"/>
  <c r="CS56" i="4"/>
  <c r="CW49" i="4"/>
  <c r="CR36" i="4"/>
  <c r="CS61" i="4"/>
  <c r="CW16" i="4"/>
  <c r="CR56" i="4"/>
  <c r="Q11" i="11"/>
  <c r="CT11" i="4" s="1"/>
  <c r="CW62" i="4"/>
  <c r="CR46" i="4"/>
  <c r="CS11" i="4"/>
  <c r="ES58" i="4"/>
  <c r="ES40" i="4"/>
  <c r="B10" i="17" s="1"/>
  <c r="ES27" i="4"/>
  <c r="B7" i="17" s="1"/>
  <c r="ES22" i="4"/>
  <c r="ES17" i="4"/>
  <c r="ES12" i="4"/>
  <c r="ES7" i="4"/>
  <c r="ES50" i="4"/>
  <c r="ES45" i="4"/>
  <c r="ES35" i="4"/>
  <c r="EU64" i="4"/>
  <c r="B18" i="17" s="1"/>
  <c r="ES59" i="4"/>
  <c r="ES54" i="4"/>
  <c r="ES44" i="4"/>
  <c r="ES34" i="4"/>
  <c r="ES26" i="4"/>
  <c r="ES21" i="4"/>
  <c r="ES16" i="4"/>
  <c r="ES11" i="4"/>
  <c r="ES6" i="4"/>
  <c r="ES49" i="4"/>
  <c r="ES39" i="4"/>
  <c r="ES5" i="4"/>
  <c r="ES64" i="4"/>
  <c r="B15" i="17" s="1"/>
  <c r="ES28" i="4"/>
  <c r="ES23" i="4"/>
  <c r="ES18" i="4"/>
  <c r="ES13" i="4"/>
  <c r="ES8" i="4"/>
  <c r="ES51" i="4"/>
  <c r="ES46" i="4"/>
  <c r="B11" i="17" s="1"/>
  <c r="ES41" i="4"/>
  <c r="ES36" i="4"/>
  <c r="B9" i="17" s="1"/>
  <c r="ES31" i="4"/>
  <c r="ES60" i="4"/>
  <c r="ES55" i="4"/>
  <c r="EU14" i="4"/>
  <c r="EU12" i="4"/>
  <c r="ES52" i="4"/>
  <c r="ES42" i="4"/>
  <c r="ES32" i="4"/>
  <c r="ES62" i="4"/>
  <c r="EU54" i="4"/>
  <c r="ES29" i="4"/>
  <c r="ES24" i="4"/>
  <c r="ES19" i="4"/>
  <c r="ES14" i="4"/>
  <c r="B5" i="17" s="1"/>
  <c r="ES9" i="4"/>
  <c r="ES47" i="4"/>
  <c r="ES37" i="4"/>
  <c r="ES61" i="4"/>
  <c r="B14" i="17" s="1"/>
  <c r="ES56" i="4"/>
  <c r="ES30" i="4"/>
  <c r="B8" i="17" s="1"/>
  <c r="ES25" i="4"/>
  <c r="ES20" i="4"/>
  <c r="B6" i="17" s="1"/>
  <c r="ES15" i="4"/>
  <c r="ES10" i="4"/>
  <c r="B4" i="17" s="1"/>
  <c r="ES53" i="4"/>
  <c r="B12" i="17" s="1"/>
  <c r="ES48" i="4"/>
  <c r="ES43" i="4"/>
  <c r="ES38" i="4"/>
  <c r="ES33" i="4"/>
  <c r="ES57" i="4"/>
  <c r="EU5" i="4"/>
  <c r="EU44" i="4"/>
  <c r="EU34" i="4"/>
  <c r="EU24" i="4"/>
  <c r="EU63" i="4"/>
  <c r="EU53" i="4"/>
  <c r="EU43" i="4"/>
  <c r="EU33" i="4"/>
  <c r="EU23" i="4"/>
  <c r="EU13" i="4"/>
  <c r="EU62" i="4"/>
  <c r="B17" i="17" s="1"/>
  <c r="EU52" i="4"/>
  <c r="EU42" i="4"/>
  <c r="EU32" i="4"/>
  <c r="EU22" i="4"/>
  <c r="EU61" i="4"/>
  <c r="EU51" i="4"/>
  <c r="EU41" i="4"/>
  <c r="EU31" i="4"/>
  <c r="EU21" i="4"/>
  <c r="EU11" i="4"/>
  <c r="EU60" i="4"/>
  <c r="EU50" i="4"/>
  <c r="EU40" i="4"/>
  <c r="EU30" i="4"/>
  <c r="EU20" i="4"/>
  <c r="EU10" i="4"/>
  <c r="EU59" i="4"/>
  <c r="EU49" i="4"/>
  <c r="EU39" i="4"/>
  <c r="EU29" i="4"/>
  <c r="EU19" i="4"/>
  <c r="EU58" i="4"/>
  <c r="EU48" i="4"/>
  <c r="EU38" i="4"/>
  <c r="EU28" i="4"/>
  <c r="EU18" i="4"/>
  <c r="EU8" i="4"/>
  <c r="EU57" i="4"/>
  <c r="EU47" i="4"/>
  <c r="EU37" i="4"/>
  <c r="EU27" i="4"/>
  <c r="EU17" i="4"/>
  <c r="EU7" i="4"/>
  <c r="EU56" i="4"/>
  <c r="EU46" i="4"/>
  <c r="EU36" i="4"/>
  <c r="EU26" i="4"/>
  <c r="EU16" i="4"/>
  <c r="EU6" i="4"/>
  <c r="EU55" i="4"/>
  <c r="EU45" i="4"/>
  <c r="EU35" i="4"/>
  <c r="EU25" i="4"/>
  <c r="EU15" i="4"/>
  <c r="BI38" i="4"/>
  <c r="BH44" i="4"/>
  <c r="BI27" i="4"/>
  <c r="BI43" i="4"/>
  <c r="BH53" i="4"/>
  <c r="BI28" i="4"/>
  <c r="BH54" i="4"/>
  <c r="BI37" i="4"/>
  <c r="BH20" i="4"/>
  <c r="BH37" i="4"/>
  <c r="BH27" i="4"/>
  <c r="BH43" i="4"/>
  <c r="BI20" i="4"/>
  <c r="BI10" i="4"/>
  <c r="BI36" i="4"/>
  <c r="BI26" i="4"/>
  <c r="BH19" i="4"/>
  <c r="BH36" i="4"/>
  <c r="BH26" i="4"/>
  <c r="BH52" i="4"/>
  <c r="BH42" i="4"/>
  <c r="BI19" i="4"/>
  <c r="BI9" i="4"/>
  <c r="BI35" i="4"/>
  <c r="BI25" i="4"/>
  <c r="BI51" i="4"/>
  <c r="BI59" i="4"/>
  <c r="BH8" i="4"/>
  <c r="BH35" i="4"/>
  <c r="BH25" i="4"/>
  <c r="BH51" i="4"/>
  <c r="BI18" i="4"/>
  <c r="BI8" i="4"/>
  <c r="BI34" i="4"/>
  <c r="BI24" i="4"/>
  <c r="BI64" i="4"/>
  <c r="BH6" i="4"/>
  <c r="BH33" i="4"/>
  <c r="BH49" i="4"/>
  <c r="BH63" i="4"/>
  <c r="BI16" i="4"/>
  <c r="BI32" i="4"/>
  <c r="BI62" i="4"/>
  <c r="BH7" i="4"/>
  <c r="BH50" i="4"/>
  <c r="BI33" i="4"/>
  <c r="BH48" i="4"/>
  <c r="BI15" i="4"/>
  <c r="BI31" i="4"/>
  <c r="BH24" i="4"/>
  <c r="BH32" i="4"/>
  <c r="BH58" i="4"/>
  <c r="BH62" i="4"/>
  <c r="BH57" i="4"/>
  <c r="BI40" i="4"/>
  <c r="BI56" i="4"/>
  <c r="CV20" i="4"/>
  <c r="CT23" i="4"/>
  <c r="CV30" i="4"/>
  <c r="CT28" i="4"/>
  <c r="CV25" i="4"/>
  <c r="CS23" i="4"/>
  <c r="CV27" i="4"/>
  <c r="CU27" i="4"/>
  <c r="CS25" i="4"/>
  <c r="CU22" i="4"/>
  <c r="CU17" i="4"/>
  <c r="CU20" i="4"/>
  <c r="CT25" i="4"/>
  <c r="CV29" i="4"/>
  <c r="CT27" i="4"/>
  <c r="CV24" i="4"/>
  <c r="CT22" i="4"/>
  <c r="CV19" i="4"/>
  <c r="CX18" i="4"/>
  <c r="CV22" i="4"/>
  <c r="CU29" i="4"/>
  <c r="CU24" i="4"/>
  <c r="CS22" i="4"/>
  <c r="CU19" i="4"/>
  <c r="CU30" i="4"/>
  <c r="CV31" i="4"/>
  <c r="CV26" i="4"/>
  <c r="CT24" i="4"/>
  <c r="CV21" i="4"/>
  <c r="CU26" i="4"/>
  <c r="CS24" i="4"/>
  <c r="CU21" i="4"/>
  <c r="CU16" i="4"/>
  <c r="CU25" i="4"/>
  <c r="CV32" i="4"/>
  <c r="CV28" i="4"/>
  <c r="CT26" i="4"/>
  <c r="CV23" i="4"/>
  <c r="CU28" i="4"/>
  <c r="CS26" i="4"/>
  <c r="CU23" i="4"/>
  <c r="CS21" i="4"/>
  <c r="DN5" i="4"/>
  <c r="CJ22" i="4"/>
  <c r="CJ40" i="4" s="1"/>
  <c r="CJ58" i="4" s="1"/>
  <c r="CJ18" i="4"/>
  <c r="CJ36" i="4" s="1"/>
  <c r="CJ54" i="4" s="1"/>
  <c r="CI32" i="4"/>
  <c r="CI50" i="4" s="1"/>
  <c r="CI31" i="4"/>
  <c r="CI49" i="4" s="1"/>
  <c r="CI30" i="4"/>
  <c r="CI48" i="4" s="1"/>
  <c r="CI26" i="4"/>
  <c r="CI44" i="4" s="1"/>
  <c r="CI62" i="4" s="1"/>
  <c r="CI37" i="4"/>
  <c r="CI55" i="4" s="1"/>
  <c r="CI27" i="4"/>
  <c r="CI45" i="4" s="1"/>
  <c r="CI63" i="4" s="1"/>
  <c r="CI23" i="4"/>
  <c r="CI41" i="4" s="1"/>
  <c r="CI59" i="4" s="1"/>
  <c r="CI33" i="4"/>
  <c r="CI51" i="4" s="1"/>
  <c r="CJ21" i="4"/>
  <c r="CJ39" i="4" s="1"/>
  <c r="CJ57" i="4" s="1"/>
  <c r="CJ20" i="4"/>
  <c r="CJ38" i="4" s="1"/>
  <c r="CJ56" i="4" s="1"/>
  <c r="CI29" i="4"/>
  <c r="CI47" i="4" s="1"/>
  <c r="CI28" i="4"/>
  <c r="CI46" i="4" s="1"/>
  <c r="CI64" i="4" s="1"/>
  <c r="CI35" i="4"/>
  <c r="CI53" i="4" s="1"/>
  <c r="CI25" i="4"/>
  <c r="CI43" i="4" s="1"/>
  <c r="CI61" i="4" s="1"/>
  <c r="CI34" i="4"/>
  <c r="CI52" i="4" s="1"/>
  <c r="CI24" i="4"/>
  <c r="CI42" i="4" s="1"/>
  <c r="CI60" i="4" s="1"/>
  <c r="AH10" i="5"/>
  <c r="AP32" i="4"/>
  <c r="AP28" i="4"/>
  <c r="AO27" i="4"/>
  <c r="AO26" i="4"/>
  <c r="AP26" i="4"/>
  <c r="AP21" i="4"/>
  <c r="AO21" i="4"/>
  <c r="AO19" i="4"/>
  <c r="AO14" i="4"/>
  <c r="AT14" i="4" s="1"/>
  <c r="AP31" i="4"/>
  <c r="AO29" i="4"/>
  <c r="AO24" i="4"/>
  <c r="AP23" i="4"/>
  <c r="AO43" i="4"/>
  <c r="AO30" i="4"/>
  <c r="AO42" i="4"/>
  <c r="AO25" i="4"/>
  <c r="AO48" i="4"/>
  <c r="AO47" i="4"/>
  <c r="AO53" i="4"/>
  <c r="AO52" i="4"/>
  <c r="AP54" i="4"/>
  <c r="AO34" i="4"/>
  <c r="AP22" i="4"/>
  <c r="AO20" i="4"/>
  <c r="AP59" i="4"/>
  <c r="AO22" i="4"/>
  <c r="AO38" i="4"/>
  <c r="AP58" i="4"/>
  <c r="AP33" i="4"/>
  <c r="AP27" i="4"/>
  <c r="AO15" i="4"/>
  <c r="AT15" i="4" s="1"/>
  <c r="AP49" i="4"/>
  <c r="AP44" i="4"/>
  <c r="AP39" i="4"/>
  <c r="AO64" i="4"/>
  <c r="AO59" i="4"/>
  <c r="AO54" i="4"/>
  <c r="AO31" i="4"/>
  <c r="AO16" i="4"/>
  <c r="AT16" i="4" s="1"/>
  <c r="AO49" i="4"/>
  <c r="AO44" i="4"/>
  <c r="AO39" i="4"/>
  <c r="AP35" i="4"/>
  <c r="AP60" i="4"/>
  <c r="AP55" i="4"/>
  <c r="AP50" i="4"/>
  <c r="AP45" i="4"/>
  <c r="AP40" i="4"/>
  <c r="AO35" i="4"/>
  <c r="AO60" i="4"/>
  <c r="AO55" i="4"/>
  <c r="AO32" i="4"/>
  <c r="AO17" i="4"/>
  <c r="AT17" i="4" s="1"/>
  <c r="AO12" i="4"/>
  <c r="AT12" i="4" s="1"/>
  <c r="AO50" i="4"/>
  <c r="AO45" i="4"/>
  <c r="AO40" i="4"/>
  <c r="AP36" i="4"/>
  <c r="AP61" i="4"/>
  <c r="AP56" i="4"/>
  <c r="AP18" i="4"/>
  <c r="AP51" i="4"/>
  <c r="AP46" i="4"/>
  <c r="AP41" i="4"/>
  <c r="AO36" i="4"/>
  <c r="AO61" i="4"/>
  <c r="AO56" i="4"/>
  <c r="AS7" i="4"/>
  <c r="AO33" i="4"/>
  <c r="AO28" i="4"/>
  <c r="AO23" i="4"/>
  <c r="AO18" i="4"/>
  <c r="AO13" i="4"/>
  <c r="AT13" i="4" s="1"/>
  <c r="AO51" i="4"/>
  <c r="AO46" i="4"/>
  <c r="AO41" i="4"/>
  <c r="AP37" i="4"/>
  <c r="AP62" i="4"/>
  <c r="AP57" i="4"/>
  <c r="AP64" i="4"/>
  <c r="AP34" i="4"/>
  <c r="AP29" i="4"/>
  <c r="AP24" i="4"/>
  <c r="AP19" i="4"/>
  <c r="AS6" i="4"/>
  <c r="AP52" i="4"/>
  <c r="AP47" i="4"/>
  <c r="AP42" i="4"/>
  <c r="AO37" i="4"/>
  <c r="AO62" i="4"/>
  <c r="AO57" i="4"/>
  <c r="AP63" i="4"/>
  <c r="AP30" i="4"/>
  <c r="AP25" i="4"/>
  <c r="AP20" i="4"/>
  <c r="AP53" i="4"/>
  <c r="AP48" i="4"/>
  <c r="AP43" i="4"/>
  <c r="AP38" i="4"/>
  <c r="AO63" i="4"/>
  <c r="AO58" i="4"/>
  <c r="H15" i="4"/>
  <c r="H55" i="4"/>
  <c r="H11" i="4"/>
  <c r="H31" i="4"/>
  <c r="H10" i="4"/>
  <c r="H9" i="4"/>
  <c r="H45" i="4"/>
  <c r="H64" i="4"/>
  <c r="H59" i="4"/>
  <c r="H29" i="4"/>
  <c r="H18" i="4"/>
  <c r="H49" i="4"/>
  <c r="H39" i="4"/>
  <c r="AA6" i="1"/>
  <c r="AB6" i="1" s="1"/>
  <c r="H50" i="9"/>
  <c r="D20" i="9" s="1"/>
  <c r="E20" i="9" s="1"/>
  <c r="E22" i="9" s="1"/>
  <c r="H56" i="4" s="1"/>
  <c r="H17" i="4"/>
  <c r="H63" i="4"/>
  <c r="H58" i="4"/>
  <c r="AA7" i="1"/>
  <c r="AB7" i="1" s="1"/>
  <c r="AA5" i="1"/>
  <c r="AB5" i="1" s="1"/>
  <c r="H48" i="9"/>
  <c r="D18" i="9" s="1"/>
  <c r="H37" i="4"/>
  <c r="H27" i="4"/>
  <c r="H16" i="4"/>
  <c r="H57" i="4"/>
  <c r="H48" i="4"/>
  <c r="H38" i="4"/>
  <c r="AA4" i="1"/>
  <c r="AB4" i="1" s="1"/>
  <c r="H62" i="4"/>
  <c r="H32" i="4"/>
  <c r="H46" i="9"/>
  <c r="D16" i="9" s="1"/>
  <c r="H14" i="4"/>
  <c r="H47" i="4"/>
  <c r="H40" i="4"/>
  <c r="H34" i="4"/>
  <c r="H51" i="4"/>
  <c r="H61" i="4"/>
  <c r="H30" i="4"/>
  <c r="H33" i="4"/>
  <c r="H12" i="4"/>
  <c r="E16" i="9"/>
  <c r="H22" i="4" s="1"/>
  <c r="E18" i="9"/>
  <c r="H28" i="4" s="1"/>
  <c r="E21" i="9"/>
  <c r="H50" i="4" s="1"/>
  <c r="H52" i="9"/>
  <c r="D22" i="9" s="1"/>
  <c r="J84" i="9"/>
  <c r="O84" i="9" s="1"/>
  <c r="J86" i="9"/>
  <c r="O86" i="9" s="1"/>
  <c r="K84" i="9"/>
  <c r="P84" i="9" s="1"/>
  <c r="K87" i="9"/>
  <c r="P87" i="9" s="1"/>
  <c r="K86" i="9"/>
  <c r="P86" i="9" s="1"/>
  <c r="J85" i="9"/>
  <c r="O85" i="9" s="1"/>
  <c r="K85" i="9"/>
  <c r="P85" i="9" s="1"/>
  <c r="J93" i="9"/>
  <c r="O93" i="9" s="1"/>
  <c r="J91" i="9"/>
  <c r="O91" i="9" s="1"/>
  <c r="J94" i="9"/>
  <c r="O94" i="9" s="1"/>
  <c r="I53" i="9" s="1"/>
  <c r="D34" i="9" s="1"/>
  <c r="E34" i="9" s="1"/>
  <c r="H60" i="4" s="1"/>
  <c r="J92" i="9"/>
  <c r="O92" i="9" s="1"/>
  <c r="L90" i="9"/>
  <c r="Q90" i="9" s="1"/>
  <c r="G53" i="9" s="1"/>
  <c r="D12" i="9" s="1"/>
  <c r="E12" i="9" s="1"/>
  <c r="L89" i="9"/>
  <c r="Q89" i="9" s="1"/>
  <c r="J90" i="9"/>
  <c r="O90" i="9" s="1"/>
  <c r="L88" i="9"/>
  <c r="Q88" i="9" s="1"/>
  <c r="J89" i="9"/>
  <c r="O89" i="9" s="1"/>
  <c r="L87" i="9"/>
  <c r="Q87" i="9" s="1"/>
  <c r="J88" i="9"/>
  <c r="O88" i="9" s="1"/>
  <c r="AA3" i="1"/>
  <c r="AB3" i="1" s="1"/>
  <c r="AB9" i="1" s="1"/>
  <c r="Y9" i="17" l="1"/>
  <c r="Y16" i="17"/>
  <c r="Z16" i="17" s="1"/>
  <c r="Y21" i="17"/>
  <c r="Y3" i="17"/>
  <c r="Z3" i="17" s="1"/>
  <c r="AA3" i="17" s="1"/>
  <c r="Y4" i="17"/>
  <c r="Z4" i="17" s="1"/>
  <c r="Y11" i="17"/>
  <c r="Z11" i="17" s="1"/>
  <c r="Y5" i="17"/>
  <c r="AB5" i="17" s="1"/>
  <c r="Y12" i="17"/>
  <c r="Z12" i="17" s="1"/>
  <c r="U32" i="17"/>
  <c r="Y18" i="17"/>
  <c r="Z18" i="17" s="1"/>
  <c r="Y14" i="17"/>
  <c r="Y17" i="17"/>
  <c r="Z17" i="17" s="1"/>
  <c r="Y10" i="17"/>
  <c r="Z10" i="17" s="1"/>
  <c r="U28" i="17"/>
  <c r="Y28" i="17" s="1"/>
  <c r="Y22" i="17"/>
  <c r="Y15" i="17"/>
  <c r="Z15" i="17" s="1"/>
  <c r="Y8" i="17"/>
  <c r="Z8" i="17" s="1"/>
  <c r="U31" i="17"/>
  <c r="Y31" i="17" s="1"/>
  <c r="Z31" i="17" s="1"/>
  <c r="Y19" i="17"/>
  <c r="Z19" i="17" s="1"/>
  <c r="U27" i="17"/>
  <c r="Y27" i="17" s="1"/>
  <c r="Z27" i="17" s="1"/>
  <c r="Y20" i="17"/>
  <c r="Z20" i="17" s="1"/>
  <c r="Y7" i="17"/>
  <c r="Z7" i="17" s="1"/>
  <c r="U23" i="17"/>
  <c r="Y23" i="17" s="1"/>
  <c r="Z23" i="17" s="1"/>
  <c r="U24" i="17"/>
  <c r="U30" i="17"/>
  <c r="Y30" i="17"/>
  <c r="Z30" i="17" s="1"/>
  <c r="Z9" i="17"/>
  <c r="Z13" i="17"/>
  <c r="Z14" i="17"/>
  <c r="AB3" i="17"/>
  <c r="T32" i="17"/>
  <c r="T24" i="17"/>
  <c r="Z6" i="17"/>
  <c r="Z21" i="17"/>
  <c r="U29" i="17"/>
  <c r="Y29" i="17" s="1"/>
  <c r="U25" i="17"/>
  <c r="Y25" i="17" s="1"/>
  <c r="U26" i="17"/>
  <c r="Y26" i="17" s="1"/>
  <c r="AB9" i="17"/>
  <c r="B16" i="17"/>
  <c r="B13" i="17"/>
  <c r="BJ7" i="4"/>
  <c r="DM7" i="4" s="1"/>
  <c r="BJ6" i="4"/>
  <c r="BS6" i="4" s="1"/>
  <c r="BW6" i="4" s="1"/>
  <c r="DA6" i="4" s="1"/>
  <c r="AT58" i="4"/>
  <c r="F11" i="14"/>
  <c r="H28" i="14"/>
  <c r="AT60" i="4"/>
  <c r="AT33" i="4"/>
  <c r="AT32" i="4"/>
  <c r="AT57" i="4"/>
  <c r="AT22" i="4"/>
  <c r="AT46" i="4"/>
  <c r="AT28" i="4"/>
  <c r="AT56" i="4"/>
  <c r="AT37" i="4"/>
  <c r="AT54" i="4"/>
  <c r="AT49" i="4"/>
  <c r="AT50" i="4"/>
  <c r="AT39" i="4"/>
  <c r="AT23" i="4"/>
  <c r="AT44" i="4"/>
  <c r="AT64" i="4"/>
  <c r="AT67" i="4" s="1"/>
  <c r="AT38" i="4"/>
  <c r="AT43" i="4"/>
  <c r="AT36" i="4"/>
  <c r="AT45" i="4"/>
  <c r="AT35" i="4"/>
  <c r="AT52" i="4"/>
  <c r="AT47" i="4"/>
  <c r="AT55" i="4"/>
  <c r="AT26" i="4"/>
  <c r="AT48" i="4"/>
  <c r="AT19" i="4"/>
  <c r="AT27" i="4"/>
  <c r="AT20" i="4"/>
  <c r="AT59" i="4"/>
  <c r="AT53" i="4"/>
  <c r="AT34" i="4"/>
  <c r="AT51" i="4"/>
  <c r="AT61" i="4"/>
  <c r="AT40" i="4"/>
  <c r="AT42" i="4"/>
  <c r="AT62" i="4"/>
  <c r="AT25" i="4"/>
  <c r="AT24" i="4"/>
  <c r="AT18" i="4"/>
  <c r="AT63" i="4"/>
  <c r="AT41" i="4"/>
  <c r="AT31" i="4"/>
  <c r="AT30" i="4"/>
  <c r="AT29" i="4"/>
  <c r="AT21" i="4"/>
  <c r="CV36" i="4"/>
  <c r="CT31" i="4"/>
  <c r="CT34" i="4"/>
  <c r="CS33" i="4"/>
  <c r="CS32" i="4"/>
  <c r="CS29" i="4"/>
  <c r="CU37" i="4"/>
  <c r="CS34" i="4"/>
  <c r="CU38" i="4"/>
  <c r="CU36" i="4"/>
  <c r="CV39" i="4"/>
  <c r="CT30" i="4"/>
  <c r="CS17" i="4"/>
  <c r="CT36" i="4"/>
  <c r="CT14" i="4"/>
  <c r="CV38" i="4"/>
  <c r="CT19" i="4"/>
  <c r="CS18" i="4"/>
  <c r="CT12" i="4"/>
  <c r="CT18" i="4"/>
  <c r="CT17" i="4"/>
  <c r="CT21" i="4"/>
  <c r="CS14" i="4"/>
  <c r="CU33" i="4"/>
  <c r="CS36" i="4"/>
  <c r="CQ49" i="4"/>
  <c r="CQ48" i="4"/>
  <c r="CU34" i="4"/>
  <c r="CT32" i="4"/>
  <c r="CS49" i="4"/>
  <c r="CT37" i="4"/>
  <c r="CS60" i="4"/>
  <c r="CT13" i="4"/>
  <c r="CW30" i="4"/>
  <c r="CS10" i="4"/>
  <c r="CQ5" i="4"/>
  <c r="CY5" i="4" s="1"/>
  <c r="CZ5" i="4" s="1"/>
  <c r="CT15" i="4"/>
  <c r="CV58" i="4"/>
  <c r="CS15" i="4"/>
  <c r="CU58" i="4"/>
  <c r="CS16" i="4"/>
  <c r="CS13" i="4"/>
  <c r="CT61" i="4"/>
  <c r="CT16" i="4"/>
  <c r="CV46" i="4"/>
  <c r="CS20" i="4"/>
  <c r="CS28" i="4"/>
  <c r="CV60" i="4"/>
  <c r="CT44" i="4"/>
  <c r="CT48" i="4"/>
  <c r="CV34" i="4"/>
  <c r="CV37" i="4"/>
  <c r="CW26" i="4"/>
  <c r="CW29" i="4"/>
  <c r="CQ17" i="4"/>
  <c r="CQ18" i="4"/>
  <c r="CR23" i="4"/>
  <c r="CY23" i="4" s="1"/>
  <c r="CU40" i="4"/>
  <c r="CW21" i="4"/>
  <c r="CS45" i="4"/>
  <c r="CX26" i="4"/>
  <c r="CX31" i="4"/>
  <c r="CW18" i="4"/>
  <c r="CX24" i="4"/>
  <c r="CW28" i="4"/>
  <c r="CW17" i="4"/>
  <c r="CW22" i="4"/>
  <c r="CU51" i="4"/>
  <c r="CQ28" i="4"/>
  <c r="CS50" i="4"/>
  <c r="CU56" i="4"/>
  <c r="CU52" i="4"/>
  <c r="CW64" i="4"/>
  <c r="CT51" i="4"/>
  <c r="CR28" i="4"/>
  <c r="CR35" i="4"/>
  <c r="CQ27" i="4"/>
  <c r="CR20" i="4"/>
  <c r="CR21" i="4"/>
  <c r="CT52" i="4"/>
  <c r="CR26" i="4"/>
  <c r="CR30" i="4"/>
  <c r="CR31" i="4"/>
  <c r="CR33" i="4"/>
  <c r="CQ26" i="4"/>
  <c r="CT49" i="4"/>
  <c r="CQ19" i="4"/>
  <c r="CQ30" i="4"/>
  <c r="CS53" i="4"/>
  <c r="CQ25" i="4"/>
  <c r="CQ32" i="4"/>
  <c r="CR32" i="4"/>
  <c r="CS51" i="4"/>
  <c r="CV56" i="4"/>
  <c r="CQ29" i="4"/>
  <c r="CV53" i="4"/>
  <c r="CU53" i="4"/>
  <c r="CR29" i="4"/>
  <c r="CT53" i="4"/>
  <c r="CQ34" i="4"/>
  <c r="CW13" i="4"/>
  <c r="CS9" i="4"/>
  <c r="CR10" i="4"/>
  <c r="CR9" i="4"/>
  <c r="CR13" i="4"/>
  <c r="CR8" i="4"/>
  <c r="CU14" i="4"/>
  <c r="CR14" i="4"/>
  <c r="CR18" i="4"/>
  <c r="CQ9" i="4"/>
  <c r="CR12" i="4"/>
  <c r="CX25" i="4"/>
  <c r="CR15" i="4"/>
  <c r="CQ10" i="4"/>
  <c r="CR22" i="4"/>
  <c r="CQ7" i="4"/>
  <c r="CQ20" i="4"/>
  <c r="CQ22" i="4"/>
  <c r="CR24" i="4"/>
  <c r="CR7" i="4"/>
  <c r="CS19" i="4"/>
  <c r="CR19" i="4"/>
  <c r="CS47" i="4"/>
  <c r="CQ21" i="4"/>
  <c r="CT33" i="4"/>
  <c r="CV35" i="4"/>
  <c r="CQ6" i="4"/>
  <c r="CY6" i="4" s="1"/>
  <c r="CS12" i="4"/>
  <c r="CU54" i="4"/>
  <c r="CU15" i="4"/>
  <c r="CS35" i="4"/>
  <c r="CQ31" i="4"/>
  <c r="CR34" i="4"/>
  <c r="CQ33" i="4"/>
  <c r="CQ15" i="4"/>
  <c r="CV41" i="4"/>
  <c r="CS42" i="4"/>
  <c r="CQ39" i="4"/>
  <c r="CT58" i="4"/>
  <c r="CQ35" i="4"/>
  <c r="CR41" i="4"/>
  <c r="CS39" i="4"/>
  <c r="CR38" i="4"/>
  <c r="CQ38" i="4"/>
  <c r="CU41" i="4"/>
  <c r="CV50" i="4"/>
  <c r="CS44" i="4"/>
  <c r="CR40" i="4"/>
  <c r="CQ40" i="4"/>
  <c r="CQ24" i="4"/>
  <c r="CR37" i="4"/>
  <c r="CT41" i="4"/>
  <c r="CU46" i="4"/>
  <c r="CV49" i="4"/>
  <c r="CX54" i="4"/>
  <c r="CV43" i="4"/>
  <c r="CQ36" i="4"/>
  <c r="CQ37" i="4"/>
  <c r="CR39" i="4"/>
  <c r="CS30" i="4"/>
  <c r="CU35" i="4"/>
  <c r="CU43" i="4"/>
  <c r="CV18" i="4"/>
  <c r="CV48" i="4"/>
  <c r="CT20" i="4"/>
  <c r="CQ47" i="4"/>
  <c r="CT39" i="4"/>
  <c r="CQ8" i="4"/>
  <c r="CU39" i="4"/>
  <c r="CR11" i="4"/>
  <c r="CU32" i="4"/>
  <c r="CQ11" i="4"/>
  <c r="CV57" i="4"/>
  <c r="CT35" i="4"/>
  <c r="CQ12" i="4"/>
  <c r="BJ12" i="4"/>
  <c r="DM12" i="4" s="1"/>
  <c r="CV64" i="4"/>
  <c r="CU64" i="4"/>
  <c r="CT64" i="4"/>
  <c r="CS62" i="4"/>
  <c r="CS64" i="4"/>
  <c r="CT62" i="4"/>
  <c r="CU50" i="4"/>
  <c r="CU63" i="4"/>
  <c r="CT56" i="4"/>
  <c r="CS54" i="4"/>
  <c r="CT55" i="4"/>
  <c r="CS48" i="4"/>
  <c r="CV63" i="4"/>
  <c r="CR51" i="4"/>
  <c r="CV55" i="4"/>
  <c r="CU55" i="4"/>
  <c r="CT54" i="4"/>
  <c r="CS52" i="4"/>
  <c r="CV54" i="4"/>
  <c r="CU57" i="4"/>
  <c r="CV52" i="4"/>
  <c r="CT50" i="4"/>
  <c r="CS27" i="4"/>
  <c r="CR54" i="4"/>
  <c r="CR57" i="4"/>
  <c r="CW27" i="4"/>
  <c r="CW23" i="4"/>
  <c r="CR55" i="4"/>
  <c r="CQ53" i="4"/>
  <c r="CX29" i="4"/>
  <c r="CX22" i="4"/>
  <c r="CQ58" i="4"/>
  <c r="CX23" i="4"/>
  <c r="CQ55" i="4"/>
  <c r="CQ56" i="4"/>
  <c r="CX27" i="4"/>
  <c r="CX34" i="4"/>
  <c r="CX28" i="4"/>
  <c r="CW15" i="4"/>
  <c r="CQ54" i="4"/>
  <c r="CX30" i="4"/>
  <c r="CU31" i="4"/>
  <c r="CQ57" i="4"/>
  <c r="CR58" i="4"/>
  <c r="CX32" i="4"/>
  <c r="CU49" i="4"/>
  <c r="CX33" i="4"/>
  <c r="CW14" i="4"/>
  <c r="CW20" i="4"/>
  <c r="CS63" i="4"/>
  <c r="CT63" i="4"/>
  <c r="CX35" i="4"/>
  <c r="CW19" i="4"/>
  <c r="CW25" i="4"/>
  <c r="CX20" i="4"/>
  <c r="CQ13" i="4"/>
  <c r="CT29" i="4"/>
  <c r="CX21" i="4"/>
  <c r="CR59" i="4"/>
  <c r="CT47" i="4"/>
  <c r="CW24" i="4"/>
  <c r="CV61" i="4"/>
  <c r="CS37" i="4"/>
  <c r="CS55" i="4"/>
  <c r="CT45" i="4"/>
  <c r="CV17" i="4"/>
  <c r="CU44" i="4"/>
  <c r="CU62" i="4"/>
  <c r="CS38" i="4"/>
  <c r="CV42" i="4"/>
  <c r="CX64" i="4"/>
  <c r="CQ46" i="4"/>
  <c r="CT57" i="4"/>
  <c r="CS40" i="4"/>
  <c r="CQ51" i="4"/>
  <c r="CT43" i="4"/>
  <c r="CT60" i="4"/>
  <c r="CS43" i="4"/>
  <c r="CQ45" i="4"/>
  <c r="CR48" i="4"/>
  <c r="CQ52" i="4"/>
  <c r="CV59" i="4"/>
  <c r="CU42" i="4"/>
  <c r="CV40" i="4"/>
  <c r="CV45" i="4"/>
  <c r="CR49" i="4"/>
  <c r="CR50" i="4"/>
  <c r="CX63" i="4"/>
  <c r="CU60" i="4"/>
  <c r="CX55" i="4"/>
  <c r="CT38" i="4"/>
  <c r="CV47" i="4"/>
  <c r="CX37" i="4"/>
  <c r="CU47" i="4"/>
  <c r="CU45" i="4"/>
  <c r="CS58" i="4"/>
  <c r="CR25" i="4"/>
  <c r="CR53" i="4"/>
  <c r="CS59" i="4"/>
  <c r="CS57" i="4"/>
  <c r="CT42" i="4"/>
  <c r="CQ50" i="4"/>
  <c r="CR52" i="4"/>
  <c r="CR44" i="4"/>
  <c r="CU48" i="4"/>
  <c r="CR45" i="4"/>
  <c r="CT46" i="4"/>
  <c r="CR47" i="4"/>
  <c r="CU61" i="4"/>
  <c r="CT59" i="4"/>
  <c r="CQ44" i="4"/>
  <c r="CW63" i="4"/>
  <c r="CU59" i="4"/>
  <c r="CV44" i="4"/>
  <c r="CQ43" i="4"/>
  <c r="CV62" i="4"/>
  <c r="CT40" i="4"/>
  <c r="CQ14" i="4"/>
  <c r="CR16" i="4"/>
  <c r="DN18" i="4"/>
  <c r="DN13" i="4"/>
  <c r="BJ10" i="4"/>
  <c r="DM10" i="4" s="1"/>
  <c r="DT10" i="4" s="1"/>
  <c r="BJ24" i="4"/>
  <c r="DM24" i="4" s="1"/>
  <c r="DT24" i="4" s="1"/>
  <c r="DN33" i="4"/>
  <c r="BJ26" i="4"/>
  <c r="DM26" i="4" s="1"/>
  <c r="DT26" i="4" s="1"/>
  <c r="DN8" i="4"/>
  <c r="BJ16" i="4"/>
  <c r="DM16" i="4" s="1"/>
  <c r="DT16" i="4" s="1"/>
  <c r="DN37" i="4"/>
  <c r="BJ56" i="4"/>
  <c r="DM56" i="4" s="1"/>
  <c r="DT56" i="4" s="1"/>
  <c r="DN24" i="4"/>
  <c r="BJ21" i="4"/>
  <c r="DM21" i="4" s="1"/>
  <c r="DT21" i="4" s="1"/>
  <c r="BJ19" i="4"/>
  <c r="DM19" i="4" s="1"/>
  <c r="DT19" i="4" s="1"/>
  <c r="BJ43" i="4"/>
  <c r="DM43" i="4" s="1"/>
  <c r="DN6" i="4"/>
  <c r="DN44" i="4"/>
  <c r="DN60" i="4"/>
  <c r="BJ20" i="4"/>
  <c r="DM20" i="4" s="1"/>
  <c r="DT20" i="4" s="1"/>
  <c r="BJ46" i="4"/>
  <c r="DM46" i="4" s="1"/>
  <c r="DT46" i="4" s="1"/>
  <c r="BJ35" i="4"/>
  <c r="DM35" i="4" s="1"/>
  <c r="DT35" i="4" s="1"/>
  <c r="BJ27" i="4"/>
  <c r="DM27" i="4" s="1"/>
  <c r="BJ61" i="4"/>
  <c r="DM61" i="4" s="1"/>
  <c r="DT61" i="4" s="1"/>
  <c r="DN42" i="4"/>
  <c r="BJ25" i="4"/>
  <c r="DM25" i="4" s="1"/>
  <c r="DN19" i="4"/>
  <c r="BJ51" i="4"/>
  <c r="DM51" i="4" s="1"/>
  <c r="DT51" i="4" s="1"/>
  <c r="BJ14" i="4"/>
  <c r="DM14" i="4" s="1"/>
  <c r="DT14" i="4" s="1"/>
  <c r="BJ54" i="4"/>
  <c r="DM54" i="4" s="1"/>
  <c r="DT54" i="4" s="1"/>
  <c r="BJ17" i="4"/>
  <c r="DM17" i="4" s="1"/>
  <c r="DT17" i="4" s="1"/>
  <c r="DN11" i="4"/>
  <c r="BJ28" i="4"/>
  <c r="DM28" i="4" s="1"/>
  <c r="BJ38" i="4"/>
  <c r="DM38" i="4" s="1"/>
  <c r="DT38" i="4" s="1"/>
  <c r="BJ50" i="4"/>
  <c r="DM50" i="4" s="1"/>
  <c r="DT50" i="4" s="1"/>
  <c r="BJ30" i="4"/>
  <c r="DM30" i="4" s="1"/>
  <c r="DT30" i="4" s="1"/>
  <c r="DN34" i="4"/>
  <c r="BJ22" i="4"/>
  <c r="CG22" i="4" s="1"/>
  <c r="FD22" i="4" s="1"/>
  <c r="FE22" i="4" s="1"/>
  <c r="DN15" i="4"/>
  <c r="BJ9" i="4"/>
  <c r="DM9" i="4" s="1"/>
  <c r="DT9" i="4" s="1"/>
  <c r="BJ33" i="4"/>
  <c r="DM33" i="4" s="1"/>
  <c r="DT33" i="4" s="1"/>
  <c r="DN52" i="4"/>
  <c r="BJ48" i="4"/>
  <c r="DM48" i="4" s="1"/>
  <c r="DT48" i="4" s="1"/>
  <c r="BJ53" i="4"/>
  <c r="DM53" i="4" s="1"/>
  <c r="DT53" i="4" s="1"/>
  <c r="BJ45" i="4"/>
  <c r="DM45" i="4" s="1"/>
  <c r="DT45" i="4" s="1"/>
  <c r="DN16" i="4"/>
  <c r="DN57" i="4"/>
  <c r="DN39" i="4"/>
  <c r="DN21" i="4"/>
  <c r="DN62" i="4"/>
  <c r="DN54" i="4"/>
  <c r="BJ58" i="4"/>
  <c r="DM58" i="4" s="1"/>
  <c r="BJ40" i="4"/>
  <c r="DM40" i="4" s="1"/>
  <c r="BJ63" i="4"/>
  <c r="DM63" i="4" s="1"/>
  <c r="DT63" i="4" s="1"/>
  <c r="BJ55" i="4"/>
  <c r="DM55" i="4" s="1"/>
  <c r="DT55" i="4" s="1"/>
  <c r="DN26" i="4"/>
  <c r="DN49" i="4"/>
  <c r="DN31" i="4"/>
  <c r="DN23" i="4"/>
  <c r="DN64" i="4"/>
  <c r="DN29" i="4"/>
  <c r="DN36" i="4"/>
  <c r="DN47" i="4"/>
  <c r="BJ37" i="4"/>
  <c r="DM37" i="4" s="1"/>
  <c r="DT37" i="4" s="1"/>
  <c r="DN59" i="4"/>
  <c r="BJ60" i="4"/>
  <c r="DM60" i="4" s="1"/>
  <c r="DT60" i="4" s="1"/>
  <c r="BJ42" i="4"/>
  <c r="DM42" i="4" s="1"/>
  <c r="DT42" i="4" s="1"/>
  <c r="BJ34" i="4"/>
  <c r="DM34" i="4" s="1"/>
  <c r="DT34" i="4" s="1"/>
  <c r="DN46" i="4"/>
  <c r="DN28" i="4"/>
  <c r="DN10" i="4"/>
  <c r="DN51" i="4"/>
  <c r="DN43" i="4"/>
  <c r="DN25" i="4"/>
  <c r="BJ47" i="4"/>
  <c r="DM47" i="4" s="1"/>
  <c r="DT47" i="4" s="1"/>
  <c r="BJ29" i="4"/>
  <c r="DM29" i="4" s="1"/>
  <c r="DT29" i="4" s="1"/>
  <c r="BJ11" i="4"/>
  <c r="DM11" i="4" s="1"/>
  <c r="DT11" i="4" s="1"/>
  <c r="BJ52" i="4"/>
  <c r="DM52" i="4" s="1"/>
  <c r="DT52" i="4" s="1"/>
  <c r="BJ44" i="4"/>
  <c r="DM44" i="4" s="1"/>
  <c r="DT44" i="4" s="1"/>
  <c r="DN56" i="4"/>
  <c r="DN38" i="4"/>
  <c r="DN20" i="4"/>
  <c r="DN61" i="4"/>
  <c r="DN53" i="4"/>
  <c r="DN35" i="4"/>
  <c r="DN41" i="4"/>
  <c r="DN63" i="4"/>
  <c r="BJ32" i="4"/>
  <c r="DM32" i="4" s="1"/>
  <c r="DT32" i="4" s="1"/>
  <c r="BJ57" i="4"/>
  <c r="DM57" i="4" s="1"/>
  <c r="DT57" i="4" s="1"/>
  <c r="BJ39" i="4"/>
  <c r="DM39" i="4" s="1"/>
  <c r="DT39" i="4" s="1"/>
  <c r="BJ62" i="4"/>
  <c r="DM62" i="4" s="1"/>
  <c r="DT62" i="4" s="1"/>
  <c r="DN7" i="4"/>
  <c r="DO7" i="4" s="1"/>
  <c r="EG7" i="4" s="1"/>
  <c r="DN48" i="4"/>
  <c r="DN30" i="4"/>
  <c r="DN12" i="4"/>
  <c r="DN45" i="4"/>
  <c r="BJ8" i="4"/>
  <c r="DM8" i="4" s="1"/>
  <c r="BJ49" i="4"/>
  <c r="DM49" i="4" s="1"/>
  <c r="DT49" i="4" s="1"/>
  <c r="BJ31" i="4"/>
  <c r="DM31" i="4" s="1"/>
  <c r="DT31" i="4" s="1"/>
  <c r="BJ13" i="4"/>
  <c r="DM13" i="4" s="1"/>
  <c r="BJ64" i="4"/>
  <c r="DM64" i="4" s="1"/>
  <c r="DN17" i="4"/>
  <c r="DN58" i="4"/>
  <c r="DN40" i="4"/>
  <c r="DN22" i="4"/>
  <c r="DN14" i="4"/>
  <c r="DN55" i="4"/>
  <c r="BJ36" i="4"/>
  <c r="DM36" i="4" s="1"/>
  <c r="DT36" i="4" s="1"/>
  <c r="BJ18" i="4"/>
  <c r="DM18" i="4" s="1"/>
  <c r="BJ59" i="4"/>
  <c r="DM59" i="4" s="1"/>
  <c r="DT59" i="4" s="1"/>
  <c r="BJ41" i="4"/>
  <c r="DM41" i="4" s="1"/>
  <c r="DT41" i="4" s="1"/>
  <c r="BJ23" i="4"/>
  <c r="DM23" i="4" s="1"/>
  <c r="DT23" i="4" s="1"/>
  <c r="BJ15" i="4"/>
  <c r="DM15" i="4" s="1"/>
  <c r="DT15" i="4" s="1"/>
  <c r="DN27" i="4"/>
  <c r="DN9" i="4"/>
  <c r="DN50" i="4"/>
  <c r="DN32" i="4"/>
  <c r="DT7" i="4"/>
  <c r="DT12" i="4"/>
  <c r="CG5" i="4"/>
  <c r="DM5" i="4"/>
  <c r="AS58" i="4"/>
  <c r="BS7" i="4"/>
  <c r="BW7" i="4" s="1"/>
  <c r="DA7" i="4" s="1"/>
  <c r="CG7" i="4"/>
  <c r="FD7" i="4" s="1"/>
  <c r="FE7" i="4" s="1"/>
  <c r="AS63" i="4"/>
  <c r="AS64" i="4"/>
  <c r="AS67" i="4" s="1"/>
  <c r="AS9" i="4"/>
  <c r="AS60" i="4"/>
  <c r="AS25" i="4"/>
  <c r="AS11" i="4"/>
  <c r="AS13" i="4"/>
  <c r="AS33" i="4"/>
  <c r="AS8" i="4"/>
  <c r="AU8" i="4" s="1"/>
  <c r="AS35" i="4"/>
  <c r="AS10" i="4"/>
  <c r="AS54" i="4"/>
  <c r="AS39" i="4"/>
  <c r="AS53" i="4"/>
  <c r="AS50" i="4"/>
  <c r="AS38" i="4"/>
  <c r="AS55" i="4"/>
  <c r="AS42" i="4"/>
  <c r="AS27" i="4"/>
  <c r="AS44" i="4"/>
  <c r="AS45" i="4"/>
  <c r="AS22" i="4"/>
  <c r="AS48" i="4"/>
  <c r="AS30" i="4"/>
  <c r="AS57" i="4"/>
  <c r="AS18" i="4"/>
  <c r="AS16" i="4"/>
  <c r="AS40" i="4"/>
  <c r="AS24" i="4"/>
  <c r="AS5" i="4"/>
  <c r="AU5" i="4" s="1"/>
  <c r="AX5" i="4" s="1"/>
  <c r="AS62" i="4"/>
  <c r="AS23" i="4"/>
  <c r="AS43" i="4"/>
  <c r="AS47" i="4"/>
  <c r="AS59" i="4"/>
  <c r="AS19" i="4"/>
  <c r="AS51" i="4"/>
  <c r="AS12" i="4"/>
  <c r="AS26" i="4"/>
  <c r="AS17" i="4"/>
  <c r="AS34" i="4"/>
  <c r="AS14" i="4"/>
  <c r="AS36" i="4"/>
  <c r="BS5" i="4"/>
  <c r="BW5" i="4" s="1"/>
  <c r="DA5" i="4" s="1"/>
  <c r="AS20" i="4"/>
  <c r="AS52" i="4"/>
  <c r="AS21" i="4"/>
  <c r="AS46" i="4"/>
  <c r="AS15" i="4"/>
  <c r="AS37" i="4"/>
  <c r="AS56" i="4"/>
  <c r="AS49" i="4"/>
  <c r="AS29" i="4"/>
  <c r="AS41" i="4"/>
  <c r="AS28" i="4"/>
  <c r="AS61" i="4"/>
  <c r="AS31" i="4"/>
  <c r="AS32" i="4"/>
  <c r="AU7" i="4"/>
  <c r="H19" i="4"/>
  <c r="H21" i="4"/>
  <c r="H52" i="4"/>
  <c r="H46" i="4"/>
  <c r="I47" i="9"/>
  <c r="D28" i="9" s="1"/>
  <c r="E28" i="9" s="1"/>
  <c r="I48" i="9"/>
  <c r="D29" i="9" s="1"/>
  <c r="I49" i="9"/>
  <c r="D30" i="9" s="1"/>
  <c r="I51" i="9"/>
  <c r="D32" i="9" s="1"/>
  <c r="I52" i="9"/>
  <c r="D33" i="9" s="1"/>
  <c r="I50" i="9"/>
  <c r="D31" i="9" s="1"/>
  <c r="E31" i="9" s="1"/>
  <c r="G48" i="9"/>
  <c r="D7" i="9" s="1"/>
  <c r="G47" i="9"/>
  <c r="D6" i="9" s="1"/>
  <c r="E6" i="9" s="1"/>
  <c r="G49" i="9"/>
  <c r="D8" i="9" s="1"/>
  <c r="G51" i="9"/>
  <c r="D10" i="9" s="1"/>
  <c r="G52" i="9"/>
  <c r="D11" i="9" s="1"/>
  <c r="G50" i="9"/>
  <c r="D9" i="9" s="1"/>
  <c r="E9" i="9" s="1"/>
  <c r="I44" i="9"/>
  <c r="D25" i="9" s="1"/>
  <c r="E25" i="9" s="1"/>
  <c r="I45" i="9"/>
  <c r="D26" i="9" s="1"/>
  <c r="I46" i="9"/>
  <c r="D27" i="9" s="1"/>
  <c r="G44" i="9"/>
  <c r="D3" i="9" s="1"/>
  <c r="E3" i="9" s="1"/>
  <c r="G46" i="9"/>
  <c r="D5" i="9" s="1"/>
  <c r="G45" i="9"/>
  <c r="D4" i="9" s="1"/>
  <c r="Y24" i="17" l="1"/>
  <c r="Y32" i="17"/>
  <c r="Z32" i="17" s="1"/>
  <c r="Z28" i="17"/>
  <c r="AB28" i="17"/>
  <c r="AB7" i="17"/>
  <c r="Z29" i="17"/>
  <c r="AB11" i="17"/>
  <c r="AB18" i="17"/>
  <c r="AB14" i="17"/>
  <c r="AB4" i="17"/>
  <c r="AB21" i="17"/>
  <c r="AB16" i="17"/>
  <c r="Z5" i="17"/>
  <c r="AA15" i="17" s="1"/>
  <c r="AB27" i="17"/>
  <c r="AA4" i="17"/>
  <c r="AB15" i="17"/>
  <c r="AB17" i="17"/>
  <c r="AB8" i="17"/>
  <c r="AB13" i="17"/>
  <c r="AB12" i="17"/>
  <c r="Z24" i="17"/>
  <c r="AB24" i="17"/>
  <c r="AB19" i="17"/>
  <c r="Z26" i="17"/>
  <c r="AB20" i="17"/>
  <c r="Z25" i="17"/>
  <c r="AB30" i="17"/>
  <c r="AB29" i="17"/>
  <c r="AB6" i="17"/>
  <c r="AB22" i="17"/>
  <c r="Z22" i="17"/>
  <c r="AB23" i="17"/>
  <c r="AB31" i="17"/>
  <c r="AB10" i="17"/>
  <c r="DM6" i="4"/>
  <c r="CG6" i="4"/>
  <c r="FD6" i="4" s="1"/>
  <c r="FE6" i="4" s="1"/>
  <c r="FD5" i="4"/>
  <c r="FE5" i="4" s="1"/>
  <c r="F5" i="14"/>
  <c r="H29" i="14"/>
  <c r="F31" i="14" s="1"/>
  <c r="CZ6" i="4"/>
  <c r="CY36" i="4"/>
  <c r="DZ5" i="4"/>
  <c r="CY26" i="4"/>
  <c r="CY16" i="4"/>
  <c r="CY28" i="4"/>
  <c r="CY25" i="4"/>
  <c r="CY10" i="4"/>
  <c r="BS12" i="4"/>
  <c r="BW12" i="4" s="1"/>
  <c r="DA12" i="4" s="1"/>
  <c r="CG12" i="4"/>
  <c r="FD12" i="4" s="1"/>
  <c r="FE12" i="4" s="1"/>
  <c r="DO12" i="4"/>
  <c r="EG12" i="4" s="1"/>
  <c r="CY11" i="4"/>
  <c r="CY21" i="4"/>
  <c r="CY17" i="4"/>
  <c r="CY30" i="4"/>
  <c r="CY14" i="4"/>
  <c r="CY24" i="4"/>
  <c r="CZ24" i="4" s="1"/>
  <c r="CY32" i="4"/>
  <c r="CY29" i="4"/>
  <c r="CY34" i="4"/>
  <c r="CY35" i="4"/>
  <c r="CY19" i="4"/>
  <c r="CY15" i="4"/>
  <c r="CY7" i="4"/>
  <c r="CZ7" i="4" s="1"/>
  <c r="CY33" i="4"/>
  <c r="CY13" i="4"/>
  <c r="CY20" i="4"/>
  <c r="CY53" i="4"/>
  <c r="CY27" i="4"/>
  <c r="CY9" i="4"/>
  <c r="CY8" i="4"/>
  <c r="CY39" i="4"/>
  <c r="CY49" i="4"/>
  <c r="CY22" i="4"/>
  <c r="CY18" i="4"/>
  <c r="CY31" i="4"/>
  <c r="CY12" i="4"/>
  <c r="CY37" i="4"/>
  <c r="CY51" i="4"/>
  <c r="CG10" i="4"/>
  <c r="FD10" i="4" s="1"/>
  <c r="FE10" i="4" s="1"/>
  <c r="BS10" i="4"/>
  <c r="BW10" i="4" s="1"/>
  <c r="DA10" i="4" s="1"/>
  <c r="CG26" i="4"/>
  <c r="FD26" i="4" s="1"/>
  <c r="FE26" i="4" s="1"/>
  <c r="BS26" i="4"/>
  <c r="BW26" i="4" s="1"/>
  <c r="DA26" i="4" s="1"/>
  <c r="BS24" i="4"/>
  <c r="BW24" i="4" s="1"/>
  <c r="DA24" i="4" s="1"/>
  <c r="DO13" i="4"/>
  <c r="EG13" i="4" s="1"/>
  <c r="DO18" i="4"/>
  <c r="EG18" i="4" s="1"/>
  <c r="CY48" i="4"/>
  <c r="CY54" i="4"/>
  <c r="CY56" i="4"/>
  <c r="CY55" i="4"/>
  <c r="CY50" i="4"/>
  <c r="CY46" i="4"/>
  <c r="CY45" i="4"/>
  <c r="CY58" i="4"/>
  <c r="CY52" i="4"/>
  <c r="CY57" i="4"/>
  <c r="CY47" i="4"/>
  <c r="CY40" i="4"/>
  <c r="CY38" i="4"/>
  <c r="CY44" i="4"/>
  <c r="CW51" i="4"/>
  <c r="CW50" i="4"/>
  <c r="CW61" i="4"/>
  <c r="CW56" i="4"/>
  <c r="CW59" i="4"/>
  <c r="CW55" i="4"/>
  <c r="CW58" i="4"/>
  <c r="CW57" i="4"/>
  <c r="CW53" i="4"/>
  <c r="CW52" i="4"/>
  <c r="CX61" i="4"/>
  <c r="CX56" i="4"/>
  <c r="CX58" i="4"/>
  <c r="CX62" i="4"/>
  <c r="CX57" i="4"/>
  <c r="CW60" i="4"/>
  <c r="CX60" i="4"/>
  <c r="CX59" i="4"/>
  <c r="CW54" i="4"/>
  <c r="CW36" i="4"/>
  <c r="CW45" i="4"/>
  <c r="CX40" i="4"/>
  <c r="CW44" i="4"/>
  <c r="CX47" i="4"/>
  <c r="CW39" i="4"/>
  <c r="CX42" i="4"/>
  <c r="CW34" i="4"/>
  <c r="CW46" i="4"/>
  <c r="CW41" i="4"/>
  <c r="CX45" i="4"/>
  <c r="CX38" i="4"/>
  <c r="CX50" i="4"/>
  <c r="CW43" i="4"/>
  <c r="CW47" i="4"/>
  <c r="CW40" i="4"/>
  <c r="CW35" i="4"/>
  <c r="CW38" i="4"/>
  <c r="CW42" i="4"/>
  <c r="CX51" i="4"/>
  <c r="CX53" i="4"/>
  <c r="CW33" i="4"/>
  <c r="CW37" i="4"/>
  <c r="CX46" i="4"/>
  <c r="CX43" i="4"/>
  <c r="CX44" i="4"/>
  <c r="CX49" i="4"/>
  <c r="CX48" i="4"/>
  <c r="CW32" i="4"/>
  <c r="CX41" i="4"/>
  <c r="CX39" i="4"/>
  <c r="CX52" i="4"/>
  <c r="CR43" i="4"/>
  <c r="CY43" i="4" s="1"/>
  <c r="CR42" i="4"/>
  <c r="CQ42" i="4"/>
  <c r="CQ41" i="4"/>
  <c r="CY41" i="4" s="1"/>
  <c r="CR60" i="4"/>
  <c r="CR62" i="4"/>
  <c r="CQ60" i="4"/>
  <c r="CQ62" i="4"/>
  <c r="CQ63" i="4"/>
  <c r="CQ59" i="4"/>
  <c r="CY59" i="4" s="1"/>
  <c r="CQ61" i="4"/>
  <c r="CR64" i="4"/>
  <c r="CQ64" i="4"/>
  <c r="CR61" i="4"/>
  <c r="CR63" i="4"/>
  <c r="CG24" i="4"/>
  <c r="FD24" i="4" s="1"/>
  <c r="FE24" i="4" s="1"/>
  <c r="CG25" i="4"/>
  <c r="FD25" i="4" s="1"/>
  <c r="FE25" i="4" s="1"/>
  <c r="DO64" i="4"/>
  <c r="EG64" i="4" s="1"/>
  <c r="DO10" i="4"/>
  <c r="EG10" i="4" s="1"/>
  <c r="DO28" i="4"/>
  <c r="EG28" i="4" s="1"/>
  <c r="DO24" i="4"/>
  <c r="EG24" i="4" s="1"/>
  <c r="CG9" i="4"/>
  <c r="FD9" i="4" s="1"/>
  <c r="FE9" i="4" s="1"/>
  <c r="CG20" i="4"/>
  <c r="FD20" i="4" s="1"/>
  <c r="FE20" i="4" s="1"/>
  <c r="DT28" i="4"/>
  <c r="DO26" i="4"/>
  <c r="EG26" i="4" s="1"/>
  <c r="BS56" i="4"/>
  <c r="BW56" i="4" s="1"/>
  <c r="DA56" i="4" s="1"/>
  <c r="CG56" i="4"/>
  <c r="FD56" i="4" s="1"/>
  <c r="FE56" i="4" s="1"/>
  <c r="CG58" i="4"/>
  <c r="FD58" i="4" s="1"/>
  <c r="FE58" i="4" s="1"/>
  <c r="BS17" i="4"/>
  <c r="BW17" i="4" s="1"/>
  <c r="DA17" i="4" s="1"/>
  <c r="CG35" i="4"/>
  <c r="DO20" i="4"/>
  <c r="EG20" i="4" s="1"/>
  <c r="BS9" i="4"/>
  <c r="BW9" i="4" s="1"/>
  <c r="DA9" i="4" s="1"/>
  <c r="CG17" i="4"/>
  <c r="FD17" i="4" s="1"/>
  <c r="FE17" i="4" s="1"/>
  <c r="DO11" i="4"/>
  <c r="EG11" i="4" s="1"/>
  <c r="CG27" i="4"/>
  <c r="FD27" i="4" s="1"/>
  <c r="FE27" i="4" s="1"/>
  <c r="BS27" i="4"/>
  <c r="BW27" i="4" s="1"/>
  <c r="DA27" i="4" s="1"/>
  <c r="BS15" i="4"/>
  <c r="BW15" i="4" s="1"/>
  <c r="DA15" i="4" s="1"/>
  <c r="CF58" i="4"/>
  <c r="CG33" i="4"/>
  <c r="FD33" i="4" s="1"/>
  <c r="BS54" i="4"/>
  <c r="BW54" i="4" s="1"/>
  <c r="DA54" i="4" s="1"/>
  <c r="BS28" i="4"/>
  <c r="BW28" i="4" s="1"/>
  <c r="DA28" i="4" s="1"/>
  <c r="CG15" i="4"/>
  <c r="FD15" i="4" s="1"/>
  <c r="FE15" i="4" s="1"/>
  <c r="BS40" i="4"/>
  <c r="BW40" i="4" s="1"/>
  <c r="DA40" i="4" s="1"/>
  <c r="BS58" i="4"/>
  <c r="BW58" i="4" s="1"/>
  <c r="DA58" i="4" s="1"/>
  <c r="BS33" i="4"/>
  <c r="BW33" i="4" s="1"/>
  <c r="DA33" i="4" s="1"/>
  <c r="CG16" i="4"/>
  <c r="FD16" i="4" s="1"/>
  <c r="FE16" i="4" s="1"/>
  <c r="DO33" i="4"/>
  <c r="EG33" i="4" s="1"/>
  <c r="DO17" i="4"/>
  <c r="EG17" i="4" s="1"/>
  <c r="DO27" i="4"/>
  <c r="EG27" i="4" s="1"/>
  <c r="CG28" i="4"/>
  <c r="BS35" i="4"/>
  <c r="BW35" i="4" s="1"/>
  <c r="DA35" i="4" s="1"/>
  <c r="CG23" i="4"/>
  <c r="FD23" i="4" s="1"/>
  <c r="FE23" i="4" s="1"/>
  <c r="BS20" i="4"/>
  <c r="BW20" i="4" s="1"/>
  <c r="DA20" i="4" s="1"/>
  <c r="CG54" i="4"/>
  <c r="FD54" i="4" s="1"/>
  <c r="FE54" i="4" s="1"/>
  <c r="CG61" i="4"/>
  <c r="FD61" i="4" s="1"/>
  <c r="FE61" i="4" s="1"/>
  <c r="CG46" i="4"/>
  <c r="FD46" i="4" s="1"/>
  <c r="FE46" i="4" s="1"/>
  <c r="CG48" i="4"/>
  <c r="FD48" i="4" s="1"/>
  <c r="FE48" i="4" s="1"/>
  <c r="BS16" i="4"/>
  <c r="BW16" i="4" s="1"/>
  <c r="DA16" i="4" s="1"/>
  <c r="CG40" i="4"/>
  <c r="FD40" i="4" s="1"/>
  <c r="FE40" i="4" s="1"/>
  <c r="DT27" i="4"/>
  <c r="DO16" i="4"/>
  <c r="EG16" i="4" s="1"/>
  <c r="DO43" i="4"/>
  <c r="EG43" i="4" s="1"/>
  <c r="CF40" i="4"/>
  <c r="BS23" i="4"/>
  <c r="BW23" i="4" s="1"/>
  <c r="DA23" i="4" s="1"/>
  <c r="BS61" i="4"/>
  <c r="BW61" i="4" s="1"/>
  <c r="DA61" i="4" s="1"/>
  <c r="BS46" i="4"/>
  <c r="BW46" i="4" s="1"/>
  <c r="DA46" i="4" s="1"/>
  <c r="BS48" i="4"/>
  <c r="BW48" i="4" s="1"/>
  <c r="DA48" i="4" s="1"/>
  <c r="BS44" i="4"/>
  <c r="BW44" i="4" s="1"/>
  <c r="DA44" i="4" s="1"/>
  <c r="DO48" i="4"/>
  <c r="EG48" i="4" s="1"/>
  <c r="DO9" i="4"/>
  <c r="EG9" i="4" s="1"/>
  <c r="DO35" i="4"/>
  <c r="EG35" i="4" s="1"/>
  <c r="CG47" i="4"/>
  <c r="FD47" i="4" s="1"/>
  <c r="FE47" i="4" s="1"/>
  <c r="DO50" i="4"/>
  <c r="EG50" i="4" s="1"/>
  <c r="DO45" i="4"/>
  <c r="EG45" i="4" s="1"/>
  <c r="DO25" i="4"/>
  <c r="EG25" i="4" s="1"/>
  <c r="CG53" i="4"/>
  <c r="FD53" i="4" s="1"/>
  <c r="FE53" i="4" s="1"/>
  <c r="CG63" i="4"/>
  <c r="FD63" i="4" s="1"/>
  <c r="FE63" i="4" s="1"/>
  <c r="BS53" i="4"/>
  <c r="BW53" i="4" s="1"/>
  <c r="DA53" i="4" s="1"/>
  <c r="DO55" i="4"/>
  <c r="EG55" i="4" s="1"/>
  <c r="DT43" i="4"/>
  <c r="DO63" i="4"/>
  <c r="EG63" i="4" s="1"/>
  <c r="BS21" i="4"/>
  <c r="BW21" i="4" s="1"/>
  <c r="DA21" i="4" s="1"/>
  <c r="BS45" i="4"/>
  <c r="BW45" i="4" s="1"/>
  <c r="DA45" i="4" s="1"/>
  <c r="BS19" i="4"/>
  <c r="BW19" i="4" s="1"/>
  <c r="DA19" i="4" s="1"/>
  <c r="DO53" i="4"/>
  <c r="EG53" i="4" s="1"/>
  <c r="DO46" i="4"/>
  <c r="EG46" i="4" s="1"/>
  <c r="DO23" i="4"/>
  <c r="EG23" i="4" s="1"/>
  <c r="BS63" i="4"/>
  <c r="BW63" i="4" s="1"/>
  <c r="DA63" i="4" s="1"/>
  <c r="DO39" i="4"/>
  <c r="EG39" i="4" s="1"/>
  <c r="CG37" i="4"/>
  <c r="FD37" i="4" s="1"/>
  <c r="FE37" i="4" s="1"/>
  <c r="CG38" i="4"/>
  <c r="FD38" i="4" s="1"/>
  <c r="FE38" i="4" s="1"/>
  <c r="BS37" i="4"/>
  <c r="BW37" i="4" s="1"/>
  <c r="DA37" i="4" s="1"/>
  <c r="BS38" i="4"/>
  <c r="BW38" i="4" s="1"/>
  <c r="DA38" i="4" s="1"/>
  <c r="DO21" i="4"/>
  <c r="EG21" i="4" s="1"/>
  <c r="DO15" i="4"/>
  <c r="EG15" i="4" s="1"/>
  <c r="BS25" i="4"/>
  <c r="BW25" i="4" s="1"/>
  <c r="DA25" i="4" s="1"/>
  <c r="BS22" i="4"/>
  <c r="BW22" i="4" s="1"/>
  <c r="DA22" i="4" s="1"/>
  <c r="CG11" i="4"/>
  <c r="FD11" i="4" s="1"/>
  <c r="FE11" i="4" s="1"/>
  <c r="CG50" i="4"/>
  <c r="FD50" i="4" s="1"/>
  <c r="FE50" i="4" s="1"/>
  <c r="CG43" i="4"/>
  <c r="FD43" i="4" s="1"/>
  <c r="FE43" i="4" s="1"/>
  <c r="CG51" i="4"/>
  <c r="FD51" i="4" s="1"/>
  <c r="FE51" i="4" s="1"/>
  <c r="CG21" i="4"/>
  <c r="FD21" i="4" s="1"/>
  <c r="FE21" i="4" s="1"/>
  <c r="CG52" i="4"/>
  <c r="FD52" i="4" s="1"/>
  <c r="FE52" i="4" s="1"/>
  <c r="BS8" i="4"/>
  <c r="BW8" i="4" s="1"/>
  <c r="BS50" i="4"/>
  <c r="BW50" i="4" s="1"/>
  <c r="DA50" i="4" s="1"/>
  <c r="BS43" i="4"/>
  <c r="BW43" i="4" s="1"/>
  <c r="DA43" i="4" s="1"/>
  <c r="DO47" i="4"/>
  <c r="EG47" i="4" s="1"/>
  <c r="DO37" i="4"/>
  <c r="EG37" i="4" s="1"/>
  <c r="CF22" i="4"/>
  <c r="CG30" i="4"/>
  <c r="BS60" i="4"/>
  <c r="BW60" i="4" s="1"/>
  <c r="DA60" i="4" s="1"/>
  <c r="BS51" i="4"/>
  <c r="BW51" i="4" s="1"/>
  <c r="DA51" i="4" s="1"/>
  <c r="CG19" i="4"/>
  <c r="FD19" i="4" s="1"/>
  <c r="FE19" i="4" s="1"/>
  <c r="DO56" i="4"/>
  <c r="EG56" i="4" s="1"/>
  <c r="CG44" i="4"/>
  <c r="FD44" i="4" s="1"/>
  <c r="FE44" i="4" s="1"/>
  <c r="DT25" i="4"/>
  <c r="BS11" i="4"/>
  <c r="BW11" i="4" s="1"/>
  <c r="DA11" i="4" s="1"/>
  <c r="CG14" i="4"/>
  <c r="FD14" i="4" s="1"/>
  <c r="FE14" i="4" s="1"/>
  <c r="DO42" i="4"/>
  <c r="EG42" i="4" s="1"/>
  <c r="BS14" i="4"/>
  <c r="BW14" i="4" s="1"/>
  <c r="DA14" i="4" s="1"/>
  <c r="CG8" i="4"/>
  <c r="FD8" i="4" s="1"/>
  <c r="FE8" i="4" s="1"/>
  <c r="CG34" i="4"/>
  <c r="FD34" i="4" s="1"/>
  <c r="CG55" i="4"/>
  <c r="FD55" i="4" s="1"/>
  <c r="FE55" i="4" s="1"/>
  <c r="BS47" i="4"/>
  <c r="BW47" i="4" s="1"/>
  <c r="DA47" i="4" s="1"/>
  <c r="DM22" i="4"/>
  <c r="DO14" i="4"/>
  <c r="EG14" i="4" s="1"/>
  <c r="DO60" i="4"/>
  <c r="EG60" i="4" s="1"/>
  <c r="DO61" i="4"/>
  <c r="EG61" i="4" s="1"/>
  <c r="BS49" i="4"/>
  <c r="BW49" i="4" s="1"/>
  <c r="DA49" i="4" s="1"/>
  <c r="DO44" i="4"/>
  <c r="EG44" i="4" s="1"/>
  <c r="DO57" i="4"/>
  <c r="EG57" i="4" s="1"/>
  <c r="CG42" i="4"/>
  <c r="FD42" i="4" s="1"/>
  <c r="FE42" i="4" s="1"/>
  <c r="CG32" i="4"/>
  <c r="FD32" i="4" s="1"/>
  <c r="BS55" i="4"/>
  <c r="BW55" i="4" s="1"/>
  <c r="DA55" i="4" s="1"/>
  <c r="DO19" i="4"/>
  <c r="EG19" i="4" s="1"/>
  <c r="DO30" i="4"/>
  <c r="EG30" i="4" s="1"/>
  <c r="DO51" i="4"/>
  <c r="EG51" i="4" s="1"/>
  <c r="DT18" i="4"/>
  <c r="BS30" i="4"/>
  <c r="BW30" i="4" s="1"/>
  <c r="DA30" i="4" s="1"/>
  <c r="BS29" i="4"/>
  <c r="BW29" i="4" s="1"/>
  <c r="DA29" i="4" s="1"/>
  <c r="BS42" i="4"/>
  <c r="BW42" i="4" s="1"/>
  <c r="DA42" i="4" s="1"/>
  <c r="DO38" i="4"/>
  <c r="EG38" i="4" s="1"/>
  <c r="DO54" i="4"/>
  <c r="EG54" i="4" s="1"/>
  <c r="DT64" i="4"/>
  <c r="BS34" i="4"/>
  <c r="BW34" i="4" s="1"/>
  <c r="DA34" i="4" s="1"/>
  <c r="BS32" i="4"/>
  <c r="BW32" i="4" s="1"/>
  <c r="DA32" i="4" s="1"/>
  <c r="DT13" i="4"/>
  <c r="CG64" i="4"/>
  <c r="FD64" i="4" s="1"/>
  <c r="FE64" i="4" s="1"/>
  <c r="CG13" i="4"/>
  <c r="FD13" i="4" s="1"/>
  <c r="FE13" i="4" s="1"/>
  <c r="BS59" i="4"/>
  <c r="BW59" i="4" s="1"/>
  <c r="DA59" i="4" s="1"/>
  <c r="BS41" i="4"/>
  <c r="BW41" i="4" s="1"/>
  <c r="DA41" i="4" s="1"/>
  <c r="BS52" i="4"/>
  <c r="BW52" i="4" s="1"/>
  <c r="DA52" i="4" s="1"/>
  <c r="CG39" i="4"/>
  <c r="FD39" i="4" s="1"/>
  <c r="FE39" i="4" s="1"/>
  <c r="DO36" i="4"/>
  <c r="EG36" i="4" s="1"/>
  <c r="DO41" i="4"/>
  <c r="EG41" i="4" s="1"/>
  <c r="DO31" i="4"/>
  <c r="EG31" i="4" s="1"/>
  <c r="CG62" i="4"/>
  <c r="FD62" i="4" s="1"/>
  <c r="FE62" i="4" s="1"/>
  <c r="BS62" i="4"/>
  <c r="BW62" i="4" s="1"/>
  <c r="DA62" i="4" s="1"/>
  <c r="CG59" i="4"/>
  <c r="FD59" i="4" s="1"/>
  <c r="FE59" i="4" s="1"/>
  <c r="BS13" i="4"/>
  <c r="BW13" i="4" s="1"/>
  <c r="DA13" i="4" s="1"/>
  <c r="CG18" i="4"/>
  <c r="FD18" i="4" s="1"/>
  <c r="FE18" i="4" s="1"/>
  <c r="BS31" i="4"/>
  <c r="BW31" i="4" s="1"/>
  <c r="DA31" i="4" s="1"/>
  <c r="BS18" i="4"/>
  <c r="BW18" i="4" s="1"/>
  <c r="DA18" i="4" s="1"/>
  <c r="BS39" i="4"/>
  <c r="BW39" i="4" s="1"/>
  <c r="DA39" i="4" s="1"/>
  <c r="DO62" i="4"/>
  <c r="EG62" i="4" s="1"/>
  <c r="CG41" i="4"/>
  <c r="FD41" i="4" s="1"/>
  <c r="FE41" i="4" s="1"/>
  <c r="CG31" i="4"/>
  <c r="DO32" i="4"/>
  <c r="EG32" i="4" s="1"/>
  <c r="DO29" i="4"/>
  <c r="EG29" i="4" s="1"/>
  <c r="CG60" i="4"/>
  <c r="FD60" i="4" s="1"/>
  <c r="FE60" i="4" s="1"/>
  <c r="CG49" i="4"/>
  <c r="FD49" i="4" s="1"/>
  <c r="FE49" i="4" s="1"/>
  <c r="CG45" i="4"/>
  <c r="FD45" i="4" s="1"/>
  <c r="FE45" i="4" s="1"/>
  <c r="CG36" i="4"/>
  <c r="CG57" i="4"/>
  <c r="FD57" i="4" s="1"/>
  <c r="FE57" i="4" s="1"/>
  <c r="CG29" i="4"/>
  <c r="DO52" i="4"/>
  <c r="EG52" i="4" s="1"/>
  <c r="DO59" i="4"/>
  <c r="EG59" i="4" s="1"/>
  <c r="DO49" i="4"/>
  <c r="EG49" i="4" s="1"/>
  <c r="BS36" i="4"/>
  <c r="BW36" i="4" s="1"/>
  <c r="DA36" i="4" s="1"/>
  <c r="BS57" i="4"/>
  <c r="BW57" i="4" s="1"/>
  <c r="DA57" i="4" s="1"/>
  <c r="DO34" i="4"/>
  <c r="EG34" i="4" s="1"/>
  <c r="BS64" i="4"/>
  <c r="BW64" i="4" s="1"/>
  <c r="DA64" i="4" s="1"/>
  <c r="DT6" i="4"/>
  <c r="DO6" i="4"/>
  <c r="EG6" i="4" s="1"/>
  <c r="DT58" i="4"/>
  <c r="DO58" i="4"/>
  <c r="EG58" i="4" s="1"/>
  <c r="DT40" i="4"/>
  <c r="DO40" i="4"/>
  <c r="EG40" i="4" s="1"/>
  <c r="DT8" i="4"/>
  <c r="DO8" i="4"/>
  <c r="EG8" i="4" s="1"/>
  <c r="DT5" i="4"/>
  <c r="DO5" i="4"/>
  <c r="EG5" i="4" s="1"/>
  <c r="AU6" i="4"/>
  <c r="AX6" i="4" s="1"/>
  <c r="BX5" i="4"/>
  <c r="P5" i="18" s="1"/>
  <c r="BX6" i="4"/>
  <c r="P6" i="18" s="1"/>
  <c r="BX7" i="4"/>
  <c r="P7" i="18" s="1"/>
  <c r="AU34" i="4"/>
  <c r="AX34" i="4" s="1"/>
  <c r="AU52" i="4"/>
  <c r="AX52" i="4" s="1"/>
  <c r="AU53" i="4"/>
  <c r="AX53" i="4" s="1"/>
  <c r="BY5" i="4"/>
  <c r="AU28" i="4"/>
  <c r="AX28" i="4" s="1"/>
  <c r="AU40" i="4"/>
  <c r="AX40" i="4" s="1"/>
  <c r="AU26" i="4"/>
  <c r="AX26" i="4" s="1"/>
  <c r="AU11" i="4"/>
  <c r="AX11" i="4" s="1"/>
  <c r="AU55" i="4"/>
  <c r="AX55" i="4" s="1"/>
  <c r="AY5" i="4"/>
  <c r="DB5" i="4" s="1"/>
  <c r="DH5" i="4" s="1"/>
  <c r="DI5" i="4" s="1"/>
  <c r="AU41" i="4"/>
  <c r="AX41" i="4" s="1"/>
  <c r="AU48" i="4"/>
  <c r="AX48" i="4" s="1"/>
  <c r="AU44" i="4"/>
  <c r="AX44" i="4" s="1"/>
  <c r="AU57" i="4"/>
  <c r="AX57" i="4" s="1"/>
  <c r="AU46" i="4"/>
  <c r="AX46" i="4" s="1"/>
  <c r="AU33" i="4"/>
  <c r="AX33" i="4" s="1"/>
  <c r="AU64" i="4"/>
  <c r="AX64" i="4" s="1"/>
  <c r="AU10" i="4"/>
  <c r="AX10" i="4" s="1"/>
  <c r="AU60" i="4"/>
  <c r="AX60" i="4" s="1"/>
  <c r="AU58" i="4"/>
  <c r="AX58" i="4" s="1"/>
  <c r="AU62" i="4"/>
  <c r="AX62" i="4" s="1"/>
  <c r="AU63" i="4"/>
  <c r="AX63" i="4" s="1"/>
  <c r="AU31" i="4"/>
  <c r="AX31" i="4" s="1"/>
  <c r="AU29" i="4"/>
  <c r="AX29" i="4" s="1"/>
  <c r="AU49" i="4"/>
  <c r="AX49" i="4" s="1"/>
  <c r="AU42" i="4"/>
  <c r="AX42" i="4" s="1"/>
  <c r="AU50" i="4"/>
  <c r="AX50" i="4" s="1"/>
  <c r="AU23" i="4"/>
  <c r="AX23" i="4" s="1"/>
  <c r="AU30" i="4"/>
  <c r="AX30" i="4" s="1"/>
  <c r="AU19" i="4"/>
  <c r="AX19" i="4" s="1"/>
  <c r="AU45" i="4"/>
  <c r="AX45" i="4" s="1"/>
  <c r="AU15" i="4"/>
  <c r="AX15" i="4" s="1"/>
  <c r="AU51" i="4"/>
  <c r="AX51" i="4" s="1"/>
  <c r="AU32" i="4"/>
  <c r="AX32" i="4" s="1"/>
  <c r="AU61" i="4"/>
  <c r="AX61" i="4" s="1"/>
  <c r="AU14" i="4"/>
  <c r="AX14" i="4" s="1"/>
  <c r="AU56" i="4"/>
  <c r="AX56" i="4" s="1"/>
  <c r="AU24" i="4"/>
  <c r="AU43" i="4"/>
  <c r="AX43" i="4" s="1"/>
  <c r="AU25" i="4"/>
  <c r="AX25" i="4" s="1"/>
  <c r="AU16" i="4"/>
  <c r="AX16" i="4" s="1"/>
  <c r="AU35" i="4"/>
  <c r="AX35" i="4" s="1"/>
  <c r="AU38" i="4"/>
  <c r="AX38" i="4" s="1"/>
  <c r="AU47" i="4"/>
  <c r="AX47" i="4" s="1"/>
  <c r="AU17" i="4"/>
  <c r="AX17" i="4" s="1"/>
  <c r="AU36" i="4"/>
  <c r="AX36" i="4" s="1"/>
  <c r="AU20" i="4"/>
  <c r="AX20" i="4" s="1"/>
  <c r="AU21" i="4"/>
  <c r="AX21" i="4" s="1"/>
  <c r="AU13" i="4"/>
  <c r="AX13" i="4" s="1"/>
  <c r="AU59" i="4"/>
  <c r="AX59" i="4" s="1"/>
  <c r="AU18" i="4"/>
  <c r="AX18" i="4" s="1"/>
  <c r="AU12" i="4"/>
  <c r="AX12" i="4" s="1"/>
  <c r="AU27" i="4"/>
  <c r="AX27" i="4" s="1"/>
  <c r="AU39" i="4"/>
  <c r="AX39" i="4" s="1"/>
  <c r="AU9" i="4"/>
  <c r="AX9" i="4" s="1"/>
  <c r="AU22" i="4"/>
  <c r="AX22" i="4" s="1"/>
  <c r="AU37" i="4"/>
  <c r="AX37" i="4" s="1"/>
  <c r="AU54" i="4"/>
  <c r="AX54" i="4" s="1"/>
  <c r="AX7" i="4"/>
  <c r="AX8" i="4"/>
  <c r="E10" i="9"/>
  <c r="E11" i="9"/>
  <c r="E33" i="9"/>
  <c r="H41" i="4"/>
  <c r="E32" i="9"/>
  <c r="H42" i="4"/>
  <c r="E27" i="9"/>
  <c r="H5" i="4"/>
  <c r="H6" i="4"/>
  <c r="E26" i="9"/>
  <c r="E29" i="9"/>
  <c r="H24" i="4"/>
  <c r="E30" i="9"/>
  <c r="H23" i="4"/>
  <c r="E8" i="9"/>
  <c r="E7" i="9"/>
  <c r="E5" i="9"/>
  <c r="E4" i="9"/>
  <c r="AA10" i="17" l="1"/>
  <c r="AA5" i="17"/>
  <c r="AA7" i="17"/>
  <c r="AB32" i="17"/>
  <c r="AA19" i="17"/>
  <c r="AA8" i="17"/>
  <c r="AA12" i="17"/>
  <c r="AA17" i="17"/>
  <c r="AA14" i="17"/>
  <c r="AA11" i="17"/>
  <c r="AA6" i="17"/>
  <c r="AA9" i="17"/>
  <c r="AA18" i="17"/>
  <c r="AA13" i="17"/>
  <c r="AA16" i="17"/>
  <c r="AA21" i="17"/>
  <c r="AA20" i="17"/>
  <c r="AA29" i="17"/>
  <c r="AB25" i="17"/>
  <c r="AB26" i="17"/>
  <c r="AA22" i="17"/>
  <c r="AA30" i="17"/>
  <c r="AA26" i="17"/>
  <c r="AA28" i="17"/>
  <c r="AA27" i="17"/>
  <c r="AA31" i="17"/>
  <c r="AA24" i="17"/>
  <c r="AA32" i="17"/>
  <c r="AA23" i="17"/>
  <c r="AA25" i="17"/>
  <c r="DZ6" i="4"/>
  <c r="BX8" i="4"/>
  <c r="P8" i="18" s="1"/>
  <c r="DA8" i="4"/>
  <c r="FD30" i="4"/>
  <c r="FE30" i="4" s="1"/>
  <c r="FD28" i="4"/>
  <c r="FE28" i="4" s="1"/>
  <c r="FD29" i="4"/>
  <c r="FE29" i="4" s="1"/>
  <c r="FD31" i="4"/>
  <c r="FE31" i="4" s="1"/>
  <c r="FD36" i="4"/>
  <c r="FE36" i="4" s="1"/>
  <c r="FE32" i="4"/>
  <c r="FE34" i="4"/>
  <c r="FD35" i="4"/>
  <c r="FE35" i="4" s="1"/>
  <c r="FE33" i="4"/>
  <c r="D10" i="15"/>
  <c r="G10" i="15"/>
  <c r="D7" i="15"/>
  <c r="G7" i="15"/>
  <c r="G4" i="15"/>
  <c r="D4" i="15"/>
  <c r="CZ37" i="4"/>
  <c r="CZ12" i="4"/>
  <c r="CZ20" i="4"/>
  <c r="CZ18" i="4"/>
  <c r="CZ22" i="4"/>
  <c r="CZ45" i="4"/>
  <c r="CZ17" i="4"/>
  <c r="DE5" i="4"/>
  <c r="CZ16" i="4"/>
  <c r="CZ32" i="4"/>
  <c r="CZ31" i="4"/>
  <c r="DK5" i="4"/>
  <c r="DL5" i="4" s="1"/>
  <c r="DR5" i="4" s="1"/>
  <c r="CZ58" i="4"/>
  <c r="CZ10" i="4"/>
  <c r="CZ30" i="4"/>
  <c r="CZ28" i="4"/>
  <c r="CZ40" i="4"/>
  <c r="CZ35" i="4"/>
  <c r="CZ46" i="4"/>
  <c r="CZ13" i="4"/>
  <c r="CZ14" i="4"/>
  <c r="CZ25" i="4"/>
  <c r="DE59" i="4"/>
  <c r="CZ59" i="4"/>
  <c r="DE50" i="4"/>
  <c r="CZ50" i="4"/>
  <c r="CZ33" i="4"/>
  <c r="CZ44" i="4"/>
  <c r="DE55" i="4"/>
  <c r="CZ55" i="4"/>
  <c r="DE53" i="4"/>
  <c r="CZ53" i="4"/>
  <c r="CZ38" i="4"/>
  <c r="DE56" i="4"/>
  <c r="CZ56" i="4"/>
  <c r="DE49" i="4"/>
  <c r="CZ49" i="4"/>
  <c r="CZ15" i="4"/>
  <c r="CZ21" i="4"/>
  <c r="CZ26" i="4"/>
  <c r="DE54" i="4"/>
  <c r="CZ54" i="4"/>
  <c r="CZ39" i="4"/>
  <c r="CZ19" i="4"/>
  <c r="CZ11" i="4"/>
  <c r="CZ36" i="4"/>
  <c r="CZ47" i="4"/>
  <c r="CZ48" i="4"/>
  <c r="DE51" i="4"/>
  <c r="CZ51" i="4"/>
  <c r="CZ8" i="4"/>
  <c r="DE57" i="4"/>
  <c r="CZ57" i="4"/>
  <c r="CZ9" i="4"/>
  <c r="CZ34" i="4"/>
  <c r="CZ41" i="4"/>
  <c r="DE52" i="4"/>
  <c r="CZ52" i="4"/>
  <c r="CZ27" i="4"/>
  <c r="CZ29" i="4"/>
  <c r="CZ23" i="4"/>
  <c r="K3" i="13"/>
  <c r="G16" i="15"/>
  <c r="DZ7" i="4"/>
  <c r="DJ5" i="4"/>
  <c r="DE58" i="4"/>
  <c r="CY62" i="4"/>
  <c r="CY61" i="4"/>
  <c r="CY60" i="4"/>
  <c r="CY63" i="4"/>
  <c r="CY64" i="4"/>
  <c r="CY42" i="4"/>
  <c r="CZ42" i="4" s="1"/>
  <c r="G22" i="15"/>
  <c r="G242" i="15"/>
  <c r="D228" i="15"/>
  <c r="D13" i="15"/>
  <c r="G13" i="15"/>
  <c r="D146" i="15"/>
  <c r="D16" i="15"/>
  <c r="D19" i="15"/>
  <c r="G19" i="15"/>
  <c r="D413" i="15"/>
  <c r="G288" i="15"/>
  <c r="D390" i="15"/>
  <c r="D215" i="15"/>
  <c r="G287" i="15"/>
  <c r="G28" i="15"/>
  <c r="D195" i="15"/>
  <c r="D391" i="15"/>
  <c r="G135" i="15"/>
  <c r="D198" i="15"/>
  <c r="D20" i="15"/>
  <c r="D8" i="15"/>
  <c r="D51" i="15"/>
  <c r="K551" i="13"/>
  <c r="D298" i="15"/>
  <c r="D181" i="15"/>
  <c r="D71" i="15"/>
  <c r="D209" i="15"/>
  <c r="K771" i="13"/>
  <c r="D108" i="15"/>
  <c r="D91" i="15"/>
  <c r="D373" i="15"/>
  <c r="K531" i="13"/>
  <c r="D370" i="15"/>
  <c r="G405" i="15"/>
  <c r="K479" i="13"/>
  <c r="K782" i="13"/>
  <c r="D22" i="15"/>
  <c r="D256" i="15"/>
  <c r="D325" i="15"/>
  <c r="G219" i="15"/>
  <c r="D36" i="15"/>
  <c r="D161" i="15"/>
  <c r="D103" i="15"/>
  <c r="D340" i="15"/>
  <c r="D356" i="15"/>
  <c r="D385" i="15"/>
  <c r="D49" i="15"/>
  <c r="D62" i="15"/>
  <c r="D387" i="15"/>
  <c r="D359" i="15"/>
  <c r="G126" i="15"/>
  <c r="G403" i="15"/>
  <c r="K681" i="13"/>
  <c r="K282" i="13"/>
  <c r="D280" i="15"/>
  <c r="D9" i="15"/>
  <c r="D297" i="15"/>
  <c r="D293" i="15"/>
  <c r="D194" i="15"/>
  <c r="D153" i="15"/>
  <c r="G189" i="15"/>
  <c r="K718" i="13"/>
  <c r="D271" i="15"/>
  <c r="D56" i="15"/>
  <c r="D338" i="15"/>
  <c r="G140" i="15"/>
  <c r="DO22" i="4"/>
  <c r="EG22" i="4" s="1"/>
  <c r="K792" i="13"/>
  <c r="D74" i="15"/>
  <c r="D156" i="15"/>
  <c r="G313" i="15"/>
  <c r="K793" i="13"/>
  <c r="D355" i="15"/>
  <c r="G362" i="15"/>
  <c r="D136" i="15"/>
  <c r="D346" i="15"/>
  <c r="D203" i="15"/>
  <c r="D32" i="15"/>
  <c r="D218" i="15"/>
  <c r="D166" i="15"/>
  <c r="D252" i="15"/>
  <c r="D262" i="15"/>
  <c r="D183" i="15"/>
  <c r="G315" i="15"/>
  <c r="G11" i="15"/>
  <c r="G229" i="15"/>
  <c r="K491" i="13"/>
  <c r="K484" i="13"/>
  <c r="D193" i="15"/>
  <c r="D94" i="15"/>
  <c r="D120" i="15"/>
  <c r="G80" i="15"/>
  <c r="K786" i="13"/>
  <c r="K788" i="13"/>
  <c r="D227" i="15"/>
  <c r="D38" i="15"/>
  <c r="G101" i="15"/>
  <c r="K776" i="13"/>
  <c r="D270" i="15"/>
  <c r="D182" i="15"/>
  <c r="D223" i="15"/>
  <c r="D315" i="15"/>
  <c r="G404" i="15"/>
  <c r="D61" i="15"/>
  <c r="D323" i="15"/>
  <c r="D25" i="15"/>
  <c r="D236" i="15"/>
  <c r="D127" i="15"/>
  <c r="D303" i="15"/>
  <c r="D2" i="15"/>
  <c r="D266" i="15"/>
  <c r="D352" i="15"/>
  <c r="D143" i="15"/>
  <c r="D288" i="15"/>
  <c r="G64" i="15"/>
  <c r="G111" i="15"/>
  <c r="G375" i="15"/>
  <c r="G402" i="15"/>
  <c r="K110" i="13"/>
  <c r="K460" i="13"/>
  <c r="K69" i="13"/>
  <c r="K474" i="13"/>
  <c r="D27" i="15"/>
  <c r="D295" i="15"/>
  <c r="K736" i="13"/>
  <c r="D398" i="15"/>
  <c r="D281" i="15"/>
  <c r="D273" i="15"/>
  <c r="D393" i="15"/>
  <c r="D23" i="15"/>
  <c r="D87" i="15"/>
  <c r="D168" i="15"/>
  <c r="D210" i="15"/>
  <c r="G25" i="15"/>
  <c r="K701" i="13"/>
  <c r="K335" i="13"/>
  <c r="D98" i="15"/>
  <c r="D327" i="15"/>
  <c r="D403" i="15"/>
  <c r="D313" i="15"/>
  <c r="D99" i="15"/>
  <c r="D28" i="15"/>
  <c r="D314" i="15"/>
  <c r="D167" i="15"/>
  <c r="D360" i="15"/>
  <c r="G49" i="15"/>
  <c r="G174" i="15"/>
  <c r="G3" i="15"/>
  <c r="K579" i="13"/>
  <c r="K541" i="13"/>
  <c r="D217" i="15"/>
  <c r="G317" i="15"/>
  <c r="D318" i="15"/>
  <c r="D81" i="15"/>
  <c r="D123" i="15"/>
  <c r="D66" i="15"/>
  <c r="D328" i="15"/>
  <c r="D191" i="15"/>
  <c r="D152" i="15"/>
  <c r="D95" i="15"/>
  <c r="D138" i="15"/>
  <c r="D162" i="15"/>
  <c r="D48" i="15"/>
  <c r="D115" i="15"/>
  <c r="D206" i="15"/>
  <c r="D388" i="15"/>
  <c r="D141" i="15"/>
  <c r="D341" i="15"/>
  <c r="G305" i="15"/>
  <c r="G73" i="15"/>
  <c r="G88" i="15"/>
  <c r="G304" i="15"/>
  <c r="G336" i="15"/>
  <c r="G8" i="15"/>
  <c r="G118" i="15"/>
  <c r="G128" i="15"/>
  <c r="G178" i="15"/>
  <c r="G398" i="15"/>
  <c r="G258" i="15"/>
  <c r="G34" i="15"/>
  <c r="G262" i="15"/>
  <c r="G248" i="15"/>
  <c r="G374" i="15"/>
  <c r="G52" i="15"/>
  <c r="G12" i="15"/>
  <c r="G70" i="15"/>
  <c r="G238" i="15"/>
  <c r="G284" i="15"/>
  <c r="G412" i="15"/>
  <c r="G370" i="15"/>
  <c r="G103" i="15"/>
  <c r="G348" i="15"/>
  <c r="G209" i="15"/>
  <c r="G323" i="15"/>
  <c r="G81" i="15"/>
  <c r="G131" i="15"/>
  <c r="G310" i="15"/>
  <c r="G247" i="15"/>
  <c r="G94" i="15"/>
  <c r="G286" i="15"/>
  <c r="G40" i="15"/>
  <c r="G401" i="15"/>
  <c r="G166" i="15"/>
  <c r="G408" i="15"/>
  <c r="G306" i="15"/>
  <c r="G231" i="15"/>
  <c r="G78" i="15"/>
  <c r="G353" i="15"/>
  <c r="G308" i="15"/>
  <c r="G63" i="15"/>
  <c r="G388" i="15"/>
  <c r="G169" i="15"/>
  <c r="G15" i="15"/>
  <c r="D248" i="15"/>
  <c r="D135" i="15"/>
  <c r="D97" i="15"/>
  <c r="D131" i="15"/>
  <c r="D378" i="15"/>
  <c r="D92" i="15"/>
  <c r="D260" i="15"/>
  <c r="D88" i="15"/>
  <c r="D245" i="15"/>
  <c r="D83" i="15"/>
  <c r="D344" i="15"/>
  <c r="D339" i="15"/>
  <c r="D177" i="15"/>
  <c r="D15" i="15"/>
  <c r="D272" i="15"/>
  <c r="D363" i="15"/>
  <c r="D329" i="15"/>
  <c r="D286" i="15"/>
  <c r="D124" i="15"/>
  <c r="D149" i="15"/>
  <c r="D319" i="15"/>
  <c r="D157" i="15"/>
  <c r="D414" i="15"/>
  <c r="G273" i="15"/>
  <c r="G9" i="15"/>
  <c r="G158" i="15"/>
  <c r="G157" i="15"/>
  <c r="G345" i="15"/>
  <c r="G61" i="15"/>
  <c r="G147" i="15"/>
  <c r="G225" i="15"/>
  <c r="G272" i="15"/>
  <c r="G233" i="15"/>
  <c r="G309" i="15"/>
  <c r="G137" i="15"/>
  <c r="G384" i="15"/>
  <c r="G226" i="15"/>
  <c r="G224" i="15"/>
  <c r="G31" i="15"/>
  <c r="G261" i="15"/>
  <c r="G108" i="15"/>
  <c r="G425" i="15"/>
  <c r="G129" i="15"/>
  <c r="G30" i="15"/>
  <c r="G410" i="15"/>
  <c r="G146" i="15"/>
  <c r="G285" i="15"/>
  <c r="G83" i="15"/>
  <c r="G339" i="15"/>
  <c r="G208" i="15"/>
  <c r="G65" i="15"/>
  <c r="G360" i="15"/>
  <c r="G406" i="15"/>
  <c r="G130" i="15"/>
  <c r="G311" i="15"/>
  <c r="G256" i="15"/>
  <c r="G316" i="15"/>
  <c r="G221" i="15"/>
  <c r="G68" i="15"/>
  <c r="G363" i="15"/>
  <c r="D348" i="15"/>
  <c r="D173" i="15"/>
  <c r="D35" i="15"/>
  <c r="D59" i="15"/>
  <c r="D316" i="15"/>
  <c r="D331" i="15"/>
  <c r="D160" i="15"/>
  <c r="D407" i="15"/>
  <c r="D145" i="15"/>
  <c r="D402" i="15"/>
  <c r="D263" i="15"/>
  <c r="D239" i="15"/>
  <c r="D77" i="15"/>
  <c r="D334" i="15"/>
  <c r="D172" i="15"/>
  <c r="D282" i="15"/>
  <c r="D229" i="15"/>
  <c r="D186" i="15"/>
  <c r="D24" i="15"/>
  <c r="D287" i="15"/>
  <c r="G153" i="15"/>
  <c r="G419" i="15"/>
  <c r="G106" i="15"/>
  <c r="G322" i="15"/>
  <c r="G143" i="15"/>
  <c r="G181" i="15"/>
  <c r="G47" i="15"/>
  <c r="G124" i="15"/>
  <c r="G90" i="15"/>
  <c r="G132" i="15"/>
  <c r="G409" i="15"/>
  <c r="G37" i="15"/>
  <c r="G215" i="15"/>
  <c r="G24" i="15"/>
  <c r="G376" i="15"/>
  <c r="G161" i="15"/>
  <c r="G381" i="15"/>
  <c r="G186" i="15"/>
  <c r="G341" i="15"/>
  <c r="G358" i="15"/>
  <c r="G199" i="15"/>
  <c r="G46" i="15"/>
  <c r="G385" i="15"/>
  <c r="G296" i="15"/>
  <c r="G270" i="15"/>
  <c r="G107" i="15"/>
  <c r="G314" i="15"/>
  <c r="G268" i="15"/>
  <c r="G29" i="15"/>
  <c r="G411" i="15"/>
  <c r="G155" i="15"/>
  <c r="G67" i="15"/>
  <c r="G418" i="15"/>
  <c r="G321" i="15"/>
  <c r="G246" i="15"/>
  <c r="D12" i="15"/>
  <c r="D54" i="15"/>
  <c r="D73" i="15"/>
  <c r="D416" i="15"/>
  <c r="D254" i="15"/>
  <c r="D249" i="15"/>
  <c r="D60" i="15"/>
  <c r="D307" i="15"/>
  <c r="D45" i="15"/>
  <c r="D302" i="15"/>
  <c r="D321" i="15"/>
  <c r="D139" i="15"/>
  <c r="D396" i="15"/>
  <c r="D234" i="15"/>
  <c r="D72" i="15"/>
  <c r="D311" i="15"/>
  <c r="D129" i="15"/>
  <c r="D86" i="15"/>
  <c r="D343" i="15"/>
  <c r="D225" i="15"/>
  <c r="D119" i="15"/>
  <c r="D376" i="15"/>
  <c r="D214" i="15"/>
  <c r="D52" i="15"/>
  <c r="D291" i="15"/>
  <c r="D109" i="15"/>
  <c r="D366" i="15"/>
  <c r="D204" i="15"/>
  <c r="D140" i="15"/>
  <c r="G154" i="15"/>
  <c r="G173" i="15"/>
  <c r="G326" i="15"/>
  <c r="G187" i="15"/>
  <c r="G2" i="15"/>
  <c r="G299" i="15"/>
  <c r="G332" i="15"/>
  <c r="G355" i="15"/>
  <c r="G389" i="15"/>
  <c r="G32" i="15"/>
  <c r="G200" i="15"/>
  <c r="G342" i="15"/>
  <c r="G114" i="15"/>
  <c r="G253" i="15"/>
  <c r="G243" i="15"/>
  <c r="G223" i="15"/>
  <c r="G60" i="15"/>
  <c r="G228" i="15"/>
  <c r="G85" i="15"/>
  <c r="G283" i="15"/>
  <c r="G251" i="15"/>
  <c r="G98" i="15"/>
  <c r="G333" i="15"/>
  <c r="G327" i="15"/>
  <c r="G396" i="15"/>
  <c r="G170" i="15"/>
  <c r="G6" i="15"/>
  <c r="G414" i="15"/>
  <c r="G197" i="15"/>
  <c r="G92" i="15"/>
  <c r="G349" i="15"/>
  <c r="G198" i="15"/>
  <c r="G324" i="15"/>
  <c r="G335" i="15"/>
  <c r="G183" i="15"/>
  <c r="G423" i="15"/>
  <c r="G145" i="15"/>
  <c r="D150" i="15"/>
  <c r="D78" i="15"/>
  <c r="D354" i="15"/>
  <c r="D192" i="15"/>
  <c r="D406" i="15"/>
  <c r="D369" i="15"/>
  <c r="D207" i="15"/>
  <c r="D364" i="15"/>
  <c r="D202" i="15"/>
  <c r="D221" i="15"/>
  <c r="D39" i="15"/>
  <c r="D296" i="15"/>
  <c r="D134" i="15"/>
  <c r="D40" i="15"/>
  <c r="D211" i="15"/>
  <c r="D148" i="15"/>
  <c r="D405" i="15"/>
  <c r="D243" i="15"/>
  <c r="D144" i="15"/>
  <c r="G373" i="15"/>
  <c r="G39" i="15"/>
  <c r="G211" i="15"/>
  <c r="G86" i="15"/>
  <c r="G148" i="15"/>
  <c r="G399" i="15"/>
  <c r="G177" i="15"/>
  <c r="G263" i="15"/>
  <c r="G220" i="15"/>
  <c r="G357" i="15"/>
  <c r="G99" i="15"/>
  <c r="G267" i="15"/>
  <c r="G152" i="15"/>
  <c r="G122" i="15"/>
  <c r="G319" i="15"/>
  <c r="G127" i="15"/>
  <c r="G294" i="15"/>
  <c r="G144" i="15"/>
  <c r="G150" i="15"/>
  <c r="G291" i="15"/>
  <c r="G276" i="15"/>
  <c r="G201" i="15"/>
  <c r="G203" i="15"/>
  <c r="G69" i="15"/>
  <c r="G372" i="15"/>
  <c r="G185" i="15"/>
  <c r="G245" i="15"/>
  <c r="G297" i="15"/>
  <c r="G260" i="15"/>
  <c r="G97" i="15"/>
  <c r="G275" i="15"/>
  <c r="G194" i="15"/>
  <c r="G82" i="15"/>
  <c r="G359" i="15"/>
  <c r="G188" i="15"/>
  <c r="G45" i="15"/>
  <c r="D397" i="15"/>
  <c r="D231" i="15"/>
  <c r="D392" i="15"/>
  <c r="D292" i="15"/>
  <c r="D350" i="15"/>
  <c r="D163" i="15"/>
  <c r="D269" i="15"/>
  <c r="D107" i="15"/>
  <c r="D264" i="15"/>
  <c r="D102" i="15"/>
  <c r="D121" i="15"/>
  <c r="D358" i="15"/>
  <c r="D196" i="15"/>
  <c r="D34" i="15"/>
  <c r="D268" i="15"/>
  <c r="D111" i="15"/>
  <c r="G331" i="15"/>
  <c r="G254" i="15"/>
  <c r="G58" i="15"/>
  <c r="G293" i="15"/>
  <c r="G312" i="15"/>
  <c r="G210" i="15"/>
  <c r="G76" i="15"/>
  <c r="G379" i="15"/>
  <c r="G239" i="15"/>
  <c r="G252" i="15"/>
  <c r="G290" i="15"/>
  <c r="G167" i="15"/>
  <c r="G365" i="15"/>
  <c r="G337" i="15"/>
  <c r="G162" i="15"/>
  <c r="G21" i="15"/>
  <c r="G417" i="15"/>
  <c r="G26" i="15"/>
  <c r="G394" i="15"/>
  <c r="G93" i="15"/>
  <c r="G50" i="15"/>
  <c r="G391" i="15"/>
  <c r="G176" i="15"/>
  <c r="G230" i="15"/>
  <c r="G102" i="15"/>
  <c r="G320" i="15"/>
  <c r="G237" i="15"/>
  <c r="G84" i="15"/>
  <c r="G112" i="15"/>
  <c r="G397" i="15"/>
  <c r="G159" i="15"/>
  <c r="G282" i="15"/>
  <c r="G175" i="15"/>
  <c r="G213" i="15"/>
  <c r="G307" i="15"/>
  <c r="G250" i="15"/>
  <c r="G87" i="15"/>
  <c r="G334" i="15"/>
  <c r="D411" i="15"/>
  <c r="D82" i="15"/>
  <c r="D116" i="15"/>
  <c r="D178" i="15"/>
  <c r="D250" i="15"/>
  <c r="D351" i="15"/>
  <c r="D169" i="15"/>
  <c r="D326" i="15"/>
  <c r="D164" i="15"/>
  <c r="D240" i="15"/>
  <c r="D21" i="15"/>
  <c r="D258" i="15"/>
  <c r="D96" i="15"/>
  <c r="D353" i="15"/>
  <c r="D187" i="15"/>
  <c r="D11" i="15"/>
  <c r="D367" i="15"/>
  <c r="D205" i="15"/>
  <c r="D43" i="15"/>
  <c r="D201" i="15"/>
  <c r="D238" i="15"/>
  <c r="D76" i="15"/>
  <c r="G139" i="15"/>
  <c r="G71" i="15"/>
  <c r="G393" i="15"/>
  <c r="G354" i="15"/>
  <c r="G380" i="15"/>
  <c r="G303" i="15"/>
  <c r="G125" i="15"/>
  <c r="G123" i="15"/>
  <c r="G151" i="15"/>
  <c r="G390" i="15"/>
  <c r="G66" i="15"/>
  <c r="G43" i="15"/>
  <c r="G172" i="15"/>
  <c r="G328" i="15"/>
  <c r="G367" i="15"/>
  <c r="G190" i="15"/>
  <c r="G352" i="15"/>
  <c r="G104" i="15"/>
  <c r="G386" i="15"/>
  <c r="G329" i="15"/>
  <c r="G218" i="15"/>
  <c r="G75" i="15"/>
  <c r="G48" i="15"/>
  <c r="G387" i="15"/>
  <c r="G422" i="15"/>
  <c r="G136" i="15"/>
  <c r="G295" i="15"/>
  <c r="G184" i="15"/>
  <c r="G212" i="15"/>
  <c r="G59" i="15"/>
  <c r="G382" i="15"/>
  <c r="G74" i="15"/>
  <c r="G222" i="15"/>
  <c r="G407" i="15"/>
  <c r="G149" i="15"/>
  <c r="G292" i="15"/>
  <c r="G265" i="15"/>
  <c r="D29" i="15"/>
  <c r="D335" i="15"/>
  <c r="D50" i="15"/>
  <c r="D31" i="15"/>
  <c r="D251" i="15"/>
  <c r="D69" i="15"/>
  <c r="D226" i="15"/>
  <c r="D64" i="15"/>
  <c r="D368" i="15"/>
  <c r="D330" i="15"/>
  <c r="D158" i="15"/>
  <c r="D415" i="15"/>
  <c r="D253" i="15"/>
  <c r="D6" i="15"/>
  <c r="D320" i="15"/>
  <c r="D267" i="15"/>
  <c r="D105" i="15"/>
  <c r="D362" i="15"/>
  <c r="G53" i="15"/>
  <c r="G38" i="15"/>
  <c r="G235" i="15"/>
  <c r="G142" i="15"/>
  <c r="G27" i="15"/>
  <c r="G105" i="15"/>
  <c r="G346" i="15"/>
  <c r="G113" i="15"/>
  <c r="G271" i="15"/>
  <c r="G371" i="15"/>
  <c r="G95" i="15"/>
  <c r="G249" i="15"/>
  <c r="G119" i="15"/>
  <c r="G204" i="15"/>
  <c r="G41" i="15"/>
  <c r="G400" i="15"/>
  <c r="D174" i="15"/>
  <c r="D336" i="15"/>
  <c r="D79" i="15"/>
  <c r="D261" i="15"/>
  <c r="D208" i="15"/>
  <c r="D349" i="15"/>
  <c r="D84" i="15"/>
  <c r="D408" i="15"/>
  <c r="D132" i="15"/>
  <c r="D294" i="15"/>
  <c r="D37" i="15"/>
  <c r="D199" i="15"/>
  <c r="D381" i="15"/>
  <c r="D104" i="15"/>
  <c r="D47" i="15"/>
  <c r="D309" i="15"/>
  <c r="D101" i="15"/>
  <c r="D33" i="15"/>
  <c r="D395" i="15"/>
  <c r="D219" i="15"/>
  <c r="D224" i="15"/>
  <c r="D220" i="15"/>
  <c r="D277" i="15"/>
  <c r="D283" i="15"/>
  <c r="D151" i="15"/>
  <c r="G165" i="15"/>
  <c r="G202" i="15"/>
  <c r="G227" i="15"/>
  <c r="G163" i="15"/>
  <c r="G368" i="15"/>
  <c r="G117" i="15"/>
  <c r="G56" i="15"/>
  <c r="G289" i="15"/>
  <c r="G51" i="15"/>
  <c r="G318" i="15"/>
  <c r="G356" i="15"/>
  <c r="D112" i="15"/>
  <c r="D274" i="15"/>
  <c r="D17" i="15"/>
  <c r="D179" i="15"/>
  <c r="D361" i="15"/>
  <c r="D308" i="15"/>
  <c r="D284" i="15"/>
  <c r="D289" i="15"/>
  <c r="D232" i="15"/>
  <c r="D394" i="15"/>
  <c r="D137" i="15"/>
  <c r="D299" i="15"/>
  <c r="D106" i="15"/>
  <c r="D304" i="15"/>
  <c r="D147" i="15"/>
  <c r="D409" i="15"/>
  <c r="D301" i="15"/>
  <c r="D133" i="15"/>
  <c r="D176" i="15"/>
  <c r="D324" i="15"/>
  <c r="D44" i="15"/>
  <c r="D377" i="15"/>
  <c r="D383" i="15"/>
  <c r="D154" i="15"/>
  <c r="G116" i="15"/>
  <c r="G164" i="15"/>
  <c r="G179" i="15"/>
  <c r="G244" i="15"/>
  <c r="G20" i="15"/>
  <c r="G79" i="15"/>
  <c r="G156" i="15"/>
  <c r="G191" i="15"/>
  <c r="G214" i="15"/>
  <c r="G14" i="15"/>
  <c r="G338" i="15"/>
  <c r="D117" i="15"/>
  <c r="D279" i="15"/>
  <c r="D89" i="15"/>
  <c r="D122" i="15"/>
  <c r="D384" i="15"/>
  <c r="D180" i="15"/>
  <c r="D332" i="15"/>
  <c r="D75" i="15"/>
  <c r="D237" i="15"/>
  <c r="D399" i="15"/>
  <c r="D42" i="15"/>
  <c r="D404" i="15"/>
  <c r="D247" i="15"/>
  <c r="D100" i="15"/>
  <c r="D401" i="15"/>
  <c r="D233" i="15"/>
  <c r="D276" i="15"/>
  <c r="D110" i="15"/>
  <c r="D5" i="15"/>
  <c r="D244" i="15"/>
  <c r="D58" i="15"/>
  <c r="D345" i="15"/>
  <c r="D216" i="15"/>
  <c r="D259" i="15"/>
  <c r="G217" i="15"/>
  <c r="G264" i="15"/>
  <c r="G279" i="15"/>
  <c r="G395" i="15"/>
  <c r="G44" i="15"/>
  <c r="G180" i="15"/>
  <c r="G257" i="15"/>
  <c r="G100" i="15"/>
  <c r="G281" i="15"/>
  <c r="G115" i="15"/>
  <c r="D212" i="15"/>
  <c r="D312" i="15"/>
  <c r="D379" i="15"/>
  <c r="D189" i="15"/>
  <c r="D65" i="15"/>
  <c r="D380" i="15"/>
  <c r="D175" i="15"/>
  <c r="D337" i="15"/>
  <c r="D90" i="15"/>
  <c r="D142" i="15"/>
  <c r="D85" i="15"/>
  <c r="D347" i="15"/>
  <c r="D200" i="15"/>
  <c r="D382" i="15"/>
  <c r="D333" i="15"/>
  <c r="D57" i="15"/>
  <c r="D310" i="15"/>
  <c r="D305" i="15"/>
  <c r="D125" i="15"/>
  <c r="D30" i="15"/>
  <c r="D26" i="15"/>
  <c r="D278" i="15"/>
  <c r="D241" i="15"/>
  <c r="G392" i="15"/>
  <c r="G274" i="15"/>
  <c r="G330" i="15"/>
  <c r="G266" i="15"/>
  <c r="G96" i="15"/>
  <c r="G280" i="15"/>
  <c r="G300" i="15"/>
  <c r="G182" i="15"/>
  <c r="G33" i="15"/>
  <c r="G138" i="15"/>
  <c r="D55" i="15"/>
  <c r="D265" i="15"/>
  <c r="D222" i="15"/>
  <c r="D412" i="15"/>
  <c r="D155" i="15"/>
  <c r="D317" i="15"/>
  <c r="D70" i="15"/>
  <c r="D46" i="15"/>
  <c r="D389" i="15"/>
  <c r="D322" i="15"/>
  <c r="D165" i="15"/>
  <c r="D171" i="15"/>
  <c r="D113" i="15"/>
  <c r="D275" i="15"/>
  <c r="D18" i="15"/>
  <c r="D190" i="15"/>
  <c r="D242" i="15"/>
  <c r="D185" i="15"/>
  <c r="D300" i="15"/>
  <c r="D306" i="15"/>
  <c r="D14" i="15"/>
  <c r="D257" i="15"/>
  <c r="D410" i="15"/>
  <c r="D386" i="15"/>
  <c r="D372" i="15"/>
  <c r="D130" i="15"/>
  <c r="D126" i="15"/>
  <c r="D41" i="15"/>
  <c r="D235" i="15"/>
  <c r="G269" i="15"/>
  <c r="G378" i="15"/>
  <c r="G343" i="15"/>
  <c r="G168" i="15"/>
  <c r="G232" i="15"/>
  <c r="G89" i="15"/>
  <c r="G234" i="15"/>
  <c r="G18" i="15"/>
  <c r="D374" i="15"/>
  <c r="D184" i="15"/>
  <c r="D93" i="15"/>
  <c r="D255" i="15"/>
  <c r="D417" i="15"/>
  <c r="D170" i="15"/>
  <c r="D246" i="15"/>
  <c r="D80" i="15"/>
  <c r="D3" i="15"/>
  <c r="D365" i="15"/>
  <c r="D371" i="15"/>
  <c r="D213" i="15"/>
  <c r="D375" i="15"/>
  <c r="D118" i="15"/>
  <c r="D290" i="15"/>
  <c r="D342" i="15"/>
  <c r="D285" i="15"/>
  <c r="D128" i="15"/>
  <c r="D400" i="15"/>
  <c r="D68" i="15"/>
  <c r="D114" i="15"/>
  <c r="D357" i="15"/>
  <c r="D63" i="15"/>
  <c r="D67" i="15"/>
  <c r="D53" i="15"/>
  <c r="D230" i="15"/>
  <c r="D188" i="15"/>
  <c r="D159" i="15"/>
  <c r="D197" i="15"/>
  <c r="G340" i="15"/>
  <c r="G62" i="15"/>
  <c r="G36" i="15"/>
  <c r="G195" i="15"/>
  <c r="G377" i="15"/>
  <c r="G141" i="15"/>
  <c r="G196" i="15"/>
  <c r="G206" i="15"/>
  <c r="G255" i="15"/>
  <c r="K559" i="13"/>
  <c r="K738" i="13"/>
  <c r="K360" i="13"/>
  <c r="K600" i="13"/>
  <c r="K768" i="13"/>
  <c r="K430" i="13"/>
  <c r="K548" i="13"/>
  <c r="K569" i="13"/>
  <c r="K380" i="13"/>
  <c r="K449" i="13"/>
  <c r="K382" i="13"/>
  <c r="K435" i="13"/>
  <c r="K584" i="13"/>
  <c r="K403" i="13"/>
  <c r="DT22" i="4"/>
  <c r="DV58" i="4" s="1"/>
  <c r="K301" i="13" s="1"/>
  <c r="K757" i="13"/>
  <c r="K410" i="13"/>
  <c r="K661" i="13"/>
  <c r="K796" i="13"/>
  <c r="K439" i="13"/>
  <c r="K699" i="13"/>
  <c r="K780" i="13"/>
  <c r="K429" i="13"/>
  <c r="K609" i="13"/>
  <c r="K692" i="13"/>
  <c r="K192" i="13"/>
  <c r="K458" i="13"/>
  <c r="K647" i="13"/>
  <c r="K576" i="13"/>
  <c r="K775" i="13"/>
  <c r="K374" i="13"/>
  <c r="K739" i="13"/>
  <c r="K361" i="13"/>
  <c r="K641" i="13"/>
  <c r="K783" i="13"/>
  <c r="K401" i="13"/>
  <c r="K599" i="13"/>
  <c r="K698" i="13"/>
  <c r="K766" i="13"/>
  <c r="K140" i="13"/>
  <c r="K589" i="13"/>
  <c r="K682" i="13"/>
  <c r="K182" i="13"/>
  <c r="K448" i="13"/>
  <c r="K637" i="13"/>
  <c r="K556" i="13"/>
  <c r="K765" i="13"/>
  <c r="K364" i="13"/>
  <c r="K706" i="13"/>
  <c r="K261" i="13"/>
  <c r="K558" i="13"/>
  <c r="K769" i="13"/>
  <c r="K578" i="13"/>
  <c r="K678" i="13"/>
  <c r="K748" i="13"/>
  <c r="K90" i="13"/>
  <c r="K728" i="13"/>
  <c r="K592" i="13"/>
  <c r="K32" i="13"/>
  <c r="K358" i="13"/>
  <c r="K537" i="13"/>
  <c r="K456" i="13"/>
  <c r="K665" i="13"/>
  <c r="K15" i="13"/>
  <c r="K666" i="13"/>
  <c r="K530" i="13"/>
  <c r="K751" i="13"/>
  <c r="K528" i="13"/>
  <c r="K638" i="13"/>
  <c r="K716" i="13"/>
  <c r="K778" i="13"/>
  <c r="K670" i="13"/>
  <c r="K582" i="13"/>
  <c r="K12" i="13"/>
  <c r="K527" i="13"/>
  <c r="K446" i="13"/>
  <c r="K655" i="13"/>
  <c r="K144" i="13"/>
  <c r="K646" i="13"/>
  <c r="K471" i="13"/>
  <c r="K680" i="13"/>
  <c r="K500" i="13"/>
  <c r="K618" i="13"/>
  <c r="K696" i="13"/>
  <c r="K761" i="13"/>
  <c r="K650" i="13"/>
  <c r="K708" i="13"/>
  <c r="K492" i="13"/>
  <c r="K427" i="13"/>
  <c r="K346" i="13"/>
  <c r="K555" i="13"/>
  <c r="K704" i="13"/>
  <c r="K14" i="13"/>
  <c r="K606" i="13"/>
  <c r="K440" i="13"/>
  <c r="K660" i="13"/>
  <c r="K469" i="13"/>
  <c r="K598" i="13"/>
  <c r="K676" i="13"/>
  <c r="K747" i="13"/>
  <c r="K518" i="13"/>
  <c r="K688" i="13"/>
  <c r="K482" i="13"/>
  <c r="K417" i="13"/>
  <c r="K545" i="13"/>
  <c r="K694" i="13"/>
  <c r="K653" i="13"/>
  <c r="K581" i="13"/>
  <c r="K756" i="13"/>
  <c r="K409" i="13"/>
  <c r="K620" i="13"/>
  <c r="K781" i="13"/>
  <c r="K461" i="13"/>
  <c r="K570" i="13"/>
  <c r="K631" i="13"/>
  <c r="K420" i="13"/>
  <c r="K480" i="13"/>
  <c r="K392" i="13"/>
  <c r="K445" i="13"/>
  <c r="K594" i="13"/>
  <c r="K533" i="13"/>
  <c r="G361" i="15"/>
  <c r="G383" i="15"/>
  <c r="G259" i="15"/>
  <c r="G5" i="15"/>
  <c r="G413" i="15"/>
  <c r="G236" i="15"/>
  <c r="K591" i="13"/>
  <c r="K690" i="13"/>
  <c r="K451" i="13"/>
  <c r="K800" i="13"/>
  <c r="K629" i="13"/>
  <c r="K321" i="13"/>
  <c r="K726" i="13"/>
  <c r="K510" i="13"/>
  <c r="K702" i="13"/>
  <c r="K602" i="13"/>
  <c r="K502" i="13"/>
  <c r="K402" i="13"/>
  <c r="K302" i="13"/>
  <c r="K468" i="13"/>
  <c r="K368" i="13"/>
  <c r="K268" i="13"/>
  <c r="K68" i="13"/>
  <c r="K657" i="13"/>
  <c r="K547" i="13"/>
  <c r="K437" i="13"/>
  <c r="K586" i="13"/>
  <c r="K476" i="13"/>
  <c r="K356" i="13"/>
  <c r="K675" i="13"/>
  <c r="K565" i="13"/>
  <c r="K455" i="13"/>
  <c r="K345" i="13"/>
  <c r="K35" i="13"/>
  <c r="K714" i="13"/>
  <c r="K604" i="13"/>
  <c r="K494" i="13"/>
  <c r="K384" i="13"/>
  <c r="K673" i="13"/>
  <c r="K543" i="13"/>
  <c r="K413" i="13"/>
  <c r="K63" i="13"/>
  <c r="K254" i="13"/>
  <c r="K134" i="13"/>
  <c r="K753" i="13"/>
  <c r="K643" i="13"/>
  <c r="K523" i="13"/>
  <c r="K373" i="13"/>
  <c r="K679" i="13"/>
  <c r="K431" i="13"/>
  <c r="K767" i="13"/>
  <c r="K571" i="13"/>
  <c r="K656" i="13"/>
  <c r="K390" i="13"/>
  <c r="K729" i="13"/>
  <c r="K519" i="13"/>
  <c r="K2" i="13"/>
  <c r="K630" i="13"/>
  <c r="K330" i="13"/>
  <c r="K759" i="13"/>
  <c r="K561" i="13"/>
  <c r="K668" i="13"/>
  <c r="K411" i="13"/>
  <c r="K772" i="13"/>
  <c r="K672" i="13"/>
  <c r="K572" i="13"/>
  <c r="K472" i="13"/>
  <c r="K372" i="13"/>
  <c r="K132" i="13"/>
  <c r="K309" i="13"/>
  <c r="K59" i="13"/>
  <c r="K438" i="13"/>
  <c r="K338" i="13"/>
  <c r="K138" i="13"/>
  <c r="K18" i="13"/>
  <c r="K627" i="13"/>
  <c r="K517" i="13"/>
  <c r="K407" i="13"/>
  <c r="K297" i="13"/>
  <c r="K546" i="13"/>
  <c r="K436" i="13"/>
  <c r="K326" i="13"/>
  <c r="K755" i="13"/>
  <c r="K645" i="13"/>
  <c r="K535" i="13"/>
  <c r="K415" i="13"/>
  <c r="K794" i="13"/>
  <c r="K684" i="13"/>
  <c r="K574" i="13"/>
  <c r="K464" i="13"/>
  <c r="K354" i="13"/>
  <c r="K743" i="13"/>
  <c r="K633" i="13"/>
  <c r="K513" i="13"/>
  <c r="K353" i="13"/>
  <c r="G17" i="15"/>
  <c r="G171" i="15"/>
  <c r="G366" i="15"/>
  <c r="G416" i="15"/>
  <c r="G23" i="15"/>
  <c r="G277" i="15"/>
  <c r="G109" i="15"/>
  <c r="G133" i="15"/>
  <c r="G134" i="15"/>
  <c r="G424" i="15"/>
  <c r="G325" i="15"/>
  <c r="G207" i="15"/>
  <c r="G344" i="15"/>
  <c r="G278" i="15"/>
  <c r="G302" i="15"/>
  <c r="K721" i="13"/>
  <c r="K509" i="13"/>
  <c r="K797" i="13"/>
  <c r="K621" i="13"/>
  <c r="K737" i="13"/>
  <c r="K529" i="13"/>
  <c r="K659" i="13"/>
  <c r="K400" i="13"/>
  <c r="K749" i="13"/>
  <c r="K549" i="13"/>
  <c r="K636" i="13"/>
  <c r="K340" i="13"/>
  <c r="K711" i="13"/>
  <c r="K490" i="13"/>
  <c r="K789" i="13"/>
  <c r="K610" i="13"/>
  <c r="K280" i="13"/>
  <c r="K741" i="13"/>
  <c r="K539" i="13"/>
  <c r="K648" i="13"/>
  <c r="K370" i="13"/>
  <c r="K762" i="13"/>
  <c r="K662" i="13"/>
  <c r="K562" i="13"/>
  <c r="K462" i="13"/>
  <c r="K362" i="13"/>
  <c r="K122" i="13"/>
  <c r="K399" i="13"/>
  <c r="K39" i="13"/>
  <c r="K428" i="13"/>
  <c r="K328" i="13"/>
  <c r="K128" i="13"/>
  <c r="K8" i="13"/>
  <c r="K617" i="13"/>
  <c r="K507" i="13"/>
  <c r="K397" i="13"/>
  <c r="K536" i="13"/>
  <c r="K426" i="13"/>
  <c r="K316" i="13"/>
  <c r="K745" i="13"/>
  <c r="K635" i="13"/>
  <c r="K515" i="13"/>
  <c r="K405" i="13"/>
  <c r="K784" i="13"/>
  <c r="K674" i="13"/>
  <c r="K564" i="13"/>
  <c r="K454" i="13"/>
  <c r="K344" i="13"/>
  <c r="K104" i="13"/>
  <c r="K733" i="13"/>
  <c r="K623" i="13"/>
  <c r="K503" i="13"/>
  <c r="G192" i="15"/>
  <c r="G369" i="15"/>
  <c r="G54" i="15"/>
  <c r="K785" i="13"/>
  <c r="K601" i="13"/>
  <c r="K719" i="13"/>
  <c r="K501" i="13"/>
  <c r="K639" i="13"/>
  <c r="K350" i="13"/>
  <c r="K731" i="13"/>
  <c r="K521" i="13"/>
  <c r="K791" i="13"/>
  <c r="K616" i="13"/>
  <c r="K290" i="13"/>
  <c r="K691" i="13"/>
  <c r="K459" i="13"/>
  <c r="K777" i="13"/>
  <c r="K590" i="13"/>
  <c r="K727" i="13"/>
  <c r="K511" i="13"/>
  <c r="K799" i="13"/>
  <c r="K628" i="13"/>
  <c r="K752" i="13"/>
  <c r="K652" i="13"/>
  <c r="K552" i="13"/>
  <c r="K452" i="13"/>
  <c r="K352" i="13"/>
  <c r="K112" i="13"/>
  <c r="K389" i="13"/>
  <c r="K418" i="13"/>
  <c r="K318" i="13"/>
  <c r="K118" i="13"/>
  <c r="K707" i="13"/>
  <c r="K607" i="13"/>
  <c r="K497" i="13"/>
  <c r="K377" i="13"/>
  <c r="K526" i="13"/>
  <c r="K416" i="13"/>
  <c r="K735" i="13"/>
  <c r="K615" i="13"/>
  <c r="K505" i="13"/>
  <c r="K395" i="13"/>
  <c r="K774" i="13"/>
  <c r="K664" i="13"/>
  <c r="K554" i="13"/>
  <c r="K444" i="13"/>
  <c r="K723" i="13"/>
  <c r="K613" i="13"/>
  <c r="K473" i="13"/>
  <c r="K333" i="13"/>
  <c r="G364" i="15"/>
  <c r="G57" i="15"/>
  <c r="G298" i="15"/>
  <c r="G77" i="15"/>
  <c r="G72" i="15"/>
  <c r="G110" i="15"/>
  <c r="K686" i="13"/>
  <c r="K441" i="13"/>
  <c r="K770" i="13"/>
  <c r="K580" i="13"/>
  <c r="K700" i="13"/>
  <c r="K470" i="13"/>
  <c r="K795" i="13"/>
  <c r="K619" i="13"/>
  <c r="K717" i="13"/>
  <c r="K499" i="13"/>
  <c r="K779" i="13"/>
  <c r="K596" i="13"/>
  <c r="K671" i="13"/>
  <c r="K421" i="13"/>
  <c r="K760" i="13"/>
  <c r="K568" i="13"/>
  <c r="K709" i="13"/>
  <c r="K481" i="13"/>
  <c r="K787" i="13"/>
  <c r="K608" i="13"/>
  <c r="K742" i="13"/>
  <c r="K642" i="13"/>
  <c r="K542" i="13"/>
  <c r="K442" i="13"/>
  <c r="K342" i="13"/>
  <c r="K92" i="13"/>
  <c r="K379" i="13"/>
  <c r="K408" i="13"/>
  <c r="K697" i="13"/>
  <c r="K597" i="13"/>
  <c r="K477" i="13"/>
  <c r="K367" i="13"/>
  <c r="K57" i="13"/>
  <c r="K516" i="13"/>
  <c r="K406" i="13"/>
  <c r="K715" i="13"/>
  <c r="K605" i="13"/>
  <c r="K495" i="13"/>
  <c r="K385" i="13"/>
  <c r="K275" i="13"/>
  <c r="K764" i="13"/>
  <c r="K654" i="13"/>
  <c r="K544" i="13"/>
  <c r="K424" i="13"/>
  <c r="K314" i="13"/>
  <c r="K713" i="13"/>
  <c r="K603" i="13"/>
  <c r="K453" i="13"/>
  <c r="K651" i="13"/>
  <c r="K381" i="13"/>
  <c r="K746" i="13"/>
  <c r="K540" i="13"/>
  <c r="K130" i="13"/>
  <c r="K689" i="13"/>
  <c r="K450" i="13"/>
  <c r="K773" i="13"/>
  <c r="K588" i="13"/>
  <c r="K732" i="13"/>
  <c r="K632" i="13"/>
  <c r="K532" i="13"/>
  <c r="K432" i="13"/>
  <c r="K332" i="13"/>
  <c r="K369" i="13"/>
  <c r="K498" i="13"/>
  <c r="K398" i="13"/>
  <c r="K98" i="13"/>
  <c r="K687" i="13"/>
  <c r="K577" i="13"/>
  <c r="K467" i="13"/>
  <c r="K357" i="13"/>
  <c r="K506" i="13"/>
  <c r="K396" i="13"/>
  <c r="K705" i="13"/>
  <c r="K595" i="13"/>
  <c r="K485" i="13"/>
  <c r="K375" i="13"/>
  <c r="K754" i="13"/>
  <c r="K644" i="13"/>
  <c r="K524" i="13"/>
  <c r="K414" i="13"/>
  <c r="K304" i="13"/>
  <c r="K74" i="13"/>
  <c r="K703" i="13"/>
  <c r="K593" i="13"/>
  <c r="K443" i="13"/>
  <c r="K313" i="13"/>
  <c r="K80" i="13"/>
  <c r="K669" i="13"/>
  <c r="K419" i="13"/>
  <c r="K758" i="13"/>
  <c r="K560" i="13"/>
  <c r="K120" i="13"/>
  <c r="K722" i="13"/>
  <c r="K622" i="13"/>
  <c r="K522" i="13"/>
  <c r="K422" i="13"/>
  <c r="K359" i="13"/>
  <c r="K488" i="13"/>
  <c r="K388" i="13"/>
  <c r="K188" i="13"/>
  <c r="K88" i="13"/>
  <c r="K677" i="13"/>
  <c r="K567" i="13"/>
  <c r="K457" i="13"/>
  <c r="K496" i="13"/>
  <c r="K386" i="13"/>
  <c r="K695" i="13"/>
  <c r="K585" i="13"/>
  <c r="K475" i="13"/>
  <c r="K365" i="13"/>
  <c r="K744" i="13"/>
  <c r="K624" i="13"/>
  <c r="K514" i="13"/>
  <c r="K404" i="13"/>
  <c r="K294" i="13"/>
  <c r="K693" i="13"/>
  <c r="K573" i="13"/>
  <c r="K433" i="13"/>
  <c r="G160" i="15"/>
  <c r="G216" i="15"/>
  <c r="G351" i="15"/>
  <c r="G415" i="15"/>
  <c r="G350" i="15"/>
  <c r="G35" i="15"/>
  <c r="K798" i="13"/>
  <c r="K626" i="13"/>
  <c r="K311" i="13"/>
  <c r="K720" i="13"/>
  <c r="K508" i="13"/>
  <c r="K60" i="13"/>
  <c r="K640" i="13"/>
  <c r="K351" i="13"/>
  <c r="K750" i="13"/>
  <c r="K550" i="13"/>
  <c r="K100" i="13"/>
  <c r="K658" i="13"/>
  <c r="K391" i="13"/>
  <c r="K730" i="13"/>
  <c r="K520" i="13"/>
  <c r="K790" i="13"/>
  <c r="K611" i="13"/>
  <c r="K710" i="13"/>
  <c r="K489" i="13"/>
  <c r="K649" i="13"/>
  <c r="K371" i="13"/>
  <c r="K740" i="13"/>
  <c r="K538" i="13"/>
  <c r="K712" i="13"/>
  <c r="K612" i="13"/>
  <c r="K512" i="13"/>
  <c r="K412" i="13"/>
  <c r="K349" i="13"/>
  <c r="K478" i="13"/>
  <c r="K378" i="13"/>
  <c r="K278" i="13"/>
  <c r="K78" i="13"/>
  <c r="K667" i="13"/>
  <c r="K557" i="13"/>
  <c r="K447" i="13"/>
  <c r="K337" i="13"/>
  <c r="K486" i="13"/>
  <c r="K376" i="13"/>
  <c r="K685" i="13"/>
  <c r="K575" i="13"/>
  <c r="K465" i="13"/>
  <c r="K65" i="13"/>
  <c r="K724" i="13"/>
  <c r="K614" i="13"/>
  <c r="K504" i="13"/>
  <c r="K394" i="13"/>
  <c r="K683" i="13"/>
  <c r="K553" i="13"/>
  <c r="K423" i="13"/>
  <c r="K493" i="13"/>
  <c r="K393" i="13"/>
  <c r="K583" i="13"/>
  <c r="K483" i="13"/>
  <c r="K383" i="13"/>
  <c r="K587" i="13"/>
  <c r="K487" i="13"/>
  <c r="K387" i="13"/>
  <c r="K287" i="13"/>
  <c r="K566" i="13"/>
  <c r="K466" i="13"/>
  <c r="K366" i="13"/>
  <c r="K725" i="13"/>
  <c r="K625" i="13"/>
  <c r="K525" i="13"/>
  <c r="K425" i="13"/>
  <c r="K325" i="13"/>
  <c r="K734" i="13"/>
  <c r="K634" i="13"/>
  <c r="K534" i="13"/>
  <c r="K434" i="13"/>
  <c r="K763" i="13"/>
  <c r="K663" i="13"/>
  <c r="K563" i="13"/>
  <c r="K463" i="13"/>
  <c r="K363" i="13"/>
  <c r="DX5" i="4"/>
  <c r="DU5" i="4"/>
  <c r="DV6" i="4"/>
  <c r="O6" i="18" s="1"/>
  <c r="V6" i="18" s="1"/>
  <c r="DV5" i="4"/>
  <c r="K5" i="13" s="1"/>
  <c r="DV8" i="4"/>
  <c r="O8" i="18" s="1"/>
  <c r="V8" i="18" s="1"/>
  <c r="DV15" i="4"/>
  <c r="O15" i="18" s="1"/>
  <c r="V15" i="18" s="1"/>
  <c r="DV12" i="4"/>
  <c r="O12" i="18" s="1"/>
  <c r="V12" i="18" s="1"/>
  <c r="DV19" i="4"/>
  <c r="O19" i="18" s="1"/>
  <c r="V19" i="18" s="1"/>
  <c r="DV17" i="4"/>
  <c r="O17" i="18" s="1"/>
  <c r="V17" i="18" s="1"/>
  <c r="DV21" i="4"/>
  <c r="O21" i="18" s="1"/>
  <c r="V21" i="18" s="1"/>
  <c r="DV13" i="4"/>
  <c r="O13" i="18" s="1"/>
  <c r="V13" i="18" s="1"/>
  <c r="DV7" i="4"/>
  <c r="O7" i="18" s="1"/>
  <c r="V7" i="18" s="1"/>
  <c r="DV20" i="4"/>
  <c r="O20" i="18" s="1"/>
  <c r="V20" i="18" s="1"/>
  <c r="DV9" i="4"/>
  <c r="O9" i="18" s="1"/>
  <c r="V9" i="18" s="1"/>
  <c r="DV18" i="4"/>
  <c r="O18" i="18" s="1"/>
  <c r="V18" i="18" s="1"/>
  <c r="DV16" i="4"/>
  <c r="O16" i="18" s="1"/>
  <c r="V16" i="18" s="1"/>
  <c r="DV14" i="4"/>
  <c r="O14" i="18" s="1"/>
  <c r="V14" i="18" s="1"/>
  <c r="DV11" i="4"/>
  <c r="O11" i="18" s="1"/>
  <c r="V11" i="18" s="1"/>
  <c r="DV10" i="4"/>
  <c r="O10" i="18" s="1"/>
  <c r="V10" i="18" s="1"/>
  <c r="BZ5" i="4"/>
  <c r="AY52" i="4"/>
  <c r="DB52" i="4" s="1"/>
  <c r="AY54" i="4"/>
  <c r="DB54" i="4" s="1"/>
  <c r="AY21" i="4"/>
  <c r="DB21" i="4" s="1"/>
  <c r="AY10" i="4"/>
  <c r="DB10" i="4" s="1"/>
  <c r="AY11" i="4"/>
  <c r="DB11" i="4" s="1"/>
  <c r="AY20" i="4"/>
  <c r="DB20" i="4" s="1"/>
  <c r="AY56" i="4"/>
  <c r="DB56" i="4" s="1"/>
  <c r="AY64" i="4"/>
  <c r="DB64" i="4" s="1"/>
  <c r="AY14" i="4"/>
  <c r="DB14" i="4" s="1"/>
  <c r="AY42" i="4"/>
  <c r="DB42" i="4" s="1"/>
  <c r="AY34" i="4"/>
  <c r="DB34" i="4" s="1"/>
  <c r="AY8" i="4"/>
  <c r="DB8" i="4" s="1"/>
  <c r="AY6" i="4"/>
  <c r="DB6" i="4" s="1"/>
  <c r="DH6" i="4" s="1"/>
  <c r="DI6" i="4" s="1"/>
  <c r="AY47" i="4"/>
  <c r="DB47" i="4" s="1"/>
  <c r="AY32" i="4"/>
  <c r="DB32" i="4" s="1"/>
  <c r="AY57" i="4"/>
  <c r="DB57" i="4" s="1"/>
  <c r="AY27" i="4"/>
  <c r="DB27" i="4" s="1"/>
  <c r="AY51" i="4"/>
  <c r="DB51" i="4" s="1"/>
  <c r="AY16" i="4"/>
  <c r="DB16" i="4" s="1"/>
  <c r="AY45" i="4"/>
  <c r="DB45" i="4" s="1"/>
  <c r="AY62" i="4"/>
  <c r="DB62" i="4" s="1"/>
  <c r="AY25" i="4"/>
  <c r="DB25" i="4" s="1"/>
  <c r="AY19" i="4"/>
  <c r="DB19" i="4" s="1"/>
  <c r="AY50" i="4"/>
  <c r="DB50" i="4" s="1"/>
  <c r="AY26" i="4"/>
  <c r="DB26" i="4" s="1"/>
  <c r="AY22" i="4"/>
  <c r="DB22" i="4" s="1"/>
  <c r="AY33" i="4"/>
  <c r="DB33" i="4" s="1"/>
  <c r="AY9" i="4"/>
  <c r="DB9" i="4" s="1"/>
  <c r="AY17" i="4"/>
  <c r="DB17" i="4" s="1"/>
  <c r="AY61" i="4"/>
  <c r="DB61" i="4" s="1"/>
  <c r="AY49" i="4"/>
  <c r="DB49" i="4" s="1"/>
  <c r="AY46" i="4"/>
  <c r="DB46" i="4" s="1"/>
  <c r="AY28" i="4"/>
  <c r="DB28" i="4" s="1"/>
  <c r="AY44" i="4"/>
  <c r="DB44" i="4" s="1"/>
  <c r="AY7" i="4"/>
  <c r="DB7" i="4" s="1"/>
  <c r="AY12" i="4"/>
  <c r="DB12" i="4" s="1"/>
  <c r="AY15" i="4"/>
  <c r="DB15" i="4" s="1"/>
  <c r="AY63" i="4"/>
  <c r="DB63" i="4" s="1"/>
  <c r="AY48" i="4"/>
  <c r="DB48" i="4" s="1"/>
  <c r="AY53" i="4"/>
  <c r="DB53" i="4" s="1"/>
  <c r="AY13" i="4"/>
  <c r="DB13" i="4" s="1"/>
  <c r="AY43" i="4"/>
  <c r="DB43" i="4" s="1"/>
  <c r="AY60" i="4"/>
  <c r="DB60" i="4" s="1"/>
  <c r="AY55" i="4"/>
  <c r="DB55" i="4" s="1"/>
  <c r="AY40" i="4"/>
  <c r="DB40" i="4" s="1"/>
  <c r="AY39" i="4"/>
  <c r="DB39" i="4" s="1"/>
  <c r="AY38" i="4"/>
  <c r="DB38" i="4" s="1"/>
  <c r="AY37" i="4"/>
  <c r="DB37" i="4" s="1"/>
  <c r="AY36" i="4"/>
  <c r="DB36" i="4" s="1"/>
  <c r="AY31" i="4"/>
  <c r="DB31" i="4" s="1"/>
  <c r="AY30" i="4"/>
  <c r="DB30" i="4" s="1"/>
  <c r="AY29" i="4"/>
  <c r="DB29" i="4" s="1"/>
  <c r="BY6" i="4"/>
  <c r="BZ6" i="4" s="1"/>
  <c r="BY8" i="4"/>
  <c r="BZ8" i="4" s="1"/>
  <c r="BY23" i="4"/>
  <c r="BY16" i="4"/>
  <c r="BY14" i="4"/>
  <c r="BY9" i="4"/>
  <c r="BY18" i="4"/>
  <c r="BY13" i="4"/>
  <c r="BY19" i="4"/>
  <c r="BY11" i="4"/>
  <c r="BY21" i="4"/>
  <c r="BY22" i="4"/>
  <c r="BY17" i="4"/>
  <c r="BY12" i="4"/>
  <c r="BY7" i="4"/>
  <c r="BZ7" i="4" s="1"/>
  <c r="BY20" i="4"/>
  <c r="BY10" i="4"/>
  <c r="BY15" i="4"/>
  <c r="AZ5" i="4"/>
  <c r="BA5" i="4" s="1"/>
  <c r="BB5" i="4" s="1"/>
  <c r="AY41" i="4"/>
  <c r="DB41" i="4" s="1"/>
  <c r="BG58" i="4"/>
  <c r="AY59" i="4"/>
  <c r="DB59" i="4" s="1"/>
  <c r="BG64" i="4"/>
  <c r="BG22" i="4"/>
  <c r="AY58" i="4"/>
  <c r="DB58" i="4" s="1"/>
  <c r="AY23" i="4"/>
  <c r="DB23" i="4" s="1"/>
  <c r="AY35" i="4"/>
  <c r="DB35" i="4" s="1"/>
  <c r="AX24" i="4"/>
  <c r="AY18" i="4"/>
  <c r="DB18" i="4" s="1"/>
  <c r="H13" i="4"/>
  <c r="H20" i="4"/>
  <c r="H43" i="4"/>
  <c r="H44" i="4"/>
  <c r="H7" i="4"/>
  <c r="H8" i="4"/>
  <c r="H36" i="4"/>
  <c r="H35" i="4"/>
  <c r="H54" i="4"/>
  <c r="H53" i="4"/>
  <c r="H25" i="4"/>
  <c r="H26" i="4"/>
  <c r="K86" i="13" l="1"/>
  <c r="K36" i="13"/>
  <c r="K62" i="13"/>
  <c r="K42" i="13"/>
  <c r="K66" i="13"/>
  <c r="K54" i="13"/>
  <c r="DV42" i="4"/>
  <c r="DV37" i="4"/>
  <c r="K24" i="13"/>
  <c r="K30" i="13"/>
  <c r="K21" i="13"/>
  <c r="K33" i="13"/>
  <c r="K45" i="13"/>
  <c r="K29" i="13"/>
  <c r="K26" i="13"/>
  <c r="K6" i="13"/>
  <c r="DV44" i="4"/>
  <c r="K217" i="13" s="1"/>
  <c r="K27" i="13"/>
  <c r="K11" i="13"/>
  <c r="K50" i="13"/>
  <c r="K38" i="13"/>
  <c r="K47" i="13"/>
  <c r="K41" i="13"/>
  <c r="K44" i="13"/>
  <c r="K53" i="13"/>
  <c r="K56" i="13"/>
  <c r="K48" i="13"/>
  <c r="K23" i="13"/>
  <c r="K51" i="13"/>
  <c r="K20" i="13"/>
  <c r="K17" i="13"/>
  <c r="K9" i="13"/>
  <c r="ED5" i="4"/>
  <c r="EF5" i="4" s="1"/>
  <c r="EA5" i="4"/>
  <c r="DW5" i="4"/>
  <c r="O5" i="18"/>
  <c r="V5" i="18" s="1"/>
  <c r="DV53" i="4"/>
  <c r="DV61" i="4"/>
  <c r="DE6" i="4"/>
  <c r="DK6" i="4"/>
  <c r="DL6" i="4" s="1"/>
  <c r="DR6" i="4" s="1"/>
  <c r="DE63" i="4"/>
  <c r="CZ63" i="4"/>
  <c r="DE60" i="4"/>
  <c r="CZ60" i="4"/>
  <c r="DE61" i="4"/>
  <c r="CZ61" i="4"/>
  <c r="DE62" i="4"/>
  <c r="CZ62" i="4"/>
  <c r="DE64" i="4"/>
  <c r="CZ64" i="4"/>
  <c r="CZ43" i="4"/>
  <c r="K4" i="13"/>
  <c r="DJ6" i="4"/>
  <c r="DU6" i="4" s="1"/>
  <c r="DZ8" i="4"/>
  <c r="DV31" i="4"/>
  <c r="K93" i="13" s="1"/>
  <c r="DV36" i="4"/>
  <c r="DV40" i="4"/>
  <c r="DV32" i="4"/>
  <c r="DV62" i="4"/>
  <c r="K341" i="13" s="1"/>
  <c r="DV24" i="4"/>
  <c r="DV50" i="4"/>
  <c r="DV49" i="4"/>
  <c r="DV26" i="4"/>
  <c r="DV54" i="4"/>
  <c r="DV35" i="4"/>
  <c r="K156" i="13" s="1"/>
  <c r="DV27" i="4"/>
  <c r="K116" i="13" s="1"/>
  <c r="DV28" i="4"/>
  <c r="K81" i="13" s="1"/>
  <c r="DV57" i="4"/>
  <c r="K306" i="13" s="1"/>
  <c r="DV33" i="4"/>
  <c r="K146" i="13" s="1"/>
  <c r="DV56" i="4"/>
  <c r="DV48" i="4"/>
  <c r="DV22" i="4"/>
  <c r="O22" i="18" s="1"/>
  <c r="V22" i="18" s="1"/>
  <c r="DV46" i="4"/>
  <c r="K229" i="13" s="1"/>
  <c r="DV63" i="4"/>
  <c r="DV45" i="4"/>
  <c r="DV47" i="4"/>
  <c r="DV38" i="4"/>
  <c r="DV41" i="4"/>
  <c r="DV30" i="4"/>
  <c r="DV25" i="4"/>
  <c r="K106" i="13" s="1"/>
  <c r="DV51" i="4"/>
  <c r="DV43" i="4"/>
  <c r="DV60" i="4"/>
  <c r="K327" i="13" s="1"/>
  <c r="DV34" i="4"/>
  <c r="DV59" i="4"/>
  <c r="DV64" i="4"/>
  <c r="DV23" i="4"/>
  <c r="K96" i="13" s="1"/>
  <c r="DV52" i="4"/>
  <c r="K273" i="13" s="1"/>
  <c r="DV55" i="4"/>
  <c r="K292" i="13" s="1"/>
  <c r="DV29" i="4"/>
  <c r="DV39" i="4"/>
  <c r="AZ17" i="4"/>
  <c r="BA17" i="4" s="1"/>
  <c r="BB17" i="4" s="1"/>
  <c r="AZ9" i="4"/>
  <c r="BA9" i="4" s="1"/>
  <c r="BB9" i="4" s="1"/>
  <c r="AZ8" i="4"/>
  <c r="BA8" i="4" s="1"/>
  <c r="BB8" i="4" s="1"/>
  <c r="AZ10" i="4"/>
  <c r="BA10" i="4" s="1"/>
  <c r="BB10" i="4" s="1"/>
  <c r="AZ6" i="4"/>
  <c r="BA6" i="4" s="1"/>
  <c r="BB6" i="4" s="1"/>
  <c r="AZ7" i="4"/>
  <c r="BA7" i="4" s="1"/>
  <c r="BB7" i="4" s="1"/>
  <c r="BD64" i="4"/>
  <c r="BE64" i="4" s="1"/>
  <c r="AZ16" i="4"/>
  <c r="BA16" i="4" s="1"/>
  <c r="BB16" i="4" s="1"/>
  <c r="AZ12" i="4"/>
  <c r="BA12" i="4" s="1"/>
  <c r="BB12" i="4" s="1"/>
  <c r="AZ14" i="4"/>
  <c r="BA14" i="4" s="1"/>
  <c r="BB14" i="4" s="1"/>
  <c r="AZ11" i="4"/>
  <c r="BA11" i="4" s="1"/>
  <c r="BB11" i="4" s="1"/>
  <c r="BD22" i="4"/>
  <c r="BE22" i="4" s="1"/>
  <c r="AY24" i="4"/>
  <c r="AZ13" i="4"/>
  <c r="BA13" i="4" s="1"/>
  <c r="BB13" i="4" s="1"/>
  <c r="AZ15" i="4"/>
  <c r="BA15" i="4" s="1"/>
  <c r="BB15" i="4" s="1"/>
  <c r="BY47" i="4"/>
  <c r="BY58" i="4"/>
  <c r="BY45" i="4"/>
  <c r="BY60" i="4"/>
  <c r="BY38" i="4"/>
  <c r="BY32" i="4"/>
  <c r="BY52" i="4"/>
  <c r="BY61" i="4"/>
  <c r="BY44" i="4"/>
  <c r="BY37" i="4"/>
  <c r="BY64" i="4"/>
  <c r="BY56" i="4"/>
  <c r="BY53" i="4"/>
  <c r="BY42" i="4"/>
  <c r="BY31" i="4"/>
  <c r="BY50" i="4"/>
  <c r="BY28" i="4"/>
  <c r="BY35" i="4"/>
  <c r="BY41" i="4"/>
  <c r="BY57" i="4"/>
  <c r="BY46" i="4"/>
  <c r="BY43" i="4"/>
  <c r="BY40" i="4"/>
  <c r="BY54" i="4"/>
  <c r="BY62" i="4"/>
  <c r="BY63" i="4"/>
  <c r="BY49" i="4"/>
  <c r="BY51" i="4"/>
  <c r="BY48" i="4"/>
  <c r="BY24" i="4"/>
  <c r="BY55" i="4"/>
  <c r="BY59" i="4"/>
  <c r="BY33" i="4"/>
  <c r="BY30" i="4"/>
  <c r="BY26" i="4"/>
  <c r="BY29" i="4"/>
  <c r="BY27" i="4"/>
  <c r="BY34" i="4"/>
  <c r="BY25" i="4"/>
  <c r="BY36" i="4"/>
  <c r="BY39" i="4"/>
  <c r="BD58" i="4"/>
  <c r="BE58" i="4" s="1"/>
  <c r="AZ21" i="4"/>
  <c r="BA21" i="4" s="1"/>
  <c r="BB21" i="4" s="1"/>
  <c r="AZ18" i="4"/>
  <c r="BA18" i="4" s="1"/>
  <c r="BB18" i="4" s="1"/>
  <c r="AZ19" i="4"/>
  <c r="BA19" i="4" s="1"/>
  <c r="BB19" i="4" s="1"/>
  <c r="AZ22" i="4"/>
  <c r="BA22" i="4" s="1"/>
  <c r="BB22" i="4" s="1"/>
  <c r="AZ20" i="4"/>
  <c r="BA20" i="4" s="1"/>
  <c r="BB20" i="4" s="1"/>
  <c r="AZ23" i="4"/>
  <c r="BA23" i="4" s="1"/>
  <c r="BB23" i="4" s="1"/>
  <c r="BG40" i="4"/>
  <c r="K135" i="13" l="1"/>
  <c r="AZ62" i="4"/>
  <c r="BA62" i="4" s="1"/>
  <c r="BB62" i="4" s="1"/>
  <c r="DB24" i="4"/>
  <c r="K334" i="13"/>
  <c r="K323" i="13"/>
  <c r="K355" i="13"/>
  <c r="K347" i="13"/>
  <c r="K348" i="13"/>
  <c r="K339" i="13"/>
  <c r="K203" i="13"/>
  <c r="K285" i="13"/>
  <c r="K228" i="13"/>
  <c r="K266" i="13"/>
  <c r="K289" i="13"/>
  <c r="K299" i="13"/>
  <c r="K308" i="13"/>
  <c r="K320" i="13"/>
  <c r="K235" i="13"/>
  <c r="K303" i="13"/>
  <c r="K315" i="13"/>
  <c r="K317" i="13"/>
  <c r="K329" i="13"/>
  <c r="K310" i="13"/>
  <c r="K322" i="13"/>
  <c r="K331" i="13"/>
  <c r="K343" i="13"/>
  <c r="K324" i="13"/>
  <c r="K336" i="13"/>
  <c r="K194" i="13"/>
  <c r="K242" i="13"/>
  <c r="K284" i="13"/>
  <c r="K296" i="13"/>
  <c r="K198" i="13"/>
  <c r="K222" i="13"/>
  <c r="K300" i="13"/>
  <c r="K312" i="13"/>
  <c r="K85" i="13"/>
  <c r="K126" i="13"/>
  <c r="K293" i="13"/>
  <c r="K305" i="13"/>
  <c r="K286" i="13"/>
  <c r="K298" i="13"/>
  <c r="K255" i="13"/>
  <c r="K291" i="13"/>
  <c r="K307" i="13"/>
  <c r="K319" i="13"/>
  <c r="K211" i="13"/>
  <c r="K223" i="13"/>
  <c r="K127" i="13"/>
  <c r="K72" i="13"/>
  <c r="K84" i="13"/>
  <c r="K119" i="13"/>
  <c r="K276" i="13"/>
  <c r="K288" i="13"/>
  <c r="K283" i="13"/>
  <c r="K295" i="13"/>
  <c r="K248" i="13"/>
  <c r="K124" i="13"/>
  <c r="K136" i="13"/>
  <c r="K204" i="13"/>
  <c r="K216" i="13"/>
  <c r="K175" i="13"/>
  <c r="K82" i="13"/>
  <c r="K94" i="13"/>
  <c r="K89" i="13"/>
  <c r="K151" i="13"/>
  <c r="K260" i="13"/>
  <c r="K262" i="13"/>
  <c r="K267" i="13"/>
  <c r="K269" i="13"/>
  <c r="K279" i="13"/>
  <c r="K281" i="13"/>
  <c r="K272" i="13"/>
  <c r="K274" i="13"/>
  <c r="K230" i="13"/>
  <c r="K236" i="13"/>
  <c r="K250" i="13"/>
  <c r="K256" i="13"/>
  <c r="K264" i="13"/>
  <c r="K270" i="13"/>
  <c r="K257" i="13"/>
  <c r="K263" i="13"/>
  <c r="K271" i="13"/>
  <c r="K277" i="13"/>
  <c r="K243" i="13"/>
  <c r="K249" i="13"/>
  <c r="K199" i="13"/>
  <c r="K210" i="13"/>
  <c r="K131" i="13"/>
  <c r="K150" i="13"/>
  <c r="K155" i="13"/>
  <c r="K161" i="13"/>
  <c r="K245" i="13"/>
  <c r="K251" i="13"/>
  <c r="K238" i="13"/>
  <c r="K244" i="13"/>
  <c r="K218" i="13"/>
  <c r="K224" i="13"/>
  <c r="K259" i="13"/>
  <c r="K265" i="13"/>
  <c r="K160" i="13"/>
  <c r="K166" i="13"/>
  <c r="K170" i="13"/>
  <c r="K176" i="13"/>
  <c r="K252" i="13"/>
  <c r="K258" i="13"/>
  <c r="K115" i="13"/>
  <c r="K165" i="13"/>
  <c r="K171" i="13"/>
  <c r="K208" i="13"/>
  <c r="K214" i="13"/>
  <c r="K77" i="13"/>
  <c r="K231" i="13"/>
  <c r="K237" i="13"/>
  <c r="K141" i="13"/>
  <c r="K180" i="13"/>
  <c r="K186" i="13"/>
  <c r="K123" i="13"/>
  <c r="K111" i="13"/>
  <c r="K73" i="13"/>
  <c r="K143" i="13"/>
  <c r="K149" i="13"/>
  <c r="K219" i="13"/>
  <c r="K225" i="13"/>
  <c r="K173" i="13"/>
  <c r="K179" i="13"/>
  <c r="K70" i="13"/>
  <c r="K76" i="13"/>
  <c r="K196" i="13"/>
  <c r="K202" i="13"/>
  <c r="K101" i="13"/>
  <c r="K107" i="13"/>
  <c r="K233" i="13"/>
  <c r="K239" i="13"/>
  <c r="K168" i="13"/>
  <c r="K174" i="13"/>
  <c r="K178" i="13"/>
  <c r="K184" i="13"/>
  <c r="K183" i="13"/>
  <c r="K189" i="13"/>
  <c r="K206" i="13"/>
  <c r="K212" i="13"/>
  <c r="K97" i="13"/>
  <c r="K103" i="13"/>
  <c r="K139" i="13"/>
  <c r="K145" i="13"/>
  <c r="K163" i="13"/>
  <c r="K169" i="13"/>
  <c r="K226" i="13"/>
  <c r="K232" i="13"/>
  <c r="K247" i="13"/>
  <c r="K253" i="13"/>
  <c r="K158" i="13"/>
  <c r="K164" i="13"/>
  <c r="K187" i="13"/>
  <c r="K193" i="13"/>
  <c r="K215" i="13"/>
  <c r="K221" i="13"/>
  <c r="K148" i="13"/>
  <c r="K154" i="13"/>
  <c r="K108" i="13"/>
  <c r="K114" i="13"/>
  <c r="K153" i="13"/>
  <c r="K159" i="13"/>
  <c r="K201" i="13"/>
  <c r="K207" i="13"/>
  <c r="K240" i="13"/>
  <c r="K246" i="13"/>
  <c r="K191" i="13"/>
  <c r="K197" i="13"/>
  <c r="ED12" i="4"/>
  <c r="EF12" i="4" s="1"/>
  <c r="EA12" i="4"/>
  <c r="ED21" i="4"/>
  <c r="EF21" i="4" s="1"/>
  <c r="EA21" i="4"/>
  <c r="ED10" i="4"/>
  <c r="EF10" i="4" s="1"/>
  <c r="EA10" i="4"/>
  <c r="ED23" i="4"/>
  <c r="EF23" i="4" s="1"/>
  <c r="EA23" i="4"/>
  <c r="ED62" i="4"/>
  <c r="EF62" i="4" s="1"/>
  <c r="EA62" i="4"/>
  <c r="ED20" i="4"/>
  <c r="EF20" i="4" s="1"/>
  <c r="EA20" i="4"/>
  <c r="ED9" i="4"/>
  <c r="EF9" i="4" s="1"/>
  <c r="EA9" i="4"/>
  <c r="ED11" i="4"/>
  <c r="EF11" i="4" s="1"/>
  <c r="EA11" i="4"/>
  <c r="ED18" i="4"/>
  <c r="EF18" i="4" s="1"/>
  <c r="EA18" i="4"/>
  <c r="ED16" i="4"/>
  <c r="EF16" i="4" s="1"/>
  <c r="EA16" i="4"/>
  <c r="ED7" i="4"/>
  <c r="EF7" i="4" s="1"/>
  <c r="EA7" i="4"/>
  <c r="ED15" i="4"/>
  <c r="EF15" i="4" s="1"/>
  <c r="EA15" i="4"/>
  <c r="ED6" i="4"/>
  <c r="EF6" i="4" s="1"/>
  <c r="EA6" i="4"/>
  <c r="ED13" i="4"/>
  <c r="EF13" i="4" s="1"/>
  <c r="EA13" i="4"/>
  <c r="ED8" i="4"/>
  <c r="EF8" i="4" s="1"/>
  <c r="EA8" i="4"/>
  <c r="ED22" i="4"/>
  <c r="EF22" i="4" s="1"/>
  <c r="EH22" i="4" s="1"/>
  <c r="AA1" i="5" s="1"/>
  <c r="EA22" i="4"/>
  <c r="ED17" i="4"/>
  <c r="EF17" i="4" s="1"/>
  <c r="EA17" i="4"/>
  <c r="ED19" i="4"/>
  <c r="EF19" i="4" s="1"/>
  <c r="EA19" i="4"/>
  <c r="ED14" i="4"/>
  <c r="EF14" i="4" s="1"/>
  <c r="EA14" i="4"/>
  <c r="DH7" i="4"/>
  <c r="DI7" i="4" s="1"/>
  <c r="DK7" i="4"/>
  <c r="DX6" i="4"/>
  <c r="DE7" i="4"/>
  <c r="DZ9" i="4"/>
  <c r="DW6" i="4"/>
  <c r="BF64" i="4"/>
  <c r="CB64" i="4" s="1"/>
  <c r="CC64" i="4" s="1"/>
  <c r="CK64" i="4"/>
  <c r="BF58" i="4"/>
  <c r="CB58" i="4" s="1"/>
  <c r="CC58" i="4" s="1"/>
  <c r="CK58" i="4"/>
  <c r="BF22" i="4"/>
  <c r="CB22" i="4" s="1"/>
  <c r="CC22" i="4" s="1"/>
  <c r="CK22" i="4"/>
  <c r="AZ49" i="4"/>
  <c r="BA49" i="4" s="1"/>
  <c r="BB49" i="4" s="1"/>
  <c r="AZ31" i="4"/>
  <c r="BA31" i="4" s="1"/>
  <c r="BB31" i="4" s="1"/>
  <c r="BD40" i="4"/>
  <c r="BE40" i="4" s="1"/>
  <c r="AZ61" i="4"/>
  <c r="BA61" i="4" s="1"/>
  <c r="BB61" i="4" s="1"/>
  <c r="AZ43" i="4"/>
  <c r="BA43" i="4" s="1"/>
  <c r="BB43" i="4" s="1"/>
  <c r="AZ27" i="4"/>
  <c r="BA27" i="4" s="1"/>
  <c r="BB27" i="4" s="1"/>
  <c r="AZ58" i="4"/>
  <c r="BA58" i="4" s="1"/>
  <c r="BB58" i="4" s="1"/>
  <c r="AZ40" i="4"/>
  <c r="BA40" i="4" s="1"/>
  <c r="BB40" i="4" s="1"/>
  <c r="AZ50" i="4"/>
  <c r="BA50" i="4" s="1"/>
  <c r="BB50" i="4" s="1"/>
  <c r="AZ32" i="4"/>
  <c r="BA32" i="4" s="1"/>
  <c r="BB32" i="4" s="1"/>
  <c r="AZ25" i="4"/>
  <c r="BA25" i="4" s="1"/>
  <c r="BB25" i="4" s="1"/>
  <c r="AZ54" i="4"/>
  <c r="BA54" i="4" s="1"/>
  <c r="BB54" i="4" s="1"/>
  <c r="AZ48" i="4"/>
  <c r="BA48" i="4" s="1"/>
  <c r="BB48" i="4" s="1"/>
  <c r="AZ37" i="4"/>
  <c r="BA37" i="4" s="1"/>
  <c r="BB37" i="4" s="1"/>
  <c r="AZ30" i="4"/>
  <c r="BA30" i="4" s="1"/>
  <c r="BB30" i="4" s="1"/>
  <c r="AZ51" i="4"/>
  <c r="BA51" i="4" s="1"/>
  <c r="BB51" i="4" s="1"/>
  <c r="AZ57" i="4"/>
  <c r="BA57" i="4" s="1"/>
  <c r="BB57" i="4" s="1"/>
  <c r="AZ59" i="4"/>
  <c r="BA59" i="4" s="1"/>
  <c r="BB59" i="4" s="1"/>
  <c r="AZ52" i="4"/>
  <c r="BA52" i="4" s="1"/>
  <c r="BB52" i="4" s="1"/>
  <c r="AZ42" i="4"/>
  <c r="BA42" i="4" s="1"/>
  <c r="BB42" i="4" s="1"/>
  <c r="AZ56" i="4"/>
  <c r="BA56" i="4" s="1"/>
  <c r="BB56" i="4" s="1"/>
  <c r="AZ44" i="4"/>
  <c r="BA44" i="4" s="1"/>
  <c r="BB44" i="4" s="1"/>
  <c r="AZ64" i="4"/>
  <c r="BA64" i="4" s="1"/>
  <c r="BB64" i="4" s="1"/>
  <c r="AZ24" i="4"/>
  <c r="BA24" i="4" s="1"/>
  <c r="BB24" i="4" s="1"/>
  <c r="AZ55" i="4"/>
  <c r="BA55" i="4" s="1"/>
  <c r="BB55" i="4" s="1"/>
  <c r="AZ46" i="4"/>
  <c r="BA46" i="4" s="1"/>
  <c r="BB46" i="4" s="1"/>
  <c r="AZ29" i="4"/>
  <c r="BA29" i="4" s="1"/>
  <c r="BB29" i="4" s="1"/>
  <c r="AZ36" i="4"/>
  <c r="BA36" i="4" s="1"/>
  <c r="BB36" i="4" s="1"/>
  <c r="AZ28" i="4"/>
  <c r="BA28" i="4" s="1"/>
  <c r="BB28" i="4" s="1"/>
  <c r="AZ34" i="4"/>
  <c r="BA34" i="4" s="1"/>
  <c r="BB34" i="4" s="1"/>
  <c r="AZ47" i="4"/>
  <c r="BA47" i="4" s="1"/>
  <c r="BB47" i="4" s="1"/>
  <c r="AZ60" i="4"/>
  <c r="BA60" i="4" s="1"/>
  <c r="BB60" i="4" s="1"/>
  <c r="AZ33" i="4"/>
  <c r="BA33" i="4" s="1"/>
  <c r="BB33" i="4" s="1"/>
  <c r="AZ39" i="4"/>
  <c r="BA39" i="4" s="1"/>
  <c r="BB39" i="4" s="1"/>
  <c r="AZ41" i="4"/>
  <c r="BA41" i="4" s="1"/>
  <c r="BB41" i="4" s="1"/>
  <c r="AZ53" i="4"/>
  <c r="BA53" i="4" s="1"/>
  <c r="BB53" i="4" s="1"/>
  <c r="AZ63" i="4"/>
  <c r="BA63" i="4" s="1"/>
  <c r="BB63" i="4" s="1"/>
  <c r="AZ38" i="4"/>
  <c r="BA38" i="4" s="1"/>
  <c r="BB38" i="4" s="1"/>
  <c r="AZ35" i="4"/>
  <c r="BA35" i="4" s="1"/>
  <c r="BB35" i="4" s="1"/>
  <c r="AZ45" i="4"/>
  <c r="BA45" i="4" s="1"/>
  <c r="BB45" i="4" s="1"/>
  <c r="AZ26" i="4"/>
  <c r="BA26" i="4" s="1"/>
  <c r="BB26" i="4" s="1"/>
  <c r="BX9" i="4"/>
  <c r="CN58" i="4" l="1"/>
  <c r="CO58" i="4"/>
  <c r="CN64" i="4"/>
  <c r="CO64" i="4"/>
  <c r="CN22" i="4"/>
  <c r="G91" i="15" s="1"/>
  <c r="CO22" i="4"/>
  <c r="ED36" i="4"/>
  <c r="EF36" i="4" s="1"/>
  <c r="EA36" i="4"/>
  <c r="ED63" i="4"/>
  <c r="EF63" i="4" s="1"/>
  <c r="EA63" i="4"/>
  <c r="ED29" i="4"/>
  <c r="EF29" i="4" s="1"/>
  <c r="EA29" i="4"/>
  <c r="ED57" i="4"/>
  <c r="EF57" i="4" s="1"/>
  <c r="EA57" i="4"/>
  <c r="ED58" i="4"/>
  <c r="EF58" i="4" s="1"/>
  <c r="EH58" i="4" s="1"/>
  <c r="AA3" i="5" s="1"/>
  <c r="EA58" i="4"/>
  <c r="ED43" i="4"/>
  <c r="EF43" i="4" s="1"/>
  <c r="EA43" i="4"/>
  <c r="ED54" i="4"/>
  <c r="EF54" i="4" s="1"/>
  <c r="EA54" i="4"/>
  <c r="ED46" i="4"/>
  <c r="EF46" i="4" s="1"/>
  <c r="EA46" i="4"/>
  <c r="ED27" i="4"/>
  <c r="EF27" i="4" s="1"/>
  <c r="EA27" i="4"/>
  <c r="ED55" i="4"/>
  <c r="EF55" i="4" s="1"/>
  <c r="EA55" i="4"/>
  <c r="ED39" i="4"/>
  <c r="EF39" i="4" s="1"/>
  <c r="EA39" i="4"/>
  <c r="ED33" i="4"/>
  <c r="EF33" i="4" s="1"/>
  <c r="EA33" i="4"/>
  <c r="ED38" i="4"/>
  <c r="EF38" i="4" s="1"/>
  <c r="EA38" i="4"/>
  <c r="ED40" i="4"/>
  <c r="EF40" i="4" s="1"/>
  <c r="EH40" i="4" s="1"/>
  <c r="AA2" i="5" s="1"/>
  <c r="EA40" i="4"/>
  <c r="ED53" i="4"/>
  <c r="EF53" i="4" s="1"/>
  <c r="EA53" i="4"/>
  <c r="ED51" i="4"/>
  <c r="EF51" i="4" s="1"/>
  <c r="EA51" i="4"/>
  <c r="ED30" i="4"/>
  <c r="EF30" i="4" s="1"/>
  <c r="EA30" i="4"/>
  <c r="ED37" i="4"/>
  <c r="EF37" i="4" s="1"/>
  <c r="EA37" i="4"/>
  <c r="ED64" i="4"/>
  <c r="EF64" i="4" s="1"/>
  <c r="EH64" i="4" s="1"/>
  <c r="AA4" i="5" s="1"/>
  <c r="EA64" i="4"/>
  <c r="EB77" i="4" s="1"/>
  <c r="ED44" i="4"/>
  <c r="EF44" i="4" s="1"/>
  <c r="EA44" i="4"/>
  <c r="ED47" i="4"/>
  <c r="EF47" i="4" s="1"/>
  <c r="EA47" i="4"/>
  <c r="ED25" i="4"/>
  <c r="EF25" i="4" s="1"/>
  <c r="EA25" i="4"/>
  <c r="ED45" i="4"/>
  <c r="EF45" i="4" s="1"/>
  <c r="EA45" i="4"/>
  <c r="ED42" i="4"/>
  <c r="EF42" i="4" s="1"/>
  <c r="EA42" i="4"/>
  <c r="ED32" i="4"/>
  <c r="EF32" i="4" s="1"/>
  <c r="EA32" i="4"/>
  <c r="ED59" i="4"/>
  <c r="EF59" i="4" s="1"/>
  <c r="EA59" i="4"/>
  <c r="ED41" i="4"/>
  <c r="EF41" i="4" s="1"/>
  <c r="EA41" i="4"/>
  <c r="ED24" i="4"/>
  <c r="EF24" i="4" s="1"/>
  <c r="EA24" i="4"/>
  <c r="ED61" i="4"/>
  <c r="EF61" i="4" s="1"/>
  <c r="EA61" i="4"/>
  <c r="ED48" i="4"/>
  <c r="EF48" i="4" s="1"/>
  <c r="EA48" i="4"/>
  <c r="BZ9" i="4"/>
  <c r="P9" i="18"/>
  <c r="ED60" i="4"/>
  <c r="EF60" i="4" s="1"/>
  <c r="EA60" i="4"/>
  <c r="ED31" i="4"/>
  <c r="EF31" i="4" s="1"/>
  <c r="EA31" i="4"/>
  <c r="ED26" i="4"/>
  <c r="EF26" i="4" s="1"/>
  <c r="EA26" i="4"/>
  <c r="ED56" i="4"/>
  <c r="EF56" i="4" s="1"/>
  <c r="EA56" i="4"/>
  <c r="ED49" i="4"/>
  <c r="EF49" i="4" s="1"/>
  <c r="EA49" i="4"/>
  <c r="ED34" i="4"/>
  <c r="EF34" i="4" s="1"/>
  <c r="EA34" i="4"/>
  <c r="ED35" i="4"/>
  <c r="EF35" i="4" s="1"/>
  <c r="EA35" i="4"/>
  <c r="ED28" i="4"/>
  <c r="EF28" i="4" s="1"/>
  <c r="EA28" i="4"/>
  <c r="ED52" i="4"/>
  <c r="EF52" i="4" s="1"/>
  <c r="EA52" i="4"/>
  <c r="ED50" i="4"/>
  <c r="EF50" i="4" s="1"/>
  <c r="EA50" i="4"/>
  <c r="K7" i="13"/>
  <c r="DL7" i="4"/>
  <c r="DR7" i="4" s="1"/>
  <c r="DH8" i="4"/>
  <c r="DI8" i="4" s="1"/>
  <c r="DK8" i="4"/>
  <c r="DL8" i="4" s="1"/>
  <c r="DE8" i="4"/>
  <c r="DZ10" i="4"/>
  <c r="BF40" i="4"/>
  <c r="CB40" i="4" s="1"/>
  <c r="CC40" i="4" s="1"/>
  <c r="CK40" i="4"/>
  <c r="CK67" i="4" s="1"/>
  <c r="CK69" i="4" s="1"/>
  <c r="BX10" i="4"/>
  <c r="G240" i="15" l="1"/>
  <c r="G347" i="15"/>
  <c r="G205" i="15"/>
  <c r="G301" i="15"/>
  <c r="G241" i="15"/>
  <c r="G55" i="15"/>
  <c r="CN40" i="4"/>
  <c r="CO40" i="4"/>
  <c r="BZ10" i="4"/>
  <c r="P10" i="18"/>
  <c r="DH9" i="4"/>
  <c r="DI9" i="4" s="1"/>
  <c r="DK9" i="4"/>
  <c r="DE9" i="4"/>
  <c r="DR8" i="4"/>
  <c r="DJ7" i="4"/>
  <c r="DW7" i="4"/>
  <c r="DZ11" i="4"/>
  <c r="DK10" i="4"/>
  <c r="BF68" i="4"/>
  <c r="BF75" i="4" s="1"/>
  <c r="G120" i="15" l="1"/>
  <c r="G193" i="15"/>
  <c r="G121" i="15"/>
  <c r="CN69" i="4"/>
  <c r="CN71" i="4" s="1"/>
  <c r="DL10" i="4"/>
  <c r="DR10" i="4" s="1"/>
  <c r="DL9" i="4"/>
  <c r="DR9" i="4" s="1"/>
  <c r="DE10" i="4"/>
  <c r="DH10" i="4"/>
  <c r="DK11" i="4"/>
  <c r="DL11" i="4" s="1"/>
  <c r="DZ12" i="4"/>
  <c r="DX7" i="4"/>
  <c r="K10" i="13" s="1"/>
  <c r="DU7" i="4"/>
  <c r="DJ8" i="4"/>
  <c r="DW8" i="4"/>
  <c r="BX11" i="4"/>
  <c r="BZ11" i="4" l="1"/>
  <c r="P11" i="18"/>
  <c r="DE11" i="4"/>
  <c r="DH11" i="4"/>
  <c r="DI11" i="4" s="1"/>
  <c r="DI10" i="4"/>
  <c r="DJ10" i="4" s="1"/>
  <c r="DU8" i="4"/>
  <c r="DX8" i="4"/>
  <c r="K13" i="13" s="1"/>
  <c r="DJ9" i="4"/>
  <c r="DW9" i="4"/>
  <c r="DK12" i="4"/>
  <c r="DZ13" i="4"/>
  <c r="DR11" i="4"/>
  <c r="BX12" i="4"/>
  <c r="BZ12" i="4" l="1"/>
  <c r="P12" i="18"/>
  <c r="DW10" i="4"/>
  <c r="DL12" i="4"/>
  <c r="DR12" i="4" s="1"/>
  <c r="DE12" i="4"/>
  <c r="DH12" i="4"/>
  <c r="DJ11" i="4"/>
  <c r="DW11" i="4"/>
  <c r="DZ14" i="4"/>
  <c r="DX9" i="4"/>
  <c r="K16" i="13" s="1"/>
  <c r="DU9" i="4"/>
  <c r="DX10" i="4"/>
  <c r="K19" i="13" s="1"/>
  <c r="DU10" i="4"/>
  <c r="BX13" i="4"/>
  <c r="BZ13" i="4" l="1"/>
  <c r="P13" i="18"/>
  <c r="DH13" i="4"/>
  <c r="DI13" i="4" s="1"/>
  <c r="DK13" i="4"/>
  <c r="DI12" i="4"/>
  <c r="DJ12" i="4" s="1"/>
  <c r="DZ15" i="4"/>
  <c r="DE13" i="4"/>
  <c r="DX11" i="4"/>
  <c r="K22" i="13" s="1"/>
  <c r="DU11" i="4"/>
  <c r="BX14" i="4"/>
  <c r="BZ14" i="4" l="1"/>
  <c r="P14" i="18"/>
  <c r="DH14" i="4"/>
  <c r="DI14" i="4" s="1"/>
  <c r="DK14" i="4"/>
  <c r="DL14" i="4" s="1"/>
  <c r="DR14" i="4" s="1"/>
  <c r="DE14" i="4"/>
  <c r="DL13" i="4"/>
  <c r="DR13" i="4" s="1"/>
  <c r="DW12" i="4"/>
  <c r="DU12" i="4"/>
  <c r="DX12" i="4"/>
  <c r="K25" i="13" s="1"/>
  <c r="DK15" i="4"/>
  <c r="DZ16" i="4"/>
  <c r="BX15" i="4"/>
  <c r="BZ15" i="4" l="1"/>
  <c r="P15" i="18"/>
  <c r="DL15" i="4"/>
  <c r="DR15" i="4" s="1"/>
  <c r="DE15" i="4"/>
  <c r="DH15" i="4"/>
  <c r="DI15" i="4" s="1"/>
  <c r="DZ17" i="4"/>
  <c r="DK16" i="4"/>
  <c r="DL16" i="4" s="1"/>
  <c r="DW13" i="4"/>
  <c r="DJ13" i="4"/>
  <c r="DW14" i="4"/>
  <c r="DJ14" i="4"/>
  <c r="BX16" i="4"/>
  <c r="BZ16" i="4" l="1"/>
  <c r="P16" i="18"/>
  <c r="DE16" i="4"/>
  <c r="DR16" i="4" s="1"/>
  <c r="DH16" i="4"/>
  <c r="DI16" i="4" s="1"/>
  <c r="DX13" i="4"/>
  <c r="K28" i="13" s="1"/>
  <c r="DU13" i="4"/>
  <c r="DX14" i="4"/>
  <c r="K31" i="13" s="1"/>
  <c r="DU14" i="4"/>
  <c r="DZ18" i="4"/>
  <c r="DK17" i="4"/>
  <c r="DL17" i="4" s="1"/>
  <c r="DJ15" i="4"/>
  <c r="DW15" i="4"/>
  <c r="BX17" i="4"/>
  <c r="BZ17" i="4" l="1"/>
  <c r="P17" i="18"/>
  <c r="DE17" i="4"/>
  <c r="DH17" i="4"/>
  <c r="DI17" i="4" s="1"/>
  <c r="DR17" i="4"/>
  <c r="DZ19" i="4"/>
  <c r="DK18" i="4"/>
  <c r="DL18" i="4" s="1"/>
  <c r="DW16" i="4"/>
  <c r="DJ16" i="4"/>
  <c r="DX15" i="4"/>
  <c r="K34" i="13" s="1"/>
  <c r="DU15" i="4"/>
  <c r="BX18" i="4"/>
  <c r="BZ18" i="4" l="1"/>
  <c r="P18" i="18"/>
  <c r="DE18" i="4"/>
  <c r="DH18" i="4"/>
  <c r="DI18" i="4" s="1"/>
  <c r="DX16" i="4"/>
  <c r="K37" i="13" s="1"/>
  <c r="DU16" i="4"/>
  <c r="DR18" i="4"/>
  <c r="DK19" i="4"/>
  <c r="DL19" i="4" s="1"/>
  <c r="DZ20" i="4"/>
  <c r="DW17" i="4"/>
  <c r="DJ17" i="4"/>
  <c r="BX19" i="4"/>
  <c r="BZ19" i="4" l="1"/>
  <c r="P19" i="18"/>
  <c r="DE19" i="4"/>
  <c r="DH19" i="4"/>
  <c r="DI19" i="4" s="1"/>
  <c r="DX17" i="4"/>
  <c r="K40" i="13" s="1"/>
  <c r="DU17" i="4"/>
  <c r="DK20" i="4"/>
  <c r="DL20" i="4" s="1"/>
  <c r="DZ21" i="4"/>
  <c r="DR19" i="4"/>
  <c r="DJ18" i="4"/>
  <c r="DW18" i="4"/>
  <c r="BX20" i="4"/>
  <c r="BZ20" i="4" l="1"/>
  <c r="P20" i="18"/>
  <c r="DE20" i="4"/>
  <c r="DR20" i="4" s="1"/>
  <c r="DH20" i="4"/>
  <c r="DI20" i="4" s="1"/>
  <c r="DJ19" i="4"/>
  <c r="DW19" i="4"/>
  <c r="DK21" i="4"/>
  <c r="DL21" i="4" s="1"/>
  <c r="DZ22" i="4"/>
  <c r="DX18" i="4"/>
  <c r="K43" i="13" s="1"/>
  <c r="DU18" i="4"/>
  <c r="BX21" i="4"/>
  <c r="BZ21" i="4" l="1"/>
  <c r="P21" i="18"/>
  <c r="DE21" i="4"/>
  <c r="DR21" i="4" s="1"/>
  <c r="DH21" i="4"/>
  <c r="DI21" i="4" s="1"/>
  <c r="DJ20" i="4"/>
  <c r="DW20" i="4"/>
  <c r="DK22" i="4"/>
  <c r="DZ23" i="4"/>
  <c r="DU19" i="4"/>
  <c r="DX19" i="4"/>
  <c r="K46" i="13" s="1"/>
  <c r="BX22" i="4"/>
  <c r="BZ22" i="4" l="1"/>
  <c r="P22" i="18"/>
  <c r="DL22" i="4"/>
  <c r="DR22" i="4" s="1"/>
  <c r="DP5" i="4"/>
  <c r="DS5" i="4" s="1"/>
  <c r="DE22" i="4"/>
  <c r="DH22" i="4"/>
  <c r="DI22" i="4" s="1"/>
  <c r="DJ21" i="4"/>
  <c r="DW21" i="4"/>
  <c r="DK23" i="4"/>
  <c r="DZ24" i="4"/>
  <c r="DX20" i="4"/>
  <c r="K49" i="13" s="1"/>
  <c r="DU20" i="4"/>
  <c r="BX23" i="4"/>
  <c r="BZ23" i="4" s="1"/>
  <c r="DL23" i="4" l="1"/>
  <c r="DR23" i="4" s="1"/>
  <c r="DE23" i="4"/>
  <c r="DH23" i="4"/>
  <c r="DI23" i="4" s="1"/>
  <c r="DJ22" i="4"/>
  <c r="DW22" i="4"/>
  <c r="DK24" i="4"/>
  <c r="DL24" i="4" s="1"/>
  <c r="DZ25" i="4"/>
  <c r="DX21" i="4"/>
  <c r="K52" i="13" s="1"/>
  <c r="DU21" i="4"/>
  <c r="BX24" i="4"/>
  <c r="BZ24" i="4" s="1"/>
  <c r="DE24" i="4" l="1"/>
  <c r="DH24" i="4"/>
  <c r="DI24" i="4" s="1"/>
  <c r="DW23" i="4"/>
  <c r="DJ23" i="4"/>
  <c r="DK25" i="4"/>
  <c r="DL25" i="4" s="1"/>
  <c r="DZ26" i="4"/>
  <c r="DR24" i="4"/>
  <c r="DX22" i="4"/>
  <c r="K55" i="13" s="1"/>
  <c r="DU22" i="4"/>
  <c r="BX25" i="4"/>
  <c r="BZ25" i="4" s="1"/>
  <c r="DE25" i="4" l="1"/>
  <c r="DH25" i="4"/>
  <c r="DI25" i="4" s="1"/>
  <c r="DR25" i="4"/>
  <c r="DU23" i="4"/>
  <c r="DX23" i="4"/>
  <c r="K58" i="13" s="1"/>
  <c r="DZ27" i="4"/>
  <c r="DK26" i="4"/>
  <c r="DL26" i="4" s="1"/>
  <c r="DJ24" i="4"/>
  <c r="DW24" i="4"/>
  <c r="BX26" i="4"/>
  <c r="BZ26" i="4" s="1"/>
  <c r="DE26" i="4" l="1"/>
  <c r="DH26" i="4"/>
  <c r="DI26" i="4" s="1"/>
  <c r="DJ25" i="4"/>
  <c r="DW25" i="4"/>
  <c r="DU24" i="4"/>
  <c r="DX24" i="4"/>
  <c r="K61" i="13" s="1"/>
  <c r="DR26" i="4"/>
  <c r="DZ28" i="4"/>
  <c r="DK27" i="4"/>
  <c r="DL27" i="4" s="1"/>
  <c r="BX27" i="4"/>
  <c r="BZ27" i="4" s="1"/>
  <c r="DE27" i="4" l="1"/>
  <c r="DR27" i="4" s="1"/>
  <c r="DH27" i="4"/>
  <c r="DI27" i="4" s="1"/>
  <c r="DK28" i="4"/>
  <c r="DL28" i="4" s="1"/>
  <c r="DZ29" i="4"/>
  <c r="DJ26" i="4"/>
  <c r="DW26" i="4"/>
  <c r="DU25" i="4"/>
  <c r="DX25" i="4"/>
  <c r="K64" i="13" s="1"/>
  <c r="BX28" i="4"/>
  <c r="BZ28" i="4" s="1"/>
  <c r="DE28" i="4" l="1"/>
  <c r="DH28" i="4"/>
  <c r="DI28" i="4" s="1"/>
  <c r="DX26" i="4"/>
  <c r="K67" i="13" s="1"/>
  <c r="DU26" i="4"/>
  <c r="DK29" i="4"/>
  <c r="DL29" i="4" s="1"/>
  <c r="DZ30" i="4"/>
  <c r="DR28" i="4"/>
  <c r="DW27" i="4"/>
  <c r="DJ27" i="4"/>
  <c r="BX29" i="4"/>
  <c r="BZ29" i="4" s="1"/>
  <c r="DE29" i="4" l="1"/>
  <c r="DR29" i="4" s="1"/>
  <c r="DH29" i="4"/>
  <c r="DI29" i="4" s="1"/>
  <c r="DX27" i="4"/>
  <c r="K71" i="13" s="1"/>
  <c r="DU27" i="4"/>
  <c r="DJ28" i="4"/>
  <c r="DW28" i="4"/>
  <c r="DZ31" i="4"/>
  <c r="DK30" i="4"/>
  <c r="DL30" i="4" s="1"/>
  <c r="BX30" i="4"/>
  <c r="BZ30" i="4" s="1"/>
  <c r="DE30" i="4" l="1"/>
  <c r="DH30" i="4"/>
  <c r="DI30" i="4" s="1"/>
  <c r="DR30" i="4"/>
  <c r="DK31" i="4"/>
  <c r="DL31" i="4" s="1"/>
  <c r="DZ32" i="4"/>
  <c r="DX28" i="4"/>
  <c r="K75" i="13" s="1"/>
  <c r="DU28" i="4"/>
  <c r="DJ29" i="4"/>
  <c r="DW29" i="4"/>
  <c r="BX31" i="4"/>
  <c r="BZ31" i="4" s="1"/>
  <c r="DE31" i="4" l="1"/>
  <c r="DH31" i="4"/>
  <c r="DI31" i="4" s="1"/>
  <c r="DR31" i="4"/>
  <c r="DJ30" i="4"/>
  <c r="DW30" i="4"/>
  <c r="DX29" i="4"/>
  <c r="K79" i="13" s="1"/>
  <c r="DU29" i="4"/>
  <c r="DZ33" i="4"/>
  <c r="DK32" i="4"/>
  <c r="DL32" i="4" s="1"/>
  <c r="BX32" i="4"/>
  <c r="BZ32" i="4" s="1"/>
  <c r="DE32" i="4" l="1"/>
  <c r="DR32" i="4" s="1"/>
  <c r="DH32" i="4"/>
  <c r="DI32" i="4" s="1"/>
  <c r="DJ31" i="4"/>
  <c r="DW31" i="4"/>
  <c r="DX30" i="4"/>
  <c r="K83" i="13" s="1"/>
  <c r="DU30" i="4"/>
  <c r="DK33" i="4"/>
  <c r="DL33" i="4" s="1"/>
  <c r="DZ34" i="4"/>
  <c r="BX33" i="4"/>
  <c r="BZ33" i="4" s="1"/>
  <c r="DE33" i="4" l="1"/>
  <c r="DH33" i="4"/>
  <c r="DI33" i="4" s="1"/>
  <c r="DK34" i="4"/>
  <c r="DL34" i="4" s="1"/>
  <c r="DZ35" i="4"/>
  <c r="DR33" i="4"/>
  <c r="DW32" i="4"/>
  <c r="DJ32" i="4"/>
  <c r="DU31" i="4"/>
  <c r="DX31" i="4"/>
  <c r="K87" i="13" s="1"/>
  <c r="BX34" i="4"/>
  <c r="BZ34" i="4" s="1"/>
  <c r="DE34" i="4" l="1"/>
  <c r="DH34" i="4"/>
  <c r="DI34" i="4" s="1"/>
  <c r="DK35" i="4"/>
  <c r="DL35" i="4" s="1"/>
  <c r="DZ36" i="4"/>
  <c r="DR34" i="4"/>
  <c r="DX32" i="4"/>
  <c r="K91" i="13" s="1"/>
  <c r="DU32" i="4"/>
  <c r="DJ33" i="4"/>
  <c r="DW33" i="4"/>
  <c r="BX35" i="4"/>
  <c r="BZ35" i="4" s="1"/>
  <c r="DE35" i="4" l="1"/>
  <c r="DH35" i="4"/>
  <c r="DI35" i="4" s="1"/>
  <c r="DX33" i="4"/>
  <c r="K95" i="13" s="1"/>
  <c r="DU33" i="4"/>
  <c r="DJ34" i="4"/>
  <c r="DW34" i="4"/>
  <c r="DZ37" i="4"/>
  <c r="DK36" i="4"/>
  <c r="DL36" i="4" s="1"/>
  <c r="DR35" i="4"/>
  <c r="BX36" i="4"/>
  <c r="BZ36" i="4" s="1"/>
  <c r="DE36" i="4" l="1"/>
  <c r="DH36" i="4"/>
  <c r="DI36" i="4" s="1"/>
  <c r="DJ35" i="4"/>
  <c r="DW35" i="4"/>
  <c r="DR36" i="4"/>
  <c r="DK37" i="4"/>
  <c r="DL37" i="4" s="1"/>
  <c r="DZ38" i="4"/>
  <c r="DX34" i="4"/>
  <c r="K99" i="13" s="1"/>
  <c r="DU34" i="4"/>
  <c r="BX37" i="4"/>
  <c r="BZ37" i="4" s="1"/>
  <c r="DE37" i="4" l="1"/>
  <c r="DH37" i="4"/>
  <c r="DI37" i="4" s="1"/>
  <c r="DK38" i="4"/>
  <c r="DL38" i="4" s="1"/>
  <c r="DZ39" i="4"/>
  <c r="DR37" i="4"/>
  <c r="DJ36" i="4"/>
  <c r="DW36" i="4"/>
  <c r="DU35" i="4"/>
  <c r="DX35" i="4"/>
  <c r="K102" i="13" s="1"/>
  <c r="BX38" i="4"/>
  <c r="BZ38" i="4" s="1"/>
  <c r="DE38" i="4" l="1"/>
  <c r="DH38" i="4"/>
  <c r="DI38" i="4" s="1"/>
  <c r="DJ37" i="4"/>
  <c r="DW37" i="4"/>
  <c r="DK39" i="4"/>
  <c r="DL39" i="4" s="1"/>
  <c r="DZ40" i="4"/>
  <c r="DR38" i="4"/>
  <c r="DX36" i="4"/>
  <c r="K105" i="13" s="1"/>
  <c r="DU36" i="4"/>
  <c r="BX39" i="4"/>
  <c r="BZ39" i="4" s="1"/>
  <c r="DE39" i="4" l="1"/>
  <c r="DH39" i="4"/>
  <c r="DI39" i="4" s="1"/>
  <c r="DR39" i="4"/>
  <c r="DU37" i="4"/>
  <c r="DX37" i="4"/>
  <c r="K109" i="13" s="1"/>
  <c r="DJ38" i="4"/>
  <c r="DW38" i="4"/>
  <c r="DK40" i="4"/>
  <c r="DZ41" i="4"/>
  <c r="BX40" i="4"/>
  <c r="BZ40" i="4" s="1"/>
  <c r="DL40" i="4" l="1"/>
  <c r="DR40" i="4" s="1"/>
  <c r="DP23" i="4"/>
  <c r="DS23" i="4" s="1"/>
  <c r="DE40" i="4"/>
  <c r="DH40" i="4"/>
  <c r="DI40" i="4" s="1"/>
  <c r="DX38" i="4"/>
  <c r="K113" i="13" s="1"/>
  <c r="DU38" i="4"/>
  <c r="DK41" i="4"/>
  <c r="DZ42" i="4"/>
  <c r="DJ39" i="4"/>
  <c r="DW39" i="4"/>
  <c r="BX41" i="4"/>
  <c r="BZ41" i="4" s="1"/>
  <c r="DL41" i="4" l="1"/>
  <c r="DR41" i="4" s="1"/>
  <c r="DE41" i="4"/>
  <c r="DH41" i="4"/>
  <c r="DI41" i="4" s="1"/>
  <c r="DU39" i="4"/>
  <c r="DX39" i="4"/>
  <c r="K117" i="13" s="1"/>
  <c r="DZ43" i="4"/>
  <c r="DK42" i="4"/>
  <c r="DL42" i="4" s="1"/>
  <c r="DJ40" i="4"/>
  <c r="DW40" i="4"/>
  <c r="BX42" i="4"/>
  <c r="BZ42" i="4" s="1"/>
  <c r="DE42" i="4" l="1"/>
  <c r="DR42" i="4" s="1"/>
  <c r="DH42" i="4"/>
  <c r="DI42" i="4" s="1"/>
  <c r="DU40" i="4"/>
  <c r="DX40" i="4"/>
  <c r="K121" i="13" s="1"/>
  <c r="DJ41" i="4"/>
  <c r="DW41" i="4"/>
  <c r="DK43" i="4"/>
  <c r="DZ44" i="4"/>
  <c r="BX43" i="4"/>
  <c r="BZ43" i="4" s="1"/>
  <c r="DL43" i="4" l="1"/>
  <c r="DE43" i="4"/>
  <c r="DH43" i="4"/>
  <c r="DI43" i="4" s="1"/>
  <c r="DX41" i="4"/>
  <c r="K125" i="13" s="1"/>
  <c r="DU41" i="4"/>
  <c r="DK44" i="4"/>
  <c r="DL44" i="4" s="1"/>
  <c r="DZ45" i="4"/>
  <c r="DW42" i="4"/>
  <c r="DJ42" i="4"/>
  <c r="BX44" i="4"/>
  <c r="BZ44" i="4" s="1"/>
  <c r="DR43" i="4" l="1"/>
  <c r="DE44" i="4"/>
  <c r="DH44" i="4"/>
  <c r="DI44" i="4" s="1"/>
  <c r="DX42" i="4"/>
  <c r="K129" i="13" s="1"/>
  <c r="DU42" i="4"/>
  <c r="DJ43" i="4"/>
  <c r="DW43" i="4"/>
  <c r="DR44" i="4"/>
  <c r="DK45" i="4"/>
  <c r="DL45" i="4" s="1"/>
  <c r="DZ46" i="4"/>
  <c r="BX45" i="4"/>
  <c r="BZ45" i="4" s="1"/>
  <c r="DE45" i="4" l="1"/>
  <c r="DH45" i="4"/>
  <c r="DI45" i="4" s="1"/>
  <c r="DU43" i="4"/>
  <c r="DX43" i="4"/>
  <c r="K133" i="13" s="1"/>
  <c r="DK46" i="4"/>
  <c r="DZ47" i="4"/>
  <c r="DR45" i="4"/>
  <c r="DJ44" i="4"/>
  <c r="DW44" i="4"/>
  <c r="BX46" i="4"/>
  <c r="BZ46" i="4" s="1"/>
  <c r="DL46" i="4" l="1"/>
  <c r="DR46" i="4" s="1"/>
  <c r="DE46" i="4"/>
  <c r="DH46" i="4"/>
  <c r="DI46" i="4" s="1"/>
  <c r="DU44" i="4"/>
  <c r="DX44" i="4"/>
  <c r="K137" i="13" s="1"/>
  <c r="DJ45" i="4"/>
  <c r="DW45" i="4"/>
  <c r="DZ48" i="4"/>
  <c r="DK47" i="4"/>
  <c r="DL47" i="4" s="1"/>
  <c r="BX47" i="4"/>
  <c r="BZ47" i="4" s="1"/>
  <c r="DE47" i="4" l="1"/>
  <c r="DH47" i="4"/>
  <c r="DI47" i="4" s="1"/>
  <c r="DR47" i="4"/>
  <c r="DK48" i="4"/>
  <c r="DZ49" i="4"/>
  <c r="DU45" i="4"/>
  <c r="DX45" i="4"/>
  <c r="K142" i="13" s="1"/>
  <c r="DJ46" i="4"/>
  <c r="DW46" i="4"/>
  <c r="BX48" i="4"/>
  <c r="BZ48" i="4" s="1"/>
  <c r="DL48" i="4" l="1"/>
  <c r="DR48" i="4" s="1"/>
  <c r="DE48" i="4"/>
  <c r="DH48" i="4"/>
  <c r="DI48" i="4" s="1"/>
  <c r="DX46" i="4"/>
  <c r="K147" i="13" s="1"/>
  <c r="DU46" i="4"/>
  <c r="DZ50" i="4"/>
  <c r="DW47" i="4"/>
  <c r="DJ47" i="4"/>
  <c r="BX49" i="4"/>
  <c r="BZ49" i="4" s="1"/>
  <c r="DH49" i="4" l="1"/>
  <c r="DI49" i="4" s="1"/>
  <c r="DW49" i="4" s="1"/>
  <c r="DK49" i="4"/>
  <c r="DL49" i="4" s="1"/>
  <c r="DR49" i="4" s="1"/>
  <c r="DU47" i="4"/>
  <c r="DX47" i="4"/>
  <c r="K152" i="13" s="1"/>
  <c r="DJ48" i="4"/>
  <c r="DW48" i="4"/>
  <c r="DZ51" i="4"/>
  <c r="BX50" i="4"/>
  <c r="BZ50" i="4" s="1"/>
  <c r="DJ49" i="4" l="1"/>
  <c r="DU49" i="4" s="1"/>
  <c r="DH50" i="4"/>
  <c r="DI50" i="4" s="1"/>
  <c r="DW50" i="4" s="1"/>
  <c r="DK50" i="4"/>
  <c r="DL50" i="4" s="1"/>
  <c r="DR50" i="4" s="1"/>
  <c r="DZ52" i="4"/>
  <c r="DU48" i="4"/>
  <c r="DX48" i="4"/>
  <c r="K157" i="13" s="1"/>
  <c r="BX51" i="4"/>
  <c r="BZ51" i="4" s="1"/>
  <c r="DJ50" i="4" l="1"/>
  <c r="DU50" i="4" s="1"/>
  <c r="DX49" i="4"/>
  <c r="K162" i="13" s="1"/>
  <c r="DH51" i="4"/>
  <c r="DI51" i="4" s="1"/>
  <c r="DW51" i="4" s="1"/>
  <c r="DK51" i="4"/>
  <c r="DL51" i="4" s="1"/>
  <c r="DR51" i="4" s="1"/>
  <c r="DZ53" i="4"/>
  <c r="BX52" i="4"/>
  <c r="BZ52" i="4" s="1"/>
  <c r="DX50" i="4" l="1"/>
  <c r="K167" i="13" s="1"/>
  <c r="DJ51" i="4"/>
  <c r="DU51" i="4" s="1"/>
  <c r="DH52" i="4"/>
  <c r="DI52" i="4" s="1"/>
  <c r="DJ52" i="4" s="1"/>
  <c r="DK52" i="4"/>
  <c r="DL52" i="4" s="1"/>
  <c r="DR52" i="4" s="1"/>
  <c r="DZ54" i="4"/>
  <c r="BX53" i="4"/>
  <c r="BZ53" i="4" s="1"/>
  <c r="DX51" i="4" l="1"/>
  <c r="K172" i="13" s="1"/>
  <c r="DH53" i="4"/>
  <c r="DI53" i="4" s="1"/>
  <c r="DJ53" i="4" s="1"/>
  <c r="DK53" i="4"/>
  <c r="DL53" i="4" s="1"/>
  <c r="DR53" i="4" s="1"/>
  <c r="DW52" i="4"/>
  <c r="DX52" i="4"/>
  <c r="K177" i="13" s="1"/>
  <c r="DU52" i="4"/>
  <c r="DZ55" i="4"/>
  <c r="BX54" i="4"/>
  <c r="BZ54" i="4" s="1"/>
  <c r="DW53" i="4" l="1"/>
  <c r="DH54" i="4"/>
  <c r="DI54" i="4" s="1"/>
  <c r="DJ54" i="4" s="1"/>
  <c r="DK54" i="4"/>
  <c r="DL54" i="4" s="1"/>
  <c r="DR54" i="4" s="1"/>
  <c r="DX53" i="4"/>
  <c r="K181" i="13" s="1"/>
  <c r="DU53" i="4"/>
  <c r="DZ56" i="4"/>
  <c r="BX55" i="4"/>
  <c r="BZ55" i="4" s="1"/>
  <c r="DW54" i="4" l="1"/>
  <c r="DH55" i="4"/>
  <c r="DI55" i="4" s="1"/>
  <c r="DW55" i="4" s="1"/>
  <c r="DK55" i="4"/>
  <c r="DL55" i="4" s="1"/>
  <c r="DR55" i="4" s="1"/>
  <c r="DU54" i="4"/>
  <c r="DX54" i="4"/>
  <c r="K185" i="13" s="1"/>
  <c r="DZ57" i="4"/>
  <c r="BX56" i="4"/>
  <c r="BZ56" i="4" s="1"/>
  <c r="DJ55" i="4" l="1"/>
  <c r="DX55" i="4" s="1"/>
  <c r="K190" i="13" s="1"/>
  <c r="DH56" i="4"/>
  <c r="DI56" i="4" s="1"/>
  <c r="DW56" i="4" s="1"/>
  <c r="DK56" i="4"/>
  <c r="DL56" i="4" s="1"/>
  <c r="DR56" i="4" s="1"/>
  <c r="DZ58" i="4"/>
  <c r="BX57" i="4"/>
  <c r="BZ57" i="4" s="1"/>
  <c r="DJ56" i="4" l="1"/>
  <c r="DU56" i="4" s="1"/>
  <c r="DU55" i="4"/>
  <c r="DH57" i="4"/>
  <c r="DI57" i="4" s="1"/>
  <c r="DW57" i="4" s="1"/>
  <c r="DK57" i="4"/>
  <c r="DL57" i="4" s="1"/>
  <c r="DR57" i="4" s="1"/>
  <c r="DZ59" i="4"/>
  <c r="BX58" i="4"/>
  <c r="BZ58" i="4" s="1"/>
  <c r="DX56" i="4" l="1"/>
  <c r="K195" i="13" s="1"/>
  <c r="DJ57" i="4"/>
  <c r="DX57" i="4" s="1"/>
  <c r="K200" i="13" s="1"/>
  <c r="DH58" i="4"/>
  <c r="DI58" i="4" s="1"/>
  <c r="DJ58" i="4" s="1"/>
  <c r="DK58" i="4"/>
  <c r="DZ60" i="4"/>
  <c r="BX59" i="4"/>
  <c r="BZ59" i="4" s="1"/>
  <c r="DU57" i="4" l="1"/>
  <c r="DL58" i="4"/>
  <c r="DR58" i="4" s="1"/>
  <c r="DP41" i="4"/>
  <c r="DS41" i="4" s="1"/>
  <c r="DH59" i="4"/>
  <c r="DI59" i="4" s="1"/>
  <c r="DW59" i="4" s="1"/>
  <c r="DK59" i="4"/>
  <c r="DW58" i="4"/>
  <c r="DU58" i="4"/>
  <c r="DX58" i="4"/>
  <c r="K205" i="13" s="1"/>
  <c r="DZ61" i="4"/>
  <c r="BX60" i="4"/>
  <c r="BZ60" i="4" s="1"/>
  <c r="DJ59" i="4" l="1"/>
  <c r="DX59" i="4" s="1"/>
  <c r="K209" i="13" s="1"/>
  <c r="DL59" i="4"/>
  <c r="DR59" i="4" s="1"/>
  <c r="DH60" i="4"/>
  <c r="DI60" i="4" s="1"/>
  <c r="DJ60" i="4" s="1"/>
  <c r="DK60" i="4"/>
  <c r="DL60" i="4" s="1"/>
  <c r="DR60" i="4" s="1"/>
  <c r="DZ62" i="4"/>
  <c r="BX61" i="4"/>
  <c r="BZ61" i="4" s="1"/>
  <c r="DU59" i="4" l="1"/>
  <c r="DW60" i="4"/>
  <c r="DH61" i="4"/>
  <c r="DI61" i="4" s="1"/>
  <c r="DW61" i="4" s="1"/>
  <c r="DK61" i="4"/>
  <c r="DL61" i="4" s="1"/>
  <c r="DR61" i="4" s="1"/>
  <c r="DU60" i="4"/>
  <c r="DX60" i="4"/>
  <c r="K213" i="13" s="1"/>
  <c r="DZ63" i="4"/>
  <c r="BX62" i="4"/>
  <c r="BZ62" i="4" s="1"/>
  <c r="DJ61" i="4" l="1"/>
  <c r="DX61" i="4" s="1"/>
  <c r="K220" i="13" s="1"/>
  <c r="DH62" i="4"/>
  <c r="DI62" i="4" s="1"/>
  <c r="DW62" i="4" s="1"/>
  <c r="DK62" i="4"/>
  <c r="DL62" i="4" s="1"/>
  <c r="DR62" i="4" s="1"/>
  <c r="BX63" i="4"/>
  <c r="BZ63" i="4" s="1"/>
  <c r="DK64" i="4" l="1"/>
  <c r="DZ64" i="4"/>
  <c r="DZ65" i="4" s="1"/>
  <c r="DJ62" i="4"/>
  <c r="DX62" i="4" s="1"/>
  <c r="K227" i="13" s="1"/>
  <c r="DU61" i="4"/>
  <c r="DH63" i="4"/>
  <c r="DI63" i="4" s="1"/>
  <c r="DW63" i="4" s="1"/>
  <c r="DK63" i="4"/>
  <c r="DL63" i="4" s="1"/>
  <c r="DR63" i="4" s="1"/>
  <c r="BX64" i="4"/>
  <c r="BZ64" i="4" s="1"/>
  <c r="DH64" i="4" l="1"/>
  <c r="DI64" i="4" s="1"/>
  <c r="DU62" i="4"/>
  <c r="DL64" i="4"/>
  <c r="DR64" i="4" s="1"/>
  <c r="DP59" i="4"/>
  <c r="DS59" i="4" s="1"/>
  <c r="DJ63" i="4"/>
  <c r="DX63" i="4" s="1"/>
  <c r="K234" i="13" s="1"/>
  <c r="DJ64" i="4" l="1"/>
  <c r="DX64" i="4" s="1"/>
  <c r="K241" i="13" s="1"/>
  <c r="EB76" i="4"/>
  <c r="DU63" i="4"/>
  <c r="DW64" i="4"/>
  <c r="DU64" i="4" l="1"/>
  <c r="EC76" i="4"/>
  <c r="ED76" i="4" s="1"/>
  <c r="EC77" i="4"/>
  <c r="EB5" i="4" l="1"/>
  <c r="ED77" i="4"/>
  <c r="EE77" i="4" s="1"/>
  <c r="Q22" i="18"/>
  <c r="T22" i="18" s="1"/>
  <c r="Q19" i="18"/>
  <c r="R19" i="18" s="1"/>
  <c r="Q9" i="18"/>
  <c r="S9" i="18" s="1"/>
  <c r="Q5" i="18"/>
  <c r="Q16" i="18"/>
  <c r="T16" i="18" s="1"/>
  <c r="Q21" i="18" l="1"/>
  <c r="S21" i="18" s="1"/>
  <c r="Q13" i="18"/>
  <c r="R13" i="18" s="1"/>
  <c r="Q11" i="18"/>
  <c r="R11" i="18" s="1"/>
  <c r="Q17" i="18"/>
  <c r="R17" i="18" s="1"/>
  <c r="Q15" i="18"/>
  <c r="R15" i="18" s="1"/>
  <c r="Q7" i="18"/>
  <c r="S7" i="18" s="1"/>
  <c r="Q6" i="18"/>
  <c r="T6" i="18" s="1"/>
  <c r="Q8" i="18"/>
  <c r="T8" i="18" s="1"/>
  <c r="R9" i="18"/>
  <c r="T5" i="18"/>
  <c r="S5" i="18"/>
  <c r="R5" i="18"/>
  <c r="S22" i="18"/>
  <c r="R16" i="18"/>
  <c r="R22" i="18"/>
  <c r="R7" i="18"/>
  <c r="S19" i="18"/>
  <c r="T19" i="18"/>
  <c r="T9" i="18"/>
  <c r="D11" i="14"/>
  <c r="Q14" i="18"/>
  <c r="Q10" i="18"/>
  <c r="Q12" i="18"/>
  <c r="S16" i="18"/>
  <c r="Q20" i="18"/>
  <c r="Q18" i="18"/>
  <c r="T15" i="18" l="1"/>
  <c r="R21" i="18"/>
  <c r="T21" i="18"/>
  <c r="S11" i="18"/>
  <c r="T7" i="18"/>
  <c r="T11" i="18"/>
  <c r="R6" i="18"/>
  <c r="R8" i="18"/>
  <c r="S6" i="18"/>
  <c r="S15" i="18"/>
  <c r="T17" i="18"/>
  <c r="S17" i="18"/>
  <c r="T13" i="18"/>
  <c r="S13" i="18"/>
  <c r="S8" i="18"/>
  <c r="R14" i="18"/>
  <c r="T14" i="18"/>
  <c r="S14" i="18"/>
  <c r="T18" i="18"/>
  <c r="R18" i="18"/>
  <c r="S18" i="18"/>
  <c r="R12" i="18"/>
  <c r="T12" i="18"/>
  <c r="S12" i="18"/>
  <c r="R20" i="18"/>
  <c r="T20" i="18"/>
  <c r="S20" i="18"/>
  <c r="T10" i="18"/>
  <c r="S10" i="18"/>
  <c r="R10" i="18"/>
</calcChain>
</file>

<file path=xl/sharedStrings.xml><?xml version="1.0" encoding="utf-8"?>
<sst xmlns="http://schemas.openxmlformats.org/spreadsheetml/2006/main" count="1738" uniqueCount="809">
  <si>
    <t>Birde</t>
  </si>
  <si>
    <t>Eagle</t>
  </si>
  <si>
    <t>Albatross</t>
  </si>
  <si>
    <t>LV0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</si>
  <si>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</si>
  <si>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</si>
  <si>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</si>
  <si>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</si>
  <si>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</si>
  <si>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</si>
  <si>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</si>
  <si>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</si>
  <si>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</si>
  <si>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</si>
  <si>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>Bat5</t>
  </si>
  <si>
    <t>Bat6</t>
  </si>
  <si>
    <t>Bat7</t>
  </si>
  <si>
    <t>Bat8</t>
  </si>
  <si>
    <t>-</t>
  </si>
  <si>
    <t>球场卡标准</t>
  </si>
  <si>
    <t>副本系统排布</t>
  </si>
  <si>
    <t>关卡进度 -  具体id卡具体等级</t>
  </si>
  <si>
    <t>具体id卡具体星级与奖励</t>
  </si>
  <si>
    <t>Link</t>
  </si>
  <si>
    <t>不同类型玩家 活跃&amp;付费 与 养成进程</t>
  </si>
  <si>
    <t>「 目标 」</t>
  </si>
  <si>
    <t>PVP 过程讨论or模拟or目标</t>
  </si>
  <si>
    <t>Lv</t>
  </si>
  <si>
    <t>⭐️</t>
  </si>
  <si>
    <t xml:space="preserve"> 直接使用现成数据进行拟合</t>
  </si>
  <si>
    <t>区间权重</t>
  </si>
  <si>
    <t>Chapter</t>
  </si>
  <si>
    <t>level</t>
  </si>
  <si>
    <t>持续天数</t>
  </si>
  <si>
    <t>卡</t>
  </si>
  <si>
    <t>lv</t>
  </si>
  <si>
    <t>难度指数</t>
  </si>
  <si>
    <t>传奇</t>
  </si>
  <si>
    <t>紫</t>
  </si>
  <si>
    <t>橙</t>
  </si>
  <si>
    <t>难度指数如何定义？</t>
  </si>
  <si>
    <t>传奇场</t>
  </si>
  <si>
    <t>紫卡场</t>
  </si>
  <si>
    <t>橙卡场</t>
  </si>
  <si>
    <t xml:space="preserve">难度指数定义： </t>
  </si>
  <si>
    <t xml:space="preserve">达到此场要求的第一&amp;第二杆的等级所花费的金钱  </t>
  </si>
  <si>
    <t>达到此场要求的球的价值加和</t>
  </si>
  <si>
    <t>等级</t>
  </si>
  <si>
    <t>卡片选择</t>
  </si>
  <si>
    <t>橙1</t>
  </si>
  <si>
    <t>橙2</t>
  </si>
  <si>
    <t>紫1</t>
  </si>
  <si>
    <t>描述</t>
  </si>
  <si>
    <t>要求：难度指数波动向上</t>
  </si>
  <si>
    <t>价值</t>
  </si>
  <si>
    <t>1.难度指数波动向上</t>
  </si>
  <si>
    <t>2.场景不重复</t>
  </si>
  <si>
    <t>3.上下/侧旋交错</t>
  </si>
  <si>
    <t>coin2</t>
  </si>
  <si>
    <t>coin3</t>
  </si>
  <si>
    <t>coin4</t>
  </si>
  <si>
    <t>coin5</t>
  </si>
  <si>
    <t>coin6</t>
  </si>
  <si>
    <t>coin7</t>
  </si>
  <si>
    <t>coin8</t>
  </si>
  <si>
    <t>coin9</t>
  </si>
  <si>
    <t>coin10</t>
  </si>
  <si>
    <t>coin11</t>
  </si>
  <si>
    <t>coin12</t>
  </si>
  <si>
    <t>coin13</t>
  </si>
  <si>
    <t>coin14</t>
  </si>
  <si>
    <t>coin15</t>
  </si>
  <si>
    <t>coin16</t>
  </si>
  <si>
    <t>card2</t>
  </si>
  <si>
    <t>card3</t>
  </si>
  <si>
    <t>card4</t>
  </si>
  <si>
    <t>card5</t>
  </si>
  <si>
    <t>card6</t>
  </si>
  <si>
    <t>card7</t>
  </si>
  <si>
    <t>card8</t>
  </si>
  <si>
    <t>card9</t>
  </si>
  <si>
    <t>card10</t>
  </si>
  <si>
    <t>card11</t>
  </si>
  <si>
    <t>card12</t>
  </si>
  <si>
    <t>card13</t>
  </si>
  <si>
    <t>card14</t>
  </si>
  <si>
    <t>card15</t>
  </si>
  <si>
    <t>card16</t>
  </si>
  <si>
    <t>color</t>
  </si>
  <si>
    <t>start</t>
  </si>
  <si>
    <t>max_level</t>
  </si>
  <si>
    <t>coin17</t>
  </si>
  <si>
    <t>coin18</t>
  </si>
  <si>
    <t>coin19</t>
  </si>
  <si>
    <t>coin20</t>
  </si>
  <si>
    <t>coin21</t>
  </si>
  <si>
    <t>card17</t>
  </si>
  <si>
    <t>card18</t>
  </si>
  <si>
    <t>card19</t>
  </si>
  <si>
    <t>card20</t>
  </si>
  <si>
    <t>card21</t>
  </si>
  <si>
    <t>单卡价值</t>
  </si>
  <si>
    <t>橙卡</t>
  </si>
  <si>
    <t>紫卡</t>
  </si>
  <si>
    <t>紫2</t>
  </si>
  <si>
    <t>传奇2</t>
  </si>
  <si>
    <t>传奇3</t>
  </si>
  <si>
    <t>传奇4</t>
  </si>
  <si>
    <t>传奇5</t>
  </si>
  <si>
    <t>传奇6</t>
  </si>
  <si>
    <t>传奇7</t>
  </si>
  <si>
    <t>传奇8</t>
  </si>
  <si>
    <t>紫3</t>
  </si>
  <si>
    <t>紫4</t>
  </si>
  <si>
    <t>紫5</t>
  </si>
  <si>
    <t>紫6</t>
  </si>
  <si>
    <t>紫7</t>
  </si>
  <si>
    <t>紫8</t>
  </si>
  <si>
    <t>紫9</t>
  </si>
  <si>
    <t>紫10</t>
  </si>
  <si>
    <t>橙3</t>
  </si>
  <si>
    <t>橙4</t>
  </si>
  <si>
    <t>橙5</t>
  </si>
  <si>
    <t>橙6</t>
  </si>
  <si>
    <t>橙7</t>
  </si>
  <si>
    <t>橙8</t>
  </si>
  <si>
    <t>橙9</t>
  </si>
  <si>
    <t>橙10</t>
  </si>
  <si>
    <t>卡&amp;等级</t>
  </si>
  <si>
    <t>传奇1</t>
  </si>
  <si>
    <t>执行脚本，对所有卡片进行上色，并且对已经安排了的卡片进行标记</t>
  </si>
  <si>
    <t>卡片库</t>
  </si>
  <si>
    <t>Lv1</t>
  </si>
  <si>
    <t>Lv2</t>
  </si>
  <si>
    <t>Lv3</t>
  </si>
  <si>
    <t>Lv4</t>
  </si>
  <si>
    <t>Lv5</t>
  </si>
  <si>
    <t>Lv6</t>
  </si>
  <si>
    <t>Lv7</t>
  </si>
  <si>
    <t>Lv8</t>
  </si>
  <si>
    <t>Lv9</t>
  </si>
  <si>
    <t>Lv10</t>
  </si>
  <si>
    <t xml:space="preserve">传奇场 </t>
  </si>
  <si>
    <t>传奇9</t>
  </si>
  <si>
    <t>传奇10</t>
  </si>
  <si>
    <t>模型？</t>
  </si>
  <si>
    <t>升级之后难度降低？</t>
  </si>
  <si>
    <t>那是否应该在PVE时把低等级的卡放在后面呢？？？</t>
  </si>
  <si>
    <t>1. ⭐️与pvp进度</t>
  </si>
  <si>
    <t>2.大区概念</t>
  </si>
  <si>
    <t>3.宝箱 - 伪随机？ 纯随机</t>
  </si>
  <si>
    <t>4.不同玩家在不同状态下缺什么？ 卡还是金币？</t>
  </si>
  <si>
    <t>5.所有状态下都有希望,免费玩家可肝，付费玩家可爽，皆为高频体验</t>
  </si>
  <si>
    <t>6.所有奖励的投放与控制才是大头</t>
  </si>
  <si>
    <t>7.玩家会卡到什么进度？什么大区？</t>
  </si>
  <si>
    <t>8.考虑，玩家通过肝与挂机获体力？</t>
  </si>
  <si>
    <t>9.考虑AFK版的高频体力</t>
  </si>
  <si>
    <t>大区1</t>
  </si>
  <si>
    <t>大区2</t>
  </si>
  <si>
    <t>大区3</t>
  </si>
  <si>
    <t>大区4</t>
  </si>
  <si>
    <t>传奇1 - Lv1</t>
  </si>
  <si>
    <t>传奇2 - Lv2</t>
  </si>
  <si>
    <t>传奇1 - Lv2</t>
  </si>
  <si>
    <t>传奇1 - Lv3</t>
  </si>
  <si>
    <t>传奇2 - Lv1</t>
  </si>
  <si>
    <t>传奇2 - Lv3</t>
  </si>
  <si>
    <t xml:space="preserve">大区1（保证量的足够） </t>
  </si>
  <si>
    <t>传奇1 - Lv4</t>
  </si>
  <si>
    <t>传奇1 - Lv5</t>
  </si>
  <si>
    <t>传奇1 - Lv6</t>
  </si>
  <si>
    <t>传奇2 - Lv4</t>
  </si>
  <si>
    <t>传奇2 - Lv5</t>
  </si>
  <si>
    <t>传奇2 - Lv6</t>
  </si>
  <si>
    <t>传奇1 - Lv7</t>
  </si>
  <si>
    <t>传奇1 - Lv8</t>
  </si>
  <si>
    <t>传奇1 - Lv9</t>
  </si>
  <si>
    <t>传奇2 - Lv7</t>
  </si>
  <si>
    <t>传奇2 - Lv8</t>
  </si>
  <si>
    <t>传奇2 - Lv9</t>
  </si>
  <si>
    <t>传奇1 - Lv10</t>
  </si>
  <si>
    <t>传奇2 - Lv10</t>
  </si>
  <si>
    <t>要点</t>
  </si>
  <si>
    <t>【传达升级体验】前期对于紫3&amp;紫4的卡片投放要充足，保证玩家可以体验到两轮场景升级体验</t>
  </si>
  <si>
    <t>【教学】</t>
  </si>
  <si>
    <t>衔接，完成后获得橙1升到2的条件</t>
  </si>
  <si>
    <t>【教学】 升级教学，完成后获得橙2升到2的条件</t>
  </si>
  <si>
    <t>【衔接】完成后获得紫1</t>
  </si>
  <si>
    <t>birde</t>
  </si>
  <si>
    <t>eagle</t>
  </si>
  <si>
    <t>albatross</t>
  </si>
  <si>
    <t xml:space="preserve">一个最根本的问题？  是否所有品级场的 Albatross 都从同一值开始加⭐️？   若如此做，则传奇卡失去对战时的 Unfair advantage </t>
  </si>
  <si>
    <t xml:space="preserve"> - 不同品级的球场卡拥有不同固定 birde星星取值 与 eagle取值，从而区分出 eagle &amp; Albatross 的星星初始值</t>
  </si>
  <si>
    <t>⭐️与平衡性关系较大，需做不同类型的战斗模拟以验证</t>
  </si>
  <si>
    <t>ques： 卡与卡之间的差距要拉的如此之大吗？</t>
  </si>
  <si>
    <t xml:space="preserve">破阶之后： Albatross 的基础星要变多 </t>
  </si>
  <si>
    <t>悖论： 最后一级，能拉出这么多档的差距吗？</t>
  </si>
  <si>
    <t>悖论：第一级才是拉出差距最多的档位啊</t>
  </si>
  <si>
    <t>第一级才是⭐️可能性最多的级</t>
  </si>
  <si>
    <t>第10级需要重构</t>
  </si>
  <si>
    <t>第10级一定要是空投场</t>
  </si>
  <si>
    <t>正常空投</t>
  </si>
  <si>
    <t>大力空投</t>
  </si>
  <si>
    <t>3-4-3空投</t>
  </si>
  <si>
    <t>4-4-2空投</t>
  </si>
  <si>
    <t>5-4-0空投</t>
  </si>
  <si>
    <t>5档位</t>
  </si>
  <si>
    <t>1.卡片之间要拉出差距</t>
  </si>
  <si>
    <t>2.破解之后星星总数变多，各个成绩的基础星星值变多</t>
  </si>
  <si>
    <t>3.最后一大区内的 Albatross 段不能有过多档位</t>
  </si>
  <si>
    <t>四类玩家的模拟</t>
  </si>
  <si>
    <t>充值</t>
  </si>
  <si>
    <t>多</t>
  </si>
  <si>
    <t>少</t>
  </si>
  <si>
    <t>水平</t>
  </si>
  <si>
    <t>低</t>
  </si>
  <si>
    <t>高</t>
  </si>
  <si>
    <t>橙卡</t>
    <phoneticPr fontId="5" type="noConversion"/>
  </si>
  <si>
    <t>紫卡</t>
    <phoneticPr fontId="5" type="noConversion"/>
  </si>
  <si>
    <t>传奇卡</t>
  </si>
  <si>
    <t>传奇卡</t>
    <phoneticPr fontId="5" type="noConversion"/>
  </si>
  <si>
    <t>等级</t>
    <phoneticPr fontId="5" type="noConversion"/>
  </si>
  <si>
    <t>升级需要张数</t>
    <phoneticPr fontId="5" type="noConversion"/>
  </si>
  <si>
    <t>当前进度的各个卡片等级</t>
    <phoneticPr fontId="1" type="noConversion"/>
  </si>
  <si>
    <t>橙1</t>
    <phoneticPr fontId="1" type="noConversion"/>
  </si>
  <si>
    <t>橙2</t>
    <phoneticPr fontId="1" type="noConversion"/>
  </si>
  <si>
    <t>紫1</t>
    <phoneticPr fontId="1" type="noConversion"/>
  </si>
  <si>
    <t>紫2</t>
    <phoneticPr fontId="1" type="noConversion"/>
  </si>
  <si>
    <t>紫3</t>
    <phoneticPr fontId="1" type="noConversion"/>
  </si>
  <si>
    <t>紫4</t>
    <phoneticPr fontId="1" type="noConversion"/>
  </si>
  <si>
    <t>传奇1</t>
    <phoneticPr fontId="1" type="noConversion"/>
  </si>
  <si>
    <t xml:space="preserve">传奇2 </t>
    <phoneticPr fontId="1" type="noConversion"/>
  </si>
  <si>
    <t>当前进度的卡片张数</t>
    <phoneticPr fontId="1" type="noConversion"/>
  </si>
  <si>
    <t>当前进度的卡片张数对应的价值</t>
    <phoneticPr fontId="1" type="noConversion"/>
  </si>
  <si>
    <t>总价值-纯主线</t>
    <phoneticPr fontId="1" type="noConversion"/>
  </si>
  <si>
    <t>总价值-加上支线</t>
    <phoneticPr fontId="1" type="noConversion"/>
  </si>
  <si>
    <t>使用脚本列出所有进度与等级</t>
    <phoneticPr fontId="1" type="noConversion"/>
  </si>
  <si>
    <t>使用公式列出需要拥有的卡片张数</t>
    <phoneticPr fontId="1" type="noConversion"/>
  </si>
  <si>
    <t>需要开的宝箱次数</t>
    <phoneticPr fontId="1" type="noConversion"/>
  </si>
  <si>
    <t>宝箱1</t>
    <phoneticPr fontId="1" type="noConversion"/>
  </si>
  <si>
    <t>宝箱2</t>
    <phoneticPr fontId="1" type="noConversion"/>
  </si>
  <si>
    <t>宝箱3</t>
    <phoneticPr fontId="1" type="noConversion"/>
  </si>
  <si>
    <t>不同玩家投入的资源与产出的资源图</t>
    <phoneticPr fontId="5" type="noConversion"/>
  </si>
  <si>
    <t>投入的资源：</t>
    <phoneticPr fontId="5" type="noConversion"/>
  </si>
  <si>
    <t>体力</t>
    <phoneticPr fontId="5" type="noConversion"/>
  </si>
  <si>
    <t>特殊球</t>
    <phoneticPr fontId="5" type="noConversion"/>
  </si>
  <si>
    <t>付费礼包</t>
    <phoneticPr fontId="5" type="noConversion"/>
  </si>
  <si>
    <t>产出的资源：</t>
    <phoneticPr fontId="5" type="noConversion"/>
  </si>
  <si>
    <t>PVP进度条上的奖励</t>
    <phoneticPr fontId="5" type="noConversion"/>
  </si>
  <si>
    <t>PVE进度条上的奖励</t>
    <phoneticPr fontId="5" type="noConversion"/>
  </si>
  <si>
    <t>性价比从 3逐步衰减到1.5</t>
    <phoneticPr fontId="5" type="noConversion"/>
  </si>
  <si>
    <t>这里产出的资源并未记球场卡，因为球场卡最后是不计入玩家资产的，它是体验的媒介</t>
    <phoneticPr fontId="5" type="noConversion"/>
  </si>
  <si>
    <t>最关键在于对挂机数值如何模拟？</t>
    <phoneticPr fontId="5" type="noConversion"/>
  </si>
  <si>
    <t>对开宝箱如何模拟？</t>
    <phoneticPr fontId="5" type="noConversion"/>
  </si>
  <si>
    <t>如何计入当期的剧本？</t>
    <phoneticPr fontId="5" type="noConversion"/>
  </si>
  <si>
    <t>如何估计pve进度与pvp进度的一般关系</t>
    <phoneticPr fontId="5" type="noConversion"/>
  </si>
  <si>
    <t>当然同时也要做好纯pvp处的性价比</t>
    <phoneticPr fontId="5" type="noConversion"/>
  </si>
  <si>
    <t>纯PVP 价值比例 2-&gt;1</t>
    <phoneticPr fontId="5" type="noConversion"/>
  </si>
  <si>
    <t>升级所需卡牌数</t>
  </si>
  <si>
    <t>普通（白卡）</t>
  </si>
  <si>
    <t>稀有（橙卡）</t>
  </si>
  <si>
    <t>史诗（紫卡）</t>
  </si>
  <si>
    <t>解锁</t>
  </si>
  <si>
    <t>N/A</t>
  </si>
  <si>
    <t>总计</t>
  </si>
  <si>
    <t>皇室战争</t>
    <phoneticPr fontId="5" type="noConversion"/>
  </si>
  <si>
    <t>升级所需金币</t>
  </si>
  <si>
    <t>折算为美元？</t>
    <phoneticPr fontId="5" type="noConversion"/>
  </si>
  <si>
    <t>曲线 ： 收获&amp;成长反馈点  - 时间</t>
  </si>
  <si>
    <t>当此线越密集，则游戏反馈越足</t>
  </si>
  <si>
    <t>保证不同类型的玩家的这条曲线体验都足够好</t>
  </si>
  <si>
    <t>使用目标梯队法做offer的弹出</t>
  </si>
  <si>
    <t>对应KingLevelEXp</t>
  </si>
  <si>
    <t>对应KingLv</t>
  </si>
  <si>
    <t>礼包设计： 球杆卡 + 体力</t>
  </si>
  <si>
    <t>情况：礼包+挂机奖励使得礼包溢出的情况</t>
  </si>
  <si>
    <t xml:space="preserve">宝箱奖励设计：宝箱中是否可以投体力/门票🎫 </t>
  </si>
  <si>
    <t>重复刷关卡也可以获得大量宝箱币与少量球场卡升级币</t>
  </si>
  <si>
    <t>挂机获少量宝箱币获得大量球场卡升级币</t>
  </si>
  <si>
    <t>框架：</t>
  </si>
  <si>
    <t>1.资源&amp;进度曲线</t>
  </si>
  <si>
    <t>2. 性价比曲线</t>
  </si>
  <si>
    <t>3.反馈点密度曲线</t>
  </si>
  <si>
    <t>系统性宏观指标的控制：</t>
  </si>
  <si>
    <t>4.目标梯队变化表</t>
  </si>
  <si>
    <t>根据游戏体验来不断完善模型约束，再使用合适的工具与方法将此约束在模型中表达出来</t>
  </si>
  <si>
    <t>pvp进度预估</t>
  </si>
  <si>
    <t>充值多 水平低</t>
  </si>
  <si>
    <t>充值多 水平高</t>
  </si>
  <si>
    <t>充值少 水平低</t>
  </si>
  <si>
    <t>充值少 水平高</t>
  </si>
  <si>
    <t>挂机加速度（下限）每关1星</t>
  </si>
  <si>
    <t xml:space="preserve">挂机加速度（上限） </t>
  </si>
  <si>
    <t>如果升级球场卡也获得一次性⭐️奖励，那么这个问题会变得更加复杂</t>
  </si>
  <si>
    <t>理想模型：玩家每天都玩，且正常使用体力，按照正常进度收取挂机奖励</t>
  </si>
  <si>
    <t>挂机加速度（正常）Bat5</t>
  </si>
  <si>
    <t>挂机加速度（正常）Bat6</t>
  </si>
  <si>
    <t>挂机加速度（正常）Bat7</t>
  </si>
  <si>
    <t>挂机加速度（正常）Bat8</t>
  </si>
  <si>
    <t>(挂机加速度；需要多久可以到达此关)</t>
  </si>
  <si>
    <t xml:space="preserve">玩家打不同关卡所能拿到的⭐️，以及当前的挂机加速度，在这一关待多久（计算上中间所有的体力都用来刷奖励的情况） </t>
  </si>
  <si>
    <t>建模，然后让模型跑出来，然后再调参，也是一种方法</t>
  </si>
  <si>
    <t>(当前加速度，在这关停留多久) 这是一个关键指标</t>
  </si>
  <si>
    <t>加速度又可以转化为卡片张数加速度，进而根据这关需要的张数和已有的张数推出在这关停留多久，可能需要拉多列数据</t>
  </si>
  <si>
    <t>这关的卡1数量</t>
  </si>
  <si>
    <t>这关的加速度</t>
  </si>
  <si>
    <t>下一关需要到达的卡1数量</t>
  </si>
  <si>
    <t>在这关停留多久</t>
  </si>
  <si>
    <t>因为同步的所有的卡片数量都在增长，那么会出现0day的情况</t>
  </si>
  <si>
    <t>这关目前有的量</t>
  </si>
  <si>
    <t>到达下一关需要的此卡数量</t>
  </si>
  <si>
    <t>当前卡获取加速度</t>
  </si>
  <si>
    <t>此关停留天数</t>
  </si>
  <si>
    <t>礼包栏</t>
  </si>
  <si>
    <t>通过此字段生成 进度-天数折线图📈</t>
  </si>
  <si>
    <t>加速度&amp;积量表 -&gt; 转换出宝箱个数-进度表</t>
  </si>
  <si>
    <t>消费额度 &amp; 加速天数表</t>
  </si>
  <si>
    <t>礼包 = 花钱买时间</t>
  </si>
  <si>
    <t>时间 -&gt; 进度表</t>
  </si>
  <si>
    <t>工具：</t>
  </si>
  <si>
    <t>1.向量折线图工具</t>
  </si>
  <si>
    <t>2.正反馈点密度图</t>
  </si>
  <si>
    <t>3.游戏内目标梯队系统</t>
  </si>
  <si>
    <t>这张表的展开</t>
  </si>
  <si>
    <t>一个礼包对整体曲线的影响，落实到数学上</t>
  </si>
  <si>
    <t>对各个向量值的变化 与 礼包值的数学关系</t>
  </si>
  <si>
    <t>star</t>
  </si>
  <si>
    <t>橙卡场最多获得星星</t>
  </si>
  <si>
    <t>紫卡场最多获得星星</t>
  </si>
  <si>
    <t>传奇卡场最多获得星星</t>
  </si>
  <si>
    <t xml:space="preserve">  </t>
  </si>
  <si>
    <t>Level up</t>
  </si>
  <si>
    <t>star speed ⤴</t>
  </si>
  <si>
    <t>card_need up</t>
  </si>
  <si>
    <t>limit (need)    x hours 作为线路</t>
  </si>
  <si>
    <t>上线之后领取</t>
  </si>
  <si>
    <t>时间线：</t>
  </si>
  <si>
    <t>可领取的量  1. x次宝箱 2.x次升级</t>
  </si>
  <si>
    <t>溢出后通知</t>
  </si>
  <si>
    <t>第一天</t>
  </si>
  <si>
    <t>第2&amp;3天</t>
  </si>
  <si>
    <t>第4&amp;5&amp;6天</t>
  </si>
  <si>
    <t>第7&amp;8天</t>
  </si>
  <si>
    <t>宝箱1</t>
  </si>
  <si>
    <t>宝箱2</t>
  </si>
  <si>
    <t>宝箱3</t>
  </si>
  <si>
    <t>免费宝箱</t>
  </si>
  <si>
    <t>传说卡</t>
  </si>
  <si>
    <t>张数</t>
  </si>
  <si>
    <t>宝箱币</t>
  </si>
  <si>
    <t>定价（宝箱币）</t>
  </si>
  <si>
    <t>当前阶段要获得的宝箱币</t>
  </si>
  <si>
    <t>对应宝箱币（只看主线）</t>
  </si>
  <si>
    <t>付费比例</t>
  </si>
  <si>
    <t>游戏内直接投放宝箱币</t>
  </si>
  <si>
    <t>礼包投放宝箱币</t>
  </si>
  <si>
    <t>礼包卡牌价值</t>
  </si>
  <si>
    <t>这个付费节奏不对</t>
  </si>
  <si>
    <t xml:space="preserve"> - 付费加速模型</t>
  </si>
  <si>
    <t xml:space="preserve"> </t>
  </si>
  <si>
    <t xml:space="preserve"> 课题： 如何让玩家在后期也很爽的成长</t>
  </si>
  <si>
    <t>折算为钻石</t>
  </si>
  <si>
    <t>1刀 = x 币</t>
  </si>
  <si>
    <t>如果最后一档额度过多，则可将距离安排的密集即可</t>
  </si>
  <si>
    <t>折算为美元</t>
    <phoneticPr fontId="1" type="noConversion"/>
  </si>
  <si>
    <t>币总和</t>
    <phoneticPr fontId="1" type="noConversion"/>
  </si>
  <si>
    <r>
      <t>第2大区Albatross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</si>
  <si>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第1大区Albatross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</si>
  <si>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第3大区Albatross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</si>
  <si>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r>
      <t>第4大区Albatross</t>
    </r>
    <r>
      <rPr>
        <sz val="12"/>
        <color theme="1"/>
        <rFont val="Segoe UI Symbol"/>
        <family val="2"/>
        <charset val="134"/>
      </rPr>
      <t>⭐️</t>
    </r>
    <phoneticPr fontId="5" type="noConversion"/>
  </si>
  <si>
    <t>橙</t>
    <phoneticPr fontId="5" type="noConversion"/>
  </si>
  <si>
    <t>紫</t>
    <phoneticPr fontId="5" type="noConversion"/>
  </si>
  <si>
    <t>传奇</t>
    <phoneticPr fontId="5" type="noConversion"/>
  </si>
  <si>
    <t>主线总付费</t>
    <phoneticPr fontId="1" type="noConversion"/>
  </si>
  <si>
    <t>分区计算</t>
    <phoneticPr fontId="1" type="noConversion"/>
  </si>
  <si>
    <t>礼包投放宝箱币总和</t>
    <phoneticPr fontId="1" type="noConversion"/>
  </si>
  <si>
    <t>独立计算</t>
    <phoneticPr fontId="1" type="noConversion"/>
  </si>
  <si>
    <t>折算为美元（玩家付费与进度）</t>
    <phoneticPr fontId="1" type="noConversion"/>
  </si>
  <si>
    <t>关卡进度</t>
    <phoneticPr fontId="1" type="noConversion"/>
  </si>
  <si>
    <t>第 X 个星星获得的加速度其实是固定值</t>
  </si>
  <si>
    <t>玩家获得的货币总量  =  x1( 总时间 - t1) + x2（总时间 - t2)  + x3(总时间 - t3) …..</t>
  </si>
  <si>
    <t>大区OFFER持续5天</t>
  </si>
  <si>
    <t>分不同的档位</t>
  </si>
  <si>
    <t>球</t>
  </si>
  <si>
    <t>大区任务</t>
  </si>
  <si>
    <t xml:space="preserve">常驻OFFER [形式：每日礼包 ] </t>
  </si>
  <si>
    <t xml:space="preserve">钻石💎 + 球 +  球场卡 [紫卡 + 传奇卡] </t>
  </si>
  <si>
    <t>该大区规划持续天数</t>
  </si>
  <si>
    <t>钻石OFFER</t>
  </si>
  <si>
    <t>1.99 OFFER</t>
  </si>
  <si>
    <t>4.99 OFFER</t>
  </si>
  <si>
    <t>9.99 OFFER</t>
  </si>
  <si>
    <t>29.99 OFFER</t>
  </si>
  <si>
    <t>49.99 OFFER</t>
  </si>
  <si>
    <t>橙+紫</t>
  </si>
  <si>
    <t>紫+传奇</t>
  </si>
  <si>
    <t>单元理想持续时间(min)</t>
  </si>
  <si>
    <t>单元挂机获取宝箱币总量</t>
  </si>
  <si>
    <t>充值升级每日免费宝箱？</t>
  </si>
  <si>
    <t>offer价值比例</t>
  </si>
  <si>
    <t>那么主线总付费至少？</t>
  </si>
  <si>
    <t>offer分配到 大区Offer &amp;   每日Offer中去</t>
  </si>
  <si>
    <t>99.99 OFFER</t>
  </si>
  <si>
    <t>价值倍数</t>
  </si>
  <si>
    <t>卡片</t>
  </si>
  <si>
    <t>类型</t>
  </si>
  <si>
    <t>如何让橙卡普遍领先一个大区？</t>
  </si>
  <si>
    <t>在宝箱的橙卡数量上加量即可</t>
  </si>
  <si>
    <t>星星对应获取速度（宝箱币）（min)</t>
  </si>
  <si>
    <t>理想模型玩家星星(Eagle)</t>
  </si>
  <si>
    <r>
      <t>第1大区Eagle - average</t>
    </r>
    <r>
      <rPr>
        <sz val="12"/>
        <color theme="1"/>
        <rFont val="Segoe UI Symbol"/>
        <family val="2"/>
        <charset val="134"/>
      </rPr>
      <t>⭐️</t>
    </r>
  </si>
  <si>
    <r>
      <t>第2大区Eagle - average</t>
    </r>
    <r>
      <rPr>
        <sz val="12"/>
        <color theme="1"/>
        <rFont val="Segoe UI Symbol"/>
        <family val="2"/>
        <charset val="134"/>
      </rPr>
      <t>⭐️</t>
    </r>
  </si>
  <si>
    <r>
      <t>第3大区Eagle - average</t>
    </r>
    <r>
      <rPr>
        <sz val="12"/>
        <color theme="1"/>
        <rFont val="Segoe UI Symbol"/>
        <family val="2"/>
        <charset val="134"/>
      </rPr>
      <t>⭐️</t>
    </r>
  </si>
  <si>
    <r>
      <t>第4大区Eagle - average</t>
    </r>
    <r>
      <rPr>
        <sz val="12"/>
        <color theme="1"/>
        <rFont val="Segoe UI Symbol"/>
        <family val="2"/>
        <charset val="134"/>
      </rPr>
      <t>⭐️</t>
    </r>
  </si>
  <si>
    <t>理想模型玩家星星(Albatross)</t>
  </si>
  <si>
    <t>星星总和(现用Eagle)</t>
  </si>
  <si>
    <t>[对照] 理论挂机奖励 - 计算挂机奖励偏差</t>
  </si>
  <si>
    <t>// 开始衰减</t>
  </si>
  <si>
    <t>计算用</t>
  </si>
  <si>
    <t>展示用</t>
  </si>
  <si>
    <t>OFFER投放</t>
  </si>
  <si>
    <t>offer总额</t>
  </si>
  <si>
    <t>卡关后弹出每日Offer</t>
  </si>
  <si>
    <t>offer总额（价值比例）= 2 （球场卡相关价值比例=2  额外的1倍用球凑即可)</t>
  </si>
  <si>
    <t>弹出 Veteran Offer  -  根据玩家付费弹出</t>
  </si>
  <si>
    <t>弹出 Master Offer  -  根据玩家付费弹出</t>
  </si>
  <si>
    <t>弹出 NightMare Offer - 根据玩家付费弹出</t>
  </si>
  <si>
    <t>钻石💎</t>
  </si>
  <si>
    <t>宝箱橙卡up</t>
  </si>
  <si>
    <t>每日OFFER</t>
  </si>
  <si>
    <t>升级币</t>
  </si>
  <si>
    <t>钻石</t>
  </si>
  <si>
    <t>性价比</t>
  </si>
  <si>
    <t>总价值</t>
  </si>
  <si>
    <t>卡片&amp;宝箱币价值（控制为2）</t>
  </si>
  <si>
    <t>球价值</t>
  </si>
  <si>
    <t>必须要有分开的资源配置出口</t>
  </si>
  <si>
    <t>一部分宝箱只出橙卡+紫卡</t>
  </si>
  <si>
    <t>一部分宝箱只出紫卡+传奇卡</t>
  </si>
  <si>
    <t>挂机币</t>
  </si>
  <si>
    <t>钻石价值</t>
  </si>
  <si>
    <t>每升级到一个大区，出现一个大区OFFER  「形式：  体力 + 球 + 球场卡]</t>
  </si>
  <si>
    <t>体力OFFER</t>
  </si>
  <si>
    <t>体力</t>
  </si>
  <si>
    <t>体力单价</t>
  </si>
  <si>
    <t>星星数</t>
  </si>
  <si>
    <t>奖励</t>
  </si>
  <si>
    <t>是否是大奖</t>
  </si>
  <si>
    <t>奖励价值</t>
  </si>
  <si>
    <t>奖励总价值</t>
  </si>
  <si>
    <t>体力消耗</t>
  </si>
  <si>
    <t>橙卡总星</t>
  </si>
  <si>
    <t>紫卡总星</t>
  </si>
  <si>
    <t>传奇卡总星</t>
  </si>
  <si>
    <t>总星星</t>
  </si>
  <si>
    <t>星星总数（Albatross Ave)</t>
  </si>
  <si>
    <t>星星总数（Eagle Ave)</t>
  </si>
  <si>
    <t>解锁条件-星星</t>
  </si>
  <si>
    <t>按照先稀疏再密集的方案走</t>
  </si>
  <si>
    <t>Albatross Ave星~ Eagle Ave 一颗星2点体力</t>
  </si>
  <si>
    <t>进度条上放体力，再加上关卡一次性奖励的钻石，凑够足够的体力量</t>
  </si>
  <si>
    <t>第一个大奖</t>
  </si>
  <si>
    <t>第四个大奖（130）</t>
  </si>
  <si>
    <t>第三个大奖（90）</t>
  </si>
  <si>
    <t>第二个大奖（60）</t>
  </si>
  <si>
    <t>第5个大奖（170）</t>
  </si>
  <si>
    <t>第6个大奖（210）</t>
  </si>
  <si>
    <t>Mark</t>
  </si>
  <si>
    <t>大奖总数</t>
  </si>
  <si>
    <t>备注</t>
  </si>
  <si>
    <t>体力量</t>
  </si>
  <si>
    <t>Eagle Ave  星一场消耗1点体力</t>
  </si>
  <si>
    <t>体力价值-钻石💎</t>
  </si>
  <si>
    <t>体力 +  OFFER价值💎</t>
  </si>
  <si>
    <t>但是此OFFER中只有1/3是玩家真正的投入</t>
  </si>
  <si>
    <t>进度条奖励（2倍）</t>
  </si>
  <si>
    <t>特殊球*5</t>
  </si>
  <si>
    <t>弹球*2</t>
  </si>
  <si>
    <t>紫卡*2</t>
  </si>
  <si>
    <t>传奇卡宝箱</t>
  </si>
  <si>
    <t>Epic宝箱</t>
  </si>
  <si>
    <t>体力*2</t>
  </si>
  <si>
    <t>橙卡*20</t>
  </si>
  <si>
    <t>体力*3</t>
  </si>
  <si>
    <t>特殊球*10</t>
  </si>
  <si>
    <t>传奇钻石宝箱</t>
  </si>
  <si>
    <t>紫钻珍宝箱</t>
  </si>
  <si>
    <t>弹球*5</t>
  </si>
  <si>
    <t>紫卡*10</t>
  </si>
  <si>
    <t>白金宝箱</t>
  </si>
  <si>
    <t>转化为美元</t>
  </si>
  <si>
    <t>还差的是什么？</t>
  </si>
  <si>
    <t>一次性关卡奖励</t>
  </si>
  <si>
    <t>升级币奖励</t>
  </si>
  <si>
    <t>升级所需升级币</t>
  </si>
  <si>
    <t>到达特定级别所需要的升级币总数</t>
  </si>
  <si>
    <t>到达特定等级所需要的升级币总量</t>
  </si>
  <si>
    <t>游戏内投放总量</t>
  </si>
  <si>
    <t>挂机投放比例</t>
  </si>
  <si>
    <t>一次性奖励投放比例</t>
  </si>
  <si>
    <t>平均每颗星星量</t>
  </si>
  <si>
    <t>星星总量（按照Ave Albatross）</t>
  </si>
  <si>
    <t>大区每颗星获取量</t>
  </si>
  <si>
    <t>升级币OFFER</t>
  </si>
  <si>
    <t>礼包本身给了其1倍的球</t>
  </si>
  <si>
    <t>付费(1000美元) 「主线500+ 支线500」之后给 899美元的奖励</t>
  </si>
  <si>
    <t>PVE基本总活动的价值比在 2倍左右</t>
  </si>
  <si>
    <t>再在一次性奖励中投放0.5倍的奖励</t>
  </si>
  <si>
    <t>再在PVP中投放1倍的奖励</t>
  </si>
  <si>
    <t>那么活动奖励比例集中在3.5倍左右</t>
  </si>
  <si>
    <t>星星总量（按照 Ave Eagle)</t>
  </si>
  <si>
    <t>挂机升级币获取总量</t>
  </si>
  <si>
    <t>偏差比例</t>
  </si>
  <si>
    <t>[反推]挂机升级币投放</t>
  </si>
  <si>
    <t>courseLevel</t>
  </si>
  <si>
    <t>单元理想持续时间（s)</t>
  </si>
  <si>
    <t>星星总量 -Eagle &amp; Albatross 均值</t>
  </si>
  <si>
    <t>总量(排除传奇卡量)</t>
  </si>
  <si>
    <t xml:space="preserve">单元挂机获取升级币总量「按照Eagle均值总量」 </t>
  </si>
  <si>
    <t>参考反推值</t>
  </si>
  <si>
    <t>单位时间内挂机投放总量</t>
  </si>
  <si>
    <t>[参照]单元内挂机需要总量</t>
  </si>
  <si>
    <t>付费节奏</t>
  </si>
  <si>
    <t>挂机币计算</t>
  </si>
  <si>
    <t>球场卡&amp;挂机币offer计算</t>
  </si>
  <si>
    <t>进度条奖励计算</t>
  </si>
  <si>
    <t>升级币计算</t>
  </si>
  <si>
    <t>// 如何定义这个升级币呢？升级币主要从一次性奖励&amp;挂机中获得； 至于付费比例是留给钻石付费 / 触发OFFER的空间</t>
  </si>
  <si>
    <t>一次性奖励中的游戏外奖励</t>
  </si>
  <si>
    <t>[引用]宝箱币&amp; offer付费量</t>
  </si>
  <si>
    <t>体力付费量（假设每局比赛各玩3次)</t>
  </si>
  <si>
    <t>付费总量</t>
  </si>
  <si>
    <t>[引用] 星星总数 Eagle&amp;Albatross Ave</t>
  </si>
  <si>
    <t>[计算]每个星星平均一次性游戏外奖励价值[💎]</t>
  </si>
  <si>
    <t>第一个大区单个星星价值</t>
  </si>
  <si>
    <t>第二大区单个星星价值</t>
  </si>
  <si>
    <t>第三大区单个星星价值</t>
  </si>
  <si>
    <t>第四个大区单个星星价值</t>
  </si>
  <si>
    <t>钻石*30</t>
  </si>
  <si>
    <t>弹球*1</t>
  </si>
  <si>
    <t>钻石*50</t>
  </si>
  <si>
    <t>钻石*20</t>
  </si>
  <si>
    <t>钻石*40</t>
  </si>
  <si>
    <t>钻石*100</t>
  </si>
  <si>
    <t>钻石*80</t>
  </si>
  <si>
    <t>钻石*60</t>
  </si>
  <si>
    <t>紫卡*4</t>
  </si>
  <si>
    <t>钻石*200</t>
  </si>
  <si>
    <t>钻石*150</t>
  </si>
  <si>
    <t>弹球*4</t>
  </si>
  <si>
    <t>金币*500</t>
  </si>
  <si>
    <t>升级获得courselevelExp</t>
  </si>
  <si>
    <t>累计获得courseLevel Exp</t>
  </si>
  <si>
    <t>总共获得的courseLevelExp（不算传奇卡)</t>
  </si>
  <si>
    <t>总共获得的courseLevelExp(算上传奇卡)</t>
  </si>
  <si>
    <t>Exp_map</t>
  </si>
  <si>
    <t>show</t>
  </si>
  <si>
    <t>奖励1</t>
  </si>
  <si>
    <t>奖励2</t>
  </si>
  <si>
    <t>紫卡*6</t>
  </si>
  <si>
    <t>紫卡*8</t>
  </si>
  <si>
    <t>紫卡*12</t>
  </si>
  <si>
    <t>紫卡*14</t>
  </si>
  <si>
    <t>紫卡*16</t>
  </si>
  <si>
    <t>钻石*250</t>
  </si>
  <si>
    <t>钻石*300</t>
  </si>
  <si>
    <t>钻石*350</t>
  </si>
  <si>
    <t>挂机获取的宝箱币总量</t>
  </si>
  <si>
    <t>[对照]需要游戏内投放的宝箱币总和</t>
  </si>
  <si>
    <t>钻石1 = x升级币</t>
  </si>
  <si>
    <t>钻石1 = x宝箱币</t>
  </si>
  <si>
    <t>应该有的奖励的钻石价值</t>
  </si>
  <si>
    <t>张数与升级币</t>
  </si>
  <si>
    <t xml:space="preserve">courseLevel Exp </t>
  </si>
  <si>
    <t>chest_coins(s) 宝箱币</t>
  </si>
  <si>
    <t>upgrade_coin(s)  升级币</t>
  </si>
  <si>
    <t>升级币的数量级应在宝箱币的数量级之下</t>
  </si>
  <si>
    <t>计算与参考 - 升级张数对应的宝箱币数量</t>
  </si>
  <si>
    <t>对应此主线下付费量</t>
  </si>
  <si>
    <t>平均1钻石对应升级币</t>
  </si>
  <si>
    <t>当前阶段需要的升级币</t>
  </si>
  <si>
    <t>单元内游戏投放量</t>
  </si>
  <si>
    <t>单位时间内挂机投放量</t>
  </si>
  <si>
    <t>挂机投放总量</t>
  </si>
  <si>
    <t>单位时间内一次性奖励投放量</t>
  </si>
  <si>
    <t>一次性奖励投放总量</t>
  </si>
  <si>
    <t>分配给一次性奖励的大区内获得的总升级币量</t>
  </si>
  <si>
    <t>正-挂机给少了；负值，挂机给多了(应该前期溢出，后期不足，才能促进玩家去回去刷星)</t>
  </si>
  <si>
    <t>升级币当前阶段应从宝箱内开出量</t>
  </si>
  <si>
    <t>因宝箱的价值比例关系</t>
  </si>
  <si>
    <t>实际1005刀的宝箱</t>
  </si>
  <si>
    <t>其实只花费500刀</t>
  </si>
  <si>
    <t>则实际1钻石的价值如上</t>
  </si>
  <si>
    <t>因为宝箱中会投放一倍价值的宝箱币与一倍价值的卡</t>
  </si>
  <si>
    <t>则实际花费为500刀即可填充所有的宝箱币资源（球场卡）</t>
  </si>
  <si>
    <t>这个比例的计算是非常有讲究的</t>
  </si>
  <si>
    <t>怎么计算呢？</t>
  </si>
  <si>
    <t>要减去玩家挂机所获取的宝箱次数哦</t>
  </si>
  <si>
    <t>玩家挂机所能获取的宝箱币</t>
  </si>
  <si>
    <t>玩家付费所能获得宝箱币</t>
  </si>
  <si>
    <t>👍🏻 最后同价值比 nice</t>
  </si>
  <si>
    <t>总卡数</t>
  </si>
  <si>
    <t>橙卡（添加额外张数）</t>
  </si>
  <si>
    <t>橙1 - Lv1</t>
  </si>
  <si>
    <t>橙2 - Lv1</t>
  </si>
  <si>
    <t>橙1 - Lv2</t>
  </si>
  <si>
    <t>橙2 - Lv2</t>
  </si>
  <si>
    <t>紫1 - Lv1</t>
  </si>
  <si>
    <t>紫1 - Lv2</t>
  </si>
  <si>
    <t>紫2 - Lv1</t>
  </si>
  <si>
    <t>紫2 - Lv2</t>
  </si>
  <si>
    <t>橙1 - Lv3</t>
  </si>
  <si>
    <t>紫3 - Lv1</t>
  </si>
  <si>
    <t>紫3 - Lv2</t>
  </si>
  <si>
    <t>紫3 - Lv3</t>
  </si>
  <si>
    <t>紫4 - Lv1</t>
  </si>
  <si>
    <t>紫4 - Lv2</t>
  </si>
  <si>
    <t>紫4 - Lv3</t>
  </si>
  <si>
    <t>橙2 - Lv3</t>
  </si>
  <si>
    <t>紫1 - Lv3</t>
  </si>
  <si>
    <t>紫2 - Lv3</t>
  </si>
  <si>
    <t>弹窗介绍活动内容和背景，赠送一张初始球场卡，用户点击领取，翻出新卡（新卡给courselevel经验）；动画解锁关卡1，强引导用户进入关卡1的完成推关；</t>
  </si>
  <si>
    <t>通过free_card 实现</t>
  </si>
  <si>
    <t>动画解锁关卡2，预览关卡点next，进入道具页面，高亮球场卡不足，强引导点击球场卡，弹窗提示未拥有球场卡，点击进入商店；强引导开箱子，开出关卡2的球场卡；强引导进入pve，打关卡2；打完关卡2领取关卡2的奖励</t>
  </si>
  <si>
    <t>第一次免费宝箱一定包含1张橙2</t>
  </si>
  <si>
    <t>动画解锁关卡3，预览关卡点next，进入道具页面，高亮球场卡等级不足，强引导点击球场卡，跳转到球场卡预览和升级，完成升级后，返回到道具页面，打关卡3</t>
  </si>
  <si>
    <t>新手引导</t>
  </si>
  <si>
    <t>数值要求</t>
  </si>
  <si>
    <t>让玩家至少能顺畅的打到这里</t>
  </si>
  <si>
    <t>第一次免费宝箱的橙1量一定&gt; 升1级的量; 且一定大于橙2再升1级的量 （一个免费宝箱12张橙卡，刚好满足这个要求，同时给一张紫1）</t>
  </si>
  <si>
    <t>通过第一次免费宝箱的投放就实现</t>
  </si>
  <si>
    <t>其中的升级币资源最后再计算，如果不足则通过进度条奖励进行投放</t>
  </si>
  <si>
    <t>https://docs.google.com/spreadsheets/d/1enTwAruinyVWYAD8kGRwLu7cR8toyz6BoxOaE_awAhE/edit?usp=sharing</t>
  </si>
  <si>
    <t>按照标准时间进行计算，计算此时玩家挂机可以获得的总宝箱币，这些宝箱币开出的宝箱一定应满足玩家到此片段的升级与解锁需求；可以按照各个阶段进行细分</t>
  </si>
  <si>
    <t>玩家到达此节点通过挂机获得宝箱币总数</t>
  </si>
  <si>
    <t>能开的宝箱1数量</t>
  </si>
  <si>
    <t>能获得的紫卡数</t>
  </si>
  <si>
    <t>能获得的橙卡数</t>
  </si>
  <si>
    <t>剧本安排下的各个卡片等级？</t>
  </si>
  <si>
    <t>开宝箱能获得的升级币数</t>
  </si>
  <si>
    <t>到达此节点时挂机获得的升级币</t>
  </si>
  <si>
    <t>通过计算基本符合✅</t>
  </si>
  <si>
    <t>能开的宝箱2次数</t>
  </si>
  <si>
    <t>玩家开1次宝箱2所有紫卡都给与其 紫1&amp;紫2 &amp; 紫3 ，并保证玩家的紫1与紫2都能升到2</t>
  </si>
  <si>
    <t>对宝箱1的处理</t>
  </si>
  <si>
    <t>对宝箱2的处理</t>
  </si>
  <si>
    <r>
      <t>玩家此刻拥有的宝箱币应该能再开一次箱子，满足紫1升2，且获得紫2, 同时支持橙卡升级3级，</t>
    </r>
    <r>
      <rPr>
        <strike/>
        <sz val="12"/>
        <color theme="1"/>
        <rFont val="Calibri (Body)"/>
      </rPr>
      <t>同时获得紫3的第一级</t>
    </r>
  </si>
  <si>
    <t>保证紫2能升2;第二次开宝箱保证紫3/紫4 能升2</t>
  </si>
  <si>
    <t>第5颗星时直接奖励大量宝箱币，保证玩家可以开2次银宝箱，那么玩家就可以一路打到第九关</t>
  </si>
  <si>
    <t>额外添加5张紫卡</t>
  </si>
  <si>
    <t>在第9颗星时再投放1宝箱2保证玩家可以打到第12关 （紫3差一张升到第3级)</t>
  </si>
  <si>
    <t xml:space="preserve">额外第三次宝箱保证紫3&amp;紫4 都能升2 </t>
  </si>
  <si>
    <t>额外第四次开宝箱保证紫3/紫4 能升3</t>
  </si>
  <si>
    <t>额外第五次开宝箱保证紫3&amp;紫4 都能升3</t>
  </si>
  <si>
    <t>每周Offer</t>
  </si>
  <si>
    <t>选择的球</t>
  </si>
  <si>
    <t>宝箱币（只看支线）</t>
  </si>
  <si>
    <t>所有支线宝箱币折算美元</t>
  </si>
  <si>
    <t>所有主线宝箱币折算美元</t>
  </si>
  <si>
    <t>其中挂机 500$</t>
  </si>
  <si>
    <t>付费 1000$ （鉴于offer中两倍价值)则实际为500$</t>
  </si>
  <si>
    <t>总张数（橙&amp;紫）</t>
  </si>
  <si>
    <t>总张数（传奇）</t>
  </si>
  <si>
    <t>所有礼包</t>
  </si>
  <si>
    <t>开启天数</t>
  </si>
  <si>
    <t>周礼包次数</t>
  </si>
  <si>
    <t>日礼包次数</t>
  </si>
  <si>
    <t>直接获得的传奇卡张数</t>
  </si>
  <si>
    <t>挂机币/钻石获得的传奇卡张数</t>
  </si>
  <si>
    <t>PVP数值的核心要点</t>
  </si>
  <si>
    <t>PVP价值的投放比例</t>
  </si>
  <si>
    <t>为什么说这里的这里的奖励倍数是一倍？</t>
  </si>
  <si>
    <t>折算为美元</t>
  </si>
  <si>
    <t>【offer价值/3】实际玩家总投入</t>
  </si>
  <si>
    <t>一次性奖励总价值</t>
  </si>
  <si>
    <t>进度条奖励 1倍</t>
  </si>
  <si>
    <t>关卡一次性奖励（局内奖励）1倍</t>
  </si>
  <si>
    <t>剧本（金宝箱*1）</t>
  </si>
  <si>
    <t>黄金宝箱</t>
  </si>
  <si>
    <t>橙卡*40</t>
  </si>
  <si>
    <t>铁球*3</t>
  </si>
  <si>
    <t>弹球*3</t>
  </si>
  <si>
    <t>橙卡*60</t>
  </si>
  <si>
    <t>玩家打到18000所代表段位应投放300美元价值</t>
  </si>
  <si>
    <t>玩家打到40000代表段位处应达到600美元价值</t>
  </si>
  <si>
    <t>主线完成后</t>
  </si>
  <si>
    <t>制定courselevel时按照这档进行安排</t>
  </si>
  <si>
    <t>PVP_rank_max_unlock</t>
  </si>
  <si>
    <t>big_win</t>
  </si>
  <si>
    <t>small_win</t>
  </si>
  <si>
    <t>draw</t>
  </si>
  <si>
    <t>mini_lose</t>
  </si>
  <si>
    <t>big_lose</t>
  </si>
  <si>
    <t>Probability_win</t>
  </si>
  <si>
    <t>Probability_draw</t>
  </si>
  <si>
    <t>Probability_lose</t>
  </si>
  <si>
    <t>该段位总点数</t>
  </si>
  <si>
    <t>段位总点数</t>
  </si>
  <si>
    <t>Reward</t>
  </si>
  <si>
    <t>特殊球*15</t>
  </si>
  <si>
    <t>EPIC宝箱</t>
  </si>
  <si>
    <t>紫卡*30</t>
  </si>
  <si>
    <t>紫卡*35</t>
  </si>
  <si>
    <t>金币*1000</t>
  </si>
  <si>
    <t>金币*1500</t>
  </si>
  <si>
    <t>金币*2000</t>
  </si>
  <si>
    <t>金币*2500</t>
  </si>
  <si>
    <t>金币*3000</t>
  </si>
  <si>
    <t>特殊球放什么？</t>
  </si>
  <si>
    <t>之后换为青蛙球</t>
  </si>
  <si>
    <t>minil_win</t>
  </si>
  <si>
    <t>small_lose</t>
  </si>
  <si>
    <t>点数和</t>
  </si>
  <si>
    <t>upgrade_score</t>
  </si>
  <si>
    <t>PVE进度条球</t>
  </si>
  <si>
    <t>我们的大奖球</t>
  </si>
  <si>
    <t>宝箱币*14400</t>
  </si>
  <si>
    <t>宝箱币*7200</t>
  </si>
  <si>
    <t>宝箱币*11520</t>
  </si>
  <si>
    <t>宝箱币*43200</t>
  </si>
  <si>
    <t>剧本（银色宝箱*1） 只支持配置一个</t>
  </si>
  <si>
    <t>支线宝箱币也为1000美元</t>
  </si>
  <si>
    <t>相当于500$的offer</t>
  </si>
  <si>
    <t>也就是说1000$刚好实现这个目标</t>
  </si>
  <si>
    <t>最佳值为 30/100/300?</t>
  </si>
  <si>
    <t>⭐️产生的效应是边际递减的</t>
  </si>
  <si>
    <t>又能带来多少额外的挂机币奖励呢？</t>
  </si>
  <si>
    <t>因为升级币的存在宝箱也是double价值的</t>
  </si>
  <si>
    <t>节奏修正</t>
  </si>
  <si>
    <t>实际配置Review</t>
  </si>
  <si>
    <t>开一次免费宝箱：获得id=8 的橙卡*6；获得id=3的橙卡*6 ；id=7的紫卡*2</t>
  </si>
  <si>
    <t>开启银宝箱，获得id=7的卡*4；id=6的卡*1； 「id=3的橙卡*10」</t>
  </si>
  <si>
    <t>开启银宝箱，获得id=6的卡*5; id=8的橙卡*10</t>
  </si>
  <si>
    <t>剧本到此结束</t>
  </si>
  <si>
    <t>挂机</t>
  </si>
  <si>
    <t>宝箱</t>
  </si>
  <si>
    <t>offer</t>
  </si>
  <si>
    <t>推关一次性奖励</t>
  </si>
  <si>
    <t>球场卡</t>
  </si>
  <si>
    <t>⚫️</t>
  </si>
  <si>
    <t>特殊球</t>
  </si>
  <si>
    <t>PVE进度条</t>
  </si>
  <si>
    <t>球杆卡</t>
  </si>
  <si>
    <t>PVP进度条</t>
  </si>
  <si>
    <t>调整</t>
  </si>
  <si>
    <t>弹球消耗</t>
  </si>
  <si>
    <t>一次性奖励给的弹球</t>
  </si>
  <si>
    <t>courselevel给的弹球</t>
  </si>
  <si>
    <t>进度条给的弹球</t>
  </si>
  <si>
    <t>进度条给了多少弹球</t>
  </si>
  <si>
    <t>进度条总共给了多少弹球</t>
  </si>
  <si>
    <t>至少得给一半吧</t>
  </si>
  <si>
    <t>奖励3（特殊球4）</t>
  </si>
  <si>
    <t>总共给了x个球</t>
  </si>
  <si>
    <t>courseLevel累计给的弹球</t>
  </si>
  <si>
    <t>一次性奖励总共给的弹球</t>
  </si>
  <si>
    <t>Eagle之前-给2个</t>
  </si>
  <si>
    <t>根据结果看-基本上是用多少给多少了</t>
  </si>
  <si>
    <t>par</t>
  </si>
  <si>
    <t>2-3 3球*1</t>
  </si>
  <si>
    <t>3 -4 3球*1</t>
  </si>
  <si>
    <t>2 -3 3球*1</t>
  </si>
  <si>
    <t>3 -4 3 球</t>
  </si>
  <si>
    <t>正值代表给多了</t>
  </si>
  <si>
    <t>4 -4 3 球</t>
  </si>
  <si>
    <t>4 -4 3球</t>
  </si>
  <si>
    <t>钻石*70</t>
  </si>
  <si>
    <t>2 -3 3球</t>
  </si>
  <si>
    <t>3 -4 3球</t>
  </si>
  <si>
    <t>1-2,3-3,8-4</t>
  </si>
  <si>
    <t>根据玩家反馈换为骑士球</t>
  </si>
  <si>
    <t>1-4,3-4,8-3</t>
  </si>
  <si>
    <t>1-3,3-4,8-3</t>
  </si>
  <si>
    <t>弹球*6</t>
  </si>
  <si>
    <t>宝箱币/升级币关系</t>
  </si>
  <si>
    <t>升级币中从宝箱中开出的量（付费购买）</t>
  </si>
  <si>
    <t>单元升级币中从宝箱中开出的量（挂机）</t>
  </si>
  <si>
    <t>升级币中钻石直接购买的投放比例</t>
  </si>
  <si>
    <t>大区内获得的总星星量(Ave Eagle &amp;Albatross)</t>
  </si>
  <si>
    <t>big win</t>
  </si>
  <si>
    <t>mini_win</t>
  </si>
  <si>
    <t>2 - 0</t>
  </si>
  <si>
    <t>1 - 1</t>
  </si>
  <si>
    <t>⭐️不同</t>
  </si>
  <si>
    <t>1.5 - 0.5</t>
  </si>
  <si>
    <t>⭐️ 相同</t>
  </si>
  <si>
    <t>奖励 Win</t>
  </si>
  <si>
    <t>奖励 Win 还是 奖励 BigWin？</t>
  </si>
  <si>
    <t>偏好：奖励Win</t>
  </si>
  <si>
    <t>偏好：奖励BigWin</t>
  </si>
  <si>
    <t>BigWin</t>
  </si>
  <si>
    <t>SmallWin</t>
  </si>
  <si>
    <t>Draw</t>
  </si>
  <si>
    <t>MiniWin</t>
  </si>
  <si>
    <t>pvp天数</t>
  </si>
  <si>
    <t>每局比赛时间 min</t>
  </si>
  <si>
    <t>每天游戏时长left</t>
  </si>
  <si>
    <t>每天游戏时长right</t>
  </si>
  <si>
    <t>天数(计算)</t>
  </si>
  <si>
    <t>平均每局比赛获得点数</t>
  </si>
  <si>
    <t>场数</t>
  </si>
  <si>
    <t>总天数(计算）</t>
  </si>
  <si>
    <t>BigWin + miniWin 可直接升段</t>
  </si>
  <si>
    <t>紫钻宝箱</t>
  </si>
  <si>
    <t>0.5 = ?</t>
  </si>
  <si>
    <t>紫卡*15（cr)</t>
  </si>
  <si>
    <t>紫卡*20 (cr)</t>
  </si>
  <si>
    <t>紫卡*25 (cr)</t>
  </si>
  <si>
    <t>紫卡*30(cr)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</si>
</sst>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Calibri"/>
      <family val="3"/>
      <charset val="134"/>
      <scheme val="minor"/>
    </font>
    <font>
      <sz val="14"/>
      <color rgb="FF2B2B2B"/>
      <name val="Arial"/>
      <family val="2"/>
    </font>
    <font>
      <b/>
      <sz val="14"/>
      <color rgb="FF404040"/>
      <name val="Arial"/>
      <family val="2"/>
    </font>
    <font>
      <b/>
      <sz val="14"/>
      <color rgb="FFFFA31A"/>
      <name val="Arial"/>
      <family val="2"/>
    </font>
    <font>
      <b/>
      <sz val="14"/>
      <color rgb="FFB300B3"/>
      <name val="Arial"/>
      <family val="2"/>
    </font>
    <font>
      <b/>
      <sz val="14"/>
      <color rgb="FF2B2B2B"/>
      <name val="Arial"/>
      <family val="2"/>
    </font>
    <font>
      <u/>
      <sz val="12"/>
      <color theme="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Segoe UI Symbol"/>
      <family val="2"/>
      <charset val="134"/>
    </font>
    <font>
      <sz val="12"/>
      <color theme="1"/>
      <name val="Segoe UI Symbol"/>
      <family val="2"/>
      <charset val="134"/>
    </font>
    <font>
      <sz val="12"/>
      <color theme="2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Arial"/>
      <family val="2"/>
    </font>
    <font>
      <strike/>
      <sz val="12"/>
      <color theme="1"/>
      <name val="Calibri (Body)"/>
    </font>
    <font>
      <sz val="12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5" tint="0.39997558519241921"/>
      <name val="Calibri"/>
      <family val="2"/>
      <scheme val="minor"/>
    </font>
    <font>
      <sz val="12"/>
      <color rgb="FF5CACF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A54F"/>
        <bgColor indexed="64"/>
      </patternFill>
    </fill>
    <fill>
      <patternFill patternType="solid">
        <fgColor rgb="FF847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A6A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ACCC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5CACF9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FFA54F"/>
        <bgColor rgb="FF000000"/>
      </patternFill>
    </fill>
    <fill>
      <patternFill patternType="solid">
        <fgColor rgb="FF8470FF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44">
    <xf numFmtId="0" fontId="0" fillId="0" borderId="0" xfId="0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2" fillId="6" borderId="0" xfId="0" applyFont="1" applyFill="1"/>
    <xf numFmtId="0" fontId="2" fillId="4" borderId="0" xfId="0" applyFont="1" applyFill="1"/>
    <xf numFmtId="0" fontId="2" fillId="5" borderId="0" xfId="0" applyFont="1" applyFill="1"/>
    <xf numFmtId="0" fontId="0" fillId="7" borderId="0" xfId="0" applyFill="1"/>
    <xf numFmtId="0" fontId="2" fillId="0" borderId="0" xfId="0" applyFont="1" applyFill="1"/>
    <xf numFmtId="0" fontId="0" fillId="8" borderId="0" xfId="0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14" borderId="1" xfId="0" applyFill="1" applyBorder="1"/>
    <xf numFmtId="0" fontId="4" fillId="14" borderId="1" xfId="0" applyFont="1" applyFill="1" applyBorder="1"/>
    <xf numFmtId="0" fontId="0" fillId="6" borderId="1" xfId="0" applyFill="1" applyBorder="1"/>
    <xf numFmtId="0" fontId="4" fillId="6" borderId="1" xfId="0" applyFont="1" applyFill="1" applyBorder="1"/>
    <xf numFmtId="0" fontId="0" fillId="15" borderId="1" xfId="0" applyFill="1" applyBorder="1"/>
    <xf numFmtId="0" fontId="4" fillId="15" borderId="1" xfId="0" applyFont="1" applyFill="1" applyBorder="1"/>
    <xf numFmtId="0" fontId="0" fillId="13" borderId="0" xfId="0" applyFill="1"/>
    <xf numFmtId="0" fontId="0" fillId="16" borderId="0" xfId="0" applyFill="1"/>
    <xf numFmtId="0" fontId="0" fillId="12" borderId="0" xfId="0" applyFill="1"/>
    <xf numFmtId="0" fontId="0" fillId="11" borderId="0" xfId="0" applyFill="1"/>
    <xf numFmtId="0" fontId="11" fillId="0" borderId="0" xfId="0" applyFont="1"/>
    <xf numFmtId="0" fontId="3" fillId="6" borderId="0" xfId="0" applyFont="1" applyFill="1"/>
    <xf numFmtId="0" fontId="0" fillId="12" borderId="1" xfId="0" applyFill="1" applyBorder="1"/>
    <xf numFmtId="0" fontId="0" fillId="4" borderId="1" xfId="0" applyFill="1" applyBorder="1"/>
    <xf numFmtId="0" fontId="12" fillId="4" borderId="1" xfId="0" applyFont="1" applyFill="1" applyBorder="1"/>
    <xf numFmtId="0" fontId="0" fillId="0" borderId="0" xfId="0" applyFill="1" applyBorder="1"/>
    <xf numFmtId="0" fontId="0" fillId="13" borderId="1" xfId="0" applyFill="1" applyBorder="1"/>
    <xf numFmtId="0" fontId="12" fillId="13" borderId="1" xfId="0" applyFont="1" applyFill="1" applyBorder="1"/>
    <xf numFmtId="0" fontId="0" fillId="0" borderId="0" xfId="0" applyFill="1" applyAlignment="1">
      <alignment horizontal="center"/>
    </xf>
    <xf numFmtId="0" fontId="12" fillId="0" borderId="0" xfId="0" applyFont="1"/>
    <xf numFmtId="0" fontId="0" fillId="17" borderId="0" xfId="0" applyFill="1"/>
    <xf numFmtId="0" fontId="0" fillId="0" borderId="0" xfId="0" applyAlignment="1"/>
    <xf numFmtId="9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7" borderId="0" xfId="0" applyFill="1" applyAlignment="1"/>
    <xf numFmtId="0" fontId="0" fillId="2" borderId="0" xfId="0" applyFill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9" xfId="0" applyBorder="1"/>
    <xf numFmtId="0" fontId="6" fillId="0" borderId="5" xfId="0" applyFont="1" applyBorder="1"/>
    <xf numFmtId="0" fontId="6" fillId="0" borderId="0" xfId="0" applyFont="1" applyBorder="1"/>
    <xf numFmtId="0" fontId="7" fillId="0" borderId="5" xfId="0" applyFont="1" applyBorder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Border="1"/>
    <xf numFmtId="0" fontId="7" fillId="0" borderId="0" xfId="0" applyFont="1" applyBorder="1"/>
    <xf numFmtId="0" fontId="6" fillId="0" borderId="9" xfId="0" applyFont="1" applyBorder="1"/>
    <xf numFmtId="3" fontId="6" fillId="0" borderId="0" xfId="0" applyNumberFormat="1" applyFont="1" applyBorder="1"/>
    <xf numFmtId="3" fontId="6" fillId="0" borderId="9" xfId="0" applyNumberFormat="1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6" fillId="0" borderId="1" xfId="0" applyFont="1" applyBorder="1"/>
    <xf numFmtId="0" fontId="0" fillId="0" borderId="0" xfId="1" applyNumberFormat="1" applyFont="1"/>
    <xf numFmtId="0" fontId="0" fillId="2" borderId="0" xfId="1" applyNumberFormat="1" applyFont="1" applyFill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1" applyNumberFormat="1" applyFont="1" applyBorder="1"/>
    <xf numFmtId="9" fontId="0" fillId="0" borderId="1" xfId="1" applyFont="1" applyBorder="1"/>
    <xf numFmtId="0" fontId="17" fillId="0" borderId="0" xfId="0" applyFont="1"/>
    <xf numFmtId="0" fontId="12" fillId="0" borderId="0" xfId="0" applyFont="1" applyAlignment="1">
      <alignment wrapText="1"/>
    </xf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2"/>
    <xf numFmtId="0" fontId="0" fillId="22" borderId="0" xfId="0" applyFill="1"/>
    <xf numFmtId="0" fontId="0" fillId="5" borderId="0" xfId="0" applyFill="1" applyAlignment="1">
      <alignment wrapText="1"/>
    </xf>
    <xf numFmtId="0" fontId="0" fillId="0" borderId="1" xfId="0" applyFill="1" applyBorder="1"/>
    <xf numFmtId="0" fontId="16" fillId="0" borderId="0" xfId="0" applyFont="1" applyFill="1"/>
    <xf numFmtId="0" fontId="17" fillId="2" borderId="0" xfId="0" applyFont="1" applyFill="1"/>
    <xf numFmtId="0" fontId="17" fillId="12" borderId="0" xfId="0" applyFont="1" applyFill="1"/>
    <xf numFmtId="0" fontId="0" fillId="2" borderId="1" xfId="0" applyFill="1" applyBorder="1"/>
    <xf numFmtId="0" fontId="12" fillId="0" borderId="0" xfId="0" applyFont="1" applyAlignment="1">
      <alignment horizontal="center" wrapText="1"/>
    </xf>
    <xf numFmtId="17" fontId="0" fillId="0" borderId="0" xfId="0" applyNumberFormat="1"/>
    <xf numFmtId="0" fontId="0" fillId="7" borderId="0" xfId="0" applyFill="1" applyBorder="1"/>
    <xf numFmtId="0" fontId="0" fillId="8" borderId="0" xfId="0" applyFill="1" applyBorder="1"/>
    <xf numFmtId="0" fontId="0" fillId="0" borderId="0" xfId="0" applyBorder="1" applyAlignment="1">
      <alignment wrapText="1"/>
    </xf>
    <xf numFmtId="0" fontId="0" fillId="9" borderId="0" xfId="0" applyFill="1" applyBorder="1"/>
    <xf numFmtId="0" fontId="0" fillId="16" borderId="0" xfId="0" applyFill="1" applyBorder="1"/>
    <xf numFmtId="0" fontId="0" fillId="2" borderId="0" xfId="0" applyFill="1" applyBorder="1"/>
    <xf numFmtId="9" fontId="0" fillId="0" borderId="0" xfId="0" applyNumberFormat="1" applyBorder="1" applyAlignment="1"/>
    <xf numFmtId="10" fontId="0" fillId="0" borderId="0" xfId="0" applyNumberFormat="1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9" fontId="0" fillId="0" borderId="0" xfId="0" applyNumberFormat="1" applyBorder="1"/>
    <xf numFmtId="0" fontId="0" fillId="0" borderId="0" xfId="0" applyNumberFormat="1" applyBorder="1"/>
    <xf numFmtId="0" fontId="0" fillId="5" borderId="0" xfId="0" applyFill="1" applyBorder="1"/>
    <xf numFmtId="0" fontId="21" fillId="0" borderId="0" xfId="0" applyFont="1" applyFill="1"/>
    <xf numFmtId="0" fontId="21" fillId="0" borderId="0" xfId="0" applyFont="1" applyFill="1" applyBorder="1"/>
    <xf numFmtId="0" fontId="21" fillId="6" borderId="1" xfId="0" applyFont="1" applyFill="1" applyBorder="1"/>
    <xf numFmtId="0" fontId="22" fillId="6" borderId="1" xfId="0" applyFont="1" applyFill="1" applyBorder="1"/>
    <xf numFmtId="0" fontId="17" fillId="0" borderId="0" xfId="0" applyFont="1" applyFill="1"/>
    <xf numFmtId="0" fontId="0" fillId="10" borderId="1" xfId="0" applyFill="1" applyBorder="1"/>
    <xf numFmtId="0" fontId="23" fillId="0" borderId="0" xfId="0" applyFont="1"/>
    <xf numFmtId="0" fontId="24" fillId="0" borderId="0" xfId="0" applyFont="1"/>
    <xf numFmtId="0" fontId="0" fillId="0" borderId="0" xfId="0" applyAlignment="1">
      <alignment horizontal="center"/>
    </xf>
    <xf numFmtId="0" fontId="0" fillId="23" borderId="0" xfId="0" applyFill="1"/>
    <xf numFmtId="0" fontId="0" fillId="23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0" fontId="0" fillId="11" borderId="0" xfId="0" applyFill="1" applyAlignment="1">
      <alignment horizontal="center"/>
    </xf>
    <xf numFmtId="0" fontId="0" fillId="12" borderId="1" xfId="0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13" borderId="1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20" fontId="0" fillId="0" borderId="0" xfId="0" applyNumberFormat="1"/>
    <xf numFmtId="16" fontId="0" fillId="0" borderId="0" xfId="0" quotePrefix="1" applyNumberFormat="1"/>
    <xf numFmtId="0" fontId="0" fillId="24" borderId="0" xfId="0" applyFill="1"/>
    <xf numFmtId="0" fontId="0" fillId="0" borderId="0" xfId="0" quotePrefix="1"/>
    <xf numFmtId="0" fontId="25" fillId="0" borderId="0" xfId="0" applyFont="1"/>
    <xf numFmtId="0" fontId="26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5CACF9"/>
      <color rgb="FFFFA6A7"/>
      <color rgb="FFFACC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'Dungeon&amp;Framework'!$H$4</c:f>
              <c:strCache>
                <c:ptCount val="1"/>
                <c:pt idx="0">
                  <c:v>难度指数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'Dungeon&amp;Framework'!$H$5:$H$64</c:f>
              <c:numCache>
                <c:formatCode>General</c:formatCode>
                <c:ptCount val="60"/>
                <c:pt idx="0">
                  <c:v>393</c:v>
                </c:pt>
                <c:pt idx="1">
                  <c:v>393</c:v>
                </c:pt>
                <c:pt idx="2">
                  <c:v>353.7</c:v>
                </c:pt>
                <c:pt idx="3">
                  <c:v>353.7</c:v>
                </c:pt>
                <c:pt idx="4">
                  <c:v>579</c:v>
                </c:pt>
                <c:pt idx="5">
                  <c:v>521.1</c:v>
                </c:pt>
                <c:pt idx="6">
                  <c:v>579</c:v>
                </c:pt>
                <c:pt idx="7">
                  <c:v>521.1</c:v>
                </c:pt>
                <c:pt idx="8">
                  <c:v>314.40000000000003</c:v>
                </c:pt>
                <c:pt idx="9">
                  <c:v>579</c:v>
                </c:pt>
                <c:pt idx="10">
                  <c:v>521.1</c:v>
                </c:pt>
                <c:pt idx="11">
                  <c:v>463.20000000000005</c:v>
                </c:pt>
                <c:pt idx="12">
                  <c:v>579</c:v>
                </c:pt>
                <c:pt idx="13">
                  <c:v>521.1</c:v>
                </c:pt>
                <c:pt idx="14">
                  <c:v>463.20000000000005</c:v>
                </c:pt>
                <c:pt idx="15">
                  <c:v>314.40000000000003</c:v>
                </c:pt>
                <c:pt idx="16">
                  <c:v>463.20000000000005</c:v>
                </c:pt>
                <c:pt idx="17">
                  <c:v>463.20000000000005</c:v>
                </c:pt>
                <c:pt idx="18">
                  <c:v>793</c:v>
                </c:pt>
                <c:pt idx="19">
                  <c:v>793</c:v>
                </c:pt>
                <c:pt idx="20">
                  <c:v>713.7</c:v>
                </c:pt>
                <c:pt idx="21">
                  <c:v>713.7</c:v>
                </c:pt>
                <c:pt idx="22">
                  <c:v>1179</c:v>
                </c:pt>
                <c:pt idx="23">
                  <c:v>1061.1000000000001</c:v>
                </c:pt>
                <c:pt idx="24">
                  <c:v>1179</c:v>
                </c:pt>
                <c:pt idx="25">
                  <c:v>1061.1000000000001</c:v>
                </c:pt>
                <c:pt idx="26">
                  <c:v>1179</c:v>
                </c:pt>
                <c:pt idx="27">
                  <c:v>1061.1000000000001</c:v>
                </c:pt>
                <c:pt idx="28">
                  <c:v>1179</c:v>
                </c:pt>
                <c:pt idx="29">
                  <c:v>1061.1000000000001</c:v>
                </c:pt>
                <c:pt idx="30">
                  <c:v>634.40000000000009</c:v>
                </c:pt>
                <c:pt idx="31">
                  <c:v>634.40000000000009</c:v>
                </c:pt>
                <c:pt idx="32">
                  <c:v>943.2</c:v>
                </c:pt>
                <c:pt idx="33">
                  <c:v>943.2</c:v>
                </c:pt>
                <c:pt idx="34">
                  <c:v>943.2</c:v>
                </c:pt>
                <c:pt idx="35">
                  <c:v>943.2</c:v>
                </c:pt>
                <c:pt idx="36">
                  <c:v>1293</c:v>
                </c:pt>
                <c:pt idx="37">
                  <c:v>1293</c:v>
                </c:pt>
                <c:pt idx="38">
                  <c:v>1163.7</c:v>
                </c:pt>
                <c:pt idx="39">
                  <c:v>1163.7</c:v>
                </c:pt>
                <c:pt idx="40">
                  <c:v>2379</c:v>
                </c:pt>
                <c:pt idx="41">
                  <c:v>2141.1</c:v>
                </c:pt>
                <c:pt idx="42">
                  <c:v>2379</c:v>
                </c:pt>
                <c:pt idx="43">
                  <c:v>2141.1</c:v>
                </c:pt>
                <c:pt idx="44">
                  <c:v>2379</c:v>
                </c:pt>
                <c:pt idx="45">
                  <c:v>2141.1</c:v>
                </c:pt>
                <c:pt idx="46">
                  <c:v>2379</c:v>
                </c:pt>
                <c:pt idx="47">
                  <c:v>2141.1</c:v>
                </c:pt>
                <c:pt idx="48">
                  <c:v>1034.4000000000001</c:v>
                </c:pt>
                <c:pt idx="49">
                  <c:v>1034.4000000000001</c:v>
                </c:pt>
                <c:pt idx="50">
                  <c:v>1903.2</c:v>
                </c:pt>
                <c:pt idx="51">
                  <c:v>1903.2</c:v>
                </c:pt>
                <c:pt idx="52">
                  <c:v>1903.2</c:v>
                </c:pt>
                <c:pt idx="53">
                  <c:v>1903.2</c:v>
                </c:pt>
                <c:pt idx="54">
                  <c:v>2293</c:v>
                </c:pt>
                <c:pt idx="55">
                  <c:v>2293</c:v>
                </c:pt>
                <c:pt idx="56">
                  <c:v>3879</c:v>
                </c:pt>
                <c:pt idx="57">
                  <c:v>3879</c:v>
                </c:pt>
                <c:pt idx="58">
                  <c:v>3879</c:v>
                </c:pt>
                <c:pt idx="59">
                  <c:v>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23-8246-AADB-F35ED1F59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088240"/>
        <c:axId val="569580432"/>
      </c:lineChart>
      <c:catAx>
        <c:axId val="191408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569580432"/>
        <c:crosses val="autoZero"/>
        <c:auto val="1"/>
        <c:lblAlgn val="ctr"/>
        <c:lblOffset val="100"/>
        <c:noMultiLvlLbl val="0"/>
      </c:catAx>
      <c:valAx>
        <c:axId val="5695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9140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关卡</a:t>
            </a:r>
            <a:r>
              <a:rPr lang="en-US" altLang="zh-CN"/>
              <a:t>&amp;</a:t>
            </a:r>
            <a:r>
              <a:rPr lang="zh-CN" altLang="en-US"/>
              <a:t>要获得的宝箱币</a:t>
            </a:r>
          </a:p>
        </c:rich>
      </c:tx>
      <c:layout>
        <c:manualLayout>
          <c:xMode val="edge"/>
          <c:yMode val="edge"/>
          <c:x val="0.24111297060312176"/>
          <c:y val="3.4764613455821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'Dungeon&amp;Framework'!$AU$4</c:f>
              <c:strCache>
                <c:ptCount val="1"/>
                <c:pt idx="0">
                  <c:v>当前阶段要获得的宝箱币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'Dungeon&amp;Framework'!$AU$5:$AU$64</c:f>
              <c:numCache>
                <c:formatCode>General</c:formatCode>
                <c:ptCount val="60"/>
                <c:pt idx="0">
                  <c:v>3600</c:v>
                </c:pt>
                <c:pt idx="1">
                  <c:v>3600</c:v>
                </c:pt>
                <c:pt idx="2">
                  <c:v>18000</c:v>
                </c:pt>
                <c:pt idx="3">
                  <c:v>18000</c:v>
                </c:pt>
                <c:pt idx="4">
                  <c:v>12000</c:v>
                </c:pt>
                <c:pt idx="5">
                  <c:v>60000</c:v>
                </c:pt>
                <c:pt idx="6">
                  <c:v>12000</c:v>
                </c:pt>
                <c:pt idx="7">
                  <c:v>60000</c:v>
                </c:pt>
                <c:pt idx="8">
                  <c:v>36000</c:v>
                </c:pt>
                <c:pt idx="9">
                  <c:v>12000</c:v>
                </c:pt>
                <c:pt idx="10">
                  <c:v>60000</c:v>
                </c:pt>
                <c:pt idx="11">
                  <c:v>120000</c:v>
                </c:pt>
                <c:pt idx="12">
                  <c:v>12000</c:v>
                </c:pt>
                <c:pt idx="13">
                  <c:v>60000</c:v>
                </c:pt>
                <c:pt idx="14">
                  <c:v>120000</c:v>
                </c:pt>
                <c:pt idx="15">
                  <c:v>36000</c:v>
                </c:pt>
                <c:pt idx="16">
                  <c:v>120000</c:v>
                </c:pt>
                <c:pt idx="17">
                  <c:v>120000</c:v>
                </c:pt>
                <c:pt idx="18">
                  <c:v>72000</c:v>
                </c:pt>
                <c:pt idx="19">
                  <c:v>72000</c:v>
                </c:pt>
                <c:pt idx="20">
                  <c:v>108000</c:v>
                </c:pt>
                <c:pt idx="21">
                  <c:v>108000</c:v>
                </c:pt>
                <c:pt idx="22">
                  <c:v>240000</c:v>
                </c:pt>
                <c:pt idx="23">
                  <c:v>360000</c:v>
                </c:pt>
                <c:pt idx="24">
                  <c:v>240000</c:v>
                </c:pt>
                <c:pt idx="25">
                  <c:v>360000</c:v>
                </c:pt>
                <c:pt idx="26">
                  <c:v>240000</c:v>
                </c:pt>
                <c:pt idx="27">
                  <c:v>360000</c:v>
                </c:pt>
                <c:pt idx="28">
                  <c:v>240000</c:v>
                </c:pt>
                <c:pt idx="29">
                  <c:v>360000</c:v>
                </c:pt>
                <c:pt idx="30">
                  <c:v>180000</c:v>
                </c:pt>
                <c:pt idx="31">
                  <c:v>180000</c:v>
                </c:pt>
                <c:pt idx="32">
                  <c:v>600000</c:v>
                </c:pt>
                <c:pt idx="33">
                  <c:v>600000</c:v>
                </c:pt>
                <c:pt idx="34">
                  <c:v>600000</c:v>
                </c:pt>
                <c:pt idx="35">
                  <c:v>600000</c:v>
                </c:pt>
                <c:pt idx="36">
                  <c:v>288000</c:v>
                </c:pt>
                <c:pt idx="37">
                  <c:v>288000</c:v>
                </c:pt>
                <c:pt idx="38">
                  <c:v>432000</c:v>
                </c:pt>
                <c:pt idx="39">
                  <c:v>432000</c:v>
                </c:pt>
                <c:pt idx="40">
                  <c:v>960000</c:v>
                </c:pt>
                <c:pt idx="41">
                  <c:v>1440000</c:v>
                </c:pt>
                <c:pt idx="42">
                  <c:v>960000</c:v>
                </c:pt>
                <c:pt idx="43">
                  <c:v>1440000</c:v>
                </c:pt>
                <c:pt idx="44">
                  <c:v>960000</c:v>
                </c:pt>
                <c:pt idx="45">
                  <c:v>1440000</c:v>
                </c:pt>
                <c:pt idx="46">
                  <c:v>960000</c:v>
                </c:pt>
                <c:pt idx="47">
                  <c:v>1440000</c:v>
                </c:pt>
                <c:pt idx="48">
                  <c:v>612000</c:v>
                </c:pt>
                <c:pt idx="49">
                  <c:v>612000</c:v>
                </c:pt>
                <c:pt idx="50">
                  <c:v>2040000</c:v>
                </c:pt>
                <c:pt idx="51">
                  <c:v>2040000</c:v>
                </c:pt>
                <c:pt idx="52">
                  <c:v>2040000</c:v>
                </c:pt>
                <c:pt idx="53">
                  <c:v>2040000</c:v>
                </c:pt>
                <c:pt idx="54">
                  <c:v>828000</c:v>
                </c:pt>
                <c:pt idx="55">
                  <c:v>828000</c:v>
                </c:pt>
                <c:pt idx="56">
                  <c:v>2760000</c:v>
                </c:pt>
                <c:pt idx="57">
                  <c:v>2760000</c:v>
                </c:pt>
                <c:pt idx="58">
                  <c:v>2760000</c:v>
                </c:pt>
                <c:pt idx="59">
                  <c:v>2760000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94-AA44-925E-9ADB94D0D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6231615"/>
        <c:axId val="937679712"/>
      </c:lineChart>
      <c:catAx>
        <c:axId val="26623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37679712"/>
        <c:crosses val="autoZero"/>
        <c:auto val="1"/>
        <c:lblAlgn val="ctr"/>
        <c:lblOffset val="100"/>
        <c:noMultiLvlLbl val="0"/>
      </c:catAx>
      <c:valAx>
        <c:axId val="9376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662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付费</a:t>
            </a:r>
            <a:r>
              <a:rPr lang="en-US" altLang="zh-CN"/>
              <a:t>&amp;</a:t>
            </a:r>
            <a:r>
              <a:rPr lang="zh-CN" altLang="en-US"/>
              <a:t>关卡进度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'Dungeon&amp;Framework'!$BC$4</c:f>
              <c:strCache>
                <c:ptCount val="1"/>
                <c:pt idx="0">
                  <c:v>关卡进度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'Dungeon&amp;Framework'!$BB$5:$BB$64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10.9</c:v>
                </c:pt>
                <c:pt idx="19">
                  <c:v>11.8</c:v>
                </c:pt>
                <c:pt idx="20">
                  <c:v>13.15</c:v>
                </c:pt>
                <c:pt idx="21">
                  <c:v>14.5</c:v>
                </c:pt>
                <c:pt idx="22">
                  <c:v>17.5</c:v>
                </c:pt>
                <c:pt idx="23">
                  <c:v>22</c:v>
                </c:pt>
                <c:pt idx="24">
                  <c:v>26</c:v>
                </c:pt>
                <c:pt idx="25">
                  <c:v>32</c:v>
                </c:pt>
                <c:pt idx="26">
                  <c:v>36</c:v>
                </c:pt>
                <c:pt idx="27">
                  <c:v>42</c:v>
                </c:pt>
                <c:pt idx="28">
                  <c:v>46</c:v>
                </c:pt>
                <c:pt idx="29">
                  <c:v>52</c:v>
                </c:pt>
                <c:pt idx="30">
                  <c:v>55.75</c:v>
                </c:pt>
                <c:pt idx="31">
                  <c:v>59.5</c:v>
                </c:pt>
                <c:pt idx="32">
                  <c:v>72</c:v>
                </c:pt>
                <c:pt idx="33">
                  <c:v>84.5</c:v>
                </c:pt>
                <c:pt idx="34">
                  <c:v>97</c:v>
                </c:pt>
                <c:pt idx="35">
                  <c:v>109.5</c:v>
                </c:pt>
                <c:pt idx="36">
                  <c:v>116.7</c:v>
                </c:pt>
                <c:pt idx="37">
                  <c:v>123.9</c:v>
                </c:pt>
                <c:pt idx="38">
                  <c:v>134.69999999999999</c:v>
                </c:pt>
                <c:pt idx="39">
                  <c:v>145.5</c:v>
                </c:pt>
                <c:pt idx="40">
                  <c:v>169.5</c:v>
                </c:pt>
                <c:pt idx="41">
                  <c:v>205.5</c:v>
                </c:pt>
                <c:pt idx="42">
                  <c:v>229.5</c:v>
                </c:pt>
                <c:pt idx="43">
                  <c:v>265.5</c:v>
                </c:pt>
                <c:pt idx="44">
                  <c:v>289.5</c:v>
                </c:pt>
                <c:pt idx="45">
                  <c:v>331.5</c:v>
                </c:pt>
                <c:pt idx="46">
                  <c:v>359.5</c:v>
                </c:pt>
                <c:pt idx="47">
                  <c:v>401.5</c:v>
                </c:pt>
                <c:pt idx="48">
                  <c:v>419.35</c:v>
                </c:pt>
                <c:pt idx="49">
                  <c:v>437.2</c:v>
                </c:pt>
                <c:pt idx="50">
                  <c:v>496.7</c:v>
                </c:pt>
                <c:pt idx="51">
                  <c:v>556.20000000000005</c:v>
                </c:pt>
                <c:pt idx="52">
                  <c:v>615.70000000000005</c:v>
                </c:pt>
                <c:pt idx="53">
                  <c:v>675.2</c:v>
                </c:pt>
                <c:pt idx="54">
                  <c:v>702.8</c:v>
                </c:pt>
                <c:pt idx="55">
                  <c:v>730.4</c:v>
                </c:pt>
                <c:pt idx="56">
                  <c:v>822.4</c:v>
                </c:pt>
                <c:pt idx="57">
                  <c:v>914.4</c:v>
                </c:pt>
                <c:pt idx="58">
                  <c:v>1006.4</c:v>
                </c:pt>
                <c:pt idx="59">
                  <c:v>1098.4000000000001</c:v>
                </c:pt>
              </c:numCache>
            </c:numRef>
          </c:xVal>
          <c:yVal>
            <c:numRef>
              <c:f>'Dungeon&amp;Framework'!$BC$5:$BC$64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33-7D4E-B91D-166073552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49503"/>
        <c:axId val="335954656"/>
      </c:scatterChart>
      <c:valAx>
        <c:axId val="7054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335954656"/>
        <c:crosses val="autoZero"/>
        <c:crossBetween val="midCat"/>
      </c:valAx>
      <c:valAx>
        <c:axId val="3359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7054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0635214348206475"/>
          <c:y val="0.19486111111111112"/>
          <c:w val="0.87753018372703417"/>
          <c:h val="0.70841097987751533"/>
        </c:manualLayout>
      </c:layout>
      <c:lineChart>
        <c:grouping val="stacked"/>
        <c:varyColors val="0"/>
        <c:ser>
          <c:idx val="0"/>
          <c:order val="0"/>
          <c:tx>
            <c:strRef>
              <c:f>StarIdelRewards!$I$1</c:f>
              <c:strCache>
                <c:ptCount val="1"/>
                <c:pt idx="0">
                  <c:v>upgrade_coin(s)  升级币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StarIdelRewards!$I$2:$I$800</c:f>
              <c:numCache>
                <c:formatCode>General</c:formatCode>
                <c:ptCount val="7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12</c:v>
                </c:pt>
                <c:pt idx="152">
                  <c:v>12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12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12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12</c:v>
                </c:pt>
                <c:pt idx="170">
                  <c:v>12</c:v>
                </c:pt>
                <c:pt idx="171">
                  <c:v>12</c:v>
                </c:pt>
                <c:pt idx="172">
                  <c:v>12</c:v>
                </c:pt>
                <c:pt idx="173">
                  <c:v>12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13</c:v>
                </c:pt>
                <c:pt idx="190">
                  <c:v>13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13</c:v>
                </c:pt>
                <c:pt idx="195">
                  <c:v>13</c:v>
                </c:pt>
                <c:pt idx="196">
                  <c:v>13</c:v>
                </c:pt>
                <c:pt idx="197">
                  <c:v>13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13</c:v>
                </c:pt>
                <c:pt idx="202">
                  <c:v>13</c:v>
                </c:pt>
                <c:pt idx="203">
                  <c:v>13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16</c:v>
                </c:pt>
                <c:pt idx="248">
                  <c:v>16</c:v>
                </c:pt>
                <c:pt idx="249">
                  <c:v>17</c:v>
                </c:pt>
                <c:pt idx="250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18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22</c:v>
                </c:pt>
                <c:pt idx="264">
                  <c:v>22</c:v>
                </c:pt>
                <c:pt idx="265">
                  <c:v>22</c:v>
                </c:pt>
                <c:pt idx="266">
                  <c:v>23</c:v>
                </c:pt>
                <c:pt idx="267">
                  <c:v>23</c:v>
                </c:pt>
                <c:pt idx="268">
                  <c:v>23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26</c:v>
                </c:pt>
                <c:pt idx="276">
                  <c:v>26</c:v>
                </c:pt>
                <c:pt idx="277">
                  <c:v>26</c:v>
                </c:pt>
                <c:pt idx="278">
                  <c:v>27</c:v>
                </c:pt>
                <c:pt idx="279">
                  <c:v>27</c:v>
                </c:pt>
                <c:pt idx="280">
                  <c:v>27</c:v>
                </c:pt>
                <c:pt idx="281">
                  <c:v>28</c:v>
                </c:pt>
                <c:pt idx="282">
                  <c:v>28</c:v>
                </c:pt>
                <c:pt idx="283">
                  <c:v>28</c:v>
                </c:pt>
                <c:pt idx="284">
                  <c:v>29</c:v>
                </c:pt>
                <c:pt idx="285">
                  <c:v>29</c:v>
                </c:pt>
                <c:pt idx="286">
                  <c:v>29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38</c:v>
                </c:pt>
                <c:pt idx="312">
                  <c:v>38</c:v>
                </c:pt>
                <c:pt idx="313">
                  <c:v>38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45</c:v>
                </c:pt>
                <c:pt idx="333">
                  <c:v>45</c:v>
                </c:pt>
                <c:pt idx="334">
                  <c:v>45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48</c:v>
                </c:pt>
                <c:pt idx="342">
                  <c:v>48</c:v>
                </c:pt>
                <c:pt idx="343">
                  <c:v>48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51</c:v>
                </c:pt>
                <c:pt idx="784">
                  <c:v>51</c:v>
                </c:pt>
                <c:pt idx="785">
                  <c:v>51</c:v>
                </c:pt>
                <c:pt idx="786">
                  <c:v>51</c:v>
                </c:pt>
                <c:pt idx="787">
                  <c:v>51</c:v>
                </c:pt>
                <c:pt idx="788">
                  <c:v>51</c:v>
                </c:pt>
                <c:pt idx="789">
                  <c:v>51</c:v>
                </c:pt>
                <c:pt idx="790">
                  <c:v>51</c:v>
                </c:pt>
                <c:pt idx="791">
                  <c:v>51</c:v>
                </c:pt>
                <c:pt idx="792">
                  <c:v>51</c:v>
                </c:pt>
                <c:pt idx="793">
                  <c:v>51</c:v>
                </c:pt>
                <c:pt idx="794">
                  <c:v>51</c:v>
                </c:pt>
                <c:pt idx="795">
                  <c:v>51</c:v>
                </c:pt>
                <c:pt idx="796">
                  <c:v>51</c:v>
                </c:pt>
                <c:pt idx="797">
                  <c:v>51</c:v>
                </c:pt>
                <c:pt idx="79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A0-4748-B4B2-ABA993ED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556767"/>
        <c:axId val="1169955231"/>
      </c:lineChart>
      <c:catAx>
        <c:axId val="91255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69955231"/>
        <c:crosses val="autoZero"/>
        <c:auto val="1"/>
        <c:lblAlgn val="ctr"/>
        <c:lblOffset val="100"/>
        <c:noMultiLvlLbl val="0"/>
      </c:catAx>
      <c:valAx>
        <c:axId val="11699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91255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StarIdelRewards!$D$1</c:f>
              <c:strCache>
                <c:ptCount val="1"/>
                <c:pt idx="0">
                  <c:v>chest_coins(s) 宝箱币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StarIdelRewards!$D$2:$D$800</c:f>
              <c:numCache>
                <c:formatCode>General</c:formatCode>
                <c:ptCount val="79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17</c:v>
                </c:pt>
                <c:pt idx="92">
                  <c:v>17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23</c:v>
                </c:pt>
                <c:pt idx="130">
                  <c:v>23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23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23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26</c:v>
                </c:pt>
                <c:pt idx="175">
                  <c:v>26</c:v>
                </c:pt>
                <c:pt idx="176">
                  <c:v>26</c:v>
                </c:pt>
                <c:pt idx="177">
                  <c:v>26</c:v>
                </c:pt>
                <c:pt idx="178">
                  <c:v>26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26</c:v>
                </c:pt>
                <c:pt idx="186">
                  <c:v>26</c:v>
                </c:pt>
                <c:pt idx="187">
                  <c:v>26</c:v>
                </c:pt>
                <c:pt idx="188">
                  <c:v>26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28</c:v>
                </c:pt>
                <c:pt idx="205">
                  <c:v>28</c:v>
                </c:pt>
                <c:pt idx="206">
                  <c:v>28</c:v>
                </c:pt>
                <c:pt idx="207">
                  <c:v>28</c:v>
                </c:pt>
                <c:pt idx="208">
                  <c:v>28</c:v>
                </c:pt>
                <c:pt idx="209">
                  <c:v>28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28</c:v>
                </c:pt>
                <c:pt idx="214">
                  <c:v>28</c:v>
                </c:pt>
                <c:pt idx="215">
                  <c:v>28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32</c:v>
                </c:pt>
                <c:pt idx="265">
                  <c:v>32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32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33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33</c:v>
                </c:pt>
                <c:pt idx="290">
                  <c:v>33</c:v>
                </c:pt>
                <c:pt idx="291">
                  <c:v>33</c:v>
                </c:pt>
                <c:pt idx="292">
                  <c:v>33</c:v>
                </c:pt>
                <c:pt idx="293">
                  <c:v>33</c:v>
                </c:pt>
                <c:pt idx="294">
                  <c:v>34</c:v>
                </c:pt>
                <c:pt idx="295">
                  <c:v>34</c:v>
                </c:pt>
                <c:pt idx="296">
                  <c:v>34</c:v>
                </c:pt>
                <c:pt idx="297">
                  <c:v>34</c:v>
                </c:pt>
                <c:pt idx="298">
                  <c:v>34</c:v>
                </c:pt>
                <c:pt idx="299">
                  <c:v>34</c:v>
                </c:pt>
                <c:pt idx="300">
                  <c:v>34</c:v>
                </c:pt>
                <c:pt idx="301">
                  <c:v>34</c:v>
                </c:pt>
                <c:pt idx="302">
                  <c:v>34</c:v>
                </c:pt>
                <c:pt idx="303">
                  <c:v>34</c:v>
                </c:pt>
                <c:pt idx="304">
                  <c:v>34</c:v>
                </c:pt>
                <c:pt idx="305">
                  <c:v>34</c:v>
                </c:pt>
                <c:pt idx="306">
                  <c:v>34</c:v>
                </c:pt>
                <c:pt idx="307">
                  <c:v>34</c:v>
                </c:pt>
                <c:pt idx="308">
                  <c:v>34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</c:v>
                </c:pt>
                <c:pt idx="369">
                  <c:v>39</c:v>
                </c:pt>
                <c:pt idx="370">
                  <c:v>39</c:v>
                </c:pt>
                <c:pt idx="371">
                  <c:v>39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</c:v>
                </c:pt>
                <c:pt idx="376">
                  <c:v>39</c:v>
                </c:pt>
                <c:pt idx="377">
                  <c:v>39</c:v>
                </c:pt>
                <c:pt idx="378">
                  <c:v>39</c:v>
                </c:pt>
                <c:pt idx="379">
                  <c:v>39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</c:v>
                </c:pt>
                <c:pt idx="403">
                  <c:v>41</c:v>
                </c:pt>
                <c:pt idx="404">
                  <c:v>41</c:v>
                </c:pt>
                <c:pt idx="405">
                  <c:v>41</c:v>
                </c:pt>
                <c:pt idx="406">
                  <c:v>41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41</c:v>
                </c:pt>
                <c:pt idx="412">
                  <c:v>41</c:v>
                </c:pt>
                <c:pt idx="413">
                  <c:v>41</c:v>
                </c:pt>
                <c:pt idx="414">
                  <c:v>42</c:v>
                </c:pt>
                <c:pt idx="415">
                  <c:v>42</c:v>
                </c:pt>
                <c:pt idx="416">
                  <c:v>42</c:v>
                </c:pt>
                <c:pt idx="417">
                  <c:v>42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43</c:v>
                </c:pt>
                <c:pt idx="430">
                  <c:v>43</c:v>
                </c:pt>
                <c:pt idx="431">
                  <c:v>43</c:v>
                </c:pt>
                <c:pt idx="432">
                  <c:v>43</c:v>
                </c:pt>
                <c:pt idx="433">
                  <c:v>43</c:v>
                </c:pt>
                <c:pt idx="434">
                  <c:v>43</c:v>
                </c:pt>
                <c:pt idx="435">
                  <c:v>43</c:v>
                </c:pt>
                <c:pt idx="436">
                  <c:v>43</c:v>
                </c:pt>
                <c:pt idx="437">
                  <c:v>43</c:v>
                </c:pt>
                <c:pt idx="438">
                  <c:v>43</c:v>
                </c:pt>
                <c:pt idx="439">
                  <c:v>43</c:v>
                </c:pt>
                <c:pt idx="440">
                  <c:v>43</c:v>
                </c:pt>
                <c:pt idx="441">
                  <c:v>43</c:v>
                </c:pt>
                <c:pt idx="442">
                  <c:v>43</c:v>
                </c:pt>
                <c:pt idx="443">
                  <c:v>43</c:v>
                </c:pt>
                <c:pt idx="444">
                  <c:v>44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</c:v>
                </c:pt>
                <c:pt idx="455">
                  <c:v>44</c:v>
                </c:pt>
                <c:pt idx="456">
                  <c:v>44</c:v>
                </c:pt>
                <c:pt idx="457">
                  <c:v>44</c:v>
                </c:pt>
                <c:pt idx="458">
                  <c:v>44</c:v>
                </c:pt>
                <c:pt idx="459">
                  <c:v>45</c:v>
                </c:pt>
                <c:pt idx="460">
                  <c:v>45</c:v>
                </c:pt>
                <c:pt idx="461">
                  <c:v>45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46</c:v>
                </c:pt>
                <c:pt idx="475">
                  <c:v>46</c:v>
                </c:pt>
                <c:pt idx="476">
                  <c:v>46</c:v>
                </c:pt>
                <c:pt idx="477">
                  <c:v>46</c:v>
                </c:pt>
                <c:pt idx="478">
                  <c:v>46</c:v>
                </c:pt>
                <c:pt idx="479">
                  <c:v>46</c:v>
                </c:pt>
                <c:pt idx="480">
                  <c:v>46</c:v>
                </c:pt>
                <c:pt idx="481">
                  <c:v>46</c:v>
                </c:pt>
                <c:pt idx="482">
                  <c:v>46</c:v>
                </c:pt>
                <c:pt idx="483">
                  <c:v>46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47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</c:v>
                </c:pt>
                <c:pt idx="504">
                  <c:v>48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49</c:v>
                </c:pt>
                <c:pt idx="526">
                  <c:v>49</c:v>
                </c:pt>
                <c:pt idx="527">
                  <c:v>49</c:v>
                </c:pt>
                <c:pt idx="528">
                  <c:v>49</c:v>
                </c:pt>
                <c:pt idx="529">
                  <c:v>49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51</c:v>
                </c:pt>
                <c:pt idx="550">
                  <c:v>51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</c:v>
                </c:pt>
                <c:pt idx="559">
                  <c:v>51</c:v>
                </c:pt>
                <c:pt idx="560">
                  <c:v>51</c:v>
                </c:pt>
                <c:pt idx="561">
                  <c:v>51</c:v>
                </c:pt>
                <c:pt idx="562">
                  <c:v>51</c:v>
                </c:pt>
                <c:pt idx="563">
                  <c:v>51</c:v>
                </c:pt>
                <c:pt idx="564">
                  <c:v>51</c:v>
                </c:pt>
                <c:pt idx="565">
                  <c:v>51</c:v>
                </c:pt>
                <c:pt idx="566">
                  <c:v>51</c:v>
                </c:pt>
                <c:pt idx="567">
                  <c:v>51</c:v>
                </c:pt>
                <c:pt idx="568">
                  <c:v>51</c:v>
                </c:pt>
                <c:pt idx="569">
                  <c:v>51</c:v>
                </c:pt>
                <c:pt idx="570">
                  <c:v>51</c:v>
                </c:pt>
                <c:pt idx="571">
                  <c:v>51</c:v>
                </c:pt>
                <c:pt idx="572">
                  <c:v>51</c:v>
                </c:pt>
                <c:pt idx="573">
                  <c:v>51</c:v>
                </c:pt>
                <c:pt idx="574">
                  <c:v>51</c:v>
                </c:pt>
                <c:pt idx="575">
                  <c:v>51</c:v>
                </c:pt>
                <c:pt idx="576">
                  <c:v>51</c:v>
                </c:pt>
                <c:pt idx="577">
                  <c:v>51</c:v>
                </c:pt>
                <c:pt idx="578">
                  <c:v>51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</c:v>
                </c:pt>
                <c:pt idx="618">
                  <c:v>53</c:v>
                </c:pt>
                <c:pt idx="619">
                  <c:v>53</c:v>
                </c:pt>
                <c:pt idx="620">
                  <c:v>53</c:v>
                </c:pt>
                <c:pt idx="621">
                  <c:v>53</c:v>
                </c:pt>
                <c:pt idx="622">
                  <c:v>53</c:v>
                </c:pt>
                <c:pt idx="623">
                  <c:v>53</c:v>
                </c:pt>
                <c:pt idx="624">
                  <c:v>53</c:v>
                </c:pt>
                <c:pt idx="625">
                  <c:v>53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53</c:v>
                </c:pt>
                <c:pt idx="630">
                  <c:v>53</c:v>
                </c:pt>
                <c:pt idx="631">
                  <c:v>53</c:v>
                </c:pt>
                <c:pt idx="632">
                  <c:v>53</c:v>
                </c:pt>
                <c:pt idx="633">
                  <c:v>53</c:v>
                </c:pt>
                <c:pt idx="634">
                  <c:v>53</c:v>
                </c:pt>
                <c:pt idx="635">
                  <c:v>53</c:v>
                </c:pt>
                <c:pt idx="636">
                  <c:v>53</c:v>
                </c:pt>
                <c:pt idx="637">
                  <c:v>53</c:v>
                </c:pt>
                <c:pt idx="638">
                  <c:v>53</c:v>
                </c:pt>
                <c:pt idx="639">
                  <c:v>54</c:v>
                </c:pt>
                <c:pt idx="640">
                  <c:v>54</c:v>
                </c:pt>
                <c:pt idx="641">
                  <c:v>54</c:v>
                </c:pt>
                <c:pt idx="642">
                  <c:v>54</c:v>
                </c:pt>
                <c:pt idx="643">
                  <c:v>54</c:v>
                </c:pt>
                <c:pt idx="644">
                  <c:v>54</c:v>
                </c:pt>
                <c:pt idx="645">
                  <c:v>54</c:v>
                </c:pt>
                <c:pt idx="646">
                  <c:v>54</c:v>
                </c:pt>
                <c:pt idx="647">
                  <c:v>54</c:v>
                </c:pt>
                <c:pt idx="648">
                  <c:v>54</c:v>
                </c:pt>
                <c:pt idx="649">
                  <c:v>54</c:v>
                </c:pt>
                <c:pt idx="650">
                  <c:v>54</c:v>
                </c:pt>
                <c:pt idx="651">
                  <c:v>54</c:v>
                </c:pt>
                <c:pt idx="652">
                  <c:v>54</c:v>
                </c:pt>
                <c:pt idx="653">
                  <c:v>54</c:v>
                </c:pt>
                <c:pt idx="654">
                  <c:v>54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54</c:v>
                </c:pt>
                <c:pt idx="666">
                  <c:v>54</c:v>
                </c:pt>
                <c:pt idx="667">
                  <c:v>54</c:v>
                </c:pt>
                <c:pt idx="668">
                  <c:v>54</c:v>
                </c:pt>
                <c:pt idx="669">
                  <c:v>55</c:v>
                </c:pt>
                <c:pt idx="670">
                  <c:v>55</c:v>
                </c:pt>
                <c:pt idx="671">
                  <c:v>55</c:v>
                </c:pt>
                <c:pt idx="672">
                  <c:v>55</c:v>
                </c:pt>
                <c:pt idx="673">
                  <c:v>55</c:v>
                </c:pt>
                <c:pt idx="674">
                  <c:v>55</c:v>
                </c:pt>
                <c:pt idx="675">
                  <c:v>55</c:v>
                </c:pt>
                <c:pt idx="676">
                  <c:v>55</c:v>
                </c:pt>
                <c:pt idx="677">
                  <c:v>55</c:v>
                </c:pt>
                <c:pt idx="678">
                  <c:v>55</c:v>
                </c:pt>
                <c:pt idx="679">
                  <c:v>55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55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55</c:v>
                </c:pt>
                <c:pt idx="689">
                  <c:v>55</c:v>
                </c:pt>
                <c:pt idx="690">
                  <c:v>55</c:v>
                </c:pt>
                <c:pt idx="691">
                  <c:v>55</c:v>
                </c:pt>
                <c:pt idx="692">
                  <c:v>55</c:v>
                </c:pt>
                <c:pt idx="693">
                  <c:v>55</c:v>
                </c:pt>
                <c:pt idx="694">
                  <c:v>55</c:v>
                </c:pt>
                <c:pt idx="695">
                  <c:v>55</c:v>
                </c:pt>
                <c:pt idx="696">
                  <c:v>55</c:v>
                </c:pt>
                <c:pt idx="697">
                  <c:v>55</c:v>
                </c:pt>
                <c:pt idx="698">
                  <c:v>55</c:v>
                </c:pt>
                <c:pt idx="699">
                  <c:v>56</c:v>
                </c:pt>
                <c:pt idx="700">
                  <c:v>56</c:v>
                </c:pt>
                <c:pt idx="701">
                  <c:v>56</c:v>
                </c:pt>
                <c:pt idx="702">
                  <c:v>56</c:v>
                </c:pt>
                <c:pt idx="703">
                  <c:v>56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56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56</c:v>
                </c:pt>
                <c:pt idx="717">
                  <c:v>56</c:v>
                </c:pt>
                <c:pt idx="718">
                  <c:v>56</c:v>
                </c:pt>
                <c:pt idx="719">
                  <c:v>56</c:v>
                </c:pt>
                <c:pt idx="720">
                  <c:v>56</c:v>
                </c:pt>
                <c:pt idx="721">
                  <c:v>56</c:v>
                </c:pt>
                <c:pt idx="722">
                  <c:v>56</c:v>
                </c:pt>
                <c:pt idx="723">
                  <c:v>56</c:v>
                </c:pt>
                <c:pt idx="724">
                  <c:v>56</c:v>
                </c:pt>
                <c:pt idx="725">
                  <c:v>56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57</c:v>
                </c:pt>
                <c:pt idx="730">
                  <c:v>57</c:v>
                </c:pt>
                <c:pt idx="731">
                  <c:v>57</c:v>
                </c:pt>
                <c:pt idx="732">
                  <c:v>57</c:v>
                </c:pt>
                <c:pt idx="733">
                  <c:v>57</c:v>
                </c:pt>
                <c:pt idx="734">
                  <c:v>57</c:v>
                </c:pt>
                <c:pt idx="735">
                  <c:v>57</c:v>
                </c:pt>
                <c:pt idx="736">
                  <c:v>57</c:v>
                </c:pt>
                <c:pt idx="737">
                  <c:v>57</c:v>
                </c:pt>
                <c:pt idx="738">
                  <c:v>57</c:v>
                </c:pt>
                <c:pt idx="739">
                  <c:v>57</c:v>
                </c:pt>
                <c:pt idx="740">
                  <c:v>57</c:v>
                </c:pt>
                <c:pt idx="741">
                  <c:v>57</c:v>
                </c:pt>
                <c:pt idx="742">
                  <c:v>57</c:v>
                </c:pt>
                <c:pt idx="743">
                  <c:v>57</c:v>
                </c:pt>
                <c:pt idx="744">
                  <c:v>57</c:v>
                </c:pt>
                <c:pt idx="745">
                  <c:v>57</c:v>
                </c:pt>
                <c:pt idx="746">
                  <c:v>57</c:v>
                </c:pt>
                <c:pt idx="747">
                  <c:v>57</c:v>
                </c:pt>
                <c:pt idx="748">
                  <c:v>57</c:v>
                </c:pt>
                <c:pt idx="749">
                  <c:v>57</c:v>
                </c:pt>
                <c:pt idx="750">
                  <c:v>57</c:v>
                </c:pt>
                <c:pt idx="751">
                  <c:v>57</c:v>
                </c:pt>
                <c:pt idx="752">
                  <c:v>57</c:v>
                </c:pt>
                <c:pt idx="753">
                  <c:v>57</c:v>
                </c:pt>
                <c:pt idx="754">
                  <c:v>57</c:v>
                </c:pt>
                <c:pt idx="755">
                  <c:v>57</c:v>
                </c:pt>
                <c:pt idx="756">
                  <c:v>57</c:v>
                </c:pt>
                <c:pt idx="757">
                  <c:v>57</c:v>
                </c:pt>
                <c:pt idx="758">
                  <c:v>57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59</c:v>
                </c:pt>
                <c:pt idx="790">
                  <c:v>59</c:v>
                </c:pt>
                <c:pt idx="791">
                  <c:v>59</c:v>
                </c:pt>
                <c:pt idx="792">
                  <c:v>59</c:v>
                </c:pt>
                <c:pt idx="793">
                  <c:v>59</c:v>
                </c:pt>
                <c:pt idx="794">
                  <c:v>59</c:v>
                </c:pt>
                <c:pt idx="795">
                  <c:v>59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A6-5E42-AC99-B3F44832B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463823"/>
        <c:axId val="615464639"/>
      </c:lineChart>
      <c:catAx>
        <c:axId val="61546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4639"/>
        <c:crosses val="autoZero"/>
        <c:auto val="1"/>
        <c:lblAlgn val="ctr"/>
        <c:lblOffset val="100"/>
        <c:noMultiLvlLbl val="0"/>
      </c:catAx>
      <c:valAx>
        <c:axId val="615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154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288979</xdr:colOff>
      <xdr:row>19</xdr:row>
      <xdr:rowOff>55217</xdr:rowOff>
    </xdr:from>
    <xdr:to>
      <xdr:col>23</xdr:col>
      <xdr:colOff>327079</xdr:colOff>
      <xdr:row>42</xdr:row>
      <xdr:rowOff>83803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85576B-317B-B944-864C-777025EB5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25762" y="3832087"/>
          <a:ext cx="6664187" cy="46005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97692</xdr:colOff>
      <xdr:row>32</xdr:row>
      <xdr:rowOff>111649</xdr:rowOff>
    </xdr:from>
    <xdr:to>
      <xdr:col>5</xdr:col>
      <xdr:colOff>279121</xdr:colOff>
      <xdr:row>37</xdr:row>
      <xdr:rowOff>181428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953BD46F-C830-4F4E-9D9E-053969299B1D}"/>
            </a:ext>
          </a:extLst>
        </xdr:cNvPr>
        <xdr:cNvSpPr/>
      </xdr:nvSpPr>
      <xdr:spPr>
        <a:xfrm>
          <a:off x="2819121" y="9727363"/>
          <a:ext cx="2651648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不同阶段需要的各个卡的等级</a:t>
          </a:r>
        </a:p>
      </xdr:txBody>
    </xdr:sp>
    <xdr:clientData/>
  </xdr:twoCellAnchor>
  <xdr:twoCellAnchor>
    <xdr:from>
      <xdr:col>5</xdr:col>
      <xdr:colOff>1799214</xdr:colOff>
      <xdr:row>32</xdr:row>
      <xdr:rowOff>96576</xdr:rowOff>
    </xdr:from>
    <xdr:to>
      <xdr:col>9</xdr:col>
      <xdr:colOff>3013390</xdr:colOff>
      <xdr:row>37</xdr:row>
      <xdr:rowOff>166355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4A1EA91C-B799-4A42-BB86-4175856D2B94}"/>
            </a:ext>
          </a:extLst>
        </xdr:cNvPr>
        <xdr:cNvSpPr/>
      </xdr:nvSpPr>
      <xdr:spPr>
        <a:xfrm>
          <a:off x="6990862" y="9712290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不同阶段按照正常进度能开的宝箱次数</a:t>
          </a:r>
        </a:p>
      </xdr:txBody>
    </xdr:sp>
    <xdr:clientData/>
  </xdr:twoCellAnchor>
  <xdr:twoCellAnchor>
    <xdr:from>
      <xdr:col>9</xdr:col>
      <xdr:colOff>4296230</xdr:colOff>
      <xdr:row>32</xdr:row>
      <xdr:rowOff>81503</xdr:rowOff>
    </xdr:from>
    <xdr:to>
      <xdr:col>10</xdr:col>
      <xdr:colOff>2649417</xdr:colOff>
      <xdr:row>37</xdr:row>
      <xdr:rowOff>151282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7BBCB302-C20E-FC4C-A76D-24567E24A261}"/>
            </a:ext>
          </a:extLst>
        </xdr:cNvPr>
        <xdr:cNvSpPr/>
      </xdr:nvSpPr>
      <xdr:spPr>
        <a:xfrm>
          <a:off x="11357988" y="9697217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第x次开宝箱的需要达到的条件</a:t>
          </a:r>
        </a:p>
      </xdr:txBody>
    </xdr:sp>
    <xdr:clientData/>
  </xdr:twoCellAnchor>
  <xdr:twoCellAnchor>
    <xdr:from>
      <xdr:col>10</xdr:col>
      <xdr:colOff>4085772</xdr:colOff>
      <xdr:row>32</xdr:row>
      <xdr:rowOff>80387</xdr:rowOff>
    </xdr:from>
    <xdr:to>
      <xdr:col>11</xdr:col>
      <xdr:colOff>2438959</xdr:colOff>
      <xdr:row>37</xdr:row>
      <xdr:rowOff>150166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11BA1D76-D8F3-3F4C-9C32-88618B471DD0}"/>
            </a:ext>
          </a:extLst>
        </xdr:cNvPr>
        <xdr:cNvSpPr/>
      </xdr:nvSpPr>
      <xdr:spPr>
        <a:xfrm>
          <a:off x="15878629" y="9696101"/>
          <a:ext cx="3084286" cy="1116483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第x次开宝箱需要保证的卡片张数</a:t>
          </a:r>
        </a:p>
      </xdr:txBody>
    </xdr:sp>
    <xdr:clientData/>
  </xdr:twoCellAnchor>
  <xdr:twoCellAnchor>
    <xdr:from>
      <xdr:col>5</xdr:col>
      <xdr:colOff>279121</xdr:colOff>
      <xdr:row>35</xdr:row>
      <xdr:rowOff>26796</xdr:rowOff>
    </xdr:from>
    <xdr:to>
      <xdr:col>5</xdr:col>
      <xdr:colOff>1799214</xdr:colOff>
      <xdr:row>35</xdr:row>
      <xdr:rowOff>41869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325CE9C-5F66-D540-8A4A-485305CE0368}"/>
            </a:ext>
          </a:extLst>
        </xdr:cNvPr>
        <xdr:cNvCxnSpPr>
          <a:stCxn id="6" idx="3"/>
          <a:endCxn id="7" idx="1"/>
        </xdr:cNvCxnSpPr>
      </xdr:nvCxnSpPr>
      <xdr:spPr>
        <a:xfrm flipV="1">
          <a:off x="5470769" y="10270532"/>
          <a:ext cx="1520093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3013390</xdr:colOff>
      <xdr:row>35</xdr:row>
      <xdr:rowOff>11723</xdr:rowOff>
    </xdr:from>
    <xdr:to>
      <xdr:col>9</xdr:col>
      <xdr:colOff>4296230</xdr:colOff>
      <xdr:row>35</xdr:row>
      <xdr:rowOff>26796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376F28C-94FF-954F-A096-E27F3146F620}"/>
            </a:ext>
          </a:extLst>
        </xdr:cNvPr>
        <xdr:cNvCxnSpPr>
          <a:stCxn id="7" idx="3"/>
          <a:endCxn id="8" idx="1"/>
        </xdr:cNvCxnSpPr>
      </xdr:nvCxnSpPr>
      <xdr:spPr>
        <a:xfrm flipV="1">
          <a:off x="10075148" y="10255459"/>
          <a:ext cx="1282840" cy="150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2649417</xdr:colOff>
      <xdr:row>35</xdr:row>
      <xdr:rowOff>10607</xdr:rowOff>
    </xdr:from>
    <xdr:to>
      <xdr:col>10</xdr:col>
      <xdr:colOff>4085772</xdr:colOff>
      <xdr:row>35</xdr:row>
      <xdr:rowOff>11723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39B1A81-C1E9-374B-8B84-F2AE57E6D1D1}"/>
            </a:ext>
          </a:extLst>
        </xdr:cNvPr>
        <xdr:cNvCxnSpPr>
          <a:stCxn id="8" idx="3"/>
          <a:endCxn id="9" idx="1"/>
        </xdr:cNvCxnSpPr>
      </xdr:nvCxnSpPr>
      <xdr:spPr>
        <a:xfrm flipV="1">
          <a:off x="14442274" y="10254343"/>
          <a:ext cx="1436355" cy="1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237254</xdr:colOff>
      <xdr:row>26</xdr:row>
      <xdr:rowOff>13955</xdr:rowOff>
    </xdr:from>
    <xdr:to>
      <xdr:col>10</xdr:col>
      <xdr:colOff>1981759</xdr:colOff>
      <xdr:row>29</xdr:row>
      <xdr:rowOff>181428</xdr:rowOff>
    </xdr:to>
    <xdr:sp macro="" textlink="">
      <xdr:nvSpPr>
        <xdr:cNvPr id="17" name="Snip Diagonal Corner Rectangle 16">
          <a:extLst>
            <a:ext uri="{FF2B5EF4-FFF2-40B4-BE49-F238E27FC236}">
              <a16:creationId xmlns:a16="http://schemas.microsoft.com/office/drawing/2014/main" id="{2B75A92F-ECC9-7546-AA98-E16AB0C0785A}"/>
            </a:ext>
          </a:extLst>
        </xdr:cNvPr>
        <xdr:cNvSpPr/>
      </xdr:nvSpPr>
      <xdr:spPr>
        <a:xfrm>
          <a:off x="5428902" y="8596922"/>
          <a:ext cx="8345714" cy="795495"/>
        </a:xfrm>
        <a:prstGeom prst="snip2Diag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让玩家可以一口气打到第</a:t>
          </a:r>
          <a:r>
            <a:rPr lang="en-US" altLang="zh-CN" sz="1100"/>
            <a:t>12</a:t>
          </a:r>
          <a:r>
            <a:rPr lang="zh-CN" altLang="en-US" sz="1100"/>
            <a:t>关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317500</xdr:colOff>
      <xdr:row>17</xdr:row>
      <xdr:rowOff>50800</xdr:rowOff>
    </xdr:from>
    <xdr:to>
      <xdr:col>6</xdr:col>
      <xdr:colOff>406400</xdr:colOff>
      <xdr:row>21</xdr:row>
      <xdr:rowOff>152400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7EA3BE2-57A8-BD47-8FC2-6228949A0F95}"/>
            </a:ext>
          </a:extLst>
        </xdr:cNvPr>
        <xdr:cNvSpPr/>
      </xdr:nvSpPr>
      <xdr:spPr>
        <a:xfrm>
          <a:off x="4445000" y="26924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PVE</a:t>
          </a:r>
          <a:endParaRPr lang="en-US" sz="1100"/>
        </a:p>
      </xdr:txBody>
    </xdr:sp>
    <xdr:clientData/>
  </xdr:twoCellAnchor>
  <xdr:twoCellAnchor>
    <xdr:from>
      <xdr:col>7</xdr:col>
      <xdr:colOff>114300</xdr:colOff>
      <xdr:row>13</xdr:row>
      <xdr:rowOff>139700</xdr:rowOff>
    </xdr:from>
    <xdr:to>
      <xdr:col>7</xdr:col>
      <xdr:colOff>673100</xdr:colOff>
      <xdr:row>16</xdr:row>
      <xdr:rowOff>88900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49F56EC-ED5A-B441-99A9-3E329014A420}"/>
            </a:ext>
          </a:extLst>
        </xdr:cNvPr>
        <xdr:cNvSpPr/>
      </xdr:nvSpPr>
      <xdr:spPr>
        <a:xfrm>
          <a:off x="5892800" y="1968500"/>
          <a:ext cx="558800" cy="55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⭐️</a:t>
          </a:r>
        </a:p>
      </xdr:txBody>
    </xdr:sp>
    <xdr:clientData/>
  </xdr:twoCellAnchor>
  <xdr:twoCellAnchor>
    <xdr:from>
      <xdr:col>9</xdr:col>
      <xdr:colOff>190500</xdr:colOff>
      <xdr:row>8</xdr:row>
      <xdr:rowOff>114300</xdr:rowOff>
    </xdr:from>
    <xdr:to>
      <xdr:col>10</xdr:col>
      <xdr:colOff>317500</xdr:colOff>
      <xdr:row>13</xdr:row>
      <xdr:rowOff>50800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CFF2D46-5D0E-9C49-B14C-06F5F43AB08C}"/>
            </a:ext>
          </a:extLst>
        </xdr:cNvPr>
        <xdr:cNvSpPr/>
      </xdr:nvSpPr>
      <xdr:spPr>
        <a:xfrm>
          <a:off x="7620000" y="927100"/>
          <a:ext cx="952500" cy="952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Idle</a:t>
          </a:r>
          <a:r>
            <a:rPr lang="zh-CN" altLang="en-US" sz="1100"/>
            <a:t> </a:t>
          </a:r>
          <a:r>
            <a:rPr lang="en-US" altLang="zh-CN" sz="1100"/>
            <a:t>Reward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10</xdr:row>
      <xdr:rowOff>12700</xdr:rowOff>
    </xdr:from>
    <xdr:to>
      <xdr:col>12</xdr:col>
      <xdr:colOff>317500</xdr:colOff>
      <xdr:row>13</xdr:row>
      <xdr:rowOff>127000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3662FFCA-3968-F44B-BAAF-D208BF431044}"/>
            </a:ext>
          </a:extLst>
        </xdr:cNvPr>
        <xdr:cNvSpPr/>
      </xdr:nvSpPr>
      <xdr:spPr>
        <a:xfrm>
          <a:off x="9499600" y="12319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chest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11</xdr:col>
      <xdr:colOff>419100</xdr:colOff>
      <xdr:row>17</xdr:row>
      <xdr:rowOff>152400</xdr:rowOff>
    </xdr:from>
    <xdr:to>
      <xdr:col>12</xdr:col>
      <xdr:colOff>317500</xdr:colOff>
      <xdr:row>21</xdr:row>
      <xdr:rowOff>63500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9B9C455C-4595-6B4D-9A10-8F48622B4FE2}"/>
            </a:ext>
          </a:extLst>
        </xdr:cNvPr>
        <xdr:cNvSpPr/>
      </xdr:nvSpPr>
      <xdr:spPr>
        <a:xfrm>
          <a:off x="9499600" y="2794000"/>
          <a:ext cx="723900" cy="723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card</a:t>
          </a:r>
          <a:r>
            <a:rPr lang="zh-CN" altLang="en-US" sz="1100" baseline="0"/>
            <a:t> </a:t>
          </a:r>
          <a:r>
            <a:rPr lang="en-US" altLang="zh-CN" sz="1100" baseline="0"/>
            <a:t>token</a:t>
          </a:r>
          <a:endParaRPr lang="en-US" sz="1100"/>
        </a:p>
      </xdr:txBody>
    </xdr:sp>
    <xdr:clientData/>
  </xdr:twoCellAnchor>
  <xdr:twoCellAnchor>
    <xdr:from>
      <xdr:col>6</xdr:col>
      <xdr:colOff>406400</xdr:colOff>
      <xdr:row>16</xdr:row>
      <xdr:rowOff>7066</xdr:rowOff>
    </xdr:from>
    <xdr:to>
      <xdr:col>7</xdr:col>
      <xdr:colOff>196134</xdr:colOff>
      <xdr:row>19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64F1EF9-5104-1B46-82E4-29C29D7B4653}"/>
            </a:ext>
          </a:extLst>
        </xdr:cNvPr>
        <xdr:cNvCxnSpPr>
          <a:stCxn id="2" idx="6"/>
          <a:endCxn id="3" idx="3"/>
        </xdr:cNvCxnSpPr>
      </xdr:nvCxnSpPr>
      <xdr:spPr>
        <a:xfrm flipV="1">
          <a:off x="5359400" y="2445466"/>
          <a:ext cx="615234" cy="7041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673100</xdr:colOff>
      <xdr:row>10</xdr:row>
      <xdr:rowOff>184150</xdr:rowOff>
    </xdr:from>
    <xdr:to>
      <xdr:col>9</xdr:col>
      <xdr:colOff>190500</xdr:colOff>
      <xdr:row>15</xdr:row>
      <xdr:rowOff>12700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E0B179D-1516-F24B-95AB-89BE3F3C427E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6451600" y="1403350"/>
          <a:ext cx="1168400" cy="844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10</xdr:row>
      <xdr:rowOff>184150</xdr:rowOff>
    </xdr:from>
    <xdr:to>
      <xdr:col>11</xdr:col>
      <xdr:colOff>419100</xdr:colOff>
      <xdr:row>11</xdr:row>
      <xdr:rowOff>171450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24DFA8D-66C6-A141-B47C-AC474823539D}"/>
            </a:ext>
          </a:extLst>
        </xdr:cNvPr>
        <xdr:cNvCxnSpPr>
          <a:stCxn id="4" idx="6"/>
          <a:endCxn id="5" idx="2"/>
        </xdr:cNvCxnSpPr>
      </xdr:nvCxnSpPr>
      <xdr:spPr>
        <a:xfrm>
          <a:off x="8572500" y="1403350"/>
          <a:ext cx="9271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178010</xdr:colOff>
      <xdr:row>12</xdr:row>
      <xdr:rowOff>114510</xdr:rowOff>
    </xdr:from>
    <xdr:to>
      <xdr:col>11</xdr:col>
      <xdr:colOff>525113</xdr:colOff>
      <xdr:row>18</xdr:row>
      <xdr:rowOff>55213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6EDDCE2-07DC-9B42-90E1-D6169F2A25C4}"/>
            </a:ext>
          </a:extLst>
        </xdr:cNvPr>
        <xdr:cNvCxnSpPr>
          <a:stCxn id="4" idx="5"/>
          <a:endCxn id="6" idx="1"/>
        </xdr:cNvCxnSpPr>
      </xdr:nvCxnSpPr>
      <xdr:spPr>
        <a:xfrm>
          <a:off x="8433010" y="1740110"/>
          <a:ext cx="1172603" cy="1159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19</xdr:row>
      <xdr:rowOff>101600</xdr:rowOff>
    </xdr:from>
    <xdr:to>
      <xdr:col>11</xdr:col>
      <xdr:colOff>419100</xdr:colOff>
      <xdr:row>19</xdr:row>
      <xdr:rowOff>107950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BDE1E228-30B1-CE46-969A-0814606118C1}"/>
            </a:ext>
          </a:extLst>
        </xdr:cNvPr>
        <xdr:cNvCxnSpPr>
          <a:stCxn id="2" idx="6"/>
          <a:endCxn id="6" idx="2"/>
        </xdr:cNvCxnSpPr>
      </xdr:nvCxnSpPr>
      <xdr:spPr>
        <a:xfrm>
          <a:off x="5359400" y="3149600"/>
          <a:ext cx="4140200" cy="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406400</xdr:colOff>
      <xdr:row>11</xdr:row>
      <xdr:rowOff>171450</xdr:rowOff>
    </xdr:from>
    <xdr:to>
      <xdr:col>11</xdr:col>
      <xdr:colOff>419100</xdr:colOff>
      <xdr:row>19</xdr:row>
      <xdr:rowOff>101600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6B258C46-B3E9-E643-A22E-4D835E01ADFB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5359400" y="1593850"/>
          <a:ext cx="4140200" cy="155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50800</xdr:colOff>
      <xdr:row>26</xdr:row>
      <xdr:rowOff>101600</xdr:rowOff>
    </xdr:from>
    <xdr:to>
      <xdr:col>9</xdr:col>
      <xdr:colOff>139700</xdr:colOff>
      <xdr:row>31</xdr:row>
      <xdr:rowOff>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5A998D2-A965-2E4D-A7BF-A4D0AA767AA1}"/>
            </a:ext>
          </a:extLst>
        </xdr:cNvPr>
        <xdr:cNvSpPr/>
      </xdr:nvSpPr>
      <xdr:spPr>
        <a:xfrm>
          <a:off x="6654800" y="45720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Star</a:t>
          </a:r>
          <a:r>
            <a:rPr lang="zh-CN" altLang="en-US" sz="1100" baseline="0"/>
            <a:t> </a:t>
          </a:r>
          <a:r>
            <a:rPr lang="en-US" altLang="zh-CN" sz="1100" baseline="0"/>
            <a:t>Bar</a:t>
          </a:r>
          <a:endParaRPr lang="en-US" sz="1100"/>
        </a:p>
      </xdr:txBody>
    </xdr:sp>
    <xdr:clientData/>
  </xdr:twoCellAnchor>
  <xdr:twoCellAnchor>
    <xdr:from>
      <xdr:col>7</xdr:col>
      <xdr:colOff>393700</xdr:colOff>
      <xdr:row>16</xdr:row>
      <xdr:rowOff>88900</xdr:rowOff>
    </xdr:from>
    <xdr:to>
      <xdr:col>8</xdr:col>
      <xdr:colOff>508000</xdr:colOff>
      <xdr:row>26</xdr:row>
      <xdr:rowOff>101600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FA535F-92E2-9846-A326-4C308071BADE}"/>
            </a:ext>
          </a:extLst>
        </xdr:cNvPr>
        <xdr:cNvCxnSpPr>
          <a:stCxn id="3" idx="4"/>
          <a:endCxn id="22" idx="0"/>
        </xdr:cNvCxnSpPr>
      </xdr:nvCxnSpPr>
      <xdr:spPr>
        <a:xfrm>
          <a:off x="6172200" y="2527300"/>
          <a:ext cx="939800" cy="2044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475228</xdr:colOff>
      <xdr:row>34</xdr:row>
      <xdr:rowOff>162437</xdr:rowOff>
    </xdr:from>
    <xdr:to>
      <xdr:col>12</xdr:col>
      <xdr:colOff>589528</xdr:colOff>
      <xdr:row>43</xdr:row>
      <xdr:rowOff>187838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F96C884-3497-9B4F-9F00-EA6DC75C25BE}"/>
            </a:ext>
          </a:extLst>
        </xdr:cNvPr>
        <xdr:cNvSpPr/>
      </xdr:nvSpPr>
      <xdr:spPr>
        <a:xfrm>
          <a:off x="3794161" y="7071237"/>
          <a:ext cx="6752167" cy="18542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 baseline="0"/>
            <a:t> </a:t>
          </a:r>
          <a:r>
            <a:rPr lang="en-US" altLang="zh-CN" sz="1100" baseline="0"/>
            <a:t>Outer</a:t>
          </a:r>
          <a:r>
            <a:rPr lang="zh-CN" altLang="en-US" sz="1100" baseline="0"/>
            <a:t> </a:t>
          </a:r>
          <a:r>
            <a:rPr lang="en-US" altLang="zh-CN" sz="1100" baseline="0"/>
            <a:t>Rewards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endParaRPr lang="en-US" sz="1100" baseline="0"/>
        </a:p>
        <a:p>
          <a:pPr algn="l"/>
          <a:r>
            <a:rPr lang="en-US" altLang="zh-CN" sz="1100" baseline="0"/>
            <a:t>Chest</a:t>
          </a:r>
          <a:r>
            <a:rPr lang="zh-CN" altLang="en-US" sz="1100" baseline="0"/>
            <a:t> </a:t>
          </a:r>
          <a:endParaRPr lang="en-US" altLang="zh-CN" sz="1100" baseline="0"/>
        </a:p>
        <a:p>
          <a:pPr algn="l"/>
          <a:r>
            <a:rPr lang="en-US" altLang="zh-CN" sz="1100" baseline="0"/>
            <a:t>Coin</a:t>
          </a:r>
        </a:p>
        <a:p>
          <a:pPr algn="l"/>
          <a:r>
            <a:rPr lang="en-US" altLang="zh-CN" sz="1100" baseline="0"/>
            <a:t>Diamonds</a:t>
          </a:r>
        </a:p>
        <a:p>
          <a:pPr algn="l"/>
          <a:r>
            <a:rPr lang="en-US" altLang="zh-CN" sz="1100" baseline="0"/>
            <a:t>Club</a:t>
          </a:r>
        </a:p>
        <a:p>
          <a:pPr algn="l"/>
          <a:r>
            <a:rPr lang="en-US" altLang="zh-CN" sz="1100" baseline="0"/>
            <a:t>...</a:t>
          </a:r>
        </a:p>
      </xdr:txBody>
    </xdr:sp>
    <xdr:clientData/>
  </xdr:twoCellAnchor>
  <xdr:twoCellAnchor>
    <xdr:from>
      <xdr:col>8</xdr:col>
      <xdr:colOff>510117</xdr:colOff>
      <xdr:row>31</xdr:row>
      <xdr:rowOff>0</xdr:rowOff>
    </xdr:from>
    <xdr:to>
      <xdr:col>8</xdr:col>
      <xdr:colOff>532378</xdr:colOff>
      <xdr:row>34</xdr:row>
      <xdr:rowOff>162437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58B7AEA8-0994-E641-88B9-F296E1D21444}"/>
            </a:ext>
          </a:extLst>
        </xdr:cNvPr>
        <xdr:cNvCxnSpPr>
          <a:stCxn id="22" idx="4"/>
          <a:endCxn id="25" idx="0"/>
        </xdr:cNvCxnSpPr>
      </xdr:nvCxnSpPr>
      <xdr:spPr>
        <a:xfrm>
          <a:off x="7147984" y="6299200"/>
          <a:ext cx="22261" cy="7720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685800</xdr:colOff>
      <xdr:row>11</xdr:row>
      <xdr:rowOff>0</xdr:rowOff>
    </xdr:from>
    <xdr:to>
      <xdr:col>17</xdr:col>
      <xdr:colOff>609600</xdr:colOff>
      <xdr:row>16</xdr:row>
      <xdr:rowOff>0</xdr:rowOff>
    </xdr:to>
    <xdr:sp macro="" textlink="">
      <xdr:nvSpPr>
        <xdr:cNvPr id="32" name="Rounded Rectangle 31">
          <a:extLst>
            <a:ext uri="{FF2B5EF4-FFF2-40B4-BE49-F238E27FC236}">
              <a16:creationId xmlns:a16="http://schemas.microsoft.com/office/drawing/2014/main" id="{967B57C5-F5E3-3C41-B2CC-4397F0204D31}"/>
            </a:ext>
          </a:extLst>
        </xdr:cNvPr>
        <xdr:cNvSpPr/>
      </xdr:nvSpPr>
      <xdr:spPr>
        <a:xfrm>
          <a:off x="13893800" y="1422400"/>
          <a:ext cx="749300" cy="10160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Course</a:t>
          </a:r>
        </a:p>
        <a:p>
          <a:pPr algn="l"/>
          <a:r>
            <a:rPr lang="en-US" sz="1100">
              <a:solidFill>
                <a:schemeClr val="tx1"/>
              </a:solidFill>
            </a:rPr>
            <a:t>Card</a:t>
          </a:r>
        </a:p>
      </xdr:txBody>
    </xdr:sp>
    <xdr:clientData/>
  </xdr:twoCellAnchor>
  <xdr:twoCellAnchor>
    <xdr:from>
      <xdr:col>14</xdr:col>
      <xdr:colOff>12700</xdr:colOff>
      <xdr:row>10</xdr:row>
      <xdr:rowOff>38100</xdr:rowOff>
    </xdr:from>
    <xdr:to>
      <xdr:col>15</xdr:col>
      <xdr:colOff>101600</xdr:colOff>
      <xdr:row>14</xdr:row>
      <xdr:rowOff>139700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8C1274CC-07EB-1346-A8D9-0F6F423AF3B3}"/>
            </a:ext>
          </a:extLst>
        </xdr:cNvPr>
        <xdr:cNvSpPr/>
      </xdr:nvSpPr>
      <xdr:spPr>
        <a:xfrm>
          <a:off x="11569700" y="1257300"/>
          <a:ext cx="914400" cy="9144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Chest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zh-CN" altLang="en-US" sz="1100"/>
            <a:t> </a:t>
          </a:r>
          <a:r>
            <a:rPr lang="en-US" altLang="zh-CN" sz="1100"/>
            <a:t>STORE</a:t>
          </a:r>
          <a:endParaRPr lang="en-US" sz="1100"/>
        </a:p>
      </xdr:txBody>
    </xdr:sp>
    <xdr:clientData/>
  </xdr:twoCellAnchor>
  <xdr:twoCellAnchor>
    <xdr:from>
      <xdr:col>12</xdr:col>
      <xdr:colOff>317500</xdr:colOff>
      <xdr:row>11</xdr:row>
      <xdr:rowOff>171450</xdr:rowOff>
    </xdr:from>
    <xdr:to>
      <xdr:col>14</xdr:col>
      <xdr:colOff>12700</xdr:colOff>
      <xdr:row>12</xdr:row>
      <xdr:rowOff>88900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58801749-0F48-C847-A528-562F188E878D}"/>
            </a:ext>
          </a:extLst>
        </xdr:cNvPr>
        <xdr:cNvCxnSpPr>
          <a:stCxn id="5" idx="6"/>
          <a:endCxn id="33" idx="2"/>
        </xdr:cNvCxnSpPr>
      </xdr:nvCxnSpPr>
      <xdr:spPr>
        <a:xfrm>
          <a:off x="10223500" y="1593850"/>
          <a:ext cx="1346200" cy="12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101600</xdr:colOff>
      <xdr:row>12</xdr:row>
      <xdr:rowOff>88900</xdr:rowOff>
    </xdr:from>
    <xdr:to>
      <xdr:col>16</xdr:col>
      <xdr:colOff>685800</xdr:colOff>
      <xdr:row>13</xdr:row>
      <xdr:rowOff>101600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C920C3FA-347F-8A45-A49A-B9A8FE77F292}"/>
            </a:ext>
          </a:extLst>
        </xdr:cNvPr>
        <xdr:cNvCxnSpPr>
          <a:stCxn id="33" idx="6"/>
          <a:endCxn id="32" idx="1"/>
        </xdr:cNvCxnSpPr>
      </xdr:nvCxnSpPr>
      <xdr:spPr>
        <a:xfrm>
          <a:off x="12484100" y="1714500"/>
          <a:ext cx="14097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317500</xdr:colOff>
      <xdr:row>13</xdr:row>
      <xdr:rowOff>101600</xdr:rowOff>
    </xdr:from>
    <xdr:to>
      <xdr:col>16</xdr:col>
      <xdr:colOff>685800</xdr:colOff>
      <xdr:row>19</xdr:row>
      <xdr:rowOff>107950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58F40A-5B06-7B4E-B46C-DEDE351B2EBC}"/>
            </a:ext>
          </a:extLst>
        </xdr:cNvPr>
        <xdr:cNvCxnSpPr>
          <a:stCxn id="6" idx="6"/>
          <a:endCxn id="32" idx="1"/>
        </xdr:cNvCxnSpPr>
      </xdr:nvCxnSpPr>
      <xdr:spPr>
        <a:xfrm flipV="1">
          <a:off x="10223500" y="1930400"/>
          <a:ext cx="3670300" cy="1225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762000</xdr:colOff>
      <xdr:row>1</xdr:row>
      <xdr:rowOff>25400</xdr:rowOff>
    </xdr:from>
    <xdr:to>
      <xdr:col>20</xdr:col>
      <xdr:colOff>711200</xdr:colOff>
      <xdr:row>7</xdr:row>
      <xdr:rowOff>160971</xdr:rowOff>
    </xdr:to>
    <xdr:sp macro="" textlink="">
      <xdr:nvSpPr>
        <xdr:cNvPr id="40" name="Diamond 39">
          <a:extLst>
            <a:ext uri="{FF2B5EF4-FFF2-40B4-BE49-F238E27FC236}">
              <a16:creationId xmlns:a16="http://schemas.microsoft.com/office/drawing/2014/main" id="{FBB7F88D-4BB1-7F4E-8015-514088EC2902}"/>
            </a:ext>
          </a:extLst>
        </xdr:cNvPr>
        <xdr:cNvSpPr/>
      </xdr:nvSpPr>
      <xdr:spPr>
        <a:xfrm>
          <a:off x="15621000" y="228600"/>
          <a:ext cx="1600200" cy="1354771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PURCHASE</a:t>
          </a:r>
          <a:endParaRPr lang="en-US" sz="1100"/>
        </a:p>
      </xdr:txBody>
    </xdr:sp>
    <xdr:clientData/>
  </xdr:twoCellAnchor>
  <xdr:twoCellAnchor>
    <xdr:from>
      <xdr:col>17</xdr:col>
      <xdr:colOff>609601</xdr:colOff>
      <xdr:row>7</xdr:row>
      <xdr:rowOff>160970</xdr:rowOff>
    </xdr:from>
    <xdr:to>
      <xdr:col>19</xdr:col>
      <xdr:colOff>736601</xdr:colOff>
      <xdr:row>13</xdr:row>
      <xdr:rowOff>101599</xdr:rowOff>
    </xdr:to>
    <xdr:cxnSp macro="">
      <xdr:nvCxnSpPr>
        <xdr:cNvPr id="53" name="Elbow Connector 52">
          <a:extLst>
            <a:ext uri="{FF2B5EF4-FFF2-40B4-BE49-F238E27FC236}">
              <a16:creationId xmlns:a16="http://schemas.microsoft.com/office/drawing/2014/main" id="{6FCCAC0E-4D54-124E-A5C3-C6D3F06A9E97}"/>
            </a:ext>
          </a:extLst>
        </xdr:cNvPr>
        <xdr:cNvCxnSpPr>
          <a:stCxn id="40" idx="2"/>
          <a:endCxn id="32" idx="3"/>
        </xdr:cNvCxnSpPr>
      </xdr:nvCxnSpPr>
      <xdr:spPr>
        <a:xfrm rot="5400000">
          <a:off x="14952186" y="1274285"/>
          <a:ext cx="1159829" cy="17780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781050</xdr:colOff>
      <xdr:row>4</xdr:row>
      <xdr:rowOff>93186</xdr:rowOff>
    </xdr:from>
    <xdr:to>
      <xdr:col>18</xdr:col>
      <xdr:colOff>762000</xdr:colOff>
      <xdr:row>10</xdr:row>
      <xdr:rowOff>12700</xdr:rowOff>
    </xdr:to>
    <xdr:cxnSp macro="">
      <xdr:nvCxnSpPr>
        <xdr:cNvPr id="55" name="Elbow Connector 54">
          <a:extLst>
            <a:ext uri="{FF2B5EF4-FFF2-40B4-BE49-F238E27FC236}">
              <a16:creationId xmlns:a16="http://schemas.microsoft.com/office/drawing/2014/main" id="{E99A98A6-6FCF-8547-A51F-D727F72CBF45}"/>
            </a:ext>
          </a:extLst>
        </xdr:cNvPr>
        <xdr:cNvCxnSpPr>
          <a:stCxn id="40" idx="1"/>
          <a:endCxn id="5" idx="0"/>
        </xdr:cNvCxnSpPr>
      </xdr:nvCxnSpPr>
      <xdr:spPr>
        <a:xfrm rot="10800000" flipV="1">
          <a:off x="9861550" y="905986"/>
          <a:ext cx="5759450" cy="1138714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781051</xdr:colOff>
      <xdr:row>7</xdr:row>
      <xdr:rowOff>160970</xdr:rowOff>
    </xdr:from>
    <xdr:to>
      <xdr:col>19</xdr:col>
      <xdr:colOff>736601</xdr:colOff>
      <xdr:row>21</xdr:row>
      <xdr:rowOff>63499</xdr:rowOff>
    </xdr:to>
    <xdr:cxnSp macro="">
      <xdr:nvCxnSpPr>
        <xdr:cNvPr id="57" name="Elbow Connector 56">
          <a:extLst>
            <a:ext uri="{FF2B5EF4-FFF2-40B4-BE49-F238E27FC236}">
              <a16:creationId xmlns:a16="http://schemas.microsoft.com/office/drawing/2014/main" id="{2DDB61A4-CAF6-C241-B492-4D773D19F0AB}"/>
            </a:ext>
          </a:extLst>
        </xdr:cNvPr>
        <xdr:cNvCxnSpPr>
          <a:stCxn id="40" idx="2"/>
          <a:endCxn id="6" idx="4"/>
        </xdr:cNvCxnSpPr>
      </xdr:nvCxnSpPr>
      <xdr:spPr>
        <a:xfrm rot="5400000">
          <a:off x="11767661" y="-322740"/>
          <a:ext cx="2747329" cy="6559550"/>
        </a:xfrm>
        <a:prstGeom prst="bentConnector3">
          <a:avLst>
            <a:gd name="adj1" fmla="val 10832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589529</xdr:colOff>
      <xdr:row>7</xdr:row>
      <xdr:rowOff>160970</xdr:rowOff>
    </xdr:from>
    <xdr:to>
      <xdr:col>19</xdr:col>
      <xdr:colOff>736602</xdr:colOff>
      <xdr:row>39</xdr:row>
      <xdr:rowOff>73537</xdr:rowOff>
    </xdr:to>
    <xdr:cxnSp macro="">
      <xdr:nvCxnSpPr>
        <xdr:cNvPr id="59" name="Elbow Connector 58">
          <a:extLst>
            <a:ext uri="{FF2B5EF4-FFF2-40B4-BE49-F238E27FC236}">
              <a16:creationId xmlns:a16="http://schemas.microsoft.com/office/drawing/2014/main" id="{0095C333-8ED9-B840-AF45-0460CAEE7F8A}"/>
            </a:ext>
          </a:extLst>
        </xdr:cNvPr>
        <xdr:cNvCxnSpPr>
          <a:stCxn id="40" idx="2"/>
          <a:endCxn id="25" idx="3"/>
        </xdr:cNvCxnSpPr>
      </xdr:nvCxnSpPr>
      <xdr:spPr>
        <a:xfrm rot="5400000">
          <a:off x="10316448" y="1813251"/>
          <a:ext cx="6414967" cy="59552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711200</xdr:colOff>
      <xdr:row>6</xdr:row>
      <xdr:rowOff>38100</xdr:rowOff>
    </xdr:from>
    <xdr:to>
      <xdr:col>16</xdr:col>
      <xdr:colOff>749300</xdr:colOff>
      <xdr:row>10</xdr:row>
      <xdr:rowOff>101600</xdr:rowOff>
    </xdr:to>
    <xdr:sp macro="" textlink="">
      <xdr:nvSpPr>
        <xdr:cNvPr id="61" name="Regular Pentagon 60">
          <a:extLst>
            <a:ext uri="{FF2B5EF4-FFF2-40B4-BE49-F238E27FC236}">
              <a16:creationId xmlns:a16="http://schemas.microsoft.com/office/drawing/2014/main" id="{9DE8DF41-F4E3-654C-92E0-110B3801AE8B}"/>
            </a:ext>
          </a:extLst>
        </xdr:cNvPr>
        <xdr:cNvSpPr/>
      </xdr:nvSpPr>
      <xdr:spPr>
        <a:xfrm rot="10800000">
          <a:off x="13093700" y="1257300"/>
          <a:ext cx="863600" cy="876300"/>
        </a:xfrm>
        <a:prstGeom prst="pent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812800</xdr:colOff>
      <xdr:row>7</xdr:row>
      <xdr:rowOff>101600</xdr:rowOff>
    </xdr:from>
    <xdr:to>
      <xdr:col>16</xdr:col>
      <xdr:colOff>762000</xdr:colOff>
      <xdr:row>9</xdr:row>
      <xdr:rowOff>25400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B00A1FB-F1F9-D44D-8789-3891E558234B}"/>
            </a:ext>
          </a:extLst>
        </xdr:cNvPr>
        <xdr:cNvSpPr txBox="1"/>
      </xdr:nvSpPr>
      <xdr:spPr>
        <a:xfrm>
          <a:off x="13195300" y="15240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bg1"/>
              </a:solidFill>
            </a:rPr>
            <a:t>Diamond</a:t>
          </a:r>
        </a:p>
      </xdr:txBody>
    </xdr:sp>
    <xdr:clientData/>
  </xdr:twoCellAnchor>
  <xdr:twoCellAnchor>
    <xdr:from>
      <xdr:col>13</xdr:col>
      <xdr:colOff>647700</xdr:colOff>
      <xdr:row>16</xdr:row>
      <xdr:rowOff>101600</xdr:rowOff>
    </xdr:from>
    <xdr:to>
      <xdr:col>14</xdr:col>
      <xdr:colOff>596900</xdr:colOff>
      <xdr:row>18</xdr:row>
      <xdr:rowOff>25400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131EC123-0752-DF43-8FBB-7154E9AF1A98}"/>
            </a:ext>
          </a:extLst>
        </xdr:cNvPr>
        <xdr:cNvSpPr txBox="1"/>
      </xdr:nvSpPr>
      <xdr:spPr>
        <a:xfrm>
          <a:off x="11379200" y="3352800"/>
          <a:ext cx="774700" cy="330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tx1"/>
              </a:solidFill>
            </a:rPr>
            <a:t>Upgrade</a:t>
          </a:r>
        </a:p>
      </xdr:txBody>
    </xdr:sp>
    <xdr:clientData/>
  </xdr:twoCellAnchor>
  <xdr:twoCellAnchor>
    <xdr:from>
      <xdr:col>5</xdr:col>
      <xdr:colOff>449495</xdr:colOff>
      <xdr:row>54</xdr:row>
      <xdr:rowOff>95323</xdr:rowOff>
    </xdr:from>
    <xdr:to>
      <xdr:col>7</xdr:col>
      <xdr:colOff>207360</xdr:colOff>
      <xdr:row>61</xdr:row>
      <xdr:rowOff>85619</xdr:rowOff>
    </xdr:to>
    <xdr:sp macro="" textlink="">
      <xdr:nvSpPr>
        <xdr:cNvPr id="64" name="Oval 63">
          <a:extLst>
            <a:ext uri="{FF2B5EF4-FFF2-40B4-BE49-F238E27FC236}">
              <a16:creationId xmlns:a16="http://schemas.microsoft.com/office/drawing/2014/main" id="{710F9620-AB5A-814C-8034-5EA6F3CE0542}"/>
            </a:ext>
          </a:extLst>
        </xdr:cNvPr>
        <xdr:cNvSpPr/>
      </xdr:nvSpPr>
      <xdr:spPr>
        <a:xfrm>
          <a:off x="4587697" y="10883188"/>
          <a:ext cx="1413146" cy="13887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 </a:t>
          </a:r>
          <a:r>
            <a:rPr lang="en-US" altLang="zh-CN" sz="1100"/>
            <a:t>PVP</a:t>
          </a:r>
          <a:endParaRPr lang="en-US" sz="1100"/>
        </a:p>
      </xdr:txBody>
    </xdr:sp>
    <xdr:clientData/>
  </xdr:twoCellAnchor>
  <xdr:twoCellAnchor>
    <xdr:from>
      <xdr:col>9</xdr:col>
      <xdr:colOff>413820</xdr:colOff>
      <xdr:row>49</xdr:row>
      <xdr:rowOff>128427</xdr:rowOff>
    </xdr:from>
    <xdr:to>
      <xdr:col>11</xdr:col>
      <xdr:colOff>199775</xdr:colOff>
      <xdr:row>59</xdr:row>
      <xdr:rowOff>42809</xdr:rowOff>
    </xdr:to>
    <xdr:sp macro="" textlink="">
      <xdr:nvSpPr>
        <xdr:cNvPr id="65" name="Up Arrow 64">
          <a:extLst>
            <a:ext uri="{FF2B5EF4-FFF2-40B4-BE49-F238E27FC236}">
              <a16:creationId xmlns:a16="http://schemas.microsoft.com/office/drawing/2014/main" id="{300DAB2C-2DD3-924F-A59A-91DC9C8729D8}"/>
            </a:ext>
          </a:extLst>
        </xdr:cNvPr>
        <xdr:cNvSpPr/>
      </xdr:nvSpPr>
      <xdr:spPr>
        <a:xfrm>
          <a:off x="7862584" y="9917416"/>
          <a:ext cx="1441236" cy="191213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Better</a:t>
          </a:r>
          <a:r>
            <a:rPr lang="zh-CN" altLang="en-US" sz="1100"/>
            <a:t> </a:t>
          </a:r>
          <a:endParaRPr lang="en-US" altLang="zh-CN" sz="1100"/>
        </a:p>
        <a:p>
          <a:pPr algn="l"/>
          <a:r>
            <a:rPr lang="en-US" altLang="zh-CN" sz="1100"/>
            <a:t>RANK</a:t>
          </a:r>
          <a:endParaRPr lang="en-US" sz="1100"/>
        </a:p>
      </xdr:txBody>
    </xdr:sp>
    <xdr:clientData/>
  </xdr:twoCellAnchor>
  <xdr:twoCellAnchor>
    <xdr:from>
      <xdr:col>7</xdr:col>
      <xdr:colOff>207360</xdr:colOff>
      <xdr:row>57</xdr:row>
      <xdr:rowOff>190359</xdr:rowOff>
    </xdr:from>
    <xdr:to>
      <xdr:col>10</xdr:col>
      <xdr:colOff>306798</xdr:colOff>
      <xdr:row>59</xdr:row>
      <xdr:rowOff>42809</xdr:rowOff>
    </xdr:to>
    <xdr:cxnSp macro="">
      <xdr:nvCxnSpPr>
        <xdr:cNvPr id="73" name="Curved Connector 72">
          <a:extLst>
            <a:ext uri="{FF2B5EF4-FFF2-40B4-BE49-F238E27FC236}">
              <a16:creationId xmlns:a16="http://schemas.microsoft.com/office/drawing/2014/main" id="{F8C622D7-AD1D-1648-8A0A-B1C14BD6F74C}"/>
            </a:ext>
          </a:extLst>
        </xdr:cNvPr>
        <xdr:cNvCxnSpPr>
          <a:stCxn id="64" idx="6"/>
          <a:endCxn id="65" idx="2"/>
        </xdr:cNvCxnSpPr>
      </xdr:nvCxnSpPr>
      <xdr:spPr>
        <a:xfrm>
          <a:off x="6000843" y="11577550"/>
          <a:ext cx="2582359" cy="252001"/>
        </a:xfrm>
        <a:prstGeom prst="curvedConnector4">
          <a:avLst>
            <a:gd name="adj1" fmla="val 36047"/>
            <a:gd name="adj2" fmla="val 1907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532379</xdr:colOff>
      <xdr:row>43</xdr:row>
      <xdr:rowOff>187838</xdr:rowOff>
    </xdr:from>
    <xdr:to>
      <xdr:col>10</xdr:col>
      <xdr:colOff>306799</xdr:colOff>
      <xdr:row>49</xdr:row>
      <xdr:rowOff>128427</xdr:rowOff>
    </xdr:to>
    <xdr:cxnSp macro="">
      <xdr:nvCxnSpPr>
        <xdr:cNvPr id="82" name="Elbow Connector 81">
          <a:extLst>
            <a:ext uri="{FF2B5EF4-FFF2-40B4-BE49-F238E27FC236}">
              <a16:creationId xmlns:a16="http://schemas.microsoft.com/office/drawing/2014/main" id="{B08DCFEC-B43C-A04F-94DE-065550DD0309}"/>
            </a:ext>
          </a:extLst>
        </xdr:cNvPr>
        <xdr:cNvCxnSpPr>
          <a:stCxn id="65" idx="0"/>
          <a:endCxn id="25" idx="2"/>
        </xdr:cNvCxnSpPr>
      </xdr:nvCxnSpPr>
      <xdr:spPr>
        <a:xfrm rot="16200000" flipV="1">
          <a:off x="7307294" y="8788390"/>
          <a:ext cx="1159789" cy="1433886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612302</xdr:colOff>
      <xdr:row>11</xdr:row>
      <xdr:rowOff>78001</xdr:rowOff>
    </xdr:from>
    <xdr:to>
      <xdr:col>23</xdr:col>
      <xdr:colOff>612302</xdr:colOff>
      <xdr:row>13</xdr:row>
      <xdr:rowOff>94935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584C7AD4-EA16-5840-89D9-3C16EA5ADE2A}"/>
            </a:ext>
          </a:extLst>
        </xdr:cNvPr>
        <xdr:cNvCxnSpPr/>
      </xdr:nvCxnSpPr>
      <xdr:spPr>
        <a:xfrm flipV="1">
          <a:off x="19567728" y="2307256"/>
          <a:ext cx="0" cy="4222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648511</xdr:colOff>
      <xdr:row>24</xdr:row>
      <xdr:rowOff>135106</xdr:rowOff>
    </xdr:from>
    <xdr:to>
      <xdr:col>25</xdr:col>
      <xdr:colOff>256703</xdr:colOff>
      <xdr:row>27</xdr:row>
      <xdr:rowOff>81063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31EF952D-3CC0-5343-B7D4-C9A7BE1671BB}"/>
            </a:ext>
          </a:extLst>
        </xdr:cNvPr>
        <xdr:cNvCxnSpPr/>
      </xdr:nvCxnSpPr>
      <xdr:spPr>
        <a:xfrm flipH="1">
          <a:off x="20428085" y="4998936"/>
          <a:ext cx="432341" cy="553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567446</xdr:colOff>
      <xdr:row>23</xdr:row>
      <xdr:rowOff>108085</xdr:rowOff>
    </xdr:from>
    <xdr:to>
      <xdr:col>24</xdr:col>
      <xdr:colOff>472873</xdr:colOff>
      <xdr:row>27</xdr:row>
      <xdr:rowOff>27021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AA22E5DE-1B2F-174E-A46E-3FC46D243898}"/>
            </a:ext>
          </a:extLst>
        </xdr:cNvPr>
        <xdr:cNvCxnSpPr/>
      </xdr:nvCxnSpPr>
      <xdr:spPr>
        <a:xfrm flipV="1">
          <a:off x="19522872" y="4769255"/>
          <a:ext cx="729575" cy="729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729574</xdr:colOff>
      <xdr:row>11</xdr:row>
      <xdr:rowOff>0</xdr:rowOff>
    </xdr:from>
    <xdr:to>
      <xdr:col>23</xdr:col>
      <xdr:colOff>148617</xdr:colOff>
      <xdr:row>20</xdr:row>
      <xdr:rowOff>108086</xdr:rowOff>
    </xdr:to>
    <xdr:cxnSp macro="">
      <xdr:nvCxnSpPr>
        <xdr:cNvPr id="121" name="Elbow Connector 120">
          <a:extLst>
            <a:ext uri="{FF2B5EF4-FFF2-40B4-BE49-F238E27FC236}">
              <a16:creationId xmlns:a16="http://schemas.microsoft.com/office/drawing/2014/main" id="{605DEC90-0E99-FB4C-BD48-AC95078E0319}"/>
            </a:ext>
          </a:extLst>
        </xdr:cNvPr>
        <xdr:cNvCxnSpPr/>
      </xdr:nvCxnSpPr>
      <xdr:spPr>
        <a:xfrm rot="16200000" flipH="1">
          <a:off x="18016436" y="3073670"/>
          <a:ext cx="1932022" cy="243192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508000</xdr:colOff>
      <xdr:row>2</xdr:row>
      <xdr:rowOff>25400</xdr:rowOff>
    </xdr:from>
    <xdr:to>
      <xdr:col>2</xdr:col>
      <xdr:colOff>520700</xdr:colOff>
      <xdr:row>41</xdr:row>
      <xdr:rowOff>190500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F91F6A-2FCD-2E42-822F-1562D7C208C5}"/>
            </a:ext>
          </a:extLst>
        </xdr:cNvPr>
        <xdr:cNvCxnSpPr/>
      </xdr:nvCxnSpPr>
      <xdr:spPr>
        <a:xfrm flipV="1">
          <a:off x="2159000" y="431800"/>
          <a:ext cx="12700" cy="8089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457200</xdr:colOff>
      <xdr:row>41</xdr:row>
      <xdr:rowOff>152400</xdr:rowOff>
    </xdr:from>
    <xdr:to>
      <xdr:col>21</xdr:col>
      <xdr:colOff>76200</xdr:colOff>
      <xdr:row>41</xdr:row>
      <xdr:rowOff>177800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2C791AC-F1FE-A443-A1AF-19EA201D75CC}"/>
            </a:ext>
          </a:extLst>
        </xdr:cNvPr>
        <xdr:cNvCxnSpPr/>
      </xdr:nvCxnSpPr>
      <xdr:spPr>
        <a:xfrm>
          <a:off x="2108200" y="8483600"/>
          <a:ext cx="15303500" cy="25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596900</xdr:colOff>
      <xdr:row>38</xdr:row>
      <xdr:rowOff>177800</xdr:rowOff>
    </xdr:from>
    <xdr:to>
      <xdr:col>3</xdr:col>
      <xdr:colOff>355600</xdr:colOff>
      <xdr:row>41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8EE1AD2-504D-B544-A452-FABC85378C38}"/>
            </a:ext>
          </a:extLst>
        </xdr:cNvPr>
        <xdr:cNvCxnSpPr/>
      </xdr:nvCxnSpPr>
      <xdr:spPr>
        <a:xfrm flipV="1">
          <a:off x="2247900" y="7899400"/>
          <a:ext cx="58420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419100</xdr:colOff>
      <xdr:row>37</xdr:row>
      <xdr:rowOff>114300</xdr:rowOff>
    </xdr:from>
    <xdr:to>
      <xdr:col>4</xdr:col>
      <xdr:colOff>342900</xdr:colOff>
      <xdr:row>38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EC193C0A-2213-2942-9C2B-DCDDFD8257D4}"/>
            </a:ext>
          </a:extLst>
        </xdr:cNvPr>
        <xdr:cNvCxnSpPr/>
      </xdr:nvCxnSpPr>
      <xdr:spPr>
        <a:xfrm flipV="1">
          <a:off x="2895600" y="7632700"/>
          <a:ext cx="749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393700</xdr:colOff>
      <xdr:row>34</xdr:row>
      <xdr:rowOff>63500</xdr:rowOff>
    </xdr:from>
    <xdr:to>
      <xdr:col>4</xdr:col>
      <xdr:colOff>800100</xdr:colOff>
      <xdr:row>37</xdr:row>
      <xdr:rowOff>114300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D1FDAD8E-5E73-9145-A2B3-7719C3F343FD}"/>
            </a:ext>
          </a:extLst>
        </xdr:cNvPr>
        <xdr:cNvCxnSpPr/>
      </xdr:nvCxnSpPr>
      <xdr:spPr>
        <a:xfrm flipV="1">
          <a:off x="3695700" y="6972300"/>
          <a:ext cx="40640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32</xdr:row>
      <xdr:rowOff>190500</xdr:rowOff>
    </xdr:from>
    <xdr:to>
      <xdr:col>5</xdr:col>
      <xdr:colOff>533400</xdr:colOff>
      <xdr:row>34</xdr:row>
      <xdr:rowOff>38100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2E46775-073A-194B-A020-43936D8EDC16}"/>
            </a:ext>
          </a:extLst>
        </xdr:cNvPr>
        <xdr:cNvCxnSpPr/>
      </xdr:nvCxnSpPr>
      <xdr:spPr>
        <a:xfrm flipV="1">
          <a:off x="4127500" y="6692900"/>
          <a:ext cx="53340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266700</xdr:colOff>
      <xdr:row>101</xdr:row>
      <xdr:rowOff>25400</xdr:rowOff>
    </xdr:from>
    <xdr:to>
      <xdr:col>12</xdr:col>
      <xdr:colOff>609600</xdr:colOff>
      <xdr:row>125</xdr:row>
      <xdr:rowOff>2278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65C08DF-5228-5545-94CA-0AC8BE119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3200" y="205486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76</xdr:row>
      <xdr:rowOff>12700</xdr:rowOff>
    </xdr:from>
    <xdr:to>
      <xdr:col>12</xdr:col>
      <xdr:colOff>609600</xdr:colOff>
      <xdr:row>99</xdr:row>
      <xdr:rowOff>192778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8CAC5559-750C-AB4F-8AE7-2109DA663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0" y="15455900"/>
          <a:ext cx="7772400" cy="4853678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49</xdr:row>
      <xdr:rowOff>190500</xdr:rowOff>
    </xdr:from>
    <xdr:to>
      <xdr:col>12</xdr:col>
      <xdr:colOff>469900</xdr:colOff>
      <xdr:row>73</xdr:row>
      <xdr:rowOff>167378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C3875077-74BE-1D43-B7F9-EE814628C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03500" y="10147300"/>
          <a:ext cx="7772400" cy="4853678"/>
        </a:xfrm>
        <a:prstGeom prst="rect">
          <a:avLst/>
        </a:prstGeom>
      </xdr:spPr>
    </xdr:pic>
    <xdr:clientData/>
  </xdr:twoCellAnchor>
  <xdr:twoCellAnchor>
    <xdr:from>
      <xdr:col>4</xdr:col>
      <xdr:colOff>215900</xdr:colOff>
      <xdr:row>165</xdr:row>
      <xdr:rowOff>190500</xdr:rowOff>
    </xdr:from>
    <xdr:to>
      <xdr:col>10</xdr:col>
      <xdr:colOff>165100</xdr:colOff>
      <xdr:row>178</xdr:row>
      <xdr:rowOff>63500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5A170F7A-0FCF-1642-92E6-38E541AF58B9}"/>
            </a:ext>
          </a:extLst>
        </xdr:cNvPr>
        <xdr:cNvSpPr/>
      </xdr:nvSpPr>
      <xdr:spPr>
        <a:xfrm>
          <a:off x="2692400" y="29654500"/>
          <a:ext cx="4902200" cy="2514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167</xdr:row>
      <xdr:rowOff>127000</xdr:rowOff>
    </xdr:from>
    <xdr:to>
      <xdr:col>10</xdr:col>
      <xdr:colOff>406400</xdr:colOff>
      <xdr:row>170</xdr:row>
      <xdr:rowOff>25400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88A3F29-7408-C94C-8936-5E9B638974B0}"/>
            </a:ext>
          </a:extLst>
        </xdr:cNvPr>
        <xdr:cNvSpPr/>
      </xdr:nvSpPr>
      <xdr:spPr>
        <a:xfrm>
          <a:off x="2489200" y="29997400"/>
          <a:ext cx="5346700" cy="508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常驻OFFER</a:t>
          </a:r>
          <a:r>
            <a:rPr lang="zh-CN" altLang="en-US" sz="1100" baseline="0"/>
            <a:t> </a:t>
          </a:r>
          <a:endParaRPr lang="en-US" sz="1100"/>
        </a:p>
      </xdr:txBody>
    </xdr:sp>
    <xdr:clientData/>
  </xdr:twoCellAnchor>
  <xdr:twoCellAnchor>
    <xdr:from>
      <xdr:col>4</xdr:col>
      <xdr:colOff>584200</xdr:colOff>
      <xdr:row>171</xdr:row>
      <xdr:rowOff>76200</xdr:rowOff>
    </xdr:from>
    <xdr:to>
      <xdr:col>6</xdr:col>
      <xdr:colOff>215900</xdr:colOff>
      <xdr:row>176</xdr:row>
      <xdr:rowOff>127000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63B1649-13EF-2C41-8166-32C4F35ED4FE}"/>
            </a:ext>
          </a:extLst>
        </xdr:cNvPr>
        <xdr:cNvSpPr/>
      </xdr:nvSpPr>
      <xdr:spPr>
        <a:xfrm>
          <a:off x="3060700" y="307594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406400</xdr:colOff>
      <xdr:row>171</xdr:row>
      <xdr:rowOff>88900</xdr:rowOff>
    </xdr:from>
    <xdr:to>
      <xdr:col>8</xdr:col>
      <xdr:colOff>38100</xdr:colOff>
      <xdr:row>176</xdr:row>
      <xdr:rowOff>139700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AB1D6E1-7E02-D142-8F0D-7E01C2368B31}"/>
            </a:ext>
          </a:extLst>
        </xdr:cNvPr>
        <xdr:cNvSpPr/>
      </xdr:nvSpPr>
      <xdr:spPr>
        <a:xfrm>
          <a:off x="45339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254000</xdr:colOff>
      <xdr:row>171</xdr:row>
      <xdr:rowOff>88900</xdr:rowOff>
    </xdr:from>
    <xdr:to>
      <xdr:col>9</xdr:col>
      <xdr:colOff>711200</xdr:colOff>
      <xdr:row>176</xdr:row>
      <xdr:rowOff>139700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7D684064-44E7-064D-B917-BDCA844868E8}"/>
            </a:ext>
          </a:extLst>
        </xdr:cNvPr>
        <xdr:cNvSpPr/>
      </xdr:nvSpPr>
      <xdr:spPr>
        <a:xfrm>
          <a:off x="6032500" y="30772100"/>
          <a:ext cx="1282700" cy="106680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88900</xdr:colOff>
      <xdr:row>179</xdr:row>
      <xdr:rowOff>88900</xdr:rowOff>
    </xdr:from>
    <xdr:to>
      <xdr:col>10</xdr:col>
      <xdr:colOff>0</xdr:colOff>
      <xdr:row>180</xdr:row>
      <xdr:rowOff>63500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1697DA84-7828-C848-A1C1-267E64585376}"/>
            </a:ext>
          </a:extLst>
        </xdr:cNvPr>
        <xdr:cNvSpPr/>
      </xdr:nvSpPr>
      <xdr:spPr>
        <a:xfrm>
          <a:off x="2565400" y="32397700"/>
          <a:ext cx="4864100" cy="177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76714</xdr:colOff>
      <xdr:row>179</xdr:row>
      <xdr:rowOff>83255</xdr:rowOff>
    </xdr:from>
    <xdr:to>
      <xdr:col>7</xdr:col>
      <xdr:colOff>641415</xdr:colOff>
      <xdr:row>180</xdr:row>
      <xdr:rowOff>64141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CB78110-804C-AF41-B5A6-5E2029B57409}"/>
            </a:ext>
          </a:extLst>
        </xdr:cNvPr>
        <xdr:cNvSpPr/>
      </xdr:nvSpPr>
      <xdr:spPr>
        <a:xfrm>
          <a:off x="2539744" y="32718407"/>
          <a:ext cx="3027732" cy="186138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1817512</xdr:colOff>
      <xdr:row>78</xdr:row>
      <xdr:rowOff>42335</xdr:rowOff>
    </xdr:from>
    <xdr:to>
      <xdr:col>60</xdr:col>
      <xdr:colOff>818444</xdr:colOff>
      <xdr:row>116</xdr:row>
      <xdr:rowOff>98778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EC6FC42-E39C-C540-95BE-9D55E952E89A}"/>
            </a:ext>
          </a:extLst>
        </xdr:cNvPr>
        <xdr:cNvSpPr/>
      </xdr:nvSpPr>
      <xdr:spPr>
        <a:xfrm>
          <a:off x="55975956" y="15832668"/>
          <a:ext cx="8187266" cy="756355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曲线上</a:t>
          </a:r>
          <a:r>
            <a:rPr lang="zh-CN" altLang="en-US" sz="1100">
              <a:solidFill>
                <a:schemeClr val="tx1"/>
              </a:solidFill>
            </a:rPr>
            <a:t> </a:t>
          </a:r>
          <a:r>
            <a:rPr lang="en-US" altLang="zh-CN" sz="1100">
              <a:solidFill>
                <a:schemeClr val="tx1"/>
              </a:solidFill>
            </a:rPr>
            <a:t>x</a:t>
          </a:r>
          <a:r>
            <a:rPr lang="zh-CN" altLang="en-US" sz="1100">
              <a:solidFill>
                <a:schemeClr val="tx1"/>
              </a:solidFill>
            </a:rPr>
            <a:t>美元的宝箱卡实际花费除</a:t>
          </a:r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63500</xdr:colOff>
      <xdr:row>10</xdr:row>
      <xdr:rowOff>139700</xdr:rowOff>
    </xdr:from>
    <xdr:to>
      <xdr:col>18</xdr:col>
      <xdr:colOff>508000</xdr:colOff>
      <xdr:row>24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143092-691F-CA48-AD00-1DE741DA4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200</xdr:col>
      <xdr:colOff>186422</xdr:colOff>
      <xdr:row>14</xdr:row>
      <xdr:rowOff>81559</xdr:rowOff>
    </xdr:from>
    <xdr:to>
      <xdr:col>200</xdr:col>
      <xdr:colOff>198074</xdr:colOff>
      <xdr:row>32</xdr:row>
      <xdr:rowOff>104862</xdr:rowOff>
    </xdr:to>
    <xdr:cxnSp macro="">
      <xdr:nvCxnSpPr>
        <xdr:cNvPr id="3" name="直线箭头连接符 2">
          <a:extLst>
            <a:ext uri="{FF2B5EF4-FFF2-40B4-BE49-F238E27FC236}">
              <a16:creationId xmlns:a16="http://schemas.microsoft.com/office/drawing/2014/main" id="{D68AD3FB-DAFD-9349-A243-B2EB21205BFD}"/>
            </a:ext>
          </a:extLst>
        </xdr:cNvPr>
        <xdr:cNvCxnSpPr/>
      </xdr:nvCxnSpPr>
      <xdr:spPr>
        <a:xfrm flipH="1" flipV="1">
          <a:off x="27427922" y="2519959"/>
          <a:ext cx="11652" cy="36809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200</xdr:col>
      <xdr:colOff>233028</xdr:colOff>
      <xdr:row>32</xdr:row>
      <xdr:rowOff>81559</xdr:rowOff>
    </xdr:from>
    <xdr:to>
      <xdr:col>205</xdr:col>
      <xdr:colOff>58257</xdr:colOff>
      <xdr:row>32</xdr:row>
      <xdr:rowOff>104862</xdr:rowOff>
    </xdr:to>
    <xdr:cxnSp macro="">
      <xdr:nvCxnSpPr>
        <xdr:cNvPr id="4" name="直线箭头连接符 3">
          <a:extLst>
            <a:ext uri="{FF2B5EF4-FFF2-40B4-BE49-F238E27FC236}">
              <a16:creationId xmlns:a16="http://schemas.microsoft.com/office/drawing/2014/main" id="{1A7745E4-6670-4C41-95E0-C4E4FC489622}"/>
            </a:ext>
          </a:extLst>
        </xdr:cNvPr>
        <xdr:cNvCxnSpPr/>
      </xdr:nvCxnSpPr>
      <xdr:spPr>
        <a:xfrm flipV="1">
          <a:off x="27474528" y="6177559"/>
          <a:ext cx="3952729" cy="233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202</xdr:col>
      <xdr:colOff>139817</xdr:colOff>
      <xdr:row>33</xdr:row>
      <xdr:rowOff>34954</xdr:rowOff>
    </xdr:from>
    <xdr:to>
      <xdr:col>203</xdr:col>
      <xdr:colOff>629175</xdr:colOff>
      <xdr:row>36</xdr:row>
      <xdr:rowOff>0</xdr:rowOff>
    </xdr:to>
    <xdr:sp macro="" textlink="">
      <xdr:nvSpPr>
        <xdr:cNvPr id="5" name="上箭头标注 4">
          <a:extLst>
            <a:ext uri="{FF2B5EF4-FFF2-40B4-BE49-F238E27FC236}">
              <a16:creationId xmlns:a16="http://schemas.microsoft.com/office/drawing/2014/main" id="{38BE271E-27A5-F548-B411-A1AD8CF087FC}"/>
            </a:ext>
          </a:extLst>
        </xdr:cNvPr>
        <xdr:cNvSpPr/>
      </xdr:nvSpPr>
      <xdr:spPr>
        <a:xfrm>
          <a:off x="29032317" y="6334154"/>
          <a:ext cx="1314858" cy="574646"/>
        </a:xfrm>
        <a:prstGeom prst="up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投入的资源</a:t>
          </a:r>
        </a:p>
      </xdr:txBody>
    </xdr:sp>
    <xdr:clientData/>
  </xdr:twoCellAnchor>
  <xdr:twoCellAnchor>
    <xdr:from>
      <xdr:col>198</xdr:col>
      <xdr:colOff>792294</xdr:colOff>
      <xdr:row>16</xdr:row>
      <xdr:rowOff>104862</xdr:rowOff>
    </xdr:from>
    <xdr:to>
      <xdr:col>199</xdr:col>
      <xdr:colOff>664128</xdr:colOff>
      <xdr:row>22</xdr:row>
      <xdr:rowOff>58256</xdr:rowOff>
    </xdr:to>
    <xdr:sp macro="" textlink="">
      <xdr:nvSpPr>
        <xdr:cNvPr id="6" name="右箭头标注 5">
          <a:extLst>
            <a:ext uri="{FF2B5EF4-FFF2-40B4-BE49-F238E27FC236}">
              <a16:creationId xmlns:a16="http://schemas.microsoft.com/office/drawing/2014/main" id="{1B52602F-279B-3D47-83ED-7E97A67C3E74}"/>
            </a:ext>
          </a:extLst>
        </xdr:cNvPr>
        <xdr:cNvSpPr/>
      </xdr:nvSpPr>
      <xdr:spPr>
        <a:xfrm>
          <a:off x="26382794" y="2949662"/>
          <a:ext cx="697334" cy="1172594"/>
        </a:xfrm>
        <a:prstGeom prst="rightArrow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收获的资源</a:t>
          </a:r>
        </a:p>
      </xdr:txBody>
    </xdr:sp>
    <xdr:clientData/>
  </xdr:twoCellAnchor>
  <xdr:twoCellAnchor>
    <xdr:from>
      <xdr:col>200</xdr:col>
      <xdr:colOff>241301</xdr:colOff>
      <xdr:row>14</xdr:row>
      <xdr:rowOff>152400</xdr:rowOff>
    </xdr:from>
    <xdr:to>
      <xdr:col>207</xdr:col>
      <xdr:colOff>149076</xdr:colOff>
      <xdr:row>49</xdr:row>
      <xdr:rowOff>189436</xdr:rowOff>
    </xdr:to>
    <xdr:sp macro="" textlink="">
      <xdr:nvSpPr>
        <xdr:cNvPr id="7" name="弧 6">
          <a:extLst>
            <a:ext uri="{FF2B5EF4-FFF2-40B4-BE49-F238E27FC236}">
              <a16:creationId xmlns:a16="http://schemas.microsoft.com/office/drawing/2014/main" id="{6D3EB9E7-FA32-FE40-844E-DCAEC4040E03}"/>
            </a:ext>
          </a:extLst>
        </xdr:cNvPr>
        <xdr:cNvSpPr/>
      </xdr:nvSpPr>
      <xdr:spPr>
        <a:xfrm rot="16200000">
          <a:off x="57485421" y="3830180"/>
          <a:ext cx="7149036" cy="5686275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62</xdr:col>
      <xdr:colOff>384780</xdr:colOff>
      <xdr:row>2</xdr:row>
      <xdr:rowOff>99213</xdr:rowOff>
    </xdr:from>
    <xdr:to>
      <xdr:col>69</xdr:col>
      <xdr:colOff>293077</xdr:colOff>
      <xdr:row>21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C8F044-7D78-6C41-9C3B-74B06310E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62</xdr:col>
      <xdr:colOff>384257</xdr:colOff>
      <xdr:row>24</xdr:row>
      <xdr:rowOff>17801</xdr:rowOff>
    </xdr:from>
    <xdr:to>
      <xdr:col>69</xdr:col>
      <xdr:colOff>269732</xdr:colOff>
      <xdr:row>39</xdr:row>
      <xdr:rowOff>141110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C558137E-5304-2E4E-B71D-92424EA25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931334</xdr:colOff>
      <xdr:row>85</xdr:row>
      <xdr:rowOff>56445</xdr:rowOff>
    </xdr:from>
    <xdr:to>
      <xdr:col>56</xdr:col>
      <xdr:colOff>649111</xdr:colOff>
      <xdr:row>99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940F738-1CE6-9E4E-AACF-4EA972CB90EE}"/>
            </a:ext>
          </a:extLst>
        </xdr:cNvPr>
        <xdr:cNvSpPr/>
      </xdr:nvSpPr>
      <xdr:spPr>
        <a:xfrm>
          <a:off x="57474556" y="17229667"/>
          <a:ext cx="1975555" cy="27093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宝箱</a:t>
          </a:r>
        </a:p>
      </xdr:txBody>
    </xdr:sp>
    <xdr:clientData/>
  </xdr:twoCellAnchor>
  <xdr:twoCellAnchor>
    <xdr:from>
      <xdr:col>57</xdr:col>
      <xdr:colOff>688622</xdr:colOff>
      <xdr:row>81</xdr:row>
      <xdr:rowOff>81844</xdr:rowOff>
    </xdr:from>
    <xdr:to>
      <xdr:col>59</xdr:col>
      <xdr:colOff>1848555</xdr:colOff>
      <xdr:row>89</xdr:row>
      <xdr:rowOff>84667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3FAF179-1C5E-BB4D-8F0A-EA4F806796F0}"/>
            </a:ext>
          </a:extLst>
        </xdr:cNvPr>
        <xdr:cNvSpPr/>
      </xdr:nvSpPr>
      <xdr:spPr>
        <a:xfrm>
          <a:off x="60322178" y="164648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一倍的宝箱币</a:t>
          </a:r>
        </a:p>
      </xdr:txBody>
    </xdr:sp>
    <xdr:clientData/>
  </xdr:twoCellAnchor>
  <xdr:twoCellAnchor>
    <xdr:from>
      <xdr:col>57</xdr:col>
      <xdr:colOff>699911</xdr:colOff>
      <xdr:row>93</xdr:row>
      <xdr:rowOff>79021</xdr:rowOff>
    </xdr:from>
    <xdr:to>
      <xdr:col>59</xdr:col>
      <xdr:colOff>1859844</xdr:colOff>
      <xdr:row>101</xdr:row>
      <xdr:rowOff>81844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F34C8B8-B5EB-4647-904A-38884C8A5655}"/>
            </a:ext>
          </a:extLst>
        </xdr:cNvPr>
        <xdr:cNvSpPr/>
      </xdr:nvSpPr>
      <xdr:spPr>
        <a:xfrm>
          <a:off x="60333467" y="18832688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一倍的球卡</a:t>
          </a:r>
        </a:p>
      </xdr:txBody>
    </xdr:sp>
    <xdr:clientData/>
  </xdr:twoCellAnchor>
  <xdr:twoCellAnchor>
    <xdr:from>
      <xdr:col>56</xdr:col>
      <xdr:colOff>649111</xdr:colOff>
      <xdr:row>85</xdr:row>
      <xdr:rowOff>83256</xdr:rowOff>
    </xdr:from>
    <xdr:to>
      <xdr:col>57</xdr:col>
      <xdr:colOff>688622</xdr:colOff>
      <xdr:row>92</xdr:row>
      <xdr:rowOff>28223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30E408F-62CE-F34C-8096-3B2A53DE102E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59450111" y="17256478"/>
          <a:ext cx="872067" cy="132785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699911</xdr:colOff>
      <xdr:row>97</xdr:row>
      <xdr:rowOff>80433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E6844DF-EB33-674C-8B4C-47DC34E0D73A}"/>
            </a:ext>
          </a:extLst>
        </xdr:cNvPr>
        <xdr:cNvCxnSpPr>
          <a:stCxn id="9" idx="3"/>
          <a:endCxn id="12" idx="1"/>
        </xdr:cNvCxnSpPr>
      </xdr:nvCxnSpPr>
      <xdr:spPr>
        <a:xfrm>
          <a:off x="59450111" y="18584334"/>
          <a:ext cx="883356" cy="10399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682977</xdr:colOff>
      <xdr:row>104</xdr:row>
      <xdr:rowOff>160866</xdr:rowOff>
    </xdr:from>
    <xdr:to>
      <xdr:col>59</xdr:col>
      <xdr:colOff>1842910</xdr:colOff>
      <xdr:row>112</xdr:row>
      <xdr:rowOff>163689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62E9369-DA57-F946-9380-63A70827DB96}"/>
            </a:ext>
          </a:extLst>
        </xdr:cNvPr>
        <xdr:cNvSpPr/>
      </xdr:nvSpPr>
      <xdr:spPr>
        <a:xfrm>
          <a:off x="60316533" y="21087644"/>
          <a:ext cx="2825044" cy="15832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所有分配到付费内的升级币</a:t>
          </a:r>
        </a:p>
      </xdr:txBody>
    </xdr:sp>
    <xdr:clientData/>
  </xdr:twoCellAnchor>
  <xdr:twoCellAnchor>
    <xdr:from>
      <xdr:col>56</xdr:col>
      <xdr:colOff>649111</xdr:colOff>
      <xdr:row>92</xdr:row>
      <xdr:rowOff>28223</xdr:rowOff>
    </xdr:from>
    <xdr:to>
      <xdr:col>57</xdr:col>
      <xdr:colOff>682977</xdr:colOff>
      <xdr:row>108</xdr:row>
      <xdr:rowOff>162278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E712A6E-1387-0648-B221-6327E14FAD7C}"/>
            </a:ext>
          </a:extLst>
        </xdr:cNvPr>
        <xdr:cNvCxnSpPr>
          <a:stCxn id="9" idx="3"/>
          <a:endCxn id="18" idx="1"/>
        </xdr:cNvCxnSpPr>
      </xdr:nvCxnSpPr>
      <xdr:spPr>
        <a:xfrm>
          <a:off x="59450111" y="18584334"/>
          <a:ext cx="866422" cy="32949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1001889</xdr:colOff>
      <xdr:row>115</xdr:row>
      <xdr:rowOff>112889</xdr:rowOff>
    </xdr:from>
    <xdr:to>
      <xdr:col>59</xdr:col>
      <xdr:colOff>1919111</xdr:colOff>
      <xdr:row>143</xdr:row>
      <xdr:rowOff>84667</xdr:rowOff>
    </xdr:to>
    <xdr:sp macro="" textlink="">
      <xdr:nvSpPr>
        <xdr:cNvPr id="21" name="Snip Diagonal Corner Rectangle 20">
          <a:extLst>
            <a:ext uri="{FF2B5EF4-FFF2-40B4-BE49-F238E27FC236}">
              <a16:creationId xmlns:a16="http://schemas.microsoft.com/office/drawing/2014/main" id="{E551EDB7-1F89-D94A-BF74-D6F02D4E60B1}"/>
            </a:ext>
          </a:extLst>
        </xdr:cNvPr>
        <xdr:cNvSpPr/>
      </xdr:nvSpPr>
      <xdr:spPr>
        <a:xfrm>
          <a:off x="57545111" y="23212778"/>
          <a:ext cx="5672667" cy="5503333"/>
        </a:xfrm>
        <a:prstGeom prst="snip2Diag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/>
            <a:t>对于传奇卡支线</a:t>
          </a:r>
          <a:r>
            <a:rPr lang="zh-CN" altLang="en-US" sz="1800"/>
            <a:t>？</a:t>
          </a:r>
          <a:endParaRPr lang="en-US" altLang="zh-CN" sz="1800"/>
        </a:p>
        <a:p>
          <a:pPr algn="l"/>
          <a:r>
            <a:rPr lang="zh-CN" altLang="en-US" sz="1800"/>
            <a:t>额外</a:t>
          </a:r>
          <a:r>
            <a:rPr lang="en-US" altLang="zh-CN" sz="1800"/>
            <a:t>500</a:t>
          </a:r>
          <a:r>
            <a:rPr lang="zh-CN" altLang="en-US" sz="1800"/>
            <a:t>刀的额度即可</a:t>
          </a:r>
          <a:endParaRPr lang="en-US" sz="18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469900</xdr:colOff>
      <xdr:row>18</xdr:row>
      <xdr:rowOff>114300</xdr:rowOff>
    </xdr:from>
    <xdr:to>
      <xdr:col>16</xdr:col>
      <xdr:colOff>368300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5CCE39-B27E-FE46-BC7C-096D56E07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</xdr:row>
      <xdr:rowOff>184150</xdr:rowOff>
    </xdr:from>
    <xdr:to>
      <xdr:col>16</xdr:col>
      <xdr:colOff>304800</xdr:colOff>
      <xdr:row>16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EB519-22B8-F34A-BA9E-D3E892C61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18</xdr:col>
      <xdr:colOff>1003300</xdr:colOff>
      <xdr:row>29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52D54B8-6AE0-2147-932D-D4C48AFF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29500" y="1625600"/>
          <a:ext cx="1003300" cy="1003300"/>
        </a:xfrm>
        <a:prstGeom prst="rect">
          <a:avLst/>
        </a:prstGeom>
      </xdr:spPr>
    </xdr:pic>
    <xdr:clientData/>
  </xdr:twoCellAnchor>
  <xdr:twoCellAnchor>
    <xdr:from>
      <xdr:col>17</xdr:col>
      <xdr:colOff>622300</xdr:colOff>
      <xdr:row>47</xdr:row>
      <xdr:rowOff>63500</xdr:rowOff>
    </xdr:from>
    <xdr:to>
      <xdr:col>19</xdr:col>
      <xdr:colOff>330200</xdr:colOff>
      <xdr:row>65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332ADA-C3B6-93C3-89C3-42008F94BC96}"/>
            </a:ext>
          </a:extLst>
        </xdr:cNvPr>
        <xdr:cNvSpPr txBox="1"/>
      </xdr:nvSpPr>
      <xdr:spPr>
        <a:xfrm>
          <a:off x="19926300" y="2095500"/>
          <a:ext cx="1663700" cy="73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提高进度奖励中的弹球投放量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25400</xdr:colOff>
      <xdr:row>34</xdr:row>
      <xdr:rowOff>38100</xdr:rowOff>
    </xdr:from>
    <xdr:to>
      <xdr:col>17</xdr:col>
      <xdr:colOff>228600</xdr:colOff>
      <xdr:row>39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645DE5-270F-1146-9ADF-C7F87B01C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697230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76200</xdr:colOff>
      <xdr:row>68</xdr:row>
      <xdr:rowOff>50800</xdr:rowOff>
    </xdr:from>
    <xdr:to>
      <xdr:col>17</xdr:col>
      <xdr:colOff>228600</xdr:colOff>
      <xdr:row>73</xdr:row>
      <xdr:rowOff>89535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08300F-F2E7-BE44-9C6A-9691BF89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51400" y="13893800"/>
          <a:ext cx="977900" cy="1054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25400</xdr:colOff>
      <xdr:row>50</xdr:row>
      <xdr:rowOff>101600</xdr:rowOff>
    </xdr:from>
    <xdr:to>
      <xdr:col>17</xdr:col>
      <xdr:colOff>114300</xdr:colOff>
      <xdr:row>55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672622-46B4-6849-AD40-1069330B00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0600" y="10287000"/>
          <a:ext cx="914400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63500</xdr:colOff>
      <xdr:row>50</xdr:row>
      <xdr:rowOff>63500</xdr:rowOff>
    </xdr:from>
    <xdr:to>
      <xdr:col>19</xdr:col>
      <xdr:colOff>190500</xdr:colOff>
      <xdr:row>55</xdr:row>
      <xdr:rowOff>74839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694E3-0749-7145-8A7E-4E40863C6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189700" y="10248900"/>
          <a:ext cx="952500" cy="1027339"/>
        </a:xfrm>
        <a:prstGeom prst="rect">
          <a:avLst/>
        </a:prstGeom>
      </xdr:spPr>
    </xdr:pic>
    <xdr:clientData/>
  </xdr:twoCellAnchor>
  <xdr:twoCellAnchor editAs="oneCell">
    <xdr:from>
      <xdr:col>20</xdr:col>
      <xdr:colOff>419100</xdr:colOff>
      <xdr:row>49</xdr:row>
      <xdr:rowOff>152400</xdr:rowOff>
    </xdr:from>
    <xdr:to>
      <xdr:col>21</xdr:col>
      <xdr:colOff>685800</xdr:colOff>
      <xdr:row>55</xdr:row>
      <xdr:rowOff>111216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494C082-9D74-1348-97CD-AA26292E1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196300" y="10134600"/>
          <a:ext cx="1092200" cy="11780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215900</xdr:colOff>
      <xdr:row>34</xdr:row>
      <xdr:rowOff>76200</xdr:rowOff>
    </xdr:from>
    <xdr:to>
      <xdr:col>33</xdr:col>
      <xdr:colOff>1016000</xdr:colOff>
      <xdr:row>38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3538272-A923-A1D6-BF65-5BBAA2973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00600" y="7035800"/>
          <a:ext cx="800100" cy="800100"/>
        </a:xfrm>
        <a:prstGeom prst="rect">
          <a:avLst/>
        </a:prstGeom>
      </xdr:spPr>
    </xdr:pic>
    <xdr:clientData/>
  </xdr:twoCellAnchor>
  <xdr:twoCellAnchor editAs="oneCell">
    <xdr:from>
      <xdr:col>33</xdr:col>
      <xdr:colOff>165100</xdr:colOff>
      <xdr:row>41</xdr:row>
      <xdr:rowOff>0</xdr:rowOff>
    </xdr:from>
    <xdr:to>
      <xdr:col>33</xdr:col>
      <xdr:colOff>1003300</xdr:colOff>
      <xdr:row>45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42E5E9-0840-E0EE-3936-39E78834B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49800" y="8382000"/>
          <a:ext cx="838200" cy="838200"/>
        </a:xfrm>
        <a:prstGeom prst="rect">
          <a:avLst/>
        </a:prstGeom>
      </xdr:spPr>
    </xdr:pic>
    <xdr:clientData/>
  </xdr:twoCellAnchor>
  <xdr:twoCellAnchor editAs="oneCell">
    <xdr:from>
      <xdr:col>33</xdr:col>
      <xdr:colOff>165100</xdr:colOff>
      <xdr:row>48</xdr:row>
      <xdr:rowOff>139700</xdr:rowOff>
    </xdr:from>
    <xdr:to>
      <xdr:col>33</xdr:col>
      <xdr:colOff>1079500</xdr:colOff>
      <xdr:row>53</xdr:row>
      <xdr:rowOff>38100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78BBA8B-7610-7142-8BCA-742307F96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149800" y="9944100"/>
          <a:ext cx="914400" cy="914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12700</xdr:colOff>
      <xdr:row>7</xdr:row>
      <xdr:rowOff>127000</xdr:rowOff>
    </xdr:from>
    <xdr:to>
      <xdr:col>37</xdr:col>
      <xdr:colOff>190500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07652-B1FB-BD4F-84FF-F51F92BC8D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65400" y="1549400"/>
          <a:ext cx="1003300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https://docs.google.com/spreadsheets/d/1enTwAruinyVWYAD8kGRwLu7cR8toyz6BoxOaE_awAhE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B76B-281E-8E47-AF7A-D4E6247A3AFE}">
  <dimension ref="A1:AH36"/>
  <sheetViews>
    <sheetView topLeftCell="C1" zoomScale="115" workbookViewId="0">
      <selection activeCell="J24" sqref="J24"/>
    </sheetView>
  </sheetViews>
  <sheetFormatPr baseColWidth="10" defaultRowHeight="16" x14ac:dyDescent="0.2"/>
  <cols>
    <col min="1" max="1" width="7.83203125" customWidth="1"/>
    <col min="2" max="2" width="10.1640625" customWidth="1"/>
  </cols>
  <sheetData>
    <row r="1" spans="1:34" s="1" customFormat="1" x14ac:dyDescent="0.2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</row>
    <row r="2" spans="1:34" x14ac:dyDescent="0.2">
      <c r="D2" s="121" t="s">
        <v>14</v>
      </c>
      <c r="E2" s="121"/>
      <c r="F2" s="121"/>
      <c r="G2" s="121"/>
      <c r="H2" s="121" t="s">
        <v>15</v>
      </c>
      <c r="I2" s="121"/>
      <c r="J2" s="121"/>
      <c r="K2" s="121" t="s">
        <v>16</v>
      </c>
      <c r="L2" s="121"/>
      <c r="M2" s="121"/>
      <c r="N2" t="s">
        <v>17</v>
      </c>
      <c r="Q2" t="s">
        <v>0</v>
      </c>
      <c r="R2" t="s">
        <v>30</v>
      </c>
      <c r="U2" t="s">
        <v>1</v>
      </c>
      <c r="V2" t="s">
        <v>30</v>
      </c>
      <c r="Y2" t="s">
        <v>2</v>
      </c>
      <c r="Z2" t="s">
        <v>30</v>
      </c>
    </row>
    <row r="3" spans="1:34" x14ac:dyDescent="0.2"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P3" t="s">
        <v>18</v>
      </c>
      <c r="Q3">
        <v>1</v>
      </c>
      <c r="R3">
        <v>26</v>
      </c>
      <c r="T3" t="s">
        <v>18</v>
      </c>
      <c r="U3">
        <v>10</v>
      </c>
      <c r="V3">
        <v>9</v>
      </c>
      <c r="X3" t="s">
        <v>18</v>
      </c>
      <c r="Y3">
        <v>20</v>
      </c>
      <c r="Z3">
        <v>77</v>
      </c>
      <c r="AA3">
        <f>Z3/Z$9</f>
        <v>0.33624454148471616</v>
      </c>
      <c r="AB3">
        <f>AA3*AA3</f>
        <v>0.11306039167826701</v>
      </c>
    </row>
    <row r="4" spans="1:34" x14ac:dyDescent="0.2">
      <c r="A4" s="121" t="s">
        <v>14</v>
      </c>
      <c r="B4" s="121" t="s">
        <v>3</v>
      </c>
      <c r="C4" t="s">
        <v>0</v>
      </c>
      <c r="D4">
        <v>20</v>
      </c>
      <c r="E4">
        <v>20</v>
      </c>
      <c r="F4">
        <v>20</v>
      </c>
      <c r="G4">
        <v>20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P4">
        <v>100</v>
      </c>
      <c r="Q4">
        <v>2</v>
      </c>
      <c r="R4">
        <v>122</v>
      </c>
      <c r="T4">
        <v>300</v>
      </c>
      <c r="U4">
        <v>11</v>
      </c>
      <c r="V4">
        <v>162</v>
      </c>
      <c r="X4">
        <v>300</v>
      </c>
      <c r="Y4">
        <v>21</v>
      </c>
      <c r="Z4">
        <v>0</v>
      </c>
      <c r="AA4">
        <f t="shared" ref="AA4:AA8" si="0">Z4/Z$9</f>
        <v>0</v>
      </c>
      <c r="AB4">
        <f t="shared" ref="AB4:AB8" si="1">AA4*AA4</f>
        <v>0</v>
      </c>
    </row>
    <row r="5" spans="1:34" x14ac:dyDescent="0.2">
      <c r="A5" s="121"/>
      <c r="B5" s="121"/>
      <c r="C5" t="s">
        <v>1</v>
      </c>
      <c r="D5">
        <v>50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v>70</v>
      </c>
      <c r="N5">
        <v>70</v>
      </c>
      <c r="P5">
        <v>50</v>
      </c>
      <c r="Q5">
        <v>3</v>
      </c>
      <c r="R5">
        <v>210</v>
      </c>
      <c r="T5">
        <v>200</v>
      </c>
      <c r="U5">
        <v>12</v>
      </c>
      <c r="V5">
        <v>681</v>
      </c>
      <c r="X5">
        <v>280</v>
      </c>
      <c r="Y5">
        <v>22</v>
      </c>
      <c r="Z5">
        <v>48</v>
      </c>
      <c r="AA5">
        <f t="shared" si="0"/>
        <v>0.20960698689956331</v>
      </c>
      <c r="AB5">
        <f t="shared" si="1"/>
        <v>4.3935088957113705E-2</v>
      </c>
    </row>
    <row r="6" spans="1:34" x14ac:dyDescent="0.2">
      <c r="A6" s="121"/>
      <c r="B6" s="121"/>
      <c r="C6" t="s">
        <v>2</v>
      </c>
      <c r="D6">
        <v>0</v>
      </c>
      <c r="E6">
        <v>0</v>
      </c>
      <c r="F6">
        <v>20</v>
      </c>
      <c r="G6">
        <v>30</v>
      </c>
      <c r="H6">
        <v>400</v>
      </c>
      <c r="I6">
        <v>450</v>
      </c>
      <c r="J6">
        <v>500</v>
      </c>
      <c r="K6">
        <v>550</v>
      </c>
      <c r="L6">
        <v>600</v>
      </c>
      <c r="M6">
        <v>650</v>
      </c>
      <c r="N6">
        <v>1000</v>
      </c>
      <c r="P6">
        <v>30</v>
      </c>
      <c r="Q6">
        <v>4</v>
      </c>
      <c r="R6">
        <v>549</v>
      </c>
      <c r="T6">
        <v>100</v>
      </c>
      <c r="U6">
        <v>13</v>
      </c>
      <c r="V6">
        <v>612</v>
      </c>
      <c r="X6">
        <v>250</v>
      </c>
      <c r="Y6">
        <v>23</v>
      </c>
      <c r="Z6">
        <v>78</v>
      </c>
      <c r="AA6">
        <f t="shared" si="0"/>
        <v>0.34061135371179041</v>
      </c>
      <c r="AB6">
        <f t="shared" si="1"/>
        <v>0.1160160942773784</v>
      </c>
    </row>
    <row r="7" spans="1:34" x14ac:dyDescent="0.2">
      <c r="A7" s="121"/>
      <c r="B7" s="121" t="s">
        <v>4</v>
      </c>
      <c r="C7" t="s">
        <v>0</v>
      </c>
      <c r="D7">
        <v>40</v>
      </c>
      <c r="E7">
        <v>20</v>
      </c>
      <c r="F7">
        <v>20</v>
      </c>
      <c r="G7">
        <v>20</v>
      </c>
      <c r="H7">
        <v>10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P7">
        <v>10</v>
      </c>
      <c r="Q7">
        <v>5</v>
      </c>
      <c r="R7">
        <v>383</v>
      </c>
      <c r="T7">
        <v>50</v>
      </c>
      <c r="U7">
        <v>14</v>
      </c>
      <c r="V7">
        <v>863</v>
      </c>
      <c r="X7">
        <v>220</v>
      </c>
      <c r="Y7">
        <v>24</v>
      </c>
      <c r="Z7">
        <v>19</v>
      </c>
      <c r="AA7">
        <f t="shared" si="0"/>
        <v>8.296943231441048E-2</v>
      </c>
      <c r="AB7">
        <f t="shared" si="1"/>
        <v>6.8839266985755423E-3</v>
      </c>
    </row>
    <row r="8" spans="1:34" x14ac:dyDescent="0.2">
      <c r="A8" s="121"/>
      <c r="B8" s="121"/>
      <c r="C8" t="s">
        <v>1</v>
      </c>
      <c r="D8">
        <v>50</v>
      </c>
      <c r="E8">
        <v>50</v>
      </c>
      <c r="F8">
        <v>70</v>
      </c>
      <c r="G8">
        <v>70</v>
      </c>
      <c r="H8">
        <v>70</v>
      </c>
      <c r="I8">
        <v>70</v>
      </c>
      <c r="J8">
        <v>70</v>
      </c>
      <c r="K8">
        <v>70</v>
      </c>
      <c r="L8">
        <v>70</v>
      </c>
      <c r="M8">
        <v>70</v>
      </c>
      <c r="N8">
        <v>70</v>
      </c>
      <c r="T8">
        <v>30</v>
      </c>
      <c r="U8">
        <v>15</v>
      </c>
      <c r="V8">
        <v>1659</v>
      </c>
      <c r="X8">
        <v>200</v>
      </c>
      <c r="Y8">
        <v>25</v>
      </c>
      <c r="Z8">
        <v>7</v>
      </c>
      <c r="AA8">
        <f t="shared" si="0"/>
        <v>3.0567685589519649E-2</v>
      </c>
      <c r="AB8">
        <f t="shared" si="1"/>
        <v>9.3438340229972717E-4</v>
      </c>
    </row>
    <row r="9" spans="1:34" x14ac:dyDescent="0.2">
      <c r="A9" s="121"/>
      <c r="B9" s="121"/>
      <c r="C9" t="s">
        <v>2</v>
      </c>
      <c r="D9">
        <v>0</v>
      </c>
      <c r="E9">
        <v>0</v>
      </c>
      <c r="F9">
        <v>40</v>
      </c>
      <c r="G9">
        <v>150</v>
      </c>
      <c r="H9">
        <v>300</v>
      </c>
      <c r="I9">
        <v>350</v>
      </c>
      <c r="J9">
        <v>400</v>
      </c>
      <c r="K9">
        <v>450</v>
      </c>
      <c r="L9">
        <v>500</v>
      </c>
      <c r="M9">
        <v>550</v>
      </c>
      <c r="N9">
        <v>950</v>
      </c>
      <c r="T9">
        <v>10</v>
      </c>
      <c r="U9">
        <v>16</v>
      </c>
      <c r="V9">
        <v>616</v>
      </c>
      <c r="Z9">
        <f>SUM(Z3:Z8)</f>
        <v>229</v>
      </c>
      <c r="AB9">
        <f>SUM(AB3:AB8)</f>
        <v>0.28082988501363437</v>
      </c>
    </row>
    <row r="10" spans="1:34" x14ac:dyDescent="0.2">
      <c r="A10" s="121"/>
      <c r="B10" s="121" t="s">
        <v>5</v>
      </c>
      <c r="C10" t="s">
        <v>0</v>
      </c>
      <c r="D10">
        <v>80</v>
      </c>
      <c r="E10">
        <v>40</v>
      </c>
      <c r="F10">
        <v>20</v>
      </c>
      <c r="G10">
        <v>20</v>
      </c>
      <c r="H10">
        <v>10</v>
      </c>
      <c r="I10">
        <v>10</v>
      </c>
      <c r="J10">
        <v>10</v>
      </c>
      <c r="K10">
        <v>10</v>
      </c>
      <c r="L10">
        <v>10</v>
      </c>
      <c r="M10">
        <v>10</v>
      </c>
      <c r="N10">
        <v>10</v>
      </c>
      <c r="X10">
        <v>280</v>
      </c>
    </row>
    <row r="11" spans="1:34" x14ac:dyDescent="0.2">
      <c r="A11" s="121"/>
      <c r="B11" s="121"/>
      <c r="C11" t="s">
        <v>1</v>
      </c>
      <c r="D11">
        <v>50</v>
      </c>
      <c r="E11">
        <v>50</v>
      </c>
      <c r="F11">
        <v>50</v>
      </c>
      <c r="G11">
        <v>70</v>
      </c>
      <c r="H11">
        <v>70</v>
      </c>
      <c r="I11">
        <v>70</v>
      </c>
      <c r="J11">
        <v>70</v>
      </c>
      <c r="K11">
        <v>70</v>
      </c>
      <c r="L11">
        <v>70</v>
      </c>
      <c r="M11">
        <v>70</v>
      </c>
      <c r="N11">
        <v>70</v>
      </c>
    </row>
    <row r="12" spans="1:34" x14ac:dyDescent="0.2">
      <c r="A12" s="121"/>
      <c r="B12" s="121"/>
      <c r="C12" t="s">
        <v>2</v>
      </c>
      <c r="D12">
        <v>0</v>
      </c>
      <c r="E12">
        <v>0</v>
      </c>
      <c r="F12">
        <v>30</v>
      </c>
      <c r="G12">
        <v>100</v>
      </c>
      <c r="H12">
        <v>200</v>
      </c>
      <c r="I12">
        <v>250</v>
      </c>
      <c r="J12">
        <v>300</v>
      </c>
      <c r="K12">
        <v>350</v>
      </c>
      <c r="L12">
        <v>400</v>
      </c>
      <c r="M12">
        <v>450</v>
      </c>
      <c r="N12">
        <v>800</v>
      </c>
    </row>
    <row r="13" spans="1:34" x14ac:dyDescent="0.2">
      <c r="A13" s="121"/>
      <c r="B13" s="121" t="s">
        <v>6</v>
      </c>
      <c r="C13" t="s">
        <v>0</v>
      </c>
      <c r="D13">
        <v>160</v>
      </c>
      <c r="E13">
        <v>80</v>
      </c>
      <c r="F13">
        <v>20</v>
      </c>
      <c r="G13">
        <v>20</v>
      </c>
      <c r="H13">
        <v>10</v>
      </c>
      <c r="I13">
        <v>10</v>
      </c>
      <c r="J13">
        <v>10</v>
      </c>
      <c r="K13">
        <v>10</v>
      </c>
      <c r="L13">
        <v>10</v>
      </c>
      <c r="M13">
        <v>10</v>
      </c>
      <c r="N13">
        <v>10</v>
      </c>
    </row>
    <row r="14" spans="1:34" x14ac:dyDescent="0.2">
      <c r="A14" s="121"/>
      <c r="B14" s="121"/>
      <c r="C14" t="s">
        <v>1</v>
      </c>
      <c r="D14">
        <v>50</v>
      </c>
      <c r="E14">
        <v>50</v>
      </c>
      <c r="F14">
        <v>50</v>
      </c>
      <c r="G14">
        <v>50</v>
      </c>
      <c r="H14">
        <v>70</v>
      </c>
      <c r="I14">
        <v>70</v>
      </c>
      <c r="J14">
        <v>70</v>
      </c>
      <c r="K14">
        <v>70</v>
      </c>
      <c r="L14">
        <v>70</v>
      </c>
      <c r="M14">
        <v>70</v>
      </c>
      <c r="N14">
        <v>70</v>
      </c>
    </row>
    <row r="15" spans="1:34" x14ac:dyDescent="0.2">
      <c r="A15" s="121"/>
      <c r="B15" s="121"/>
      <c r="C15" t="s">
        <v>2</v>
      </c>
      <c r="D15">
        <v>0</v>
      </c>
      <c r="E15">
        <v>0</v>
      </c>
      <c r="F15">
        <v>10</v>
      </c>
      <c r="G15">
        <v>50</v>
      </c>
      <c r="H15">
        <v>100</v>
      </c>
      <c r="I15">
        <v>150</v>
      </c>
      <c r="J15">
        <v>200</v>
      </c>
      <c r="K15">
        <v>400</v>
      </c>
      <c r="L15">
        <v>450</v>
      </c>
      <c r="M15">
        <v>500</v>
      </c>
      <c r="N15">
        <v>700</v>
      </c>
    </row>
    <row r="16" spans="1:34" x14ac:dyDescent="0.2">
      <c r="A16" s="121" t="s">
        <v>15</v>
      </c>
      <c r="B16" s="121" t="s">
        <v>7</v>
      </c>
      <c r="C16" t="s">
        <v>0</v>
      </c>
      <c r="D16">
        <v>100</v>
      </c>
      <c r="E16">
        <v>200</v>
      </c>
      <c r="F16">
        <v>100</v>
      </c>
      <c r="G16">
        <v>20</v>
      </c>
      <c r="H16">
        <v>20</v>
      </c>
      <c r="I16">
        <v>20</v>
      </c>
      <c r="J16">
        <v>20</v>
      </c>
      <c r="K16">
        <v>10</v>
      </c>
      <c r="L16">
        <v>10</v>
      </c>
      <c r="M16">
        <v>10</v>
      </c>
      <c r="N16">
        <v>10</v>
      </c>
    </row>
    <row r="17" spans="1:16" x14ac:dyDescent="0.2">
      <c r="A17" s="121"/>
      <c r="B17" s="121"/>
      <c r="C17" t="s">
        <v>1</v>
      </c>
      <c r="D17">
        <v>20</v>
      </c>
      <c r="E17">
        <v>50</v>
      </c>
      <c r="F17">
        <v>50</v>
      </c>
      <c r="G17">
        <v>50</v>
      </c>
      <c r="H17">
        <v>50</v>
      </c>
      <c r="I17">
        <v>70</v>
      </c>
      <c r="J17">
        <v>70</v>
      </c>
      <c r="K17">
        <v>70</v>
      </c>
      <c r="L17">
        <v>70</v>
      </c>
      <c r="M17">
        <v>70</v>
      </c>
      <c r="N17">
        <v>70</v>
      </c>
      <c r="P17" t="s">
        <v>29</v>
      </c>
    </row>
    <row r="18" spans="1:16" x14ac:dyDescent="0.2">
      <c r="A18" s="121"/>
      <c r="B18" s="121"/>
      <c r="C18" t="s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40</v>
      </c>
      <c r="J18">
        <v>150</v>
      </c>
      <c r="K18">
        <v>300</v>
      </c>
      <c r="L18">
        <v>350</v>
      </c>
      <c r="M18">
        <v>400</v>
      </c>
      <c r="N18">
        <v>600</v>
      </c>
    </row>
    <row r="19" spans="1:16" x14ac:dyDescent="0.2">
      <c r="A19" s="121"/>
      <c r="B19" s="121" t="s">
        <v>8</v>
      </c>
      <c r="C19" t="s">
        <v>0</v>
      </c>
      <c r="D19">
        <v>100</v>
      </c>
      <c r="E19">
        <v>300</v>
      </c>
      <c r="F19">
        <v>200</v>
      </c>
      <c r="G19">
        <v>100</v>
      </c>
      <c r="H19">
        <v>40</v>
      </c>
      <c r="I19">
        <v>20</v>
      </c>
      <c r="J19">
        <v>20</v>
      </c>
      <c r="K19">
        <v>10</v>
      </c>
      <c r="L19">
        <v>10</v>
      </c>
      <c r="M19">
        <v>10</v>
      </c>
      <c r="N19">
        <v>10</v>
      </c>
    </row>
    <row r="20" spans="1:16" x14ac:dyDescent="0.2">
      <c r="A20" s="121"/>
      <c r="B20" s="121"/>
      <c r="C20" t="s">
        <v>1</v>
      </c>
      <c r="D20">
        <v>10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70</v>
      </c>
      <c r="K20">
        <v>70</v>
      </c>
      <c r="L20">
        <v>70</v>
      </c>
      <c r="M20">
        <v>70</v>
      </c>
      <c r="N20">
        <v>70</v>
      </c>
    </row>
    <row r="21" spans="1:16" x14ac:dyDescent="0.2">
      <c r="A21" s="121"/>
      <c r="B21" s="121"/>
      <c r="C21" t="s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30</v>
      </c>
      <c r="J21">
        <v>100</v>
      </c>
      <c r="K21">
        <v>200</v>
      </c>
      <c r="L21">
        <v>250</v>
      </c>
      <c r="M21">
        <v>300</v>
      </c>
      <c r="N21">
        <v>500</v>
      </c>
    </row>
    <row r="22" spans="1:16" x14ac:dyDescent="0.2">
      <c r="A22" s="121"/>
      <c r="B22" s="121" t="s">
        <v>9</v>
      </c>
      <c r="C22" t="s">
        <v>0</v>
      </c>
      <c r="D22">
        <v>100</v>
      </c>
      <c r="E22">
        <v>400</v>
      </c>
      <c r="F22">
        <v>300</v>
      </c>
      <c r="G22">
        <v>150</v>
      </c>
      <c r="H22">
        <v>80</v>
      </c>
      <c r="I22">
        <v>20</v>
      </c>
      <c r="J22">
        <v>20</v>
      </c>
      <c r="K22">
        <v>10</v>
      </c>
      <c r="L22">
        <v>10</v>
      </c>
      <c r="M22">
        <v>10</v>
      </c>
      <c r="N22">
        <v>10</v>
      </c>
    </row>
    <row r="23" spans="1:16" x14ac:dyDescent="0.2">
      <c r="A23" s="121"/>
      <c r="B23" s="121"/>
      <c r="C23" t="s">
        <v>1</v>
      </c>
      <c r="D23">
        <v>5</v>
      </c>
      <c r="E23">
        <v>50</v>
      </c>
      <c r="F23">
        <v>50</v>
      </c>
      <c r="G23">
        <v>50</v>
      </c>
      <c r="H23">
        <v>50</v>
      </c>
      <c r="I23">
        <v>50</v>
      </c>
      <c r="J23">
        <v>50</v>
      </c>
      <c r="K23">
        <v>70</v>
      </c>
      <c r="L23">
        <v>70</v>
      </c>
      <c r="M23">
        <v>70</v>
      </c>
      <c r="N23">
        <v>70</v>
      </c>
    </row>
    <row r="24" spans="1:16" x14ac:dyDescent="0.2">
      <c r="A24" s="121"/>
      <c r="B24" s="121"/>
      <c r="C24" t="s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10</v>
      </c>
      <c r="J24">
        <v>50</v>
      </c>
      <c r="K24">
        <v>100</v>
      </c>
      <c r="L24">
        <v>150</v>
      </c>
      <c r="M24">
        <v>200</v>
      </c>
      <c r="N24">
        <v>400</v>
      </c>
    </row>
    <row r="25" spans="1:16" x14ac:dyDescent="0.2">
      <c r="A25" s="121" t="s">
        <v>16</v>
      </c>
      <c r="B25" s="121" t="s">
        <v>10</v>
      </c>
      <c r="C25" t="s">
        <v>0</v>
      </c>
      <c r="D25">
        <v>100</v>
      </c>
      <c r="E25">
        <v>100</v>
      </c>
      <c r="F25">
        <v>100</v>
      </c>
      <c r="G25">
        <v>100</v>
      </c>
      <c r="H25">
        <v>200</v>
      </c>
      <c r="I25">
        <v>100</v>
      </c>
      <c r="J25">
        <v>20</v>
      </c>
      <c r="K25">
        <v>20</v>
      </c>
      <c r="L25">
        <v>20</v>
      </c>
      <c r="M25">
        <v>20</v>
      </c>
      <c r="N25">
        <v>20</v>
      </c>
    </row>
    <row r="26" spans="1:16" x14ac:dyDescent="0.2">
      <c r="A26" s="121"/>
      <c r="B26" s="121"/>
      <c r="C26" t="s">
        <v>1</v>
      </c>
      <c r="D26">
        <v>0</v>
      </c>
      <c r="E26">
        <v>0</v>
      </c>
      <c r="F26">
        <v>0</v>
      </c>
      <c r="G26">
        <v>0</v>
      </c>
      <c r="H26">
        <v>50</v>
      </c>
      <c r="I26">
        <v>50</v>
      </c>
      <c r="J26">
        <v>50</v>
      </c>
      <c r="K26">
        <v>50</v>
      </c>
      <c r="L26">
        <v>50</v>
      </c>
      <c r="M26">
        <v>70</v>
      </c>
      <c r="N26">
        <v>70</v>
      </c>
    </row>
    <row r="27" spans="1:16" x14ac:dyDescent="0.2">
      <c r="A27" s="121"/>
      <c r="B27" s="121"/>
      <c r="C27" t="s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40</v>
      </c>
      <c r="N27">
        <v>150</v>
      </c>
    </row>
    <row r="28" spans="1:16" x14ac:dyDescent="0.2">
      <c r="A28" s="121"/>
      <c r="B28" s="121" t="s">
        <v>11</v>
      </c>
      <c r="C28" t="s">
        <v>0</v>
      </c>
      <c r="D28">
        <v>100</v>
      </c>
      <c r="E28">
        <v>100</v>
      </c>
      <c r="F28">
        <v>100</v>
      </c>
      <c r="G28">
        <v>100</v>
      </c>
      <c r="H28">
        <v>300</v>
      </c>
      <c r="I28">
        <v>200</v>
      </c>
      <c r="J28">
        <v>100</v>
      </c>
      <c r="K28">
        <v>40</v>
      </c>
      <c r="L28">
        <v>40</v>
      </c>
      <c r="M28">
        <v>20</v>
      </c>
      <c r="N28">
        <v>20</v>
      </c>
    </row>
    <row r="29" spans="1:16" x14ac:dyDescent="0.2">
      <c r="A29" s="121"/>
      <c r="B29" s="121"/>
      <c r="C29" t="s">
        <v>1</v>
      </c>
      <c r="D29">
        <v>0</v>
      </c>
      <c r="E29">
        <v>0</v>
      </c>
      <c r="F29">
        <v>0</v>
      </c>
      <c r="G29">
        <v>0</v>
      </c>
      <c r="H29">
        <v>50</v>
      </c>
      <c r="I29">
        <v>50</v>
      </c>
      <c r="J29">
        <v>50</v>
      </c>
      <c r="K29">
        <v>50</v>
      </c>
      <c r="L29">
        <v>50</v>
      </c>
      <c r="M29">
        <v>50</v>
      </c>
      <c r="N29">
        <v>70</v>
      </c>
    </row>
    <row r="30" spans="1:16" x14ac:dyDescent="0.2">
      <c r="A30" s="121"/>
      <c r="B30" s="121"/>
      <c r="C30" t="s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30</v>
      </c>
      <c r="N30">
        <v>100</v>
      </c>
    </row>
    <row r="31" spans="1:16" x14ac:dyDescent="0.2">
      <c r="A31" s="121"/>
      <c r="B31" s="121" t="s">
        <v>12</v>
      </c>
      <c r="C31" t="s">
        <v>0</v>
      </c>
      <c r="D31">
        <v>100</v>
      </c>
      <c r="E31">
        <v>100</v>
      </c>
      <c r="F31">
        <v>100</v>
      </c>
      <c r="G31">
        <v>100</v>
      </c>
      <c r="H31">
        <v>100</v>
      </c>
      <c r="I31">
        <v>100</v>
      </c>
      <c r="J31">
        <v>100</v>
      </c>
      <c r="K31">
        <v>80</v>
      </c>
      <c r="L31">
        <v>80</v>
      </c>
      <c r="M31">
        <v>0</v>
      </c>
      <c r="N31">
        <v>20</v>
      </c>
    </row>
    <row r="32" spans="1:16" x14ac:dyDescent="0.2">
      <c r="A32" s="121"/>
      <c r="B32" s="121"/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50</v>
      </c>
      <c r="L32">
        <v>50</v>
      </c>
      <c r="M32">
        <v>0</v>
      </c>
      <c r="N32">
        <v>50</v>
      </c>
    </row>
    <row r="33" spans="1:14" x14ac:dyDescent="0.2">
      <c r="A33" s="121"/>
      <c r="B33" s="121"/>
      <c r="C33" t="s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30</v>
      </c>
      <c r="N33">
        <v>50</v>
      </c>
    </row>
    <row r="34" spans="1:14" x14ac:dyDescent="0.2">
      <c r="A34" s="121" t="s">
        <v>17</v>
      </c>
      <c r="B34" s="121" t="s">
        <v>13</v>
      </c>
      <c r="C34" t="s">
        <v>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v>100</v>
      </c>
      <c r="L34">
        <v>100</v>
      </c>
      <c r="M34">
        <v>80</v>
      </c>
      <c r="N34">
        <v>20</v>
      </c>
    </row>
    <row r="35" spans="1:14" x14ac:dyDescent="0.2">
      <c r="A35" s="121"/>
      <c r="B35" s="121"/>
      <c r="C35" t="s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50</v>
      </c>
      <c r="M35">
        <v>50</v>
      </c>
      <c r="N35">
        <v>50</v>
      </c>
    </row>
    <row r="36" spans="1:14" x14ac:dyDescent="0.2">
      <c r="A36" s="121"/>
      <c r="B36" s="121"/>
      <c r="C36" t="s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50</v>
      </c>
    </row>
  </sheetData>
  <mergeCells count="18">
    <mergeCell ref="A34:A36"/>
    <mergeCell ref="A25:A33"/>
    <mergeCell ref="D2:G2"/>
    <mergeCell ref="H2:J2"/>
    <mergeCell ref="B31:B33"/>
    <mergeCell ref="B34:B36"/>
    <mergeCell ref="K2:M2"/>
    <mergeCell ref="A4:A15"/>
    <mergeCell ref="B22:B24"/>
    <mergeCell ref="B25:B27"/>
    <mergeCell ref="B28:B30"/>
    <mergeCell ref="B4:B6"/>
    <mergeCell ref="B7:B9"/>
    <mergeCell ref="B10:B12"/>
    <mergeCell ref="B13:B15"/>
    <mergeCell ref="B16:B18"/>
    <mergeCell ref="B19:B21"/>
    <mergeCell ref="A16:A24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5D537-18ED-7A4B-831D-B6FACAE50269}">
  <dimension ref="A2:D8"/>
  <sheetViews>
    <sheetView workbookViewId="0">
      <selection activeCell="D22" sqref="D22"/>
    </sheetView>
  </sheetViews>
  <sheetFormatPr baseColWidth="10" defaultRowHeight="16" x14ac:dyDescent="0.2"/>
  <cols>
    <col min="3" max="3" width="30" customWidth="1"/>
    <col min="4" max="4" width="29.5" customWidth="1"/>
  </cols>
  <sheetData>
    <row r="2" spans="1:4" x14ac:dyDescent="0.2">
      <c r="A2" t="s">
        <v>210</v>
      </c>
    </row>
    <row r="5" spans="1:4" x14ac:dyDescent="0.2">
      <c r="C5" s="121" t="s">
        <v>214</v>
      </c>
      <c r="D5" s="121"/>
    </row>
    <row r="6" spans="1:4" x14ac:dyDescent="0.2">
      <c r="B6" t="s">
        <v>211</v>
      </c>
      <c r="C6" t="s">
        <v>215</v>
      </c>
      <c r="D6" t="s">
        <v>216</v>
      </c>
    </row>
    <row r="7" spans="1:4" x14ac:dyDescent="0.2">
      <c r="B7" t="s">
        <v>212</v>
      </c>
      <c r="C7" t="str">
        <f>"充值" &amp; $B7 &amp; " 水平" &amp;C$6</f>
        <v>充值多 水平低</v>
      </c>
      <c r="D7" t="str">
        <f>"充值" &amp; $B7 &amp; " 水平" &amp;D$6</f>
        <v>充值多 水平高</v>
      </c>
    </row>
    <row r="8" spans="1:4" x14ac:dyDescent="0.2">
      <c r="B8" t="s">
        <v>213</v>
      </c>
      <c r="C8" t="str">
        <f>"充值" &amp; $B8 &amp; " 水平" &amp;C$6</f>
        <v>充值少 水平低</v>
      </c>
      <c r="D8" t="str">
        <f>"充值" &amp; $B8 &amp; " 水平" &amp;D$6</f>
        <v>充值少 水平高</v>
      </c>
    </row>
  </sheetData>
  <mergeCells count="1">
    <mergeCell ref="C5:D5"/>
  </mergeCells>
  <phoneticPr fontId="5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40A17-FC5A-F647-8990-45C8B7AE628F}">
  <dimension ref="A1:ALM102"/>
  <sheetViews>
    <sheetView topLeftCell="B70" zoomScale="98" workbookViewId="0">
      <selection activeCell="N97" sqref="N97"/>
    </sheetView>
  </sheetViews>
  <sheetFormatPr baseColWidth="10" defaultRowHeight="16" x14ac:dyDescent="0.2"/>
  <cols>
    <col min="7" max="7" width="16.1640625" customWidth="1"/>
    <col min="8" max="8" width="15.6640625" customWidth="1"/>
  </cols>
  <sheetData>
    <row r="1" spans="1:14" x14ac:dyDescent="0.2">
      <c r="A1" t="s">
        <v>34</v>
      </c>
      <c r="B1" t="s">
        <v>35</v>
      </c>
      <c r="D1" t="s">
        <v>36</v>
      </c>
    </row>
    <row r="3" spans="1:14" x14ac:dyDescent="0.2">
      <c r="A3" s="10" t="s">
        <v>37</v>
      </c>
      <c r="B3" s="10">
        <v>1</v>
      </c>
      <c r="C3" s="10" t="s">
        <v>129</v>
      </c>
      <c r="D3" s="10">
        <f t="shared" ref="D3:D12" si="0">VLOOKUP(B3,$F$43:$I$53,2,FALSE)</f>
        <v>1440</v>
      </c>
      <c r="E3">
        <f>D3</f>
        <v>1440</v>
      </c>
    </row>
    <row r="4" spans="1:14" x14ac:dyDescent="0.2">
      <c r="A4" s="5" t="s">
        <v>37</v>
      </c>
      <c r="B4" s="5">
        <v>2</v>
      </c>
      <c r="C4" s="5" t="s">
        <v>105</v>
      </c>
      <c r="D4" s="10">
        <f t="shared" si="0"/>
        <v>1440</v>
      </c>
      <c r="E4">
        <f>E3*0.9</f>
        <v>1296</v>
      </c>
      <c r="I4" t="s">
        <v>55</v>
      </c>
    </row>
    <row r="5" spans="1:14" x14ac:dyDescent="0.2">
      <c r="A5" s="5" t="s">
        <v>37</v>
      </c>
      <c r="B5" s="5">
        <v>3</v>
      </c>
      <c r="C5" s="5" t="s">
        <v>106</v>
      </c>
      <c r="D5" s="10">
        <f t="shared" si="0"/>
        <v>1440</v>
      </c>
      <c r="E5">
        <f>E3*0.8</f>
        <v>1152</v>
      </c>
      <c r="I5" t="s">
        <v>56</v>
      </c>
    </row>
    <row r="6" spans="1:14" x14ac:dyDescent="0.2">
      <c r="A6" s="5" t="s">
        <v>37</v>
      </c>
      <c r="B6" s="5">
        <v>4</v>
      </c>
      <c r="C6" s="5" t="s">
        <v>107</v>
      </c>
      <c r="D6" s="10">
        <f t="shared" si="0"/>
        <v>3440</v>
      </c>
      <c r="E6">
        <f>D6</f>
        <v>3440</v>
      </c>
      <c r="I6" t="s">
        <v>57</v>
      </c>
    </row>
    <row r="7" spans="1:14" x14ac:dyDescent="0.2">
      <c r="A7" s="5" t="s">
        <v>37</v>
      </c>
      <c r="B7" s="5">
        <v>5</v>
      </c>
      <c r="C7" s="5" t="s">
        <v>108</v>
      </c>
      <c r="D7" s="10">
        <f t="shared" si="0"/>
        <v>3440</v>
      </c>
      <c r="E7">
        <f>E6*0.9</f>
        <v>3096</v>
      </c>
    </row>
    <row r="8" spans="1:14" x14ac:dyDescent="0.2">
      <c r="A8" s="5" t="s">
        <v>37</v>
      </c>
      <c r="B8" s="5">
        <v>6</v>
      </c>
      <c r="C8" s="5" t="s">
        <v>109</v>
      </c>
      <c r="D8" s="10">
        <f t="shared" si="0"/>
        <v>3440</v>
      </c>
      <c r="E8">
        <f>E6*0.8</f>
        <v>2752</v>
      </c>
    </row>
    <row r="9" spans="1:14" x14ac:dyDescent="0.2">
      <c r="A9" s="5" t="s">
        <v>37</v>
      </c>
      <c r="B9" s="5">
        <v>7</v>
      </c>
      <c r="C9" s="5" t="s">
        <v>110</v>
      </c>
      <c r="D9" s="10">
        <f t="shared" si="0"/>
        <v>7440</v>
      </c>
      <c r="E9">
        <f>D9</f>
        <v>7440</v>
      </c>
      <c r="I9" t="s">
        <v>145</v>
      </c>
    </row>
    <row r="10" spans="1:14" x14ac:dyDescent="0.2">
      <c r="A10" s="5" t="s">
        <v>37</v>
      </c>
      <c r="B10" s="5">
        <v>8</v>
      </c>
      <c r="C10" s="5" t="s">
        <v>111</v>
      </c>
      <c r="D10" s="10">
        <f t="shared" si="0"/>
        <v>7440</v>
      </c>
      <c r="E10">
        <f>E9*0.9</f>
        <v>6696</v>
      </c>
      <c r="I10" t="s">
        <v>146</v>
      </c>
    </row>
    <row r="11" spans="1:14" ht="24" x14ac:dyDescent="0.3">
      <c r="A11" s="5" t="s">
        <v>37</v>
      </c>
      <c r="B11" s="5">
        <v>9</v>
      </c>
      <c r="C11" s="5" t="s">
        <v>143</v>
      </c>
      <c r="D11" s="10">
        <f t="shared" si="0"/>
        <v>7440</v>
      </c>
      <c r="E11">
        <f>E9*0.8</f>
        <v>5952</v>
      </c>
      <c r="I11" s="15" t="s">
        <v>147</v>
      </c>
      <c r="J11" s="15"/>
      <c r="K11" s="15"/>
      <c r="L11" s="15"/>
      <c r="M11" s="15"/>
      <c r="N11" s="16"/>
    </row>
    <row r="12" spans="1:14" x14ac:dyDescent="0.2">
      <c r="A12" s="5" t="s">
        <v>37</v>
      </c>
      <c r="B12" s="5">
        <v>10</v>
      </c>
      <c r="C12" s="5" t="s">
        <v>144</v>
      </c>
      <c r="D12" s="10">
        <f t="shared" si="0"/>
        <v>15440</v>
      </c>
      <c r="E12">
        <f>D12</f>
        <v>15440</v>
      </c>
    </row>
    <row r="14" spans="1:14" x14ac:dyDescent="0.2">
      <c r="A14" s="9" t="s">
        <v>38</v>
      </c>
      <c r="B14" s="9">
        <v>1</v>
      </c>
      <c r="C14" s="9" t="s">
        <v>51</v>
      </c>
      <c r="D14" s="9">
        <f t="shared" ref="D14:D23" si="1">VLOOKUP(B14,$F$43:$I$53,3,FALSE)</f>
        <v>579</v>
      </c>
      <c r="E14">
        <f>D14</f>
        <v>579</v>
      </c>
    </row>
    <row r="15" spans="1:14" x14ac:dyDescent="0.2">
      <c r="A15" s="4" t="s">
        <v>38</v>
      </c>
      <c r="B15" s="4">
        <v>2</v>
      </c>
      <c r="C15" s="4" t="s">
        <v>104</v>
      </c>
      <c r="D15" s="9">
        <f t="shared" si="1"/>
        <v>579</v>
      </c>
      <c r="E15">
        <f>E14*0.9</f>
        <v>521.1</v>
      </c>
    </row>
    <row r="16" spans="1:14" x14ac:dyDescent="0.2">
      <c r="A16" s="4" t="s">
        <v>38</v>
      </c>
      <c r="B16" s="4">
        <v>3</v>
      </c>
      <c r="C16" s="4" t="s">
        <v>112</v>
      </c>
      <c r="D16" s="9">
        <f t="shared" si="1"/>
        <v>579</v>
      </c>
      <c r="E16">
        <f>E14*0.8</f>
        <v>463.20000000000005</v>
      </c>
    </row>
    <row r="17" spans="1:5" x14ac:dyDescent="0.2">
      <c r="A17" s="4" t="s">
        <v>38</v>
      </c>
      <c r="B17" s="4">
        <v>4</v>
      </c>
      <c r="C17" s="4" t="s">
        <v>113</v>
      </c>
      <c r="D17" s="9">
        <f t="shared" si="1"/>
        <v>1179</v>
      </c>
      <c r="E17">
        <f>D17</f>
        <v>1179</v>
      </c>
    </row>
    <row r="18" spans="1:5" x14ac:dyDescent="0.2">
      <c r="A18" s="4" t="s">
        <v>38</v>
      </c>
      <c r="B18" s="4">
        <v>5</v>
      </c>
      <c r="C18" s="4" t="s">
        <v>114</v>
      </c>
      <c r="D18" s="9">
        <f t="shared" si="1"/>
        <v>1179</v>
      </c>
      <c r="E18">
        <f>E17*0.9</f>
        <v>1061.1000000000001</v>
      </c>
    </row>
    <row r="19" spans="1:5" x14ac:dyDescent="0.2">
      <c r="A19" s="4" t="s">
        <v>38</v>
      </c>
      <c r="B19" s="4">
        <v>6</v>
      </c>
      <c r="C19" s="4" t="s">
        <v>115</v>
      </c>
      <c r="D19" s="9">
        <f t="shared" si="1"/>
        <v>1179</v>
      </c>
      <c r="E19">
        <f>E17*0.8</f>
        <v>943.2</v>
      </c>
    </row>
    <row r="20" spans="1:5" x14ac:dyDescent="0.2">
      <c r="A20" s="4" t="s">
        <v>38</v>
      </c>
      <c r="B20" s="4">
        <v>7</v>
      </c>
      <c r="C20" s="4" t="s">
        <v>116</v>
      </c>
      <c r="D20" s="9">
        <f t="shared" si="1"/>
        <v>2379</v>
      </c>
      <c r="E20">
        <f>D20</f>
        <v>2379</v>
      </c>
    </row>
    <row r="21" spans="1:5" x14ac:dyDescent="0.2">
      <c r="A21" s="4" t="s">
        <v>38</v>
      </c>
      <c r="B21" s="4">
        <v>8</v>
      </c>
      <c r="C21" s="4" t="s">
        <v>117</v>
      </c>
      <c r="D21" s="9">
        <f t="shared" si="1"/>
        <v>2379</v>
      </c>
      <c r="E21">
        <f>E20*0.9</f>
        <v>2141.1</v>
      </c>
    </row>
    <row r="22" spans="1:5" x14ac:dyDescent="0.2">
      <c r="A22" s="4" t="s">
        <v>38</v>
      </c>
      <c r="B22" s="4">
        <v>9</v>
      </c>
      <c r="C22" s="4" t="s">
        <v>118</v>
      </c>
      <c r="D22" s="9">
        <f t="shared" si="1"/>
        <v>2379</v>
      </c>
      <c r="E22">
        <f>E20*0.8</f>
        <v>1903.2</v>
      </c>
    </row>
    <row r="23" spans="1:5" x14ac:dyDescent="0.2">
      <c r="A23" s="4" t="s">
        <v>38</v>
      </c>
      <c r="B23" s="4">
        <v>10</v>
      </c>
      <c r="C23" s="4" t="s">
        <v>119</v>
      </c>
      <c r="D23" s="9">
        <f t="shared" si="1"/>
        <v>3879</v>
      </c>
      <c r="E23">
        <f>D23</f>
        <v>3879</v>
      </c>
    </row>
    <row r="24" spans="1:5" x14ac:dyDescent="0.2">
      <c r="A24" s="7"/>
      <c r="B24" s="7"/>
      <c r="C24" s="7"/>
      <c r="D24" s="12"/>
    </row>
    <row r="25" spans="1:5" s="7" customFormat="1" x14ac:dyDescent="0.2">
      <c r="A25" s="8" t="s">
        <v>39</v>
      </c>
      <c r="B25" s="8">
        <v>1</v>
      </c>
      <c r="C25" s="8" t="s">
        <v>49</v>
      </c>
      <c r="D25" s="8">
        <f>VLOOKUP(B25,$F$43:$I$53,4,FALSE)</f>
        <v>393</v>
      </c>
      <c r="E25">
        <f>D25</f>
        <v>393</v>
      </c>
    </row>
    <row r="26" spans="1:5" x14ac:dyDescent="0.2">
      <c r="A26" s="6" t="s">
        <v>39</v>
      </c>
      <c r="B26" s="6">
        <v>2</v>
      </c>
      <c r="C26" s="6" t="s">
        <v>50</v>
      </c>
      <c r="D26" s="8">
        <f t="shared" ref="D26:D34" si="2">VLOOKUP(B26,$F$43:$I$53,4,FALSE)</f>
        <v>393</v>
      </c>
      <c r="E26">
        <f>E25*0.9</f>
        <v>353.7</v>
      </c>
    </row>
    <row r="27" spans="1:5" x14ac:dyDescent="0.2">
      <c r="A27" s="6" t="s">
        <v>39</v>
      </c>
      <c r="B27" s="6">
        <v>3</v>
      </c>
      <c r="C27" s="6" t="s">
        <v>120</v>
      </c>
      <c r="D27" s="8">
        <f t="shared" si="2"/>
        <v>393</v>
      </c>
      <c r="E27">
        <f>E25*0.8</f>
        <v>314.40000000000003</v>
      </c>
    </row>
    <row r="28" spans="1:5" x14ac:dyDescent="0.2">
      <c r="A28" s="6" t="s">
        <v>39</v>
      </c>
      <c r="B28" s="6">
        <v>4</v>
      </c>
      <c r="C28" s="6" t="s">
        <v>121</v>
      </c>
      <c r="D28" s="8">
        <f t="shared" si="2"/>
        <v>793</v>
      </c>
      <c r="E28">
        <f>D28</f>
        <v>793</v>
      </c>
    </row>
    <row r="29" spans="1:5" x14ac:dyDescent="0.2">
      <c r="A29" s="6" t="s">
        <v>39</v>
      </c>
      <c r="B29" s="6">
        <v>5</v>
      </c>
      <c r="C29" s="6" t="s">
        <v>122</v>
      </c>
      <c r="D29" s="8">
        <f t="shared" si="2"/>
        <v>793</v>
      </c>
      <c r="E29">
        <f>E28*0.9</f>
        <v>713.7</v>
      </c>
    </row>
    <row r="30" spans="1:5" x14ac:dyDescent="0.2">
      <c r="A30" s="6" t="s">
        <v>39</v>
      </c>
      <c r="B30" s="6">
        <v>6</v>
      </c>
      <c r="C30" s="6" t="s">
        <v>123</v>
      </c>
      <c r="D30" s="8">
        <f t="shared" si="2"/>
        <v>793</v>
      </c>
      <c r="E30">
        <f>E28*0.8</f>
        <v>634.40000000000009</v>
      </c>
    </row>
    <row r="31" spans="1:5" x14ac:dyDescent="0.2">
      <c r="A31" s="6" t="s">
        <v>39</v>
      </c>
      <c r="B31" s="6">
        <v>7</v>
      </c>
      <c r="C31" s="6" t="s">
        <v>124</v>
      </c>
      <c r="D31" s="8">
        <f t="shared" si="2"/>
        <v>1293</v>
      </c>
      <c r="E31">
        <f>D31</f>
        <v>1293</v>
      </c>
    </row>
    <row r="32" spans="1:5" x14ac:dyDescent="0.2">
      <c r="A32" s="6" t="s">
        <v>39</v>
      </c>
      <c r="B32" s="6">
        <v>8</v>
      </c>
      <c r="C32" s="6" t="s">
        <v>125</v>
      </c>
      <c r="D32" s="8">
        <f t="shared" si="2"/>
        <v>1293</v>
      </c>
      <c r="E32">
        <f>E31*0.9</f>
        <v>1163.7</v>
      </c>
    </row>
    <row r="33" spans="1:13" x14ac:dyDescent="0.2">
      <c r="A33" s="6" t="s">
        <v>39</v>
      </c>
      <c r="B33" s="6">
        <v>9</v>
      </c>
      <c r="C33" s="6" t="s">
        <v>126</v>
      </c>
      <c r="D33" s="8">
        <f t="shared" si="2"/>
        <v>1293</v>
      </c>
      <c r="E33">
        <f>E31*0.8</f>
        <v>1034.4000000000001</v>
      </c>
    </row>
    <row r="34" spans="1:13" x14ac:dyDescent="0.2">
      <c r="A34" s="6" t="s">
        <v>39</v>
      </c>
      <c r="B34" s="6">
        <v>10</v>
      </c>
      <c r="C34" s="6" t="s">
        <v>127</v>
      </c>
      <c r="D34" s="8">
        <f t="shared" si="2"/>
        <v>2293</v>
      </c>
      <c r="E34">
        <f>D34</f>
        <v>2293</v>
      </c>
    </row>
    <row r="35" spans="1:13" x14ac:dyDescent="0.2">
      <c r="A35" s="7"/>
      <c r="B35" s="7"/>
      <c r="C35" s="7"/>
      <c r="D35" s="7"/>
    </row>
    <row r="36" spans="1:13" x14ac:dyDescent="0.2">
      <c r="A36" s="7"/>
      <c r="B36" s="7"/>
      <c r="C36" s="7"/>
      <c r="D36" s="7"/>
    </row>
    <row r="37" spans="1:13" x14ac:dyDescent="0.2">
      <c r="A37" s="7"/>
      <c r="B37" s="7"/>
      <c r="C37" s="7"/>
      <c r="D37" s="7"/>
    </row>
    <row r="38" spans="1:13" x14ac:dyDescent="0.2">
      <c r="A38" s="7"/>
      <c r="B38" s="7"/>
      <c r="C38" s="7"/>
      <c r="D38" s="7"/>
    </row>
    <row r="40" spans="1:13" x14ac:dyDescent="0.2">
      <c r="A40" t="s">
        <v>40</v>
      </c>
    </row>
    <row r="42" spans="1:13" x14ac:dyDescent="0.2">
      <c r="G42" s="121" t="s">
        <v>54</v>
      </c>
      <c r="H42" s="121"/>
      <c r="I42" s="121"/>
    </row>
    <row r="43" spans="1:13" x14ac:dyDescent="0.2">
      <c r="A43" t="s">
        <v>35</v>
      </c>
      <c r="B43" t="s">
        <v>41</v>
      </c>
      <c r="C43" t="s">
        <v>42</v>
      </c>
      <c r="D43" t="s">
        <v>43</v>
      </c>
      <c r="F43" t="s">
        <v>35</v>
      </c>
      <c r="G43" t="s">
        <v>142</v>
      </c>
      <c r="H43" t="s">
        <v>42</v>
      </c>
      <c r="I43" t="s">
        <v>43</v>
      </c>
      <c r="M43" t="s">
        <v>44</v>
      </c>
    </row>
    <row r="44" spans="1:13" x14ac:dyDescent="0.2">
      <c r="A44">
        <v>1</v>
      </c>
      <c r="B44">
        <v>5</v>
      </c>
      <c r="C44">
        <v>8</v>
      </c>
      <c r="D44">
        <v>9</v>
      </c>
      <c r="F44">
        <v>1</v>
      </c>
      <c r="G44">
        <f>VLOOKUP(B44,$N$83:$Q$95,4,FALSE)</f>
        <v>1440</v>
      </c>
      <c r="H44">
        <f>VLOOKUP(C44,$N$83:$Q$95,3,FALSE)</f>
        <v>579</v>
      </c>
      <c r="I44">
        <f>VLOOKUP(D44,$N$83:$Q$95,2,FALSE)</f>
        <v>393</v>
      </c>
      <c r="M44" t="s">
        <v>45</v>
      </c>
    </row>
    <row r="45" spans="1:13" x14ac:dyDescent="0.2">
      <c r="A45">
        <v>2</v>
      </c>
      <c r="B45">
        <v>5</v>
      </c>
      <c r="C45">
        <v>8</v>
      </c>
      <c r="D45">
        <v>9</v>
      </c>
      <c r="F45">
        <v>2</v>
      </c>
      <c r="G45">
        <f t="shared" ref="G45:G53" si="3">VLOOKUP(B45,$N$83:$Q$95,4,FALSE)</f>
        <v>1440</v>
      </c>
      <c r="H45">
        <f t="shared" ref="H45:H53" si="4">VLOOKUP(C45,$N$83:$Q$95,3,FALSE)</f>
        <v>579</v>
      </c>
      <c r="I45">
        <f t="shared" ref="I45:I53" si="5">VLOOKUP(D45,$N$83:$Q$95,2,FALSE)</f>
        <v>393</v>
      </c>
      <c r="M45" t="s">
        <v>46</v>
      </c>
    </row>
    <row r="46" spans="1:13" x14ac:dyDescent="0.2">
      <c r="A46">
        <v>3</v>
      </c>
      <c r="B46">
        <v>5</v>
      </c>
      <c r="C46">
        <v>8</v>
      </c>
      <c r="D46">
        <v>9</v>
      </c>
      <c r="F46">
        <v>3</v>
      </c>
      <c r="G46">
        <f t="shared" si="3"/>
        <v>1440</v>
      </c>
      <c r="H46">
        <f t="shared" si="4"/>
        <v>579</v>
      </c>
      <c r="I46">
        <f t="shared" si="5"/>
        <v>393</v>
      </c>
    </row>
    <row r="47" spans="1:13" x14ac:dyDescent="0.2">
      <c r="A47">
        <v>4</v>
      </c>
      <c r="B47">
        <v>6</v>
      </c>
      <c r="C47">
        <v>9</v>
      </c>
      <c r="D47">
        <v>10</v>
      </c>
      <c r="F47">
        <v>4</v>
      </c>
      <c r="G47">
        <f t="shared" si="3"/>
        <v>3440</v>
      </c>
      <c r="H47">
        <f t="shared" si="4"/>
        <v>1179</v>
      </c>
      <c r="I47">
        <f t="shared" si="5"/>
        <v>793</v>
      </c>
    </row>
    <row r="48" spans="1:13" x14ac:dyDescent="0.2">
      <c r="A48">
        <v>5</v>
      </c>
      <c r="B48">
        <v>6</v>
      </c>
      <c r="C48">
        <v>9</v>
      </c>
      <c r="D48">
        <v>10</v>
      </c>
      <c r="F48">
        <v>5</v>
      </c>
      <c r="G48">
        <f t="shared" si="3"/>
        <v>3440</v>
      </c>
      <c r="H48">
        <f t="shared" si="4"/>
        <v>1179</v>
      </c>
      <c r="I48">
        <f t="shared" si="5"/>
        <v>793</v>
      </c>
    </row>
    <row r="49" spans="1:16" x14ac:dyDescent="0.2">
      <c r="A49">
        <v>6</v>
      </c>
      <c r="B49">
        <v>6</v>
      </c>
      <c r="C49">
        <v>9</v>
      </c>
      <c r="D49">
        <v>10</v>
      </c>
      <c r="F49">
        <v>6</v>
      </c>
      <c r="G49">
        <f t="shared" si="3"/>
        <v>3440</v>
      </c>
      <c r="H49">
        <f t="shared" si="4"/>
        <v>1179</v>
      </c>
      <c r="I49">
        <f t="shared" si="5"/>
        <v>793</v>
      </c>
    </row>
    <row r="50" spans="1:16" x14ac:dyDescent="0.2">
      <c r="A50">
        <v>7</v>
      </c>
      <c r="B50">
        <v>7</v>
      </c>
      <c r="C50">
        <v>10</v>
      </c>
      <c r="D50">
        <v>11</v>
      </c>
      <c r="F50">
        <v>7</v>
      </c>
      <c r="G50">
        <f t="shared" si="3"/>
        <v>7440</v>
      </c>
      <c r="H50">
        <f t="shared" si="4"/>
        <v>2379</v>
      </c>
      <c r="I50">
        <f t="shared" si="5"/>
        <v>1293</v>
      </c>
    </row>
    <row r="51" spans="1:16" x14ac:dyDescent="0.2">
      <c r="A51">
        <v>8</v>
      </c>
      <c r="B51">
        <v>7</v>
      </c>
      <c r="C51">
        <v>10</v>
      </c>
      <c r="D51">
        <v>11</v>
      </c>
      <c r="F51">
        <v>8</v>
      </c>
      <c r="G51">
        <f t="shared" si="3"/>
        <v>7440</v>
      </c>
      <c r="H51">
        <f t="shared" si="4"/>
        <v>2379</v>
      </c>
      <c r="I51">
        <f t="shared" si="5"/>
        <v>1293</v>
      </c>
    </row>
    <row r="52" spans="1:16" x14ac:dyDescent="0.2">
      <c r="A52">
        <v>9</v>
      </c>
      <c r="B52">
        <v>7</v>
      </c>
      <c r="C52">
        <v>10</v>
      </c>
      <c r="D52">
        <v>11</v>
      </c>
      <c r="F52">
        <v>9</v>
      </c>
      <c r="G52">
        <f t="shared" si="3"/>
        <v>7440</v>
      </c>
      <c r="H52">
        <f t="shared" si="4"/>
        <v>2379</v>
      </c>
      <c r="I52">
        <f t="shared" si="5"/>
        <v>1293</v>
      </c>
    </row>
    <row r="53" spans="1:16" x14ac:dyDescent="0.2">
      <c r="A53">
        <v>10</v>
      </c>
      <c r="B53">
        <v>8</v>
      </c>
      <c r="C53">
        <v>11</v>
      </c>
      <c r="D53">
        <v>12</v>
      </c>
      <c r="F53">
        <v>10</v>
      </c>
      <c r="G53">
        <f t="shared" si="3"/>
        <v>15440</v>
      </c>
      <c r="H53">
        <f t="shared" si="4"/>
        <v>3879</v>
      </c>
      <c r="I53">
        <f t="shared" si="5"/>
        <v>2293</v>
      </c>
    </row>
    <row r="62" spans="1:16" x14ac:dyDescent="0.2">
      <c r="A62" t="s">
        <v>58</v>
      </c>
      <c r="B62" t="s">
        <v>59</v>
      </c>
      <c r="D62" t="s">
        <v>60</v>
      </c>
      <c r="E62" t="s">
        <v>61</v>
      </c>
      <c r="F62" t="s">
        <v>62</v>
      </c>
      <c r="G62" t="s">
        <v>63</v>
      </c>
      <c r="H62" t="s">
        <v>64</v>
      </c>
      <c r="I62" t="s">
        <v>65</v>
      </c>
      <c r="J62" t="s">
        <v>66</v>
      </c>
      <c r="K62" t="s">
        <v>67</v>
      </c>
      <c r="L62" t="s">
        <v>68</v>
      </c>
      <c r="M62" t="s">
        <v>69</v>
      </c>
      <c r="N62" t="s">
        <v>70</v>
      </c>
      <c r="O62" t="s">
        <v>71</v>
      </c>
      <c r="P62" t="s">
        <v>72</v>
      </c>
    </row>
    <row r="63" spans="1:16" x14ac:dyDescent="0.2">
      <c r="A63">
        <v>5</v>
      </c>
      <c r="B63">
        <v>20</v>
      </c>
      <c r="D63">
        <v>50</v>
      </c>
      <c r="E63">
        <v>150</v>
      </c>
      <c r="F63">
        <v>400</v>
      </c>
      <c r="G63">
        <v>1000</v>
      </c>
      <c r="H63">
        <v>2000</v>
      </c>
      <c r="I63">
        <v>4000</v>
      </c>
      <c r="J63">
        <v>8000</v>
      </c>
      <c r="K63">
        <v>20000</v>
      </c>
      <c r="L63">
        <v>50000</v>
      </c>
      <c r="M63">
        <v>100000</v>
      </c>
      <c r="N63">
        <v>200000</v>
      </c>
      <c r="O63">
        <v>400000</v>
      </c>
      <c r="P63">
        <v>800000</v>
      </c>
    </row>
    <row r="65" spans="1:21" x14ac:dyDescent="0.2">
      <c r="A65" t="s">
        <v>73</v>
      </c>
      <c r="B65" t="s">
        <v>74</v>
      </c>
      <c r="D65" t="s">
        <v>75</v>
      </c>
      <c r="E65" t="s">
        <v>76</v>
      </c>
      <c r="F65" t="s">
        <v>77</v>
      </c>
      <c r="G65" t="s">
        <v>78</v>
      </c>
      <c r="H65" t="s">
        <v>79</v>
      </c>
      <c r="I65" t="s">
        <v>80</v>
      </c>
      <c r="J65" t="s">
        <v>81</v>
      </c>
      <c r="K65" t="s">
        <v>82</v>
      </c>
      <c r="L65" t="s">
        <v>83</v>
      </c>
      <c r="M65" t="s">
        <v>84</v>
      </c>
      <c r="N65" t="s">
        <v>85</v>
      </c>
      <c r="O65" t="s">
        <v>86</v>
      </c>
      <c r="P65" t="s">
        <v>87</v>
      </c>
    </row>
    <row r="66" spans="1:21" x14ac:dyDescent="0.2">
      <c r="A66">
        <v>2</v>
      </c>
      <c r="B66">
        <v>4</v>
      </c>
      <c r="D66">
        <v>10</v>
      </c>
      <c r="E66">
        <v>20</v>
      </c>
      <c r="F66">
        <v>50</v>
      </c>
      <c r="G66">
        <v>100</v>
      </c>
      <c r="H66">
        <v>200</v>
      </c>
      <c r="I66">
        <v>400</v>
      </c>
      <c r="J66">
        <v>800</v>
      </c>
      <c r="K66">
        <v>1000</v>
      </c>
      <c r="L66">
        <v>2000</v>
      </c>
      <c r="M66">
        <v>5000</v>
      </c>
      <c r="N66">
        <v>10000</v>
      </c>
      <c r="O66">
        <v>20000</v>
      </c>
      <c r="P66">
        <v>40000</v>
      </c>
    </row>
    <row r="68" spans="1:21" x14ac:dyDescent="0.2">
      <c r="A68" t="s">
        <v>88</v>
      </c>
      <c r="B68" t="s">
        <v>89</v>
      </c>
      <c r="D68" t="s">
        <v>90</v>
      </c>
    </row>
    <row r="69" spans="1:21" x14ac:dyDescent="0.2">
      <c r="A69">
        <v>1</v>
      </c>
      <c r="B69">
        <v>0</v>
      </c>
      <c r="D69">
        <v>15</v>
      </c>
    </row>
    <row r="70" spans="1:21" x14ac:dyDescent="0.2">
      <c r="A70">
        <v>2</v>
      </c>
      <c r="B70">
        <v>2</v>
      </c>
      <c r="D70">
        <v>13</v>
      </c>
    </row>
    <row r="71" spans="1:21" x14ac:dyDescent="0.2">
      <c r="A71">
        <v>3</v>
      </c>
      <c r="B71">
        <v>4</v>
      </c>
      <c r="D71">
        <v>12</v>
      </c>
    </row>
    <row r="72" spans="1:21" x14ac:dyDescent="0.2">
      <c r="A72">
        <v>4</v>
      </c>
      <c r="B72">
        <v>6</v>
      </c>
      <c r="D72">
        <v>8</v>
      </c>
    </row>
    <row r="73" spans="1:21" x14ac:dyDescent="0.2">
      <c r="A73" s="3">
        <v>5</v>
      </c>
      <c r="B73" s="3">
        <v>0</v>
      </c>
      <c r="C73" s="3"/>
      <c r="D73" s="3">
        <v>21</v>
      </c>
    </row>
    <row r="75" spans="1:21" x14ac:dyDescent="0.2">
      <c r="A75" t="s">
        <v>58</v>
      </c>
      <c r="B75" t="s">
        <v>59</v>
      </c>
      <c r="D75" t="s">
        <v>60</v>
      </c>
      <c r="E75" t="s">
        <v>61</v>
      </c>
      <c r="F75" t="s">
        <v>62</v>
      </c>
      <c r="G75" t="s">
        <v>63</v>
      </c>
      <c r="H75" t="s">
        <v>64</v>
      </c>
      <c r="I75" t="s">
        <v>65</v>
      </c>
      <c r="J75" t="s">
        <v>66</v>
      </c>
      <c r="K75" t="s">
        <v>67</v>
      </c>
      <c r="L75" t="s">
        <v>68</v>
      </c>
      <c r="M75" t="s">
        <v>69</v>
      </c>
      <c r="N75" t="s">
        <v>70</v>
      </c>
      <c r="O75" t="s">
        <v>71</v>
      </c>
      <c r="P75" t="s">
        <v>72</v>
      </c>
      <c r="Q75" t="s">
        <v>91</v>
      </c>
      <c r="R75" t="s">
        <v>92</v>
      </c>
      <c r="S75" t="s">
        <v>93</v>
      </c>
      <c r="T75" t="s">
        <v>94</v>
      </c>
      <c r="U75" t="s">
        <v>95</v>
      </c>
    </row>
    <row r="76" spans="1:21" x14ac:dyDescent="0.2">
      <c r="A76">
        <v>5</v>
      </c>
      <c r="B76">
        <v>20</v>
      </c>
      <c r="D76">
        <v>50</v>
      </c>
      <c r="E76">
        <v>150</v>
      </c>
      <c r="F76">
        <v>400</v>
      </c>
      <c r="G76">
        <v>1000</v>
      </c>
      <c r="H76">
        <v>2000</v>
      </c>
      <c r="I76">
        <v>4000</v>
      </c>
      <c r="J76">
        <v>8000</v>
      </c>
      <c r="K76">
        <v>20000</v>
      </c>
      <c r="L76">
        <v>50000</v>
      </c>
      <c r="M76">
        <v>100000</v>
      </c>
      <c r="N76">
        <v>200000</v>
      </c>
      <c r="O76">
        <v>300000</v>
      </c>
      <c r="P76">
        <v>500000</v>
      </c>
      <c r="Q76">
        <v>2000000</v>
      </c>
      <c r="R76">
        <v>5000000</v>
      </c>
      <c r="S76">
        <v>10000000</v>
      </c>
      <c r="T76">
        <v>50000000</v>
      </c>
      <c r="U76">
        <v>100000000</v>
      </c>
    </row>
    <row r="78" spans="1:21" x14ac:dyDescent="0.2">
      <c r="A78" s="3" t="s">
        <v>73</v>
      </c>
      <c r="B78" s="3" t="s">
        <v>74</v>
      </c>
      <c r="C78" s="3"/>
      <c r="D78" s="3" t="s">
        <v>75</v>
      </c>
      <c r="E78" s="3" t="s">
        <v>76</v>
      </c>
      <c r="F78" s="3" t="s">
        <v>77</v>
      </c>
      <c r="G78" s="3" t="s">
        <v>78</v>
      </c>
      <c r="H78" s="3" t="s">
        <v>79</v>
      </c>
      <c r="I78" s="3" t="s">
        <v>80</v>
      </c>
      <c r="J78" s="3" t="s">
        <v>81</v>
      </c>
      <c r="K78" s="3" t="s">
        <v>82</v>
      </c>
      <c r="L78" s="3" t="s">
        <v>83</v>
      </c>
      <c r="M78" s="3" t="s">
        <v>84</v>
      </c>
      <c r="N78" s="3" t="s">
        <v>85</v>
      </c>
      <c r="O78" s="3" t="s">
        <v>86</v>
      </c>
      <c r="P78" s="3" t="s">
        <v>87</v>
      </c>
      <c r="Q78" s="3" t="s">
        <v>96</v>
      </c>
      <c r="R78" s="3" t="s">
        <v>97</v>
      </c>
      <c r="S78" s="3" t="s">
        <v>98</v>
      </c>
      <c r="T78" s="3" t="s">
        <v>99</v>
      </c>
      <c r="U78" s="3" t="s">
        <v>100</v>
      </c>
    </row>
    <row r="79" spans="1:21" x14ac:dyDescent="0.2">
      <c r="A79" s="3">
        <v>2</v>
      </c>
      <c r="B79" s="3">
        <v>4</v>
      </c>
      <c r="C79" s="3"/>
      <c r="D79" s="3">
        <v>10</v>
      </c>
      <c r="E79" s="3">
        <v>20</v>
      </c>
      <c r="F79" s="3">
        <v>50</v>
      </c>
      <c r="G79" s="3">
        <v>100</v>
      </c>
      <c r="H79" s="3">
        <v>200</v>
      </c>
      <c r="I79" s="3">
        <v>400</v>
      </c>
      <c r="J79" s="3">
        <v>800</v>
      </c>
      <c r="K79" s="3">
        <v>1000</v>
      </c>
      <c r="L79" s="3">
        <v>1800</v>
      </c>
      <c r="M79" s="3">
        <v>2600</v>
      </c>
      <c r="N79" s="3">
        <v>3400</v>
      </c>
      <c r="O79" s="3">
        <v>4200</v>
      </c>
      <c r="P79" s="3">
        <v>10000</v>
      </c>
      <c r="Q79" s="3">
        <v>50000</v>
      </c>
      <c r="R79" s="3">
        <v>100000</v>
      </c>
      <c r="S79" s="3">
        <v>200000</v>
      </c>
      <c r="T79" s="3">
        <v>400000</v>
      </c>
      <c r="U79" s="3">
        <v>1000000</v>
      </c>
    </row>
    <row r="83" spans="1:20" x14ac:dyDescent="0.2">
      <c r="F83" t="s">
        <v>39</v>
      </c>
      <c r="G83" t="s">
        <v>38</v>
      </c>
      <c r="H83" t="s">
        <v>37</v>
      </c>
      <c r="J83" t="s">
        <v>39</v>
      </c>
      <c r="K83" t="s">
        <v>38</v>
      </c>
      <c r="L83" t="s">
        <v>37</v>
      </c>
      <c r="N83" t="s">
        <v>27</v>
      </c>
      <c r="O83" t="s">
        <v>39</v>
      </c>
      <c r="P83" t="s">
        <v>38</v>
      </c>
      <c r="Q83" t="s">
        <v>37</v>
      </c>
      <c r="S83" t="s">
        <v>101</v>
      </c>
    </row>
    <row r="84" spans="1:20" x14ac:dyDescent="0.2">
      <c r="A84" t="s">
        <v>73</v>
      </c>
      <c r="B84">
        <v>2</v>
      </c>
      <c r="D84">
        <f>SUM($B$84:B84)</f>
        <v>2</v>
      </c>
      <c r="F84">
        <v>2</v>
      </c>
      <c r="G84">
        <v>2</v>
      </c>
      <c r="H84">
        <v>2</v>
      </c>
      <c r="J84">
        <f t="shared" ref="J84:J95" si="6">D84*$T$84</f>
        <v>12</v>
      </c>
      <c r="K84">
        <f t="shared" ref="K84:K94" si="7">D84*$T$85</f>
        <v>120</v>
      </c>
      <c r="L84">
        <f t="shared" ref="L84:L90" si="8">D84*$T$86</f>
        <v>3200</v>
      </c>
      <c r="N84">
        <v>2</v>
      </c>
      <c r="O84">
        <f t="shared" ref="O84:O95" si="9">J84/12</f>
        <v>1</v>
      </c>
      <c r="P84">
        <f t="shared" ref="P84:Q90" si="10">K84/40</f>
        <v>3</v>
      </c>
      <c r="Q84">
        <f t="shared" si="10"/>
        <v>80</v>
      </c>
      <c r="S84" t="s">
        <v>102</v>
      </c>
      <c r="T84">
        <v>6</v>
      </c>
    </row>
    <row r="85" spans="1:20" x14ac:dyDescent="0.2">
      <c r="A85" t="s">
        <v>74</v>
      </c>
      <c r="B85">
        <v>4</v>
      </c>
      <c r="D85">
        <f>SUM($B$84:B85)</f>
        <v>6</v>
      </c>
      <c r="F85">
        <v>3</v>
      </c>
      <c r="G85">
        <v>3</v>
      </c>
      <c r="H85">
        <v>3</v>
      </c>
      <c r="J85">
        <f t="shared" si="6"/>
        <v>36</v>
      </c>
      <c r="K85">
        <f t="shared" si="7"/>
        <v>360</v>
      </c>
      <c r="L85">
        <f t="shared" si="8"/>
        <v>9600</v>
      </c>
      <c r="N85">
        <v>3</v>
      </c>
      <c r="O85">
        <f t="shared" si="9"/>
        <v>3</v>
      </c>
      <c r="P85">
        <f t="shared" si="10"/>
        <v>9</v>
      </c>
      <c r="Q85">
        <f t="shared" si="10"/>
        <v>240</v>
      </c>
      <c r="S85" t="s">
        <v>103</v>
      </c>
      <c r="T85">
        <v>60</v>
      </c>
    </row>
    <row r="86" spans="1:20" x14ac:dyDescent="0.2">
      <c r="A86" t="s">
        <v>75</v>
      </c>
      <c r="B86">
        <v>10</v>
      </c>
      <c r="D86">
        <f>SUM($B$84:B86)</f>
        <v>16</v>
      </c>
      <c r="F86">
        <v>4</v>
      </c>
      <c r="G86">
        <v>4</v>
      </c>
      <c r="H86">
        <v>4</v>
      </c>
      <c r="J86">
        <f t="shared" si="6"/>
        <v>96</v>
      </c>
      <c r="K86">
        <f t="shared" si="7"/>
        <v>960</v>
      </c>
      <c r="L86">
        <f t="shared" si="8"/>
        <v>25600</v>
      </c>
      <c r="N86">
        <v>4</v>
      </c>
      <c r="O86">
        <f t="shared" si="9"/>
        <v>8</v>
      </c>
      <c r="P86">
        <f t="shared" si="10"/>
        <v>24</v>
      </c>
      <c r="Q86">
        <f t="shared" si="10"/>
        <v>640</v>
      </c>
      <c r="S86" t="s">
        <v>37</v>
      </c>
      <c r="T86">
        <v>1600</v>
      </c>
    </row>
    <row r="87" spans="1:20" x14ac:dyDescent="0.2">
      <c r="A87" t="s">
        <v>76</v>
      </c>
      <c r="B87">
        <v>20</v>
      </c>
      <c r="D87">
        <f>SUM($B$84:B87)</f>
        <v>36</v>
      </c>
      <c r="F87">
        <v>5</v>
      </c>
      <c r="G87">
        <v>5</v>
      </c>
      <c r="H87">
        <v>5</v>
      </c>
      <c r="J87">
        <f t="shared" si="6"/>
        <v>216</v>
      </c>
      <c r="K87">
        <f t="shared" si="7"/>
        <v>2160</v>
      </c>
      <c r="L87">
        <f t="shared" si="8"/>
        <v>57600</v>
      </c>
      <c r="N87">
        <v>5</v>
      </c>
      <c r="O87">
        <f t="shared" si="9"/>
        <v>18</v>
      </c>
      <c r="P87">
        <f t="shared" si="10"/>
        <v>54</v>
      </c>
      <c r="Q87">
        <f t="shared" si="10"/>
        <v>1440</v>
      </c>
    </row>
    <row r="88" spans="1:20" x14ac:dyDescent="0.2">
      <c r="A88" t="s">
        <v>77</v>
      </c>
      <c r="B88">
        <v>50</v>
      </c>
      <c r="D88">
        <f>SUM($B$84:B88)</f>
        <v>86</v>
      </c>
      <c r="F88">
        <v>6</v>
      </c>
      <c r="G88">
        <v>6</v>
      </c>
      <c r="H88">
        <v>6</v>
      </c>
      <c r="J88">
        <f t="shared" si="6"/>
        <v>516</v>
      </c>
      <c r="K88">
        <f t="shared" si="7"/>
        <v>5160</v>
      </c>
      <c r="L88">
        <f t="shared" si="8"/>
        <v>137600</v>
      </c>
      <c r="N88">
        <v>6</v>
      </c>
      <c r="O88">
        <f t="shared" si="9"/>
        <v>43</v>
      </c>
      <c r="P88">
        <f t="shared" si="10"/>
        <v>129</v>
      </c>
      <c r="Q88">
        <f t="shared" si="10"/>
        <v>3440</v>
      </c>
    </row>
    <row r="89" spans="1:20" x14ac:dyDescent="0.2">
      <c r="A89" t="s">
        <v>78</v>
      </c>
      <c r="B89">
        <v>100</v>
      </c>
      <c r="D89">
        <f>SUM($B$84:B89)</f>
        <v>186</v>
      </c>
      <c r="F89">
        <v>7</v>
      </c>
      <c r="G89">
        <v>7</v>
      </c>
      <c r="H89">
        <v>7</v>
      </c>
      <c r="J89">
        <f t="shared" si="6"/>
        <v>1116</v>
      </c>
      <c r="K89">
        <f t="shared" si="7"/>
        <v>11160</v>
      </c>
      <c r="L89">
        <f t="shared" si="8"/>
        <v>297600</v>
      </c>
      <c r="N89">
        <v>7</v>
      </c>
      <c r="O89">
        <f t="shared" si="9"/>
        <v>93</v>
      </c>
      <c r="P89">
        <f t="shared" si="10"/>
        <v>279</v>
      </c>
      <c r="Q89">
        <f t="shared" si="10"/>
        <v>7440</v>
      </c>
    </row>
    <row r="90" spans="1:20" x14ac:dyDescent="0.2">
      <c r="A90" t="s">
        <v>79</v>
      </c>
      <c r="B90">
        <v>200</v>
      </c>
      <c r="D90">
        <f>SUM($B$84:B90)</f>
        <v>386</v>
      </c>
      <c r="F90">
        <v>8</v>
      </c>
      <c r="G90">
        <v>8</v>
      </c>
      <c r="H90">
        <v>8</v>
      </c>
      <c r="J90">
        <f t="shared" si="6"/>
        <v>2316</v>
      </c>
      <c r="K90">
        <f t="shared" si="7"/>
        <v>23160</v>
      </c>
      <c r="L90">
        <f t="shared" si="8"/>
        <v>617600</v>
      </c>
      <c r="N90">
        <v>8</v>
      </c>
      <c r="O90">
        <f t="shared" si="9"/>
        <v>193</v>
      </c>
      <c r="P90">
        <f t="shared" si="10"/>
        <v>579</v>
      </c>
      <c r="Q90">
        <f t="shared" si="10"/>
        <v>15440</v>
      </c>
    </row>
    <row r="91" spans="1:20" x14ac:dyDescent="0.2">
      <c r="A91" t="s">
        <v>80</v>
      </c>
      <c r="B91">
        <v>400</v>
      </c>
      <c r="D91">
        <f>SUM($B$84:B91)</f>
        <v>786</v>
      </c>
      <c r="F91">
        <v>9</v>
      </c>
      <c r="G91">
        <v>9</v>
      </c>
      <c r="J91">
        <f t="shared" si="6"/>
        <v>4716</v>
      </c>
      <c r="K91">
        <f t="shared" si="7"/>
        <v>47160</v>
      </c>
      <c r="N91">
        <v>9</v>
      </c>
      <c r="O91">
        <f t="shared" si="9"/>
        <v>393</v>
      </c>
      <c r="P91">
        <f>K91/40</f>
        <v>1179</v>
      </c>
    </row>
    <row r="92" spans="1:20" x14ac:dyDescent="0.2">
      <c r="A92" t="s">
        <v>81</v>
      </c>
      <c r="B92">
        <v>800</v>
      </c>
      <c r="D92">
        <f>SUM($B$84:B92)</f>
        <v>1586</v>
      </c>
      <c r="F92">
        <v>10</v>
      </c>
      <c r="G92">
        <v>10</v>
      </c>
      <c r="J92">
        <f t="shared" si="6"/>
        <v>9516</v>
      </c>
      <c r="K92">
        <f t="shared" si="7"/>
        <v>95160</v>
      </c>
      <c r="N92">
        <v>10</v>
      </c>
      <c r="O92">
        <f t="shared" si="9"/>
        <v>793</v>
      </c>
      <c r="P92">
        <f>K92/40</f>
        <v>2379</v>
      </c>
    </row>
    <row r="93" spans="1:20" x14ac:dyDescent="0.2">
      <c r="A93" t="s">
        <v>82</v>
      </c>
      <c r="B93">
        <v>1000</v>
      </c>
      <c r="D93">
        <f>SUM($B$84:B93)</f>
        <v>2586</v>
      </c>
      <c r="F93">
        <v>11</v>
      </c>
      <c r="G93">
        <v>11</v>
      </c>
      <c r="J93">
        <f t="shared" si="6"/>
        <v>15516</v>
      </c>
      <c r="K93">
        <f t="shared" si="7"/>
        <v>155160</v>
      </c>
      <c r="N93">
        <v>11</v>
      </c>
      <c r="O93">
        <f t="shared" si="9"/>
        <v>1293</v>
      </c>
      <c r="P93">
        <f>K93/40</f>
        <v>3879</v>
      </c>
    </row>
    <row r="94" spans="1:20" x14ac:dyDescent="0.2">
      <c r="A94" t="s">
        <v>83</v>
      </c>
      <c r="B94">
        <v>2000</v>
      </c>
      <c r="D94">
        <f>SUM($B$84:B94)</f>
        <v>4586</v>
      </c>
      <c r="F94">
        <v>12</v>
      </c>
      <c r="G94">
        <v>12</v>
      </c>
      <c r="J94">
        <f t="shared" si="6"/>
        <v>27516</v>
      </c>
      <c r="K94">
        <f t="shared" si="7"/>
        <v>275160</v>
      </c>
      <c r="N94">
        <v>12</v>
      </c>
      <c r="O94">
        <f t="shared" si="9"/>
        <v>2293</v>
      </c>
      <c r="P94">
        <f>K94/40</f>
        <v>6879</v>
      </c>
    </row>
    <row r="95" spans="1:20" x14ac:dyDescent="0.2">
      <c r="A95" t="s">
        <v>84</v>
      </c>
      <c r="B95">
        <v>5000</v>
      </c>
      <c r="D95">
        <f>SUM($B$84:B95)</f>
        <v>9586</v>
      </c>
      <c r="F95">
        <v>13</v>
      </c>
      <c r="J95">
        <f t="shared" si="6"/>
        <v>57516</v>
      </c>
      <c r="N95">
        <v>13</v>
      </c>
      <c r="O95">
        <f t="shared" si="9"/>
        <v>4793</v>
      </c>
    </row>
    <row r="96" spans="1:20" x14ac:dyDescent="0.2">
      <c r="A96" t="s">
        <v>85</v>
      </c>
      <c r="B96">
        <v>10000</v>
      </c>
      <c r="D96">
        <f>SUM($B$84:B96)</f>
        <v>19586</v>
      </c>
    </row>
    <row r="97" spans="1:1001" x14ac:dyDescent="0.2">
      <c r="A97" t="s">
        <v>86</v>
      </c>
      <c r="B97">
        <v>20000</v>
      </c>
      <c r="D97">
        <f>SUM($B$84:B97)</f>
        <v>39586</v>
      </c>
    </row>
    <row r="98" spans="1:1001" x14ac:dyDescent="0.2">
      <c r="A98" t="s">
        <v>87</v>
      </c>
      <c r="B98">
        <v>40000</v>
      </c>
      <c r="D98">
        <f>SUM($B$84:B98)</f>
        <v>79586</v>
      </c>
    </row>
    <row r="101" spans="1:1001" x14ac:dyDescent="0.2">
      <c r="A101" t="s">
        <v>574</v>
      </c>
      <c r="B101">
        <v>2</v>
      </c>
      <c r="C101">
        <v>2</v>
      </c>
      <c r="D101">
        <v>2</v>
      </c>
      <c r="E101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4</v>
      </c>
      <c r="L101">
        <v>4</v>
      </c>
      <c r="M101">
        <v>4</v>
      </c>
      <c r="N101">
        <v>4</v>
      </c>
      <c r="O101">
        <v>4</v>
      </c>
      <c r="P101">
        <v>4</v>
      </c>
      <c r="Q101">
        <v>5</v>
      </c>
      <c r="R101">
        <v>5</v>
      </c>
      <c r="S101">
        <v>5</v>
      </c>
      <c r="T101">
        <v>5</v>
      </c>
      <c r="U101">
        <v>5</v>
      </c>
      <c r="V101">
        <v>5</v>
      </c>
      <c r="W101">
        <v>6</v>
      </c>
      <c r="X101">
        <v>6</v>
      </c>
      <c r="Y101">
        <v>6</v>
      </c>
      <c r="Z101">
        <v>6</v>
      </c>
      <c r="AA101">
        <v>6</v>
      </c>
      <c r="AB101">
        <v>6</v>
      </c>
      <c r="AC101">
        <v>7</v>
      </c>
      <c r="AD101">
        <v>7</v>
      </c>
      <c r="AE101">
        <v>7</v>
      </c>
      <c r="AF101">
        <v>7</v>
      </c>
      <c r="AG101">
        <v>7</v>
      </c>
      <c r="AH101">
        <v>7</v>
      </c>
      <c r="AI101">
        <v>8</v>
      </c>
      <c r="AJ101">
        <v>8</v>
      </c>
      <c r="AK101">
        <v>8</v>
      </c>
      <c r="AL101">
        <v>8</v>
      </c>
      <c r="AM101">
        <v>8</v>
      </c>
      <c r="AN101">
        <v>8</v>
      </c>
      <c r="AO101">
        <v>9</v>
      </c>
      <c r="AP101">
        <v>9</v>
      </c>
      <c r="AQ101">
        <v>9</v>
      </c>
      <c r="AR101">
        <v>9</v>
      </c>
      <c r="AS101">
        <v>9</v>
      </c>
      <c r="AT101">
        <v>9</v>
      </c>
      <c r="AU101">
        <v>10</v>
      </c>
      <c r="AV101">
        <v>10</v>
      </c>
      <c r="AW101">
        <v>10</v>
      </c>
      <c r="AX101">
        <v>10</v>
      </c>
      <c r="AY101">
        <v>10</v>
      </c>
      <c r="AZ101">
        <v>10</v>
      </c>
      <c r="BA101">
        <v>11</v>
      </c>
      <c r="BB101">
        <v>11</v>
      </c>
      <c r="BC101">
        <v>11</v>
      </c>
      <c r="BD101">
        <v>11</v>
      </c>
      <c r="BE101">
        <v>11</v>
      </c>
      <c r="BF101">
        <v>11</v>
      </c>
      <c r="BG101">
        <v>12</v>
      </c>
      <c r="BH101">
        <v>12</v>
      </c>
      <c r="BI101">
        <v>12</v>
      </c>
      <c r="BJ101">
        <v>12</v>
      </c>
      <c r="BK101">
        <v>12</v>
      </c>
      <c r="BL101">
        <v>12</v>
      </c>
      <c r="BM101">
        <v>13</v>
      </c>
      <c r="BN101">
        <v>13</v>
      </c>
      <c r="BO101">
        <v>13</v>
      </c>
      <c r="BP101">
        <v>13</v>
      </c>
      <c r="BQ101">
        <v>13</v>
      </c>
      <c r="BR101">
        <v>13</v>
      </c>
      <c r="BS101">
        <v>14</v>
      </c>
      <c r="BT101">
        <v>14</v>
      </c>
      <c r="BU101">
        <v>14</v>
      </c>
      <c r="BV101">
        <v>14</v>
      </c>
      <c r="BW101">
        <v>14</v>
      </c>
      <c r="BX101">
        <v>14</v>
      </c>
      <c r="BY101">
        <v>15</v>
      </c>
      <c r="BZ101">
        <v>15</v>
      </c>
      <c r="CA101">
        <v>15</v>
      </c>
      <c r="CB101">
        <v>15</v>
      </c>
      <c r="CC101">
        <v>15</v>
      </c>
      <c r="CD101">
        <v>15</v>
      </c>
      <c r="CE101">
        <v>16</v>
      </c>
      <c r="CF101">
        <v>16</v>
      </c>
      <c r="CG101">
        <v>16</v>
      </c>
      <c r="CH101">
        <v>16</v>
      </c>
      <c r="CI101">
        <v>16</v>
      </c>
      <c r="CJ101">
        <v>16</v>
      </c>
      <c r="CK101">
        <v>17</v>
      </c>
      <c r="CL101">
        <v>17</v>
      </c>
      <c r="CM101">
        <v>17</v>
      </c>
      <c r="CN101">
        <v>17</v>
      </c>
      <c r="CO101">
        <v>17</v>
      </c>
      <c r="CP101">
        <v>17</v>
      </c>
      <c r="CQ101">
        <v>18</v>
      </c>
      <c r="CR101">
        <v>18</v>
      </c>
      <c r="CS101">
        <v>18</v>
      </c>
      <c r="CT101">
        <v>18</v>
      </c>
      <c r="CU101">
        <v>18</v>
      </c>
      <c r="CV101">
        <v>18</v>
      </c>
      <c r="CW101">
        <v>19</v>
      </c>
      <c r="CX101">
        <v>19</v>
      </c>
      <c r="CY101">
        <v>19</v>
      </c>
      <c r="CZ101">
        <v>19</v>
      </c>
      <c r="DA101">
        <v>19</v>
      </c>
      <c r="DB101">
        <v>19</v>
      </c>
      <c r="DC101">
        <v>20</v>
      </c>
      <c r="DD101">
        <v>20</v>
      </c>
      <c r="DE101">
        <v>20</v>
      </c>
      <c r="DF101">
        <v>20</v>
      </c>
      <c r="DG101">
        <v>20</v>
      </c>
      <c r="DH101">
        <v>20</v>
      </c>
      <c r="DI101">
        <v>21</v>
      </c>
      <c r="DJ101">
        <v>21</v>
      </c>
      <c r="DK101">
        <v>21</v>
      </c>
      <c r="DL101">
        <v>21</v>
      </c>
      <c r="DM101">
        <v>21</v>
      </c>
      <c r="DN101">
        <v>21</v>
      </c>
      <c r="DO101">
        <v>22</v>
      </c>
      <c r="DP101">
        <v>22</v>
      </c>
      <c r="DQ101">
        <v>22</v>
      </c>
      <c r="DR101">
        <v>22</v>
      </c>
      <c r="DS101">
        <v>22</v>
      </c>
      <c r="DT101">
        <v>22</v>
      </c>
      <c r="DU101">
        <v>22</v>
      </c>
      <c r="DV101">
        <v>22</v>
      </c>
      <c r="DW101">
        <v>22</v>
      </c>
      <c r="DX101">
        <v>22</v>
      </c>
      <c r="DY101">
        <v>22</v>
      </c>
      <c r="DZ101">
        <v>22</v>
      </c>
      <c r="EA101">
        <v>23</v>
      </c>
      <c r="EB101">
        <v>23</v>
      </c>
      <c r="EC101">
        <v>23</v>
      </c>
      <c r="ED101">
        <v>23</v>
      </c>
      <c r="EE101">
        <v>23</v>
      </c>
      <c r="EF101">
        <v>23</v>
      </c>
      <c r="EG101">
        <v>23</v>
      </c>
      <c r="EH101">
        <v>23</v>
      </c>
      <c r="EI101">
        <v>23</v>
      </c>
      <c r="EJ101">
        <v>23</v>
      </c>
      <c r="EK101">
        <v>23</v>
      </c>
      <c r="EL101">
        <v>23</v>
      </c>
      <c r="EM101">
        <v>23</v>
      </c>
      <c r="EN101">
        <v>23</v>
      </c>
      <c r="EO101">
        <v>23</v>
      </c>
      <c r="EP101">
        <v>24</v>
      </c>
      <c r="EQ101">
        <v>24</v>
      </c>
      <c r="ER101">
        <v>24</v>
      </c>
      <c r="ES101">
        <v>24</v>
      </c>
      <c r="ET101">
        <v>24</v>
      </c>
      <c r="EU101">
        <v>24</v>
      </c>
      <c r="EV101">
        <v>24</v>
      </c>
      <c r="EW101">
        <v>24</v>
      </c>
      <c r="EX101">
        <v>24</v>
      </c>
      <c r="EY101">
        <v>24</v>
      </c>
      <c r="EZ101">
        <v>24</v>
      </c>
      <c r="FA101">
        <v>24</v>
      </c>
      <c r="FB101">
        <v>24</v>
      </c>
      <c r="FC101">
        <v>24</v>
      </c>
      <c r="FD101">
        <v>24</v>
      </c>
      <c r="FE101">
        <v>25</v>
      </c>
      <c r="FF101">
        <v>25</v>
      </c>
      <c r="FG101">
        <v>25</v>
      </c>
      <c r="FH101">
        <v>25</v>
      </c>
      <c r="FI101">
        <v>25</v>
      </c>
      <c r="FJ101">
        <v>25</v>
      </c>
      <c r="FK101">
        <v>25</v>
      </c>
      <c r="FL101">
        <v>25</v>
      </c>
      <c r="FM101">
        <v>25</v>
      </c>
      <c r="FN101">
        <v>25</v>
      </c>
      <c r="FO101">
        <v>25</v>
      </c>
      <c r="FP101">
        <v>25</v>
      </c>
      <c r="FQ101">
        <v>25</v>
      </c>
      <c r="FR101">
        <v>25</v>
      </c>
      <c r="FS101">
        <v>25</v>
      </c>
      <c r="FT101">
        <v>26</v>
      </c>
      <c r="FU101">
        <v>26</v>
      </c>
      <c r="FV101">
        <v>26</v>
      </c>
      <c r="FW101">
        <v>26</v>
      </c>
      <c r="FX101">
        <v>26</v>
      </c>
      <c r="FY101">
        <v>26</v>
      </c>
      <c r="FZ101">
        <v>26</v>
      </c>
      <c r="GA101">
        <v>26</v>
      </c>
      <c r="GB101">
        <v>26</v>
      </c>
      <c r="GC101">
        <v>26</v>
      </c>
      <c r="GD101">
        <v>26</v>
      </c>
      <c r="GE101">
        <v>26</v>
      </c>
      <c r="GF101">
        <v>26</v>
      </c>
      <c r="GG101">
        <v>26</v>
      </c>
      <c r="GH101">
        <v>26</v>
      </c>
      <c r="GI101">
        <v>27</v>
      </c>
      <c r="GJ101">
        <v>27</v>
      </c>
      <c r="GK101">
        <v>27</v>
      </c>
      <c r="GL101">
        <v>27</v>
      </c>
      <c r="GM101">
        <v>27</v>
      </c>
      <c r="GN101">
        <v>27</v>
      </c>
      <c r="GO101">
        <v>27</v>
      </c>
      <c r="GP101">
        <v>27</v>
      </c>
      <c r="GQ101">
        <v>27</v>
      </c>
      <c r="GR101">
        <v>27</v>
      </c>
      <c r="GS101">
        <v>27</v>
      </c>
      <c r="GT101">
        <v>27</v>
      </c>
      <c r="GU101">
        <v>27</v>
      </c>
      <c r="GV101">
        <v>27</v>
      </c>
      <c r="GW101">
        <v>27</v>
      </c>
      <c r="GX101">
        <v>28</v>
      </c>
      <c r="GY101">
        <v>28</v>
      </c>
      <c r="GZ101">
        <v>28</v>
      </c>
      <c r="HA101">
        <v>28</v>
      </c>
      <c r="HB101">
        <v>28</v>
      </c>
      <c r="HC101">
        <v>28</v>
      </c>
      <c r="HD101">
        <v>28</v>
      </c>
      <c r="HE101">
        <v>28</v>
      </c>
      <c r="HF101">
        <v>28</v>
      </c>
      <c r="HG101">
        <v>28</v>
      </c>
      <c r="HH101">
        <v>28</v>
      </c>
      <c r="HI101">
        <v>28</v>
      </c>
      <c r="HJ101">
        <v>28</v>
      </c>
      <c r="HK101">
        <v>28</v>
      </c>
      <c r="HL101">
        <v>28</v>
      </c>
      <c r="HM101">
        <v>29</v>
      </c>
      <c r="HN101">
        <v>29</v>
      </c>
      <c r="HO101">
        <v>29</v>
      </c>
      <c r="HP101">
        <v>29</v>
      </c>
      <c r="HQ101">
        <v>29</v>
      </c>
      <c r="HR101">
        <v>29</v>
      </c>
      <c r="HS101">
        <v>29</v>
      </c>
      <c r="HT101">
        <v>29</v>
      </c>
      <c r="HU101">
        <v>29</v>
      </c>
      <c r="HV101">
        <v>29</v>
      </c>
      <c r="HW101">
        <v>29</v>
      </c>
      <c r="HX101">
        <v>29</v>
      </c>
      <c r="HY101">
        <v>29</v>
      </c>
      <c r="HZ101">
        <v>29</v>
      </c>
      <c r="IA101">
        <v>29</v>
      </c>
      <c r="IB101">
        <v>30</v>
      </c>
      <c r="IC101">
        <v>30</v>
      </c>
      <c r="ID101">
        <v>30</v>
      </c>
      <c r="IE101">
        <v>30</v>
      </c>
      <c r="IF101">
        <v>30</v>
      </c>
      <c r="IG101">
        <v>30</v>
      </c>
      <c r="IH101">
        <v>30</v>
      </c>
      <c r="II101">
        <v>30</v>
      </c>
      <c r="IJ101">
        <v>30</v>
      </c>
      <c r="IK101">
        <v>30</v>
      </c>
      <c r="IL101">
        <v>30</v>
      </c>
      <c r="IM101">
        <v>30</v>
      </c>
      <c r="IN101">
        <v>30</v>
      </c>
      <c r="IO101">
        <v>30</v>
      </c>
      <c r="IP101">
        <v>30</v>
      </c>
      <c r="IQ101">
        <v>31</v>
      </c>
      <c r="IR101">
        <v>31</v>
      </c>
      <c r="IS101">
        <v>31</v>
      </c>
      <c r="IT101">
        <v>31</v>
      </c>
      <c r="IU101">
        <v>31</v>
      </c>
      <c r="IV101">
        <v>31</v>
      </c>
      <c r="IW101">
        <v>31</v>
      </c>
      <c r="IX101">
        <v>31</v>
      </c>
      <c r="IY101">
        <v>31</v>
      </c>
      <c r="IZ101">
        <v>31</v>
      </c>
      <c r="JA101">
        <v>31</v>
      </c>
      <c r="JB101">
        <v>31</v>
      </c>
      <c r="JC101">
        <v>31</v>
      </c>
      <c r="JD101">
        <v>31</v>
      </c>
      <c r="JE101">
        <v>31</v>
      </c>
      <c r="JF101">
        <v>32</v>
      </c>
      <c r="JG101">
        <v>32</v>
      </c>
      <c r="JH101">
        <v>32</v>
      </c>
      <c r="JI101">
        <v>32</v>
      </c>
      <c r="JJ101">
        <v>32</v>
      </c>
      <c r="JK101">
        <v>32</v>
      </c>
      <c r="JL101">
        <v>32</v>
      </c>
      <c r="JM101">
        <v>32</v>
      </c>
      <c r="JN101">
        <v>32</v>
      </c>
      <c r="JO101">
        <v>32</v>
      </c>
      <c r="JP101">
        <v>32</v>
      </c>
      <c r="JQ101">
        <v>32</v>
      </c>
      <c r="JR101">
        <v>32</v>
      </c>
      <c r="JS101">
        <v>32</v>
      </c>
      <c r="JT101">
        <v>32</v>
      </c>
      <c r="JU101">
        <v>33</v>
      </c>
      <c r="JV101">
        <v>33</v>
      </c>
      <c r="JW101">
        <v>33</v>
      </c>
      <c r="JX101">
        <v>33</v>
      </c>
      <c r="JY101">
        <v>33</v>
      </c>
      <c r="JZ101">
        <v>33</v>
      </c>
      <c r="KA101">
        <v>33</v>
      </c>
      <c r="KB101">
        <v>33</v>
      </c>
      <c r="KC101">
        <v>33</v>
      </c>
      <c r="KD101">
        <v>33</v>
      </c>
      <c r="KE101">
        <v>33</v>
      </c>
      <c r="KF101">
        <v>33</v>
      </c>
      <c r="KG101">
        <v>33</v>
      </c>
      <c r="KH101">
        <v>33</v>
      </c>
      <c r="KI101">
        <v>33</v>
      </c>
      <c r="KJ101">
        <v>34</v>
      </c>
      <c r="KK101">
        <v>34</v>
      </c>
      <c r="KL101">
        <v>34</v>
      </c>
      <c r="KM101">
        <v>34</v>
      </c>
      <c r="KN101">
        <v>34</v>
      </c>
      <c r="KO101">
        <v>34</v>
      </c>
      <c r="KP101">
        <v>34</v>
      </c>
      <c r="KQ101">
        <v>34</v>
      </c>
      <c r="KR101">
        <v>34</v>
      </c>
      <c r="KS101">
        <v>34</v>
      </c>
      <c r="KT101">
        <v>34</v>
      </c>
      <c r="KU101">
        <v>34</v>
      </c>
      <c r="KV101">
        <v>34</v>
      </c>
      <c r="KW101">
        <v>34</v>
      </c>
      <c r="KX101">
        <v>34</v>
      </c>
      <c r="KY101">
        <v>35</v>
      </c>
      <c r="KZ101">
        <v>35</v>
      </c>
      <c r="LA101">
        <v>35</v>
      </c>
      <c r="LB101">
        <v>35</v>
      </c>
      <c r="LC101">
        <v>35</v>
      </c>
      <c r="LD101">
        <v>35</v>
      </c>
      <c r="LE101">
        <v>35</v>
      </c>
      <c r="LF101">
        <v>35</v>
      </c>
      <c r="LG101">
        <v>35</v>
      </c>
      <c r="LH101">
        <v>35</v>
      </c>
      <c r="LI101">
        <v>35</v>
      </c>
      <c r="LJ101">
        <v>35</v>
      </c>
      <c r="LK101">
        <v>35</v>
      </c>
      <c r="LL101">
        <v>35</v>
      </c>
      <c r="LM101">
        <v>35</v>
      </c>
      <c r="LN101">
        <v>36</v>
      </c>
      <c r="LO101">
        <v>36</v>
      </c>
      <c r="LP101">
        <v>36</v>
      </c>
      <c r="LQ101">
        <v>36</v>
      </c>
      <c r="LR101">
        <v>36</v>
      </c>
      <c r="LS101">
        <v>36</v>
      </c>
      <c r="LT101">
        <v>36</v>
      </c>
      <c r="LU101">
        <v>36</v>
      </c>
      <c r="LV101">
        <v>36</v>
      </c>
      <c r="LW101">
        <v>36</v>
      </c>
      <c r="LX101">
        <v>36</v>
      </c>
      <c r="LY101">
        <v>36</v>
      </c>
      <c r="LZ101">
        <v>36</v>
      </c>
      <c r="MA101">
        <v>36</v>
      </c>
      <c r="MB101">
        <v>36</v>
      </c>
      <c r="MC101">
        <v>37</v>
      </c>
      <c r="MD101">
        <v>37</v>
      </c>
      <c r="ME101">
        <v>37</v>
      </c>
      <c r="MF101">
        <v>37</v>
      </c>
      <c r="MG101">
        <v>37</v>
      </c>
      <c r="MH101">
        <v>37</v>
      </c>
      <c r="MI101">
        <v>37</v>
      </c>
      <c r="MJ101">
        <v>37</v>
      </c>
      <c r="MK101">
        <v>37</v>
      </c>
      <c r="ML101">
        <v>37</v>
      </c>
      <c r="MM101">
        <v>37</v>
      </c>
      <c r="MN101">
        <v>37</v>
      </c>
      <c r="MO101">
        <v>37</v>
      </c>
      <c r="MP101">
        <v>37</v>
      </c>
      <c r="MQ101">
        <v>37</v>
      </c>
      <c r="MR101">
        <v>38</v>
      </c>
      <c r="MS101">
        <v>38</v>
      </c>
      <c r="MT101">
        <v>38</v>
      </c>
      <c r="MU101">
        <v>38</v>
      </c>
      <c r="MV101">
        <v>38</v>
      </c>
      <c r="MW101">
        <v>38</v>
      </c>
      <c r="MX101">
        <v>38</v>
      </c>
      <c r="MY101">
        <v>38</v>
      </c>
      <c r="MZ101">
        <v>38</v>
      </c>
      <c r="NA101">
        <v>38</v>
      </c>
      <c r="NB101">
        <v>38</v>
      </c>
      <c r="NC101">
        <v>38</v>
      </c>
      <c r="ND101">
        <v>38</v>
      </c>
      <c r="NE101">
        <v>38</v>
      </c>
      <c r="NF101">
        <v>38</v>
      </c>
      <c r="NG101">
        <v>39</v>
      </c>
      <c r="NH101">
        <v>39</v>
      </c>
      <c r="NI101">
        <v>39</v>
      </c>
      <c r="NJ101">
        <v>39</v>
      </c>
      <c r="NK101">
        <v>39</v>
      </c>
      <c r="NL101">
        <v>39</v>
      </c>
      <c r="NM101">
        <v>39</v>
      </c>
      <c r="NN101">
        <v>39</v>
      </c>
      <c r="NO101">
        <v>39</v>
      </c>
      <c r="NP101">
        <v>39</v>
      </c>
      <c r="NQ101">
        <v>39</v>
      </c>
      <c r="NR101">
        <v>39</v>
      </c>
      <c r="NS101">
        <v>39</v>
      </c>
      <c r="NT101">
        <v>39</v>
      </c>
      <c r="NU101">
        <v>39</v>
      </c>
      <c r="NV101">
        <v>40</v>
      </c>
      <c r="NW101">
        <v>40</v>
      </c>
      <c r="NX101">
        <v>40</v>
      </c>
      <c r="NY101">
        <v>40</v>
      </c>
      <c r="NZ101">
        <v>40</v>
      </c>
      <c r="OA101">
        <v>40</v>
      </c>
      <c r="OB101">
        <v>40</v>
      </c>
      <c r="OC101">
        <v>40</v>
      </c>
      <c r="OD101">
        <v>40</v>
      </c>
      <c r="OE101">
        <v>40</v>
      </c>
      <c r="OF101">
        <v>40</v>
      </c>
      <c r="OG101">
        <v>40</v>
      </c>
      <c r="OH101">
        <v>40</v>
      </c>
      <c r="OI101">
        <v>40</v>
      </c>
      <c r="OJ101">
        <v>40</v>
      </c>
      <c r="OK101">
        <v>41</v>
      </c>
      <c r="OL101">
        <v>41</v>
      </c>
      <c r="OM101">
        <v>41</v>
      </c>
      <c r="ON101">
        <v>41</v>
      </c>
      <c r="OO101">
        <v>41</v>
      </c>
      <c r="OP101">
        <v>41</v>
      </c>
      <c r="OQ101">
        <v>41</v>
      </c>
      <c r="OR101">
        <v>41</v>
      </c>
      <c r="OS101">
        <v>41</v>
      </c>
      <c r="OT101">
        <v>41</v>
      </c>
      <c r="OU101">
        <v>41</v>
      </c>
      <c r="OV101">
        <v>41</v>
      </c>
      <c r="OW101">
        <v>41</v>
      </c>
      <c r="OX101">
        <v>41</v>
      </c>
      <c r="OY101">
        <v>41</v>
      </c>
      <c r="OZ101">
        <v>42</v>
      </c>
      <c r="PA101">
        <v>42</v>
      </c>
      <c r="PB101">
        <v>42</v>
      </c>
      <c r="PC101">
        <v>42</v>
      </c>
      <c r="PD101">
        <v>42</v>
      </c>
      <c r="PE101">
        <v>42</v>
      </c>
      <c r="PF101">
        <v>42</v>
      </c>
      <c r="PG101">
        <v>42</v>
      </c>
      <c r="PH101">
        <v>42</v>
      </c>
      <c r="PI101">
        <v>42</v>
      </c>
      <c r="PJ101">
        <v>42</v>
      </c>
      <c r="PK101">
        <v>42</v>
      </c>
      <c r="PL101">
        <v>42</v>
      </c>
      <c r="PM101">
        <v>42</v>
      </c>
      <c r="PN101">
        <v>42</v>
      </c>
      <c r="PO101">
        <v>43</v>
      </c>
      <c r="PP101">
        <v>43</v>
      </c>
      <c r="PQ101">
        <v>43</v>
      </c>
      <c r="PR101">
        <v>43</v>
      </c>
      <c r="PS101">
        <v>43</v>
      </c>
      <c r="PT101">
        <v>43</v>
      </c>
      <c r="PU101">
        <v>43</v>
      </c>
      <c r="PV101">
        <v>43</v>
      </c>
      <c r="PW101">
        <v>43</v>
      </c>
      <c r="PX101">
        <v>43</v>
      </c>
      <c r="PY101">
        <v>43</v>
      </c>
      <c r="PZ101">
        <v>43</v>
      </c>
      <c r="QA101">
        <v>43</v>
      </c>
      <c r="QB101">
        <v>43</v>
      </c>
      <c r="QC101">
        <v>43</v>
      </c>
      <c r="QD101">
        <v>44</v>
      </c>
      <c r="QE101">
        <v>44</v>
      </c>
      <c r="QF101">
        <v>44</v>
      </c>
      <c r="QG101">
        <v>44</v>
      </c>
      <c r="QH101">
        <v>44</v>
      </c>
      <c r="QI101">
        <v>44</v>
      </c>
      <c r="QJ101">
        <v>44</v>
      </c>
      <c r="QK101">
        <v>44</v>
      </c>
      <c r="QL101">
        <v>44</v>
      </c>
      <c r="QM101">
        <v>44</v>
      </c>
      <c r="QN101">
        <v>44</v>
      </c>
      <c r="QO101">
        <v>44</v>
      </c>
      <c r="QP101">
        <v>44</v>
      </c>
      <c r="QQ101">
        <v>44</v>
      </c>
      <c r="QR101">
        <v>44</v>
      </c>
      <c r="QS101">
        <v>45</v>
      </c>
      <c r="QT101">
        <v>45</v>
      </c>
      <c r="QU101">
        <v>45</v>
      </c>
      <c r="QV101">
        <v>45</v>
      </c>
      <c r="QW101">
        <v>45</v>
      </c>
      <c r="QX101">
        <v>45</v>
      </c>
      <c r="QY101">
        <v>45</v>
      </c>
      <c r="QZ101">
        <v>45</v>
      </c>
      <c r="RA101">
        <v>45</v>
      </c>
      <c r="RB101">
        <v>45</v>
      </c>
      <c r="RC101">
        <v>45</v>
      </c>
      <c r="RD101">
        <v>45</v>
      </c>
      <c r="RE101">
        <v>45</v>
      </c>
      <c r="RF101">
        <v>45</v>
      </c>
      <c r="RG101">
        <v>45</v>
      </c>
      <c r="RH101">
        <v>46</v>
      </c>
      <c r="RI101">
        <v>46</v>
      </c>
      <c r="RJ101">
        <v>46</v>
      </c>
      <c r="RK101">
        <v>46</v>
      </c>
      <c r="RL101">
        <v>46</v>
      </c>
      <c r="RM101">
        <v>46</v>
      </c>
      <c r="RN101">
        <v>46</v>
      </c>
      <c r="RO101">
        <v>46</v>
      </c>
      <c r="RP101">
        <v>46</v>
      </c>
      <c r="RQ101">
        <v>46</v>
      </c>
      <c r="RR101">
        <v>46</v>
      </c>
      <c r="RS101">
        <v>46</v>
      </c>
      <c r="RT101">
        <v>46</v>
      </c>
      <c r="RU101">
        <v>46</v>
      </c>
      <c r="RV101">
        <v>46</v>
      </c>
      <c r="RW101">
        <v>47</v>
      </c>
      <c r="RX101">
        <v>47</v>
      </c>
      <c r="RY101">
        <v>47</v>
      </c>
      <c r="RZ101">
        <v>47</v>
      </c>
      <c r="SA101">
        <v>47</v>
      </c>
      <c r="SB101">
        <v>47</v>
      </c>
      <c r="SC101">
        <v>47</v>
      </c>
      <c r="SD101">
        <v>47</v>
      </c>
      <c r="SE101">
        <v>47</v>
      </c>
      <c r="SF101">
        <v>47</v>
      </c>
      <c r="SG101">
        <v>47</v>
      </c>
      <c r="SH101">
        <v>47</v>
      </c>
      <c r="SI101">
        <v>47</v>
      </c>
      <c r="SJ101">
        <v>47</v>
      </c>
      <c r="SK101">
        <v>47</v>
      </c>
      <c r="SL101">
        <v>48</v>
      </c>
      <c r="SM101">
        <v>48</v>
      </c>
      <c r="SN101">
        <v>48</v>
      </c>
      <c r="SO101">
        <v>48</v>
      </c>
      <c r="SP101">
        <v>48</v>
      </c>
      <c r="SQ101">
        <v>48</v>
      </c>
      <c r="SR101">
        <v>48</v>
      </c>
      <c r="SS101">
        <v>48</v>
      </c>
      <c r="ST101">
        <v>48</v>
      </c>
      <c r="SU101">
        <v>48</v>
      </c>
      <c r="SV101">
        <v>48</v>
      </c>
      <c r="SW101">
        <v>48</v>
      </c>
      <c r="SX101">
        <v>48</v>
      </c>
      <c r="SY101">
        <v>48</v>
      </c>
      <c r="SZ101">
        <v>48</v>
      </c>
      <c r="TA101">
        <v>49</v>
      </c>
      <c r="TB101">
        <v>49</v>
      </c>
      <c r="TC101">
        <v>49</v>
      </c>
      <c r="TD101">
        <v>49</v>
      </c>
      <c r="TE101">
        <v>49</v>
      </c>
      <c r="TF101">
        <v>49</v>
      </c>
      <c r="TG101">
        <v>49</v>
      </c>
      <c r="TH101">
        <v>49</v>
      </c>
      <c r="TI101">
        <v>49</v>
      </c>
      <c r="TJ101">
        <v>49</v>
      </c>
      <c r="TK101">
        <v>49</v>
      </c>
      <c r="TL101">
        <v>49</v>
      </c>
      <c r="TM101">
        <v>49</v>
      </c>
      <c r="TN101">
        <v>49</v>
      </c>
      <c r="TO101">
        <v>49</v>
      </c>
      <c r="TP101">
        <v>50</v>
      </c>
      <c r="TQ101">
        <v>50</v>
      </c>
      <c r="TR101">
        <v>50</v>
      </c>
      <c r="TS101">
        <v>50</v>
      </c>
      <c r="TT101">
        <v>50</v>
      </c>
      <c r="TU101">
        <v>50</v>
      </c>
      <c r="TV101">
        <v>50</v>
      </c>
      <c r="TW101">
        <v>50</v>
      </c>
      <c r="TX101">
        <v>50</v>
      </c>
      <c r="TY101">
        <v>50</v>
      </c>
      <c r="TZ101">
        <v>50</v>
      </c>
      <c r="UA101">
        <v>50</v>
      </c>
      <c r="UB101">
        <v>50</v>
      </c>
      <c r="UC101">
        <v>50</v>
      </c>
      <c r="UD101">
        <v>50</v>
      </c>
      <c r="UE101">
        <v>51</v>
      </c>
      <c r="UF101">
        <v>51</v>
      </c>
      <c r="UG101">
        <v>51</v>
      </c>
      <c r="UH101">
        <v>51</v>
      </c>
      <c r="UI101">
        <v>51</v>
      </c>
      <c r="UJ101">
        <v>51</v>
      </c>
      <c r="UK101">
        <v>51</v>
      </c>
      <c r="UL101">
        <v>51</v>
      </c>
      <c r="UM101">
        <v>51</v>
      </c>
      <c r="UN101">
        <v>51</v>
      </c>
      <c r="UO101">
        <v>51</v>
      </c>
      <c r="UP101">
        <v>51</v>
      </c>
      <c r="UQ101">
        <v>51</v>
      </c>
      <c r="UR101">
        <v>51</v>
      </c>
      <c r="US101">
        <v>51</v>
      </c>
      <c r="UT101">
        <v>51</v>
      </c>
      <c r="UU101">
        <v>51</v>
      </c>
      <c r="UV101">
        <v>51</v>
      </c>
      <c r="UW101">
        <v>51</v>
      </c>
      <c r="UX101">
        <v>51</v>
      </c>
      <c r="UY101">
        <v>51</v>
      </c>
      <c r="UZ101">
        <v>51</v>
      </c>
      <c r="VA101">
        <v>51</v>
      </c>
      <c r="VB101">
        <v>51</v>
      </c>
      <c r="VC101">
        <v>51</v>
      </c>
      <c r="VD101">
        <v>51</v>
      </c>
      <c r="VE101">
        <v>51</v>
      </c>
      <c r="VF101">
        <v>51</v>
      </c>
      <c r="VG101">
        <v>51</v>
      </c>
      <c r="VH101">
        <v>51</v>
      </c>
      <c r="VI101">
        <v>52</v>
      </c>
      <c r="VJ101">
        <v>52</v>
      </c>
      <c r="VK101">
        <v>52</v>
      </c>
      <c r="VL101">
        <v>52</v>
      </c>
      <c r="VM101">
        <v>52</v>
      </c>
      <c r="VN101">
        <v>52</v>
      </c>
      <c r="VO101">
        <v>52</v>
      </c>
      <c r="VP101">
        <v>52</v>
      </c>
      <c r="VQ101">
        <v>52</v>
      </c>
      <c r="VR101">
        <v>52</v>
      </c>
      <c r="VS101">
        <v>52</v>
      </c>
      <c r="VT101">
        <v>52</v>
      </c>
      <c r="VU101">
        <v>52</v>
      </c>
      <c r="VV101">
        <v>52</v>
      </c>
      <c r="VW101">
        <v>52</v>
      </c>
      <c r="VX101">
        <v>52</v>
      </c>
      <c r="VY101">
        <v>52</v>
      </c>
      <c r="VZ101">
        <v>52</v>
      </c>
      <c r="WA101">
        <v>52</v>
      </c>
      <c r="WB101">
        <v>52</v>
      </c>
      <c r="WC101">
        <v>52</v>
      </c>
      <c r="WD101">
        <v>52</v>
      </c>
      <c r="WE101">
        <v>52</v>
      </c>
      <c r="WF101">
        <v>52</v>
      </c>
      <c r="WG101">
        <v>52</v>
      </c>
      <c r="WH101">
        <v>52</v>
      </c>
      <c r="WI101">
        <v>52</v>
      </c>
      <c r="WJ101">
        <v>52</v>
      </c>
      <c r="WK101">
        <v>52</v>
      </c>
      <c r="WL101">
        <v>52</v>
      </c>
      <c r="WM101">
        <v>53</v>
      </c>
      <c r="WN101">
        <v>53</v>
      </c>
      <c r="WO101">
        <v>53</v>
      </c>
      <c r="WP101">
        <v>53</v>
      </c>
      <c r="WQ101">
        <v>53</v>
      </c>
      <c r="WR101">
        <v>53</v>
      </c>
      <c r="WS101">
        <v>53</v>
      </c>
      <c r="WT101">
        <v>53</v>
      </c>
      <c r="WU101">
        <v>53</v>
      </c>
      <c r="WV101">
        <v>53</v>
      </c>
      <c r="WW101">
        <v>53</v>
      </c>
      <c r="WX101">
        <v>53</v>
      </c>
      <c r="WY101">
        <v>53</v>
      </c>
      <c r="WZ101">
        <v>53</v>
      </c>
      <c r="XA101">
        <v>53</v>
      </c>
      <c r="XB101">
        <v>53</v>
      </c>
      <c r="XC101">
        <v>53</v>
      </c>
      <c r="XD101">
        <v>53</v>
      </c>
      <c r="XE101">
        <v>53</v>
      </c>
      <c r="XF101">
        <v>53</v>
      </c>
      <c r="XG101">
        <v>53</v>
      </c>
      <c r="XH101">
        <v>53</v>
      </c>
      <c r="XI101">
        <v>53</v>
      </c>
      <c r="XJ101">
        <v>53</v>
      </c>
      <c r="XK101">
        <v>53</v>
      </c>
      <c r="XL101">
        <v>53</v>
      </c>
      <c r="XM101">
        <v>53</v>
      </c>
      <c r="XN101">
        <v>53</v>
      </c>
      <c r="XO101">
        <v>53</v>
      </c>
      <c r="XP101">
        <v>53</v>
      </c>
      <c r="XQ101">
        <v>54</v>
      </c>
      <c r="XR101">
        <v>54</v>
      </c>
      <c r="XS101">
        <v>54</v>
      </c>
      <c r="XT101">
        <v>54</v>
      </c>
      <c r="XU101">
        <v>54</v>
      </c>
      <c r="XV101">
        <v>54</v>
      </c>
      <c r="XW101">
        <v>54</v>
      </c>
      <c r="XX101">
        <v>54</v>
      </c>
      <c r="XY101">
        <v>54</v>
      </c>
      <c r="XZ101">
        <v>54</v>
      </c>
      <c r="YA101">
        <v>54</v>
      </c>
      <c r="YB101">
        <v>54</v>
      </c>
      <c r="YC101">
        <v>54</v>
      </c>
      <c r="YD101">
        <v>54</v>
      </c>
      <c r="YE101">
        <v>54</v>
      </c>
      <c r="YF101">
        <v>54</v>
      </c>
      <c r="YG101">
        <v>54</v>
      </c>
      <c r="YH101">
        <v>54</v>
      </c>
      <c r="YI101">
        <v>54</v>
      </c>
      <c r="YJ101">
        <v>54</v>
      </c>
      <c r="YK101">
        <v>54</v>
      </c>
      <c r="YL101">
        <v>54</v>
      </c>
      <c r="YM101">
        <v>54</v>
      </c>
      <c r="YN101">
        <v>54</v>
      </c>
      <c r="YO101">
        <v>54</v>
      </c>
      <c r="YP101">
        <v>54</v>
      </c>
      <c r="YQ101">
        <v>54</v>
      </c>
      <c r="YR101">
        <v>54</v>
      </c>
      <c r="YS101">
        <v>54</v>
      </c>
      <c r="YT101">
        <v>54</v>
      </c>
      <c r="YU101">
        <v>55</v>
      </c>
      <c r="YV101">
        <v>55</v>
      </c>
      <c r="YW101">
        <v>55</v>
      </c>
      <c r="YX101">
        <v>55</v>
      </c>
      <c r="YY101">
        <v>55</v>
      </c>
      <c r="YZ101">
        <v>55</v>
      </c>
      <c r="ZA101">
        <v>55</v>
      </c>
      <c r="ZB101">
        <v>55</v>
      </c>
      <c r="ZC101">
        <v>55</v>
      </c>
      <c r="ZD101">
        <v>55</v>
      </c>
      <c r="ZE101">
        <v>55</v>
      </c>
      <c r="ZF101">
        <v>55</v>
      </c>
      <c r="ZG101">
        <v>55</v>
      </c>
      <c r="ZH101">
        <v>55</v>
      </c>
      <c r="ZI101">
        <v>55</v>
      </c>
      <c r="ZJ101">
        <v>55</v>
      </c>
      <c r="ZK101">
        <v>55</v>
      </c>
      <c r="ZL101">
        <v>55</v>
      </c>
      <c r="ZM101">
        <v>55</v>
      </c>
      <c r="ZN101">
        <v>55</v>
      </c>
      <c r="ZO101">
        <v>55</v>
      </c>
      <c r="ZP101">
        <v>55</v>
      </c>
      <c r="ZQ101">
        <v>55</v>
      </c>
      <c r="ZR101">
        <v>55</v>
      </c>
      <c r="ZS101">
        <v>55</v>
      </c>
      <c r="ZT101">
        <v>55</v>
      </c>
      <c r="ZU101">
        <v>55</v>
      </c>
      <c r="ZV101">
        <v>55</v>
      </c>
      <c r="ZW101">
        <v>55</v>
      </c>
      <c r="ZX101">
        <v>55</v>
      </c>
      <c r="ZY101">
        <v>56</v>
      </c>
      <c r="ZZ101">
        <v>56</v>
      </c>
      <c r="AAA101">
        <v>56</v>
      </c>
      <c r="AAB101">
        <v>56</v>
      </c>
      <c r="AAC101">
        <v>56</v>
      </c>
      <c r="AAD101">
        <v>56</v>
      </c>
      <c r="AAE101">
        <v>56</v>
      </c>
      <c r="AAF101">
        <v>56</v>
      </c>
      <c r="AAG101">
        <v>56</v>
      </c>
      <c r="AAH101">
        <v>56</v>
      </c>
      <c r="AAI101">
        <v>56</v>
      </c>
      <c r="AAJ101">
        <v>56</v>
      </c>
      <c r="AAK101">
        <v>56</v>
      </c>
      <c r="AAL101">
        <v>56</v>
      </c>
      <c r="AAM101">
        <v>56</v>
      </c>
      <c r="AAN101">
        <v>56</v>
      </c>
      <c r="AAO101">
        <v>56</v>
      </c>
      <c r="AAP101">
        <v>56</v>
      </c>
      <c r="AAQ101">
        <v>56</v>
      </c>
      <c r="AAR101">
        <v>56</v>
      </c>
      <c r="AAS101">
        <v>56</v>
      </c>
      <c r="AAT101">
        <v>56</v>
      </c>
      <c r="AAU101">
        <v>56</v>
      </c>
      <c r="AAV101">
        <v>56</v>
      </c>
      <c r="AAW101">
        <v>56</v>
      </c>
      <c r="AAX101">
        <v>56</v>
      </c>
      <c r="AAY101">
        <v>56</v>
      </c>
      <c r="AAZ101">
        <v>56</v>
      </c>
      <c r="ABA101">
        <v>56</v>
      </c>
      <c r="ABB101">
        <v>56</v>
      </c>
      <c r="ABC101">
        <v>57</v>
      </c>
      <c r="ABD101">
        <v>57</v>
      </c>
      <c r="ABE101">
        <v>57</v>
      </c>
      <c r="ABF101">
        <v>57</v>
      </c>
      <c r="ABG101">
        <v>57</v>
      </c>
      <c r="ABH101">
        <v>57</v>
      </c>
      <c r="ABI101">
        <v>57</v>
      </c>
      <c r="ABJ101">
        <v>57</v>
      </c>
      <c r="ABK101">
        <v>57</v>
      </c>
      <c r="ABL101">
        <v>57</v>
      </c>
      <c r="ABM101">
        <v>57</v>
      </c>
      <c r="ABN101">
        <v>57</v>
      </c>
      <c r="ABO101">
        <v>57</v>
      </c>
      <c r="ABP101">
        <v>57</v>
      </c>
      <c r="ABQ101">
        <v>57</v>
      </c>
      <c r="ABR101">
        <v>57</v>
      </c>
      <c r="ABS101">
        <v>57</v>
      </c>
      <c r="ABT101">
        <v>57</v>
      </c>
      <c r="ABU101">
        <v>57</v>
      </c>
      <c r="ABV101">
        <v>57</v>
      </c>
      <c r="ABW101">
        <v>57</v>
      </c>
      <c r="ABX101">
        <v>57</v>
      </c>
      <c r="ABY101">
        <v>57</v>
      </c>
      <c r="ABZ101">
        <v>57</v>
      </c>
      <c r="ACA101">
        <v>57</v>
      </c>
      <c r="ACB101">
        <v>57</v>
      </c>
      <c r="ACC101">
        <v>57</v>
      </c>
      <c r="ACD101">
        <v>57</v>
      </c>
      <c r="ACE101">
        <v>57</v>
      </c>
      <c r="ACF101">
        <v>57</v>
      </c>
      <c r="ACG101">
        <v>58</v>
      </c>
      <c r="ACH101">
        <v>58</v>
      </c>
      <c r="ACI101">
        <v>58</v>
      </c>
      <c r="ACJ101">
        <v>58</v>
      </c>
      <c r="ACK101">
        <v>58</v>
      </c>
      <c r="ACL101">
        <v>58</v>
      </c>
      <c r="ACM101">
        <v>58</v>
      </c>
      <c r="ACN101">
        <v>58</v>
      </c>
      <c r="ACO101">
        <v>58</v>
      </c>
      <c r="ACP101">
        <v>58</v>
      </c>
      <c r="ACQ101">
        <v>58</v>
      </c>
      <c r="ACR101">
        <v>58</v>
      </c>
      <c r="ACS101">
        <v>58</v>
      </c>
      <c r="ACT101">
        <v>58</v>
      </c>
      <c r="ACU101">
        <v>58</v>
      </c>
      <c r="ACV101">
        <v>58</v>
      </c>
      <c r="ACW101">
        <v>58</v>
      </c>
      <c r="ACX101">
        <v>58</v>
      </c>
      <c r="ACY101">
        <v>58</v>
      </c>
      <c r="ACZ101">
        <v>58</v>
      </c>
      <c r="ADA101">
        <v>58</v>
      </c>
      <c r="ADB101">
        <v>58</v>
      </c>
      <c r="ADC101">
        <v>58</v>
      </c>
      <c r="ADD101">
        <v>58</v>
      </c>
      <c r="ADE101">
        <v>58</v>
      </c>
      <c r="ADF101">
        <v>58</v>
      </c>
      <c r="ADG101">
        <v>58</v>
      </c>
      <c r="ADH101">
        <v>58</v>
      </c>
      <c r="ADI101">
        <v>58</v>
      </c>
      <c r="ADJ101">
        <v>58</v>
      </c>
      <c r="ADK101">
        <v>59</v>
      </c>
      <c r="ADL101">
        <v>59</v>
      </c>
      <c r="ADM101">
        <v>59</v>
      </c>
      <c r="ADN101">
        <v>59</v>
      </c>
      <c r="ADO101">
        <v>59</v>
      </c>
      <c r="ADP101">
        <v>59</v>
      </c>
      <c r="ADQ101">
        <v>59</v>
      </c>
      <c r="ADR101">
        <v>59</v>
      </c>
      <c r="ADS101">
        <v>59</v>
      </c>
      <c r="ADT101">
        <v>59</v>
      </c>
      <c r="ADU101">
        <v>59</v>
      </c>
      <c r="ADV101">
        <v>59</v>
      </c>
      <c r="ADW101">
        <v>59</v>
      </c>
      <c r="ADX101">
        <v>59</v>
      </c>
      <c r="ADY101">
        <v>59</v>
      </c>
      <c r="ADZ101">
        <v>59</v>
      </c>
      <c r="AEA101">
        <v>59</v>
      </c>
      <c r="AEB101">
        <v>59</v>
      </c>
      <c r="AEC101">
        <v>59</v>
      </c>
      <c r="AED101">
        <v>59</v>
      </c>
      <c r="AEE101">
        <v>59</v>
      </c>
      <c r="AEF101">
        <v>59</v>
      </c>
      <c r="AEG101">
        <v>59</v>
      </c>
      <c r="AEH101">
        <v>59</v>
      </c>
      <c r="AEI101">
        <v>59</v>
      </c>
      <c r="AEJ101">
        <v>59</v>
      </c>
      <c r="AEK101">
        <v>59</v>
      </c>
      <c r="AEL101">
        <v>59</v>
      </c>
      <c r="AEM101">
        <v>59</v>
      </c>
      <c r="AEN101">
        <v>59</v>
      </c>
      <c r="AEO101">
        <v>60</v>
      </c>
      <c r="AEP101">
        <v>60</v>
      </c>
      <c r="AEQ101">
        <v>60</v>
      </c>
      <c r="AER101">
        <v>60</v>
      </c>
      <c r="AES101">
        <v>60</v>
      </c>
      <c r="AET101">
        <v>60</v>
      </c>
      <c r="AEU101">
        <v>60</v>
      </c>
      <c r="AEV101">
        <v>60</v>
      </c>
      <c r="AEW101">
        <v>60</v>
      </c>
      <c r="AEX101">
        <v>60</v>
      </c>
      <c r="AEY101">
        <v>60</v>
      </c>
      <c r="AEZ101">
        <v>60</v>
      </c>
      <c r="AFA101">
        <v>60</v>
      </c>
      <c r="AFB101">
        <v>60</v>
      </c>
      <c r="AFC101">
        <v>60</v>
      </c>
      <c r="AFD101">
        <v>60</v>
      </c>
      <c r="AFE101">
        <v>60</v>
      </c>
      <c r="AFF101">
        <v>60</v>
      </c>
      <c r="AFG101">
        <v>60</v>
      </c>
      <c r="AFH101">
        <v>60</v>
      </c>
      <c r="AFI101">
        <v>60</v>
      </c>
      <c r="AFJ101">
        <v>60</v>
      </c>
      <c r="AFK101">
        <v>60</v>
      </c>
      <c r="AFL101">
        <v>60</v>
      </c>
      <c r="AFM101">
        <v>60</v>
      </c>
      <c r="AFN101">
        <v>60</v>
      </c>
      <c r="AFO101">
        <v>60</v>
      </c>
      <c r="AFP101">
        <v>60</v>
      </c>
      <c r="AFQ101">
        <v>60</v>
      </c>
      <c r="AFR101">
        <v>60</v>
      </c>
      <c r="AFS101">
        <v>61</v>
      </c>
      <c r="AFT101">
        <v>61</v>
      </c>
      <c r="AFU101">
        <v>61</v>
      </c>
      <c r="AFV101">
        <v>61</v>
      </c>
      <c r="AFW101">
        <v>61</v>
      </c>
      <c r="AFX101">
        <v>61</v>
      </c>
      <c r="AFY101">
        <v>61</v>
      </c>
      <c r="AFZ101">
        <v>61</v>
      </c>
      <c r="AGA101">
        <v>61</v>
      </c>
      <c r="AGB101">
        <v>61</v>
      </c>
      <c r="AGC101">
        <v>61</v>
      </c>
      <c r="AGD101">
        <v>61</v>
      </c>
      <c r="AGE101">
        <v>61</v>
      </c>
      <c r="AGF101">
        <v>61</v>
      </c>
      <c r="AGG101">
        <v>61</v>
      </c>
      <c r="AGH101">
        <v>61</v>
      </c>
      <c r="AGI101">
        <v>61</v>
      </c>
      <c r="AGJ101">
        <v>61</v>
      </c>
      <c r="AGK101">
        <v>61</v>
      </c>
      <c r="AGL101">
        <v>61</v>
      </c>
      <c r="AGM101">
        <v>61</v>
      </c>
      <c r="AGN101">
        <v>61</v>
      </c>
      <c r="AGO101">
        <v>61</v>
      </c>
      <c r="AGP101">
        <v>61</v>
      </c>
      <c r="AGQ101">
        <v>61</v>
      </c>
      <c r="AGR101">
        <v>61</v>
      </c>
      <c r="AGS101">
        <v>61</v>
      </c>
      <c r="AGT101">
        <v>61</v>
      </c>
      <c r="AGU101">
        <v>61</v>
      </c>
      <c r="AGV101">
        <v>61</v>
      </c>
      <c r="AGW101">
        <v>62</v>
      </c>
      <c r="AGX101">
        <v>62</v>
      </c>
      <c r="AGY101">
        <v>62</v>
      </c>
      <c r="AGZ101">
        <v>62</v>
      </c>
      <c r="AHA101">
        <v>62</v>
      </c>
      <c r="AHB101">
        <v>62</v>
      </c>
      <c r="AHC101">
        <v>62</v>
      </c>
      <c r="AHD101">
        <v>62</v>
      </c>
      <c r="AHE101">
        <v>62</v>
      </c>
      <c r="AHF101">
        <v>62</v>
      </c>
      <c r="AHG101">
        <v>62</v>
      </c>
      <c r="AHH101">
        <v>62</v>
      </c>
      <c r="AHI101">
        <v>62</v>
      </c>
      <c r="AHJ101">
        <v>62</v>
      </c>
      <c r="AHK101">
        <v>62</v>
      </c>
      <c r="AHL101">
        <v>62</v>
      </c>
      <c r="AHM101">
        <v>62</v>
      </c>
      <c r="AHN101">
        <v>62</v>
      </c>
      <c r="AHO101">
        <v>62</v>
      </c>
      <c r="AHP101">
        <v>62</v>
      </c>
      <c r="AHQ101">
        <v>62</v>
      </c>
      <c r="AHR101">
        <v>62</v>
      </c>
      <c r="AHS101">
        <v>62</v>
      </c>
      <c r="AHT101">
        <v>62</v>
      </c>
      <c r="AHU101">
        <v>62</v>
      </c>
      <c r="AHV101">
        <v>62</v>
      </c>
      <c r="AHW101">
        <v>62</v>
      </c>
      <c r="AHX101">
        <v>62</v>
      </c>
      <c r="AHY101">
        <v>62</v>
      </c>
      <c r="AHZ101">
        <v>62</v>
      </c>
      <c r="AIA101">
        <v>63</v>
      </c>
      <c r="AIB101">
        <v>63</v>
      </c>
      <c r="AIC101">
        <v>63</v>
      </c>
      <c r="AID101">
        <v>63</v>
      </c>
      <c r="AIE101">
        <v>63</v>
      </c>
      <c r="AIF101">
        <v>63</v>
      </c>
      <c r="AIG101">
        <v>63</v>
      </c>
      <c r="AIH101">
        <v>63</v>
      </c>
      <c r="AII101">
        <v>63</v>
      </c>
      <c r="AIJ101">
        <v>63</v>
      </c>
      <c r="AIK101">
        <v>63</v>
      </c>
      <c r="AIL101">
        <v>63</v>
      </c>
      <c r="AIM101">
        <v>63</v>
      </c>
      <c r="AIN101">
        <v>63</v>
      </c>
      <c r="AIO101">
        <v>63</v>
      </c>
      <c r="AIP101">
        <v>63</v>
      </c>
      <c r="AIQ101">
        <v>63</v>
      </c>
      <c r="AIR101">
        <v>63</v>
      </c>
      <c r="AIS101">
        <v>63</v>
      </c>
      <c r="AIT101">
        <v>63</v>
      </c>
      <c r="AIU101">
        <v>63</v>
      </c>
      <c r="AIV101">
        <v>63</v>
      </c>
      <c r="AIW101">
        <v>63</v>
      </c>
      <c r="AIX101">
        <v>63</v>
      </c>
      <c r="AIY101">
        <v>63</v>
      </c>
      <c r="AIZ101">
        <v>63</v>
      </c>
      <c r="AJA101">
        <v>63</v>
      </c>
      <c r="AJB101">
        <v>63</v>
      </c>
      <c r="AJC101">
        <v>63</v>
      </c>
      <c r="AJD101">
        <v>63</v>
      </c>
      <c r="AJE101">
        <v>63</v>
      </c>
      <c r="AJF101">
        <v>63</v>
      </c>
      <c r="AJG101">
        <v>63</v>
      </c>
      <c r="AJH101">
        <v>63</v>
      </c>
      <c r="AJI101">
        <v>63</v>
      </c>
      <c r="AJJ101">
        <v>63</v>
      </c>
      <c r="AJK101">
        <v>63</v>
      </c>
      <c r="AJL101">
        <v>63</v>
      </c>
      <c r="AJM101">
        <v>63</v>
      </c>
      <c r="AJN101">
        <v>63</v>
      </c>
      <c r="AJO101">
        <v>63</v>
      </c>
      <c r="AJP101">
        <v>63</v>
      </c>
      <c r="AJQ101">
        <v>63</v>
      </c>
      <c r="AJR101">
        <v>63</v>
      </c>
      <c r="AJS101">
        <v>63</v>
      </c>
      <c r="AJT101">
        <v>63</v>
      </c>
      <c r="AJU101">
        <v>63</v>
      </c>
      <c r="AJV101">
        <v>63</v>
      </c>
      <c r="AJW101">
        <v>63</v>
      </c>
      <c r="AJX101">
        <v>63</v>
      </c>
      <c r="AJY101">
        <v>63</v>
      </c>
      <c r="AJZ101">
        <v>63</v>
      </c>
      <c r="AKA101">
        <v>63</v>
      </c>
      <c r="AKB101">
        <v>63</v>
      </c>
      <c r="AKC101">
        <v>63</v>
      </c>
      <c r="AKD101">
        <v>63</v>
      </c>
      <c r="AKE101">
        <v>63</v>
      </c>
      <c r="AKF101">
        <v>63</v>
      </c>
      <c r="AKG101">
        <v>63</v>
      </c>
      <c r="AKH101">
        <v>63</v>
      </c>
      <c r="AKI101">
        <v>63</v>
      </c>
      <c r="AKJ101">
        <v>63</v>
      </c>
      <c r="AKK101">
        <v>63</v>
      </c>
      <c r="AKL101">
        <v>63</v>
      </c>
      <c r="AKM101">
        <v>63</v>
      </c>
      <c r="AKN101">
        <v>63</v>
      </c>
      <c r="AKO101">
        <v>63</v>
      </c>
      <c r="AKP101">
        <v>63</v>
      </c>
      <c r="AKQ101">
        <v>63</v>
      </c>
      <c r="AKR101">
        <v>63</v>
      </c>
      <c r="AKS101">
        <v>63</v>
      </c>
      <c r="AKT101">
        <v>63</v>
      </c>
      <c r="AKU101">
        <v>63</v>
      </c>
      <c r="AKV101">
        <v>63</v>
      </c>
      <c r="AKW101">
        <v>63</v>
      </c>
      <c r="AKX101">
        <v>63</v>
      </c>
      <c r="AKY101">
        <v>63</v>
      </c>
      <c r="AKZ101">
        <v>63</v>
      </c>
      <c r="ALA101">
        <v>63</v>
      </c>
      <c r="ALB101">
        <v>63</v>
      </c>
      <c r="ALC101">
        <v>63</v>
      </c>
      <c r="ALD101">
        <v>63</v>
      </c>
      <c r="ALE101">
        <v>63</v>
      </c>
      <c r="ALF101">
        <v>63</v>
      </c>
      <c r="ALG101">
        <v>63</v>
      </c>
      <c r="ALH101">
        <v>63</v>
      </c>
      <c r="ALI101">
        <v>63</v>
      </c>
      <c r="ALJ101">
        <v>63</v>
      </c>
      <c r="ALK101">
        <v>63</v>
      </c>
      <c r="ALL101">
        <v>63</v>
      </c>
      <c r="ALM101">
        <v>63</v>
      </c>
    </row>
    <row r="102" spans="1:1001" x14ac:dyDescent="0.2">
      <c r="A102" t="s">
        <v>575</v>
      </c>
      <c r="B102">
        <v>1</v>
      </c>
      <c r="C102">
        <v>1</v>
      </c>
      <c r="D102">
        <v>1</v>
      </c>
      <c r="E102">
        <v>2</v>
      </c>
      <c r="F102">
        <v>2</v>
      </c>
      <c r="G102">
        <v>2</v>
      </c>
      <c r="H102">
        <v>2</v>
      </c>
      <c r="I102">
        <v>2</v>
      </c>
      <c r="J102">
        <v>2</v>
      </c>
      <c r="K102">
        <v>3</v>
      </c>
      <c r="L102">
        <v>3</v>
      </c>
      <c r="M102">
        <v>3</v>
      </c>
      <c r="N102">
        <v>3</v>
      </c>
      <c r="O102">
        <v>3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5</v>
      </c>
      <c r="X102">
        <v>5</v>
      </c>
      <c r="Y102">
        <v>5</v>
      </c>
      <c r="Z102">
        <v>5</v>
      </c>
      <c r="AA102">
        <v>5</v>
      </c>
      <c r="AB102">
        <v>5</v>
      </c>
      <c r="AC102">
        <v>6</v>
      </c>
      <c r="AD102">
        <v>6</v>
      </c>
      <c r="AE102">
        <v>6</v>
      </c>
      <c r="AF102">
        <v>6</v>
      </c>
      <c r="AG102">
        <v>6</v>
      </c>
      <c r="AH102">
        <v>6</v>
      </c>
      <c r="AI102">
        <v>7</v>
      </c>
      <c r="AJ102">
        <v>7</v>
      </c>
      <c r="AK102">
        <v>7</v>
      </c>
      <c r="AL102">
        <v>7</v>
      </c>
      <c r="AM102">
        <v>7</v>
      </c>
      <c r="AN102">
        <v>7</v>
      </c>
      <c r="AO102">
        <v>8</v>
      </c>
      <c r="AP102">
        <v>8</v>
      </c>
      <c r="AQ102">
        <v>8</v>
      </c>
      <c r="AR102">
        <v>8</v>
      </c>
      <c r="AS102">
        <v>8</v>
      </c>
      <c r="AT102">
        <v>8</v>
      </c>
      <c r="AU102">
        <v>9</v>
      </c>
      <c r="AV102">
        <v>9</v>
      </c>
      <c r="AW102">
        <v>9</v>
      </c>
      <c r="AX102">
        <v>9</v>
      </c>
      <c r="AY102">
        <v>9</v>
      </c>
      <c r="AZ102">
        <v>9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11</v>
      </c>
      <c r="BH102">
        <v>11</v>
      </c>
      <c r="BI102">
        <v>11</v>
      </c>
      <c r="BJ102">
        <v>11</v>
      </c>
      <c r="BK102">
        <v>11</v>
      </c>
      <c r="BL102">
        <v>11</v>
      </c>
      <c r="BM102">
        <v>12</v>
      </c>
      <c r="BN102">
        <v>12</v>
      </c>
      <c r="BO102">
        <v>12</v>
      </c>
      <c r="BP102">
        <v>12</v>
      </c>
      <c r="BQ102">
        <v>12</v>
      </c>
      <c r="BR102">
        <v>12</v>
      </c>
      <c r="BS102">
        <v>13</v>
      </c>
      <c r="BT102">
        <v>13</v>
      </c>
      <c r="BU102">
        <v>13</v>
      </c>
      <c r="BV102">
        <v>13</v>
      </c>
      <c r="BW102">
        <v>13</v>
      </c>
      <c r="BX102">
        <v>13</v>
      </c>
      <c r="BY102">
        <v>14</v>
      </c>
      <c r="BZ102">
        <v>14</v>
      </c>
      <c r="CA102">
        <v>14</v>
      </c>
      <c r="CB102">
        <v>14</v>
      </c>
      <c r="CC102">
        <v>14</v>
      </c>
      <c r="CD102">
        <v>14</v>
      </c>
      <c r="CE102">
        <v>15</v>
      </c>
      <c r="CF102">
        <v>15</v>
      </c>
      <c r="CG102">
        <v>15</v>
      </c>
      <c r="CH102">
        <v>15</v>
      </c>
      <c r="CI102">
        <v>15</v>
      </c>
      <c r="CJ102">
        <v>15</v>
      </c>
      <c r="CK102">
        <v>16</v>
      </c>
      <c r="CL102">
        <v>16</v>
      </c>
      <c r="CM102">
        <v>16</v>
      </c>
      <c r="CN102">
        <v>16</v>
      </c>
      <c r="CO102">
        <v>16</v>
      </c>
      <c r="CP102">
        <v>16</v>
      </c>
      <c r="CQ102">
        <v>17</v>
      </c>
      <c r="CR102">
        <v>17</v>
      </c>
      <c r="CS102">
        <v>17</v>
      </c>
      <c r="CT102">
        <v>17</v>
      </c>
      <c r="CU102">
        <v>17</v>
      </c>
      <c r="CV102">
        <v>17</v>
      </c>
      <c r="CW102">
        <v>18</v>
      </c>
      <c r="CX102">
        <v>18</v>
      </c>
      <c r="CY102">
        <v>18</v>
      </c>
      <c r="CZ102">
        <v>18</v>
      </c>
      <c r="DA102">
        <v>18</v>
      </c>
      <c r="DB102">
        <v>18</v>
      </c>
      <c r="DC102">
        <v>19</v>
      </c>
      <c r="DD102">
        <v>19</v>
      </c>
      <c r="DE102">
        <v>19</v>
      </c>
      <c r="DF102">
        <v>19</v>
      </c>
      <c r="DG102">
        <v>19</v>
      </c>
      <c r="DH102">
        <v>19</v>
      </c>
      <c r="DI102">
        <v>20</v>
      </c>
      <c r="DJ102">
        <v>20</v>
      </c>
      <c r="DK102">
        <v>20</v>
      </c>
      <c r="DL102">
        <v>20</v>
      </c>
      <c r="DM102">
        <v>20</v>
      </c>
      <c r="DN102">
        <v>20</v>
      </c>
      <c r="DO102">
        <v>21</v>
      </c>
      <c r="DP102">
        <v>21</v>
      </c>
      <c r="DQ102">
        <v>21</v>
      </c>
      <c r="DR102">
        <v>21</v>
      </c>
      <c r="DS102">
        <v>21</v>
      </c>
      <c r="DT102">
        <v>21</v>
      </c>
      <c r="DU102">
        <v>21</v>
      </c>
      <c r="DV102">
        <v>21</v>
      </c>
      <c r="DW102">
        <v>21</v>
      </c>
      <c r="DX102">
        <v>21</v>
      </c>
      <c r="DY102">
        <v>21</v>
      </c>
      <c r="DZ102">
        <v>21</v>
      </c>
      <c r="EA102">
        <v>22</v>
      </c>
      <c r="EB102">
        <v>22</v>
      </c>
      <c r="EC102">
        <v>22</v>
      </c>
      <c r="ED102">
        <v>22</v>
      </c>
      <c r="EE102">
        <v>22</v>
      </c>
      <c r="EF102">
        <v>22</v>
      </c>
      <c r="EG102">
        <v>22</v>
      </c>
      <c r="EH102">
        <v>22</v>
      </c>
      <c r="EI102">
        <v>22</v>
      </c>
      <c r="EJ102">
        <v>22</v>
      </c>
      <c r="EK102">
        <v>22</v>
      </c>
      <c r="EL102">
        <v>22</v>
      </c>
      <c r="EM102">
        <v>22</v>
      </c>
      <c r="EN102">
        <v>22</v>
      </c>
      <c r="EO102">
        <v>22</v>
      </c>
      <c r="EP102">
        <v>23</v>
      </c>
      <c r="EQ102">
        <v>23</v>
      </c>
      <c r="ER102">
        <v>23</v>
      </c>
      <c r="ES102">
        <v>23</v>
      </c>
      <c r="ET102">
        <v>23</v>
      </c>
      <c r="EU102">
        <v>23</v>
      </c>
      <c r="EV102">
        <v>23</v>
      </c>
      <c r="EW102">
        <v>23</v>
      </c>
      <c r="EX102">
        <v>23</v>
      </c>
      <c r="EY102">
        <v>23</v>
      </c>
      <c r="EZ102">
        <v>23</v>
      </c>
      <c r="FA102">
        <v>23</v>
      </c>
      <c r="FB102">
        <v>23</v>
      </c>
      <c r="FC102">
        <v>23</v>
      </c>
      <c r="FD102">
        <v>23</v>
      </c>
      <c r="FE102">
        <v>24</v>
      </c>
      <c r="FF102">
        <v>24</v>
      </c>
      <c r="FG102">
        <v>24</v>
      </c>
      <c r="FH102">
        <v>24</v>
      </c>
      <c r="FI102">
        <v>24</v>
      </c>
      <c r="FJ102">
        <v>24</v>
      </c>
      <c r="FK102">
        <v>24</v>
      </c>
      <c r="FL102">
        <v>24</v>
      </c>
      <c r="FM102">
        <v>24</v>
      </c>
      <c r="FN102">
        <v>24</v>
      </c>
      <c r="FO102">
        <v>24</v>
      </c>
      <c r="FP102">
        <v>24</v>
      </c>
      <c r="FQ102">
        <v>24</v>
      </c>
      <c r="FR102">
        <v>24</v>
      </c>
      <c r="FS102">
        <v>24</v>
      </c>
      <c r="FT102">
        <v>25</v>
      </c>
      <c r="FU102">
        <v>25</v>
      </c>
      <c r="FV102">
        <v>25</v>
      </c>
      <c r="FW102">
        <v>25</v>
      </c>
      <c r="FX102">
        <v>25</v>
      </c>
      <c r="FY102">
        <v>25</v>
      </c>
      <c r="FZ102">
        <v>25</v>
      </c>
      <c r="GA102">
        <v>25</v>
      </c>
      <c r="GB102">
        <v>25</v>
      </c>
      <c r="GC102">
        <v>25</v>
      </c>
      <c r="GD102">
        <v>25</v>
      </c>
      <c r="GE102">
        <v>25</v>
      </c>
      <c r="GF102">
        <v>25</v>
      </c>
      <c r="GG102">
        <v>25</v>
      </c>
      <c r="GH102">
        <v>25</v>
      </c>
      <c r="GI102">
        <v>26</v>
      </c>
      <c r="GJ102">
        <v>26</v>
      </c>
      <c r="GK102">
        <v>26</v>
      </c>
      <c r="GL102">
        <v>26</v>
      </c>
      <c r="GM102">
        <v>26</v>
      </c>
      <c r="GN102">
        <v>26</v>
      </c>
      <c r="GO102">
        <v>26</v>
      </c>
      <c r="GP102">
        <v>26</v>
      </c>
      <c r="GQ102">
        <v>26</v>
      </c>
      <c r="GR102">
        <v>26</v>
      </c>
      <c r="GS102">
        <v>26</v>
      </c>
      <c r="GT102">
        <v>26</v>
      </c>
      <c r="GU102">
        <v>26</v>
      </c>
      <c r="GV102">
        <v>26</v>
      </c>
      <c r="GW102">
        <v>26</v>
      </c>
      <c r="GX102">
        <v>27</v>
      </c>
      <c r="GY102">
        <v>27</v>
      </c>
      <c r="GZ102">
        <v>27</v>
      </c>
      <c r="HA102">
        <v>27</v>
      </c>
      <c r="HB102">
        <v>27</v>
      </c>
      <c r="HC102">
        <v>27</v>
      </c>
      <c r="HD102">
        <v>27</v>
      </c>
      <c r="HE102">
        <v>27</v>
      </c>
      <c r="HF102">
        <v>27</v>
      </c>
      <c r="HG102">
        <v>27</v>
      </c>
      <c r="HH102">
        <v>27</v>
      </c>
      <c r="HI102">
        <v>27</v>
      </c>
      <c r="HJ102">
        <v>27</v>
      </c>
      <c r="HK102">
        <v>27</v>
      </c>
      <c r="HL102">
        <v>27</v>
      </c>
      <c r="HM102">
        <v>28</v>
      </c>
      <c r="HN102">
        <v>28</v>
      </c>
      <c r="HO102">
        <v>28</v>
      </c>
      <c r="HP102">
        <v>28</v>
      </c>
      <c r="HQ102">
        <v>28</v>
      </c>
      <c r="HR102">
        <v>28</v>
      </c>
      <c r="HS102">
        <v>28</v>
      </c>
      <c r="HT102">
        <v>28</v>
      </c>
      <c r="HU102">
        <v>28</v>
      </c>
      <c r="HV102">
        <v>28</v>
      </c>
      <c r="HW102">
        <v>28</v>
      </c>
      <c r="HX102">
        <v>28</v>
      </c>
      <c r="HY102">
        <v>28</v>
      </c>
      <c r="HZ102">
        <v>28</v>
      </c>
      <c r="IA102">
        <v>28</v>
      </c>
      <c r="IB102">
        <v>29</v>
      </c>
      <c r="IC102">
        <v>29</v>
      </c>
      <c r="ID102">
        <v>29</v>
      </c>
      <c r="IE102">
        <v>29</v>
      </c>
      <c r="IF102">
        <v>29</v>
      </c>
      <c r="IG102">
        <v>29</v>
      </c>
      <c r="IH102">
        <v>29</v>
      </c>
      <c r="II102">
        <v>29</v>
      </c>
      <c r="IJ102">
        <v>29</v>
      </c>
      <c r="IK102">
        <v>29</v>
      </c>
      <c r="IL102">
        <v>29</v>
      </c>
      <c r="IM102">
        <v>29</v>
      </c>
      <c r="IN102">
        <v>29</v>
      </c>
      <c r="IO102">
        <v>29</v>
      </c>
      <c r="IP102">
        <v>29</v>
      </c>
      <c r="IQ102">
        <v>30</v>
      </c>
      <c r="IR102">
        <v>30</v>
      </c>
      <c r="IS102">
        <v>30</v>
      </c>
      <c r="IT102">
        <v>30</v>
      </c>
      <c r="IU102">
        <v>30</v>
      </c>
      <c r="IV102">
        <v>30</v>
      </c>
      <c r="IW102">
        <v>30</v>
      </c>
      <c r="IX102">
        <v>30</v>
      </c>
      <c r="IY102">
        <v>30</v>
      </c>
      <c r="IZ102">
        <v>30</v>
      </c>
      <c r="JA102">
        <v>30</v>
      </c>
      <c r="JB102">
        <v>30</v>
      </c>
      <c r="JC102">
        <v>30</v>
      </c>
      <c r="JD102">
        <v>30</v>
      </c>
      <c r="JE102">
        <v>30</v>
      </c>
      <c r="JF102">
        <v>31</v>
      </c>
      <c r="JG102">
        <v>31</v>
      </c>
      <c r="JH102">
        <v>31</v>
      </c>
      <c r="JI102">
        <v>31</v>
      </c>
      <c r="JJ102">
        <v>31</v>
      </c>
      <c r="JK102">
        <v>31</v>
      </c>
      <c r="JL102">
        <v>31</v>
      </c>
      <c r="JM102">
        <v>31</v>
      </c>
      <c r="JN102">
        <v>31</v>
      </c>
      <c r="JO102">
        <v>31</v>
      </c>
      <c r="JP102">
        <v>31</v>
      </c>
      <c r="JQ102">
        <v>31</v>
      </c>
      <c r="JR102">
        <v>31</v>
      </c>
      <c r="JS102">
        <v>31</v>
      </c>
      <c r="JT102">
        <v>31</v>
      </c>
      <c r="JU102">
        <v>32</v>
      </c>
      <c r="JV102">
        <v>32</v>
      </c>
      <c r="JW102">
        <v>32</v>
      </c>
      <c r="JX102">
        <v>32</v>
      </c>
      <c r="JY102">
        <v>32</v>
      </c>
      <c r="JZ102">
        <v>32</v>
      </c>
      <c r="KA102">
        <v>32</v>
      </c>
      <c r="KB102">
        <v>32</v>
      </c>
      <c r="KC102">
        <v>32</v>
      </c>
      <c r="KD102">
        <v>32</v>
      </c>
      <c r="KE102">
        <v>32</v>
      </c>
      <c r="KF102">
        <v>32</v>
      </c>
      <c r="KG102">
        <v>32</v>
      </c>
      <c r="KH102">
        <v>32</v>
      </c>
      <c r="KI102">
        <v>32</v>
      </c>
      <c r="KJ102">
        <v>33</v>
      </c>
      <c r="KK102">
        <v>33</v>
      </c>
      <c r="KL102">
        <v>33</v>
      </c>
      <c r="KM102">
        <v>33</v>
      </c>
      <c r="KN102">
        <v>33</v>
      </c>
      <c r="KO102">
        <v>33</v>
      </c>
      <c r="KP102">
        <v>33</v>
      </c>
      <c r="KQ102">
        <v>33</v>
      </c>
      <c r="KR102">
        <v>33</v>
      </c>
      <c r="KS102">
        <v>33</v>
      </c>
      <c r="KT102">
        <v>33</v>
      </c>
      <c r="KU102">
        <v>33</v>
      </c>
      <c r="KV102">
        <v>33</v>
      </c>
      <c r="KW102">
        <v>33</v>
      </c>
      <c r="KX102">
        <v>33</v>
      </c>
      <c r="KY102">
        <v>34</v>
      </c>
      <c r="KZ102">
        <v>34</v>
      </c>
      <c r="LA102">
        <v>34</v>
      </c>
      <c r="LB102">
        <v>34</v>
      </c>
      <c r="LC102">
        <v>34</v>
      </c>
      <c r="LD102">
        <v>34</v>
      </c>
      <c r="LE102">
        <v>34</v>
      </c>
      <c r="LF102">
        <v>34</v>
      </c>
      <c r="LG102">
        <v>34</v>
      </c>
      <c r="LH102">
        <v>34</v>
      </c>
      <c r="LI102">
        <v>34</v>
      </c>
      <c r="LJ102">
        <v>34</v>
      </c>
      <c r="LK102">
        <v>34</v>
      </c>
      <c r="LL102">
        <v>34</v>
      </c>
      <c r="LM102">
        <v>34</v>
      </c>
      <c r="LN102">
        <v>35</v>
      </c>
      <c r="LO102">
        <v>35</v>
      </c>
      <c r="LP102">
        <v>35</v>
      </c>
      <c r="LQ102">
        <v>35</v>
      </c>
      <c r="LR102">
        <v>35</v>
      </c>
      <c r="LS102">
        <v>35</v>
      </c>
      <c r="LT102">
        <v>35</v>
      </c>
      <c r="LU102">
        <v>35</v>
      </c>
      <c r="LV102">
        <v>35</v>
      </c>
      <c r="LW102">
        <v>35</v>
      </c>
      <c r="LX102">
        <v>35</v>
      </c>
      <c r="LY102">
        <v>35</v>
      </c>
      <c r="LZ102">
        <v>35</v>
      </c>
      <c r="MA102">
        <v>35</v>
      </c>
      <c r="MB102">
        <v>35</v>
      </c>
      <c r="MC102">
        <v>36</v>
      </c>
      <c r="MD102">
        <v>36</v>
      </c>
      <c r="ME102">
        <v>36</v>
      </c>
      <c r="MF102">
        <v>36</v>
      </c>
      <c r="MG102">
        <v>36</v>
      </c>
      <c r="MH102">
        <v>36</v>
      </c>
      <c r="MI102">
        <v>36</v>
      </c>
      <c r="MJ102">
        <v>36</v>
      </c>
      <c r="MK102">
        <v>36</v>
      </c>
      <c r="ML102">
        <v>36</v>
      </c>
      <c r="MM102">
        <v>36</v>
      </c>
      <c r="MN102">
        <v>36</v>
      </c>
      <c r="MO102">
        <v>36</v>
      </c>
      <c r="MP102">
        <v>36</v>
      </c>
      <c r="MQ102">
        <v>36</v>
      </c>
      <c r="MR102">
        <v>37</v>
      </c>
      <c r="MS102">
        <v>37</v>
      </c>
      <c r="MT102">
        <v>37</v>
      </c>
      <c r="MU102">
        <v>37</v>
      </c>
      <c r="MV102">
        <v>37</v>
      </c>
      <c r="MW102">
        <v>37</v>
      </c>
      <c r="MX102">
        <v>37</v>
      </c>
      <c r="MY102">
        <v>37</v>
      </c>
      <c r="MZ102">
        <v>37</v>
      </c>
      <c r="NA102">
        <v>37</v>
      </c>
      <c r="NB102">
        <v>37</v>
      </c>
      <c r="NC102">
        <v>37</v>
      </c>
      <c r="ND102">
        <v>37</v>
      </c>
      <c r="NE102">
        <v>37</v>
      </c>
      <c r="NF102">
        <v>37</v>
      </c>
      <c r="NG102">
        <v>38</v>
      </c>
      <c r="NH102">
        <v>38</v>
      </c>
      <c r="NI102">
        <v>38</v>
      </c>
      <c r="NJ102">
        <v>38</v>
      </c>
      <c r="NK102">
        <v>38</v>
      </c>
      <c r="NL102">
        <v>38</v>
      </c>
      <c r="NM102">
        <v>38</v>
      </c>
      <c r="NN102">
        <v>38</v>
      </c>
      <c r="NO102">
        <v>38</v>
      </c>
      <c r="NP102">
        <v>38</v>
      </c>
      <c r="NQ102">
        <v>38</v>
      </c>
      <c r="NR102">
        <v>38</v>
      </c>
      <c r="NS102">
        <v>38</v>
      </c>
      <c r="NT102">
        <v>38</v>
      </c>
      <c r="NU102">
        <v>38</v>
      </c>
      <c r="NV102">
        <v>39</v>
      </c>
      <c r="NW102">
        <v>39</v>
      </c>
      <c r="NX102">
        <v>39</v>
      </c>
      <c r="NY102">
        <v>39</v>
      </c>
      <c r="NZ102">
        <v>39</v>
      </c>
      <c r="OA102">
        <v>39</v>
      </c>
      <c r="OB102">
        <v>39</v>
      </c>
      <c r="OC102">
        <v>39</v>
      </c>
      <c r="OD102">
        <v>39</v>
      </c>
      <c r="OE102">
        <v>39</v>
      </c>
      <c r="OF102">
        <v>39</v>
      </c>
      <c r="OG102">
        <v>39</v>
      </c>
      <c r="OH102">
        <v>39</v>
      </c>
      <c r="OI102">
        <v>39</v>
      </c>
      <c r="OJ102">
        <v>39</v>
      </c>
      <c r="OK102">
        <v>40</v>
      </c>
      <c r="OL102">
        <v>40</v>
      </c>
      <c r="OM102">
        <v>40</v>
      </c>
      <c r="ON102">
        <v>40</v>
      </c>
      <c r="OO102">
        <v>40</v>
      </c>
      <c r="OP102">
        <v>40</v>
      </c>
      <c r="OQ102">
        <v>40</v>
      </c>
      <c r="OR102">
        <v>40</v>
      </c>
      <c r="OS102">
        <v>40</v>
      </c>
      <c r="OT102">
        <v>40</v>
      </c>
      <c r="OU102">
        <v>40</v>
      </c>
      <c r="OV102">
        <v>40</v>
      </c>
      <c r="OW102">
        <v>40</v>
      </c>
      <c r="OX102">
        <v>40</v>
      </c>
      <c r="OY102">
        <v>40</v>
      </c>
      <c r="OZ102">
        <v>41</v>
      </c>
      <c r="PA102">
        <v>41</v>
      </c>
      <c r="PB102">
        <v>41</v>
      </c>
      <c r="PC102">
        <v>41</v>
      </c>
      <c r="PD102">
        <v>41</v>
      </c>
      <c r="PE102">
        <v>41</v>
      </c>
      <c r="PF102">
        <v>41</v>
      </c>
      <c r="PG102">
        <v>41</v>
      </c>
      <c r="PH102">
        <v>41</v>
      </c>
      <c r="PI102">
        <v>41</v>
      </c>
      <c r="PJ102">
        <v>41</v>
      </c>
      <c r="PK102">
        <v>41</v>
      </c>
      <c r="PL102">
        <v>41</v>
      </c>
      <c r="PM102">
        <v>41</v>
      </c>
      <c r="PN102">
        <v>41</v>
      </c>
      <c r="PO102">
        <v>42</v>
      </c>
      <c r="PP102">
        <v>42</v>
      </c>
      <c r="PQ102">
        <v>42</v>
      </c>
      <c r="PR102">
        <v>42</v>
      </c>
      <c r="PS102">
        <v>42</v>
      </c>
      <c r="PT102">
        <v>42</v>
      </c>
      <c r="PU102">
        <v>42</v>
      </c>
      <c r="PV102">
        <v>42</v>
      </c>
      <c r="PW102">
        <v>42</v>
      </c>
      <c r="PX102">
        <v>42</v>
      </c>
      <c r="PY102">
        <v>42</v>
      </c>
      <c r="PZ102">
        <v>42</v>
      </c>
      <c r="QA102">
        <v>42</v>
      </c>
      <c r="QB102">
        <v>42</v>
      </c>
      <c r="QC102">
        <v>42</v>
      </c>
      <c r="QD102">
        <v>43</v>
      </c>
      <c r="QE102">
        <v>43</v>
      </c>
      <c r="QF102">
        <v>43</v>
      </c>
      <c r="QG102">
        <v>43</v>
      </c>
      <c r="QH102">
        <v>43</v>
      </c>
      <c r="QI102">
        <v>43</v>
      </c>
      <c r="QJ102">
        <v>43</v>
      </c>
      <c r="QK102">
        <v>43</v>
      </c>
      <c r="QL102">
        <v>43</v>
      </c>
      <c r="QM102">
        <v>43</v>
      </c>
      <c r="QN102">
        <v>43</v>
      </c>
      <c r="QO102">
        <v>43</v>
      </c>
      <c r="QP102">
        <v>43</v>
      </c>
      <c r="QQ102">
        <v>43</v>
      </c>
      <c r="QR102">
        <v>43</v>
      </c>
      <c r="QS102">
        <v>44</v>
      </c>
      <c r="QT102">
        <v>44</v>
      </c>
      <c r="QU102">
        <v>44</v>
      </c>
      <c r="QV102">
        <v>44</v>
      </c>
      <c r="QW102">
        <v>44</v>
      </c>
      <c r="QX102">
        <v>44</v>
      </c>
      <c r="QY102">
        <v>44</v>
      </c>
      <c r="QZ102">
        <v>44</v>
      </c>
      <c r="RA102">
        <v>44</v>
      </c>
      <c r="RB102">
        <v>44</v>
      </c>
      <c r="RC102">
        <v>44</v>
      </c>
      <c r="RD102">
        <v>44</v>
      </c>
      <c r="RE102">
        <v>44</v>
      </c>
      <c r="RF102">
        <v>44</v>
      </c>
      <c r="RG102">
        <v>44</v>
      </c>
      <c r="RH102">
        <v>45</v>
      </c>
      <c r="RI102">
        <v>45</v>
      </c>
      <c r="RJ102">
        <v>45</v>
      </c>
      <c r="RK102">
        <v>45</v>
      </c>
      <c r="RL102">
        <v>45</v>
      </c>
      <c r="RM102">
        <v>45</v>
      </c>
      <c r="RN102">
        <v>45</v>
      </c>
      <c r="RO102">
        <v>45</v>
      </c>
      <c r="RP102">
        <v>45</v>
      </c>
      <c r="RQ102">
        <v>45</v>
      </c>
      <c r="RR102">
        <v>45</v>
      </c>
      <c r="RS102">
        <v>45</v>
      </c>
      <c r="RT102">
        <v>45</v>
      </c>
      <c r="RU102">
        <v>45</v>
      </c>
      <c r="RV102">
        <v>45</v>
      </c>
      <c r="RW102">
        <v>46</v>
      </c>
      <c r="RX102">
        <v>46</v>
      </c>
      <c r="RY102">
        <v>46</v>
      </c>
      <c r="RZ102">
        <v>46</v>
      </c>
      <c r="SA102">
        <v>46</v>
      </c>
      <c r="SB102">
        <v>46</v>
      </c>
      <c r="SC102">
        <v>46</v>
      </c>
      <c r="SD102">
        <v>46</v>
      </c>
      <c r="SE102">
        <v>46</v>
      </c>
      <c r="SF102">
        <v>46</v>
      </c>
      <c r="SG102">
        <v>46</v>
      </c>
      <c r="SH102">
        <v>46</v>
      </c>
      <c r="SI102">
        <v>46</v>
      </c>
      <c r="SJ102">
        <v>46</v>
      </c>
      <c r="SK102">
        <v>46</v>
      </c>
      <c r="SL102">
        <v>47</v>
      </c>
      <c r="SM102">
        <v>47</v>
      </c>
      <c r="SN102">
        <v>47</v>
      </c>
      <c r="SO102">
        <v>47</v>
      </c>
      <c r="SP102">
        <v>47</v>
      </c>
      <c r="SQ102">
        <v>47</v>
      </c>
      <c r="SR102">
        <v>47</v>
      </c>
      <c r="SS102">
        <v>47</v>
      </c>
      <c r="ST102">
        <v>47</v>
      </c>
      <c r="SU102">
        <v>47</v>
      </c>
      <c r="SV102">
        <v>47</v>
      </c>
      <c r="SW102">
        <v>47</v>
      </c>
      <c r="SX102">
        <v>47</v>
      </c>
      <c r="SY102">
        <v>47</v>
      </c>
      <c r="SZ102">
        <v>47</v>
      </c>
      <c r="TA102">
        <v>48</v>
      </c>
      <c r="TB102">
        <v>48</v>
      </c>
      <c r="TC102">
        <v>48</v>
      </c>
      <c r="TD102">
        <v>48</v>
      </c>
      <c r="TE102">
        <v>48</v>
      </c>
      <c r="TF102">
        <v>48</v>
      </c>
      <c r="TG102">
        <v>48</v>
      </c>
      <c r="TH102">
        <v>48</v>
      </c>
      <c r="TI102">
        <v>48</v>
      </c>
      <c r="TJ102">
        <v>48</v>
      </c>
      <c r="TK102">
        <v>48</v>
      </c>
      <c r="TL102">
        <v>48</v>
      </c>
      <c r="TM102">
        <v>48</v>
      </c>
      <c r="TN102">
        <v>48</v>
      </c>
      <c r="TO102">
        <v>48</v>
      </c>
      <c r="TP102">
        <v>49</v>
      </c>
      <c r="TQ102">
        <v>49</v>
      </c>
      <c r="TR102">
        <v>49</v>
      </c>
      <c r="TS102">
        <v>49</v>
      </c>
      <c r="TT102">
        <v>49</v>
      </c>
      <c r="TU102">
        <v>49</v>
      </c>
      <c r="TV102">
        <v>49</v>
      </c>
      <c r="TW102">
        <v>49</v>
      </c>
      <c r="TX102">
        <v>49</v>
      </c>
      <c r="TY102">
        <v>49</v>
      </c>
      <c r="TZ102">
        <v>49</v>
      </c>
      <c r="UA102">
        <v>49</v>
      </c>
      <c r="UB102">
        <v>49</v>
      </c>
      <c r="UC102">
        <v>49</v>
      </c>
      <c r="UD102">
        <v>49</v>
      </c>
      <c r="UE102">
        <v>50</v>
      </c>
      <c r="UF102">
        <v>50</v>
      </c>
      <c r="UG102">
        <v>50</v>
      </c>
      <c r="UH102">
        <v>50</v>
      </c>
      <c r="UI102">
        <v>50</v>
      </c>
      <c r="UJ102">
        <v>50</v>
      </c>
      <c r="UK102">
        <v>50</v>
      </c>
      <c r="UL102">
        <v>50</v>
      </c>
      <c r="UM102">
        <v>50</v>
      </c>
      <c r="UN102">
        <v>50</v>
      </c>
      <c r="UO102">
        <v>50</v>
      </c>
      <c r="UP102">
        <v>50</v>
      </c>
      <c r="UQ102">
        <v>50</v>
      </c>
      <c r="UR102">
        <v>50</v>
      </c>
      <c r="US102">
        <v>50</v>
      </c>
      <c r="UT102">
        <v>50</v>
      </c>
      <c r="UU102">
        <v>50</v>
      </c>
      <c r="UV102">
        <v>50</v>
      </c>
      <c r="UW102">
        <v>50</v>
      </c>
      <c r="UX102">
        <v>50</v>
      </c>
      <c r="UY102">
        <v>50</v>
      </c>
      <c r="UZ102">
        <v>50</v>
      </c>
      <c r="VA102">
        <v>50</v>
      </c>
      <c r="VB102">
        <v>50</v>
      </c>
      <c r="VC102">
        <v>50</v>
      </c>
      <c r="VD102">
        <v>50</v>
      </c>
      <c r="VE102">
        <v>50</v>
      </c>
      <c r="VF102">
        <v>50</v>
      </c>
      <c r="VG102">
        <v>50</v>
      </c>
      <c r="VH102">
        <v>50</v>
      </c>
      <c r="VI102">
        <v>51</v>
      </c>
      <c r="VJ102">
        <v>51</v>
      </c>
      <c r="VK102">
        <v>51</v>
      </c>
      <c r="VL102">
        <v>51</v>
      </c>
      <c r="VM102">
        <v>51</v>
      </c>
      <c r="VN102">
        <v>51</v>
      </c>
      <c r="VO102">
        <v>51</v>
      </c>
      <c r="VP102">
        <v>51</v>
      </c>
      <c r="VQ102">
        <v>51</v>
      </c>
      <c r="VR102">
        <v>51</v>
      </c>
      <c r="VS102">
        <v>51</v>
      </c>
      <c r="VT102">
        <v>51</v>
      </c>
      <c r="VU102">
        <v>51</v>
      </c>
      <c r="VV102">
        <v>51</v>
      </c>
      <c r="VW102">
        <v>51</v>
      </c>
      <c r="VX102">
        <v>51</v>
      </c>
      <c r="VY102">
        <v>51</v>
      </c>
      <c r="VZ102">
        <v>51</v>
      </c>
      <c r="WA102">
        <v>51</v>
      </c>
      <c r="WB102">
        <v>51</v>
      </c>
      <c r="WC102">
        <v>51</v>
      </c>
      <c r="WD102">
        <v>51</v>
      </c>
      <c r="WE102">
        <v>51</v>
      </c>
      <c r="WF102">
        <v>51</v>
      </c>
      <c r="WG102">
        <v>51</v>
      </c>
      <c r="WH102">
        <v>51</v>
      </c>
      <c r="WI102">
        <v>51</v>
      </c>
      <c r="WJ102">
        <v>51</v>
      </c>
      <c r="WK102">
        <v>51</v>
      </c>
      <c r="WL102">
        <v>51</v>
      </c>
      <c r="WM102">
        <v>52</v>
      </c>
      <c r="WN102">
        <v>52</v>
      </c>
      <c r="WO102">
        <v>52</v>
      </c>
      <c r="WP102">
        <v>52</v>
      </c>
      <c r="WQ102">
        <v>52</v>
      </c>
      <c r="WR102">
        <v>52</v>
      </c>
      <c r="WS102">
        <v>52</v>
      </c>
      <c r="WT102">
        <v>52</v>
      </c>
      <c r="WU102">
        <v>52</v>
      </c>
      <c r="WV102">
        <v>52</v>
      </c>
      <c r="WW102">
        <v>52</v>
      </c>
      <c r="WX102">
        <v>52</v>
      </c>
      <c r="WY102">
        <v>52</v>
      </c>
      <c r="WZ102">
        <v>52</v>
      </c>
      <c r="XA102">
        <v>52</v>
      </c>
      <c r="XB102">
        <v>52</v>
      </c>
      <c r="XC102">
        <v>52</v>
      </c>
      <c r="XD102">
        <v>52</v>
      </c>
      <c r="XE102">
        <v>52</v>
      </c>
      <c r="XF102">
        <v>52</v>
      </c>
      <c r="XG102">
        <v>52</v>
      </c>
      <c r="XH102">
        <v>52</v>
      </c>
      <c r="XI102">
        <v>52</v>
      </c>
      <c r="XJ102">
        <v>52</v>
      </c>
      <c r="XK102">
        <v>52</v>
      </c>
      <c r="XL102">
        <v>52</v>
      </c>
      <c r="XM102">
        <v>52</v>
      </c>
      <c r="XN102">
        <v>52</v>
      </c>
      <c r="XO102">
        <v>52</v>
      </c>
      <c r="XP102">
        <v>52</v>
      </c>
      <c r="XQ102">
        <v>53</v>
      </c>
      <c r="XR102">
        <v>53</v>
      </c>
      <c r="XS102">
        <v>53</v>
      </c>
      <c r="XT102">
        <v>53</v>
      </c>
      <c r="XU102">
        <v>53</v>
      </c>
      <c r="XV102">
        <v>53</v>
      </c>
      <c r="XW102">
        <v>53</v>
      </c>
      <c r="XX102">
        <v>53</v>
      </c>
      <c r="XY102">
        <v>53</v>
      </c>
      <c r="XZ102">
        <v>53</v>
      </c>
      <c r="YA102">
        <v>53</v>
      </c>
      <c r="YB102">
        <v>53</v>
      </c>
      <c r="YC102">
        <v>53</v>
      </c>
      <c r="YD102">
        <v>53</v>
      </c>
      <c r="YE102">
        <v>53</v>
      </c>
      <c r="YF102">
        <v>53</v>
      </c>
      <c r="YG102">
        <v>53</v>
      </c>
      <c r="YH102">
        <v>53</v>
      </c>
      <c r="YI102">
        <v>53</v>
      </c>
      <c r="YJ102">
        <v>53</v>
      </c>
      <c r="YK102">
        <v>53</v>
      </c>
      <c r="YL102">
        <v>53</v>
      </c>
      <c r="YM102">
        <v>53</v>
      </c>
      <c r="YN102">
        <v>53</v>
      </c>
      <c r="YO102">
        <v>53</v>
      </c>
      <c r="YP102">
        <v>53</v>
      </c>
      <c r="YQ102">
        <v>53</v>
      </c>
      <c r="YR102">
        <v>53</v>
      </c>
      <c r="YS102">
        <v>53</v>
      </c>
      <c r="YT102">
        <v>53</v>
      </c>
      <c r="YU102">
        <v>54</v>
      </c>
      <c r="YV102">
        <v>54</v>
      </c>
      <c r="YW102">
        <v>54</v>
      </c>
      <c r="YX102">
        <v>54</v>
      </c>
      <c r="YY102">
        <v>54</v>
      </c>
      <c r="YZ102">
        <v>54</v>
      </c>
      <c r="ZA102">
        <v>54</v>
      </c>
      <c r="ZB102">
        <v>54</v>
      </c>
      <c r="ZC102">
        <v>54</v>
      </c>
      <c r="ZD102">
        <v>54</v>
      </c>
      <c r="ZE102">
        <v>54</v>
      </c>
      <c r="ZF102">
        <v>54</v>
      </c>
      <c r="ZG102">
        <v>54</v>
      </c>
      <c r="ZH102">
        <v>54</v>
      </c>
      <c r="ZI102">
        <v>54</v>
      </c>
      <c r="ZJ102">
        <v>54</v>
      </c>
      <c r="ZK102">
        <v>54</v>
      </c>
      <c r="ZL102">
        <v>54</v>
      </c>
      <c r="ZM102">
        <v>54</v>
      </c>
      <c r="ZN102">
        <v>54</v>
      </c>
      <c r="ZO102">
        <v>54</v>
      </c>
      <c r="ZP102">
        <v>54</v>
      </c>
      <c r="ZQ102">
        <v>54</v>
      </c>
      <c r="ZR102">
        <v>54</v>
      </c>
      <c r="ZS102">
        <v>54</v>
      </c>
      <c r="ZT102">
        <v>54</v>
      </c>
      <c r="ZU102">
        <v>54</v>
      </c>
      <c r="ZV102">
        <v>54</v>
      </c>
      <c r="ZW102">
        <v>54</v>
      </c>
      <c r="ZX102">
        <v>54</v>
      </c>
      <c r="ZY102">
        <v>55</v>
      </c>
      <c r="ZZ102">
        <v>55</v>
      </c>
      <c r="AAA102">
        <v>55</v>
      </c>
      <c r="AAB102">
        <v>55</v>
      </c>
      <c r="AAC102">
        <v>55</v>
      </c>
      <c r="AAD102">
        <v>55</v>
      </c>
      <c r="AAE102">
        <v>55</v>
      </c>
      <c r="AAF102">
        <v>55</v>
      </c>
      <c r="AAG102">
        <v>55</v>
      </c>
      <c r="AAH102">
        <v>55</v>
      </c>
      <c r="AAI102">
        <v>55</v>
      </c>
      <c r="AAJ102">
        <v>55</v>
      </c>
      <c r="AAK102">
        <v>55</v>
      </c>
      <c r="AAL102">
        <v>55</v>
      </c>
      <c r="AAM102">
        <v>55</v>
      </c>
      <c r="AAN102">
        <v>55</v>
      </c>
      <c r="AAO102">
        <v>55</v>
      </c>
      <c r="AAP102">
        <v>55</v>
      </c>
      <c r="AAQ102">
        <v>55</v>
      </c>
      <c r="AAR102">
        <v>55</v>
      </c>
      <c r="AAS102">
        <v>55</v>
      </c>
      <c r="AAT102">
        <v>55</v>
      </c>
      <c r="AAU102">
        <v>55</v>
      </c>
      <c r="AAV102">
        <v>55</v>
      </c>
      <c r="AAW102">
        <v>55</v>
      </c>
      <c r="AAX102">
        <v>55</v>
      </c>
      <c r="AAY102">
        <v>55</v>
      </c>
      <c r="AAZ102">
        <v>55</v>
      </c>
      <c r="ABA102">
        <v>55</v>
      </c>
      <c r="ABB102">
        <v>55</v>
      </c>
      <c r="ABC102">
        <v>56</v>
      </c>
      <c r="ABD102">
        <v>56</v>
      </c>
      <c r="ABE102">
        <v>56</v>
      </c>
      <c r="ABF102">
        <v>56</v>
      </c>
      <c r="ABG102">
        <v>56</v>
      </c>
      <c r="ABH102">
        <v>56</v>
      </c>
      <c r="ABI102">
        <v>56</v>
      </c>
      <c r="ABJ102">
        <v>56</v>
      </c>
      <c r="ABK102">
        <v>56</v>
      </c>
      <c r="ABL102">
        <v>56</v>
      </c>
      <c r="ABM102">
        <v>56</v>
      </c>
      <c r="ABN102">
        <v>56</v>
      </c>
      <c r="ABO102">
        <v>56</v>
      </c>
      <c r="ABP102">
        <v>56</v>
      </c>
      <c r="ABQ102">
        <v>56</v>
      </c>
      <c r="ABR102">
        <v>56</v>
      </c>
      <c r="ABS102">
        <v>56</v>
      </c>
      <c r="ABT102">
        <v>56</v>
      </c>
      <c r="ABU102">
        <v>56</v>
      </c>
      <c r="ABV102">
        <v>56</v>
      </c>
      <c r="ABW102">
        <v>56</v>
      </c>
      <c r="ABX102">
        <v>56</v>
      </c>
      <c r="ABY102">
        <v>56</v>
      </c>
      <c r="ABZ102">
        <v>56</v>
      </c>
      <c r="ACA102">
        <v>56</v>
      </c>
      <c r="ACB102">
        <v>56</v>
      </c>
      <c r="ACC102">
        <v>56</v>
      </c>
      <c r="ACD102">
        <v>56</v>
      </c>
      <c r="ACE102">
        <v>56</v>
      </c>
      <c r="ACF102">
        <v>56</v>
      </c>
      <c r="ACG102">
        <v>57</v>
      </c>
      <c r="ACH102">
        <v>57</v>
      </c>
      <c r="ACI102">
        <v>57</v>
      </c>
      <c r="ACJ102">
        <v>57</v>
      </c>
      <c r="ACK102">
        <v>57</v>
      </c>
      <c r="ACL102">
        <v>57</v>
      </c>
      <c r="ACM102">
        <v>57</v>
      </c>
      <c r="ACN102">
        <v>57</v>
      </c>
      <c r="ACO102">
        <v>57</v>
      </c>
      <c r="ACP102">
        <v>57</v>
      </c>
      <c r="ACQ102">
        <v>57</v>
      </c>
      <c r="ACR102">
        <v>57</v>
      </c>
      <c r="ACS102">
        <v>57</v>
      </c>
      <c r="ACT102">
        <v>57</v>
      </c>
      <c r="ACU102">
        <v>57</v>
      </c>
      <c r="ACV102">
        <v>57</v>
      </c>
      <c r="ACW102">
        <v>57</v>
      </c>
      <c r="ACX102">
        <v>57</v>
      </c>
      <c r="ACY102">
        <v>57</v>
      </c>
      <c r="ACZ102">
        <v>57</v>
      </c>
      <c r="ADA102">
        <v>57</v>
      </c>
      <c r="ADB102">
        <v>57</v>
      </c>
      <c r="ADC102">
        <v>57</v>
      </c>
      <c r="ADD102">
        <v>57</v>
      </c>
      <c r="ADE102">
        <v>57</v>
      </c>
      <c r="ADF102">
        <v>57</v>
      </c>
      <c r="ADG102">
        <v>57</v>
      </c>
      <c r="ADH102">
        <v>57</v>
      </c>
      <c r="ADI102">
        <v>57</v>
      </c>
      <c r="ADJ102">
        <v>57</v>
      </c>
      <c r="ADK102">
        <v>58</v>
      </c>
      <c r="ADL102">
        <v>58</v>
      </c>
      <c r="ADM102">
        <v>58</v>
      </c>
      <c r="ADN102">
        <v>58</v>
      </c>
      <c r="ADO102">
        <v>58</v>
      </c>
      <c r="ADP102">
        <v>58</v>
      </c>
      <c r="ADQ102">
        <v>58</v>
      </c>
      <c r="ADR102">
        <v>58</v>
      </c>
      <c r="ADS102">
        <v>58</v>
      </c>
      <c r="ADT102">
        <v>58</v>
      </c>
      <c r="ADU102">
        <v>58</v>
      </c>
      <c r="ADV102">
        <v>58</v>
      </c>
      <c r="ADW102">
        <v>58</v>
      </c>
      <c r="ADX102">
        <v>58</v>
      </c>
      <c r="ADY102">
        <v>58</v>
      </c>
      <c r="ADZ102">
        <v>58</v>
      </c>
      <c r="AEA102">
        <v>58</v>
      </c>
      <c r="AEB102">
        <v>58</v>
      </c>
      <c r="AEC102">
        <v>58</v>
      </c>
      <c r="AED102">
        <v>58</v>
      </c>
      <c r="AEE102">
        <v>58</v>
      </c>
      <c r="AEF102">
        <v>58</v>
      </c>
      <c r="AEG102">
        <v>58</v>
      </c>
      <c r="AEH102">
        <v>58</v>
      </c>
      <c r="AEI102">
        <v>58</v>
      </c>
      <c r="AEJ102">
        <v>58</v>
      </c>
      <c r="AEK102">
        <v>58</v>
      </c>
      <c r="AEL102">
        <v>58</v>
      </c>
      <c r="AEM102">
        <v>58</v>
      </c>
      <c r="AEN102">
        <v>58</v>
      </c>
      <c r="AEO102">
        <v>59</v>
      </c>
      <c r="AEP102">
        <v>59</v>
      </c>
      <c r="AEQ102">
        <v>59</v>
      </c>
      <c r="AER102">
        <v>59</v>
      </c>
      <c r="AES102">
        <v>59</v>
      </c>
      <c r="AET102">
        <v>59</v>
      </c>
      <c r="AEU102">
        <v>59</v>
      </c>
      <c r="AEV102">
        <v>59</v>
      </c>
      <c r="AEW102">
        <v>59</v>
      </c>
      <c r="AEX102">
        <v>59</v>
      </c>
      <c r="AEY102">
        <v>59</v>
      </c>
      <c r="AEZ102">
        <v>59</v>
      </c>
      <c r="AFA102">
        <v>59</v>
      </c>
      <c r="AFB102">
        <v>59</v>
      </c>
      <c r="AFC102">
        <v>59</v>
      </c>
      <c r="AFD102">
        <v>59</v>
      </c>
      <c r="AFE102">
        <v>59</v>
      </c>
      <c r="AFF102">
        <v>59</v>
      </c>
      <c r="AFG102">
        <v>59</v>
      </c>
      <c r="AFH102">
        <v>59</v>
      </c>
      <c r="AFI102">
        <v>59</v>
      </c>
      <c r="AFJ102">
        <v>59</v>
      </c>
      <c r="AFK102">
        <v>59</v>
      </c>
      <c r="AFL102">
        <v>59</v>
      </c>
      <c r="AFM102">
        <v>59</v>
      </c>
      <c r="AFN102">
        <v>59</v>
      </c>
      <c r="AFO102">
        <v>59</v>
      </c>
      <c r="AFP102">
        <v>59</v>
      </c>
      <c r="AFQ102">
        <v>59</v>
      </c>
      <c r="AFR102">
        <v>59</v>
      </c>
      <c r="AFS102">
        <v>60</v>
      </c>
      <c r="AFT102">
        <v>60</v>
      </c>
      <c r="AFU102">
        <v>60</v>
      </c>
      <c r="AFV102">
        <v>60</v>
      </c>
      <c r="AFW102">
        <v>60</v>
      </c>
      <c r="AFX102">
        <v>60</v>
      </c>
      <c r="AFY102">
        <v>60</v>
      </c>
      <c r="AFZ102">
        <v>60</v>
      </c>
      <c r="AGA102">
        <v>60</v>
      </c>
      <c r="AGB102">
        <v>60</v>
      </c>
      <c r="AGC102">
        <v>60</v>
      </c>
      <c r="AGD102">
        <v>60</v>
      </c>
      <c r="AGE102">
        <v>60</v>
      </c>
      <c r="AGF102">
        <v>60</v>
      </c>
      <c r="AGG102">
        <v>60</v>
      </c>
      <c r="AGH102">
        <v>60</v>
      </c>
      <c r="AGI102">
        <v>60</v>
      </c>
      <c r="AGJ102">
        <v>60</v>
      </c>
      <c r="AGK102">
        <v>60</v>
      </c>
      <c r="AGL102">
        <v>60</v>
      </c>
      <c r="AGM102">
        <v>60</v>
      </c>
      <c r="AGN102">
        <v>60</v>
      </c>
      <c r="AGO102">
        <v>60</v>
      </c>
      <c r="AGP102">
        <v>60</v>
      </c>
      <c r="AGQ102">
        <v>60</v>
      </c>
      <c r="AGR102">
        <v>60</v>
      </c>
      <c r="AGS102">
        <v>60</v>
      </c>
      <c r="AGT102">
        <v>60</v>
      </c>
      <c r="AGU102">
        <v>60</v>
      </c>
      <c r="AGV102">
        <v>60</v>
      </c>
      <c r="AGW102">
        <v>61</v>
      </c>
      <c r="AGX102">
        <v>61</v>
      </c>
      <c r="AGY102">
        <v>61</v>
      </c>
      <c r="AGZ102">
        <v>61</v>
      </c>
      <c r="AHA102">
        <v>61</v>
      </c>
      <c r="AHB102">
        <v>61</v>
      </c>
      <c r="AHC102">
        <v>61</v>
      </c>
      <c r="AHD102">
        <v>61</v>
      </c>
      <c r="AHE102">
        <v>61</v>
      </c>
      <c r="AHF102">
        <v>61</v>
      </c>
      <c r="AHG102">
        <v>61</v>
      </c>
      <c r="AHH102">
        <v>61</v>
      </c>
      <c r="AHI102">
        <v>61</v>
      </c>
      <c r="AHJ102">
        <v>61</v>
      </c>
      <c r="AHK102">
        <v>61</v>
      </c>
      <c r="AHL102">
        <v>61</v>
      </c>
      <c r="AHM102">
        <v>61</v>
      </c>
      <c r="AHN102">
        <v>61</v>
      </c>
      <c r="AHO102">
        <v>61</v>
      </c>
      <c r="AHP102">
        <v>61</v>
      </c>
      <c r="AHQ102">
        <v>61</v>
      </c>
      <c r="AHR102">
        <v>61</v>
      </c>
      <c r="AHS102">
        <v>61</v>
      </c>
      <c r="AHT102">
        <v>61</v>
      </c>
      <c r="AHU102">
        <v>61</v>
      </c>
      <c r="AHV102">
        <v>61</v>
      </c>
      <c r="AHW102">
        <v>61</v>
      </c>
      <c r="AHX102">
        <v>61</v>
      </c>
      <c r="AHY102">
        <v>61</v>
      </c>
      <c r="AHZ102">
        <v>61</v>
      </c>
      <c r="AIA102">
        <v>62</v>
      </c>
      <c r="AIB102">
        <v>62</v>
      </c>
      <c r="AIC102">
        <v>62</v>
      </c>
      <c r="AID102">
        <v>62</v>
      </c>
      <c r="AIE102">
        <v>62</v>
      </c>
      <c r="AIF102">
        <v>62</v>
      </c>
      <c r="AIG102">
        <v>62</v>
      </c>
      <c r="AIH102">
        <v>62</v>
      </c>
      <c r="AII102">
        <v>62</v>
      </c>
      <c r="AIJ102">
        <v>62</v>
      </c>
      <c r="AIK102">
        <v>62</v>
      </c>
      <c r="AIL102">
        <v>62</v>
      </c>
      <c r="AIM102">
        <v>62</v>
      </c>
      <c r="AIN102">
        <v>62</v>
      </c>
      <c r="AIO102">
        <v>62</v>
      </c>
      <c r="AIP102">
        <v>62</v>
      </c>
      <c r="AIQ102">
        <v>62</v>
      </c>
      <c r="AIR102">
        <v>62</v>
      </c>
      <c r="AIS102">
        <v>62</v>
      </c>
      <c r="AIT102">
        <v>62</v>
      </c>
      <c r="AIU102">
        <v>62</v>
      </c>
      <c r="AIV102">
        <v>62</v>
      </c>
      <c r="AIW102">
        <v>62</v>
      </c>
      <c r="AIX102">
        <v>62</v>
      </c>
      <c r="AIY102">
        <v>62</v>
      </c>
      <c r="AIZ102">
        <v>62</v>
      </c>
      <c r="AJA102">
        <v>62</v>
      </c>
      <c r="AJB102">
        <v>62</v>
      </c>
      <c r="AJC102">
        <v>62</v>
      </c>
      <c r="AJD102">
        <v>62</v>
      </c>
      <c r="AJE102">
        <v>62</v>
      </c>
      <c r="AJF102">
        <v>62</v>
      </c>
      <c r="AJG102">
        <v>62</v>
      </c>
      <c r="AJH102">
        <v>62</v>
      </c>
      <c r="AJI102">
        <v>62</v>
      </c>
      <c r="AJJ102">
        <v>62</v>
      </c>
      <c r="AJK102">
        <v>62</v>
      </c>
      <c r="AJL102">
        <v>62</v>
      </c>
      <c r="AJM102">
        <v>62</v>
      </c>
      <c r="AJN102">
        <v>62</v>
      </c>
      <c r="AJO102">
        <v>62</v>
      </c>
      <c r="AJP102">
        <v>62</v>
      </c>
      <c r="AJQ102">
        <v>62</v>
      </c>
      <c r="AJR102">
        <v>62</v>
      </c>
      <c r="AJS102">
        <v>62</v>
      </c>
      <c r="AJT102">
        <v>62</v>
      </c>
      <c r="AJU102">
        <v>62</v>
      </c>
      <c r="AJV102">
        <v>62</v>
      </c>
      <c r="AJW102">
        <v>62</v>
      </c>
      <c r="AJX102">
        <v>62</v>
      </c>
      <c r="AJY102">
        <v>62</v>
      </c>
      <c r="AJZ102">
        <v>62</v>
      </c>
      <c r="AKA102">
        <v>62</v>
      </c>
      <c r="AKB102">
        <v>62</v>
      </c>
      <c r="AKC102">
        <v>62</v>
      </c>
      <c r="AKD102">
        <v>62</v>
      </c>
      <c r="AKE102">
        <v>62</v>
      </c>
      <c r="AKF102">
        <v>62</v>
      </c>
      <c r="AKG102">
        <v>62</v>
      </c>
      <c r="AKH102">
        <v>62</v>
      </c>
      <c r="AKI102">
        <v>62</v>
      </c>
      <c r="AKJ102">
        <v>62</v>
      </c>
      <c r="AKK102">
        <v>62</v>
      </c>
      <c r="AKL102">
        <v>62</v>
      </c>
      <c r="AKM102">
        <v>62</v>
      </c>
      <c r="AKN102">
        <v>62</v>
      </c>
      <c r="AKO102">
        <v>62</v>
      </c>
      <c r="AKP102">
        <v>62</v>
      </c>
      <c r="AKQ102">
        <v>62</v>
      </c>
      <c r="AKR102">
        <v>62</v>
      </c>
      <c r="AKS102">
        <v>62</v>
      </c>
      <c r="AKT102">
        <v>62</v>
      </c>
      <c r="AKU102">
        <v>62</v>
      </c>
      <c r="AKV102">
        <v>62</v>
      </c>
      <c r="AKW102">
        <v>62</v>
      </c>
      <c r="AKX102">
        <v>62</v>
      </c>
      <c r="AKY102">
        <v>62</v>
      </c>
      <c r="AKZ102">
        <v>62</v>
      </c>
      <c r="ALA102">
        <v>62</v>
      </c>
      <c r="ALB102">
        <v>62</v>
      </c>
      <c r="ALC102">
        <v>62</v>
      </c>
      <c r="ALD102">
        <v>62</v>
      </c>
      <c r="ALE102">
        <v>62</v>
      </c>
      <c r="ALF102">
        <v>62</v>
      </c>
      <c r="ALG102">
        <v>62</v>
      </c>
      <c r="ALH102">
        <v>62</v>
      </c>
      <c r="ALI102">
        <v>62</v>
      </c>
      <c r="ALJ102">
        <v>62</v>
      </c>
      <c r="ALK102">
        <v>62</v>
      </c>
      <c r="ALL102">
        <v>62</v>
      </c>
      <c r="ALM102">
        <v>62</v>
      </c>
    </row>
  </sheetData>
  <mergeCells count="1">
    <mergeCell ref="G42:I42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C131-72CD-FE43-B3A1-DCACE606290C}">
  <dimension ref="A2:AM46"/>
  <sheetViews>
    <sheetView tabSelected="1" topLeftCell="R1" zoomScale="94" workbookViewId="0">
      <selection activeCell="AF37" sqref="AF37"/>
    </sheetView>
  </sheetViews>
  <sheetFormatPr baseColWidth="10" defaultRowHeight="16" x14ac:dyDescent="0.2"/>
  <cols>
    <col min="3" max="3" width="11.33203125" customWidth="1"/>
    <col min="5" max="5" width="14.83203125" customWidth="1"/>
    <col min="6" max="6" width="22.1640625" customWidth="1"/>
    <col min="21" max="22" width="15.1640625" customWidth="1"/>
    <col min="23" max="23" width="17" customWidth="1"/>
    <col min="24" max="24" width="15.1640625" customWidth="1"/>
    <col min="25" max="25" width="21.5" customWidth="1"/>
    <col min="26" max="27" width="16.33203125" customWidth="1"/>
    <col min="28" max="28" width="19.83203125" customWidth="1"/>
    <col min="29" max="31" width="10.83203125" style="74"/>
    <col min="32" max="32" width="12.6640625" customWidth="1"/>
  </cols>
  <sheetData>
    <row r="2" spans="1:39" x14ac:dyDescent="0.2">
      <c r="O2" t="s">
        <v>688</v>
      </c>
      <c r="P2" t="s">
        <v>689</v>
      </c>
      <c r="Q2" t="s">
        <v>710</v>
      </c>
      <c r="R2" t="s">
        <v>690</v>
      </c>
      <c r="S2" t="s">
        <v>691</v>
      </c>
      <c r="T2" t="s">
        <v>711</v>
      </c>
      <c r="U2" t="s">
        <v>692</v>
      </c>
      <c r="V2" t="s">
        <v>693</v>
      </c>
      <c r="W2" t="s">
        <v>694</v>
      </c>
      <c r="X2" t="s">
        <v>695</v>
      </c>
      <c r="Y2" t="s">
        <v>799</v>
      </c>
      <c r="Z2" t="s">
        <v>798</v>
      </c>
      <c r="AA2" t="s">
        <v>801</v>
      </c>
      <c r="AB2" t="s">
        <v>696</v>
      </c>
      <c r="AC2" s="74" t="s">
        <v>697</v>
      </c>
      <c r="AD2" s="74" t="s">
        <v>712</v>
      </c>
      <c r="AE2" s="74" t="s">
        <v>713</v>
      </c>
      <c r="AF2" s="74" t="s">
        <v>698</v>
      </c>
      <c r="AG2" s="74" t="s">
        <v>54</v>
      </c>
      <c r="AH2" s="74" t="s">
        <v>433</v>
      </c>
      <c r="AI2" s="74" t="s">
        <v>672</v>
      </c>
    </row>
    <row r="3" spans="1:39" x14ac:dyDescent="0.2">
      <c r="A3" t="s">
        <v>514</v>
      </c>
      <c r="B3" t="s">
        <v>555</v>
      </c>
      <c r="C3" t="s">
        <v>556</v>
      </c>
      <c r="D3" t="s">
        <v>557</v>
      </c>
      <c r="E3" t="s">
        <v>558</v>
      </c>
      <c r="F3" t="s">
        <v>752</v>
      </c>
      <c r="H3" t="s">
        <v>687</v>
      </c>
      <c r="L3">
        <v>1</v>
      </c>
      <c r="M3" s="121">
        <v>1</v>
      </c>
      <c r="O3">
        <f>$U$37</f>
        <v>60</v>
      </c>
      <c r="P3">
        <f>$U$38</f>
        <v>45</v>
      </c>
      <c r="Q3">
        <f>$U$39</f>
        <v>30</v>
      </c>
      <c r="R3">
        <f>$U$40</f>
        <v>15</v>
      </c>
      <c r="S3">
        <v>5</v>
      </c>
      <c r="T3">
        <v>10</v>
      </c>
      <c r="U3">
        <v>15</v>
      </c>
      <c r="V3" s="47">
        <v>0.6</v>
      </c>
      <c r="W3" s="47">
        <v>0.1</v>
      </c>
      <c r="X3" s="47">
        <f>1-V3-W3</f>
        <v>0.30000000000000004</v>
      </c>
      <c r="Y3">
        <f>(V3*(AVERAGE(O3:P3))+AVERAGE(Q3:R3)*W3-S3*W3-X3*(AVERAGE(T3:U3)))</f>
        <v>29.5</v>
      </c>
      <c r="Z3">
        <f>AC3/Y3/$AA$39</f>
        <v>0.21971123666038919</v>
      </c>
      <c r="AA3">
        <f>SUM($Z$3:Z3)</f>
        <v>0.21971123666038919</v>
      </c>
      <c r="AB3">
        <f>(V3*(AVERAGE(O3:P3))+R3*W3-X3*(AVERAGE(S3:U3)))</f>
        <v>30</v>
      </c>
      <c r="AC3" s="74">
        <v>100</v>
      </c>
      <c r="AD3" s="74">
        <f>SUM($AC$3:AC3)</f>
        <v>100</v>
      </c>
      <c r="AE3" s="74">
        <v>0</v>
      </c>
      <c r="AF3" s="142" t="s">
        <v>805</v>
      </c>
      <c r="AG3">
        <f>50*15</f>
        <v>750</v>
      </c>
      <c r="AH3">
        <f>SUM($AG$3:AG3)</f>
        <v>750</v>
      </c>
      <c r="AI3">
        <f>AH3/100</f>
        <v>7.5</v>
      </c>
    </row>
    <row r="4" spans="1:39" x14ac:dyDescent="0.2">
      <c r="A4" s="7">
        <v>1</v>
      </c>
      <c r="B4" s="7">
        <f>VLOOKUP(A4,'Dungeon&amp;Framework'!ER:ES,2,FALSE)</f>
        <v>48</v>
      </c>
      <c r="C4" s="7">
        <v>40</v>
      </c>
      <c r="D4" s="7" t="s">
        <v>478</v>
      </c>
      <c r="E4" s="7" t="s">
        <v>489</v>
      </c>
      <c r="F4" s="7">
        <v>4</v>
      </c>
      <c r="G4" s="7"/>
      <c r="H4" s="7"/>
      <c r="I4" s="7"/>
      <c r="L4">
        <v>2</v>
      </c>
      <c r="M4" s="121"/>
      <c r="O4">
        <f t="shared" ref="O4:O32" si="0">$U$37</f>
        <v>60</v>
      </c>
      <c r="P4">
        <f t="shared" ref="P4:P32" si="1">$U$38</f>
        <v>45</v>
      </c>
      <c r="Q4">
        <f t="shared" ref="Q4:Q32" si="2">$U$39</f>
        <v>30</v>
      </c>
      <c r="R4">
        <f t="shared" ref="R4:R32" si="3">$U$40</f>
        <v>15</v>
      </c>
      <c r="S4">
        <v>5</v>
      </c>
      <c r="T4">
        <v>10</v>
      </c>
      <c r="U4">
        <v>15</v>
      </c>
      <c r="V4" s="47">
        <v>0.6</v>
      </c>
      <c r="W4" s="47">
        <v>0.1</v>
      </c>
      <c r="X4" s="47">
        <f t="shared" ref="X4:X32" si="4">1-V4-W4</f>
        <v>0.30000000000000004</v>
      </c>
      <c r="Y4">
        <f t="shared" ref="Y4:Y32" si="5">(V4*(AVERAGE(O4:P4))+AVERAGE(Q4:R4)*W4-S4*W4-X4*(AVERAGE(T4:U4)))</f>
        <v>29.5</v>
      </c>
      <c r="Z4">
        <f>AC4/Y4/$AA$39</f>
        <v>0.21971123666038919</v>
      </c>
      <c r="AA4">
        <f>SUM($Z$3:Z4)</f>
        <v>0.43942247332077838</v>
      </c>
      <c r="AB4">
        <f t="shared" ref="AB4:AB32" si="6">(V4*(AVERAGE(O4:P4))+R4*W4-X4*(AVERAGE(S4:U4)))*Y4</f>
        <v>885</v>
      </c>
      <c r="AC4" s="74">
        <v>100</v>
      </c>
      <c r="AD4" s="74">
        <f>SUM($AC$3:AC4)</f>
        <v>200</v>
      </c>
      <c r="AE4" s="74">
        <f>AD3</f>
        <v>100</v>
      </c>
      <c r="AF4" t="s">
        <v>550</v>
      </c>
      <c r="AG4">
        <v>30</v>
      </c>
      <c r="AH4">
        <f>SUM($AG$3:AG4)</f>
        <v>780</v>
      </c>
      <c r="AI4">
        <f t="shared" ref="AI4:AI32" si="7">AH4/100</f>
        <v>7.8</v>
      </c>
    </row>
    <row r="5" spans="1:39" x14ac:dyDescent="0.2">
      <c r="A5" s="7">
        <v>2</v>
      </c>
      <c r="B5" s="7">
        <f>VLOOKUP(A5,'Dungeon&amp;Framework'!ER:ES,2,FALSE)</f>
        <v>100</v>
      </c>
      <c r="C5" s="7">
        <v>100</v>
      </c>
      <c r="D5" s="7" t="s">
        <v>540</v>
      </c>
      <c r="E5" s="7" t="s">
        <v>489</v>
      </c>
      <c r="F5" s="7">
        <v>6</v>
      </c>
      <c r="G5" s="7"/>
      <c r="H5" s="7"/>
      <c r="I5" s="7"/>
      <c r="L5">
        <v>3</v>
      </c>
      <c r="M5" s="121"/>
      <c r="O5">
        <f t="shared" si="0"/>
        <v>60</v>
      </c>
      <c r="P5">
        <f t="shared" si="1"/>
        <v>45</v>
      </c>
      <c r="Q5">
        <f t="shared" si="2"/>
        <v>30</v>
      </c>
      <c r="R5">
        <f t="shared" si="3"/>
        <v>15</v>
      </c>
      <c r="S5">
        <v>5</v>
      </c>
      <c r="T5">
        <v>10</v>
      </c>
      <c r="U5">
        <v>15</v>
      </c>
      <c r="V5" s="47">
        <v>0.6</v>
      </c>
      <c r="W5" s="47">
        <v>0.1</v>
      </c>
      <c r="X5" s="47">
        <f t="shared" si="4"/>
        <v>0.30000000000000004</v>
      </c>
      <c r="Y5">
        <f t="shared" si="5"/>
        <v>29.5</v>
      </c>
      <c r="Z5">
        <f>AC5/Y5/$AA$39</f>
        <v>0.21971123666038919</v>
      </c>
      <c r="AA5">
        <f>SUM($Z$3:Z5)</f>
        <v>0.6591337099811676</v>
      </c>
      <c r="AB5">
        <f t="shared" si="6"/>
        <v>885</v>
      </c>
      <c r="AC5" s="74">
        <v>100</v>
      </c>
      <c r="AD5" s="74">
        <f>SUM($AC$3:AC5)</f>
        <v>300</v>
      </c>
      <c r="AE5" s="74">
        <f t="shared" ref="AE5:AE32" si="8">AD4</f>
        <v>200</v>
      </c>
      <c r="AF5" t="s">
        <v>489</v>
      </c>
      <c r="AG5">
        <v>750</v>
      </c>
      <c r="AH5">
        <f>SUM($AG$3:AG5)</f>
        <v>1530</v>
      </c>
      <c r="AI5">
        <f t="shared" si="7"/>
        <v>15.3</v>
      </c>
    </row>
    <row r="6" spans="1:39" x14ac:dyDescent="0.2">
      <c r="A6" s="7">
        <v>3</v>
      </c>
      <c r="B6" s="7">
        <f>VLOOKUP(A6,'Dungeon&amp;Framework'!ER:ES,2,FALSE)</f>
        <v>296</v>
      </c>
      <c r="C6" s="7">
        <v>300</v>
      </c>
      <c r="D6" s="7" t="s">
        <v>546</v>
      </c>
      <c r="E6" s="7" t="s">
        <v>489</v>
      </c>
      <c r="F6" s="7">
        <v>8</v>
      </c>
      <c r="G6" s="7"/>
      <c r="H6" s="7"/>
      <c r="I6" s="7"/>
      <c r="L6">
        <v>4</v>
      </c>
      <c r="M6" s="121"/>
      <c r="O6">
        <f t="shared" si="0"/>
        <v>60</v>
      </c>
      <c r="P6">
        <f t="shared" si="1"/>
        <v>45</v>
      </c>
      <c r="Q6">
        <f t="shared" si="2"/>
        <v>30</v>
      </c>
      <c r="R6">
        <f t="shared" si="3"/>
        <v>15</v>
      </c>
      <c r="S6">
        <v>5</v>
      </c>
      <c r="T6">
        <v>10</v>
      </c>
      <c r="U6">
        <v>15</v>
      </c>
      <c r="V6" s="47">
        <v>0.6</v>
      </c>
      <c r="W6" s="47">
        <v>0.1</v>
      </c>
      <c r="X6" s="47">
        <f t="shared" ref="X6:X9" si="9">1-V6-W6</f>
        <v>0.30000000000000004</v>
      </c>
      <c r="Y6">
        <f t="shared" si="5"/>
        <v>29.5</v>
      </c>
      <c r="Z6">
        <f>AC6/Y6/$AA$39</f>
        <v>0.21971123666038919</v>
      </c>
      <c r="AA6">
        <f>SUM($Z$3:Z6)</f>
        <v>0.87884494664155677</v>
      </c>
      <c r="AB6">
        <f t="shared" si="6"/>
        <v>885</v>
      </c>
      <c r="AC6" s="74">
        <v>100</v>
      </c>
      <c r="AD6" s="74">
        <f>SUM($AC$3:AC6)</f>
        <v>400</v>
      </c>
      <c r="AE6" s="74">
        <f t="shared" si="8"/>
        <v>300</v>
      </c>
      <c r="AF6" t="s">
        <v>540</v>
      </c>
      <c r="AG6">
        <v>50</v>
      </c>
      <c r="AH6">
        <f>SUM($AG$3:AG6)</f>
        <v>1580</v>
      </c>
      <c r="AI6">
        <f t="shared" si="7"/>
        <v>15.8</v>
      </c>
    </row>
    <row r="7" spans="1:39" x14ac:dyDescent="0.2">
      <c r="A7" s="7">
        <v>4</v>
      </c>
      <c r="B7" s="7">
        <f>VLOOKUP(A7,'Dungeon&amp;Framework'!ER:ES,2,FALSE)</f>
        <v>636</v>
      </c>
      <c r="C7" s="7">
        <v>600</v>
      </c>
      <c r="D7" s="7" t="s">
        <v>543</v>
      </c>
      <c r="E7" s="7" t="s">
        <v>489</v>
      </c>
      <c r="F7" s="7">
        <v>10</v>
      </c>
      <c r="G7" s="7"/>
      <c r="H7" s="7">
        <v>2</v>
      </c>
      <c r="I7" s="7">
        <v>10</v>
      </c>
      <c r="L7">
        <v>5</v>
      </c>
      <c r="M7" s="121"/>
      <c r="O7">
        <f t="shared" si="0"/>
        <v>60</v>
      </c>
      <c r="P7">
        <f t="shared" si="1"/>
        <v>45</v>
      </c>
      <c r="Q7">
        <f t="shared" si="2"/>
        <v>30</v>
      </c>
      <c r="R7">
        <f t="shared" si="3"/>
        <v>15</v>
      </c>
      <c r="S7">
        <v>5</v>
      </c>
      <c r="T7">
        <v>10</v>
      </c>
      <c r="U7">
        <v>15</v>
      </c>
      <c r="V7" s="47">
        <v>0.6</v>
      </c>
      <c r="W7" s="47">
        <v>0.1</v>
      </c>
      <c r="X7" s="47">
        <f t="shared" si="9"/>
        <v>0.30000000000000004</v>
      </c>
      <c r="Y7">
        <f t="shared" si="5"/>
        <v>29.5</v>
      </c>
      <c r="Z7">
        <f>AC7/Y7/$AA$39</f>
        <v>0.21971123666038919</v>
      </c>
      <c r="AA7">
        <f>SUM($Z$3:Z7)</f>
        <v>1.0985561833019459</v>
      </c>
      <c r="AB7">
        <f t="shared" si="6"/>
        <v>885</v>
      </c>
      <c r="AC7" s="74">
        <v>100</v>
      </c>
      <c r="AD7" s="74">
        <f>SUM($AC$3:AC7)</f>
        <v>500</v>
      </c>
      <c r="AE7" s="74">
        <f t="shared" si="8"/>
        <v>400</v>
      </c>
      <c r="AF7" s="27" t="s">
        <v>479</v>
      </c>
      <c r="AG7">
        <v>500</v>
      </c>
      <c r="AH7">
        <f>SUM($AG$3:AG7)</f>
        <v>2080</v>
      </c>
      <c r="AI7">
        <f t="shared" si="7"/>
        <v>20.8</v>
      </c>
      <c r="AK7" t="s">
        <v>708</v>
      </c>
      <c r="AM7">
        <v>266</v>
      </c>
    </row>
    <row r="8" spans="1:39" x14ac:dyDescent="0.2">
      <c r="A8" s="7">
        <v>5</v>
      </c>
      <c r="B8" s="7">
        <f>VLOOKUP(A8,'Dungeon&amp;Framework'!ER:ES,2,FALSE)</f>
        <v>1116</v>
      </c>
      <c r="C8" s="7">
        <v>1000</v>
      </c>
      <c r="D8" s="7" t="s">
        <v>559</v>
      </c>
      <c r="E8" s="7" t="s">
        <v>489</v>
      </c>
      <c r="F8" s="7">
        <v>12</v>
      </c>
      <c r="G8" s="7"/>
      <c r="H8" s="7"/>
      <c r="I8" s="7"/>
      <c r="L8">
        <v>6</v>
      </c>
      <c r="M8" s="121">
        <v>2</v>
      </c>
      <c r="O8">
        <f t="shared" si="0"/>
        <v>60</v>
      </c>
      <c r="P8">
        <f t="shared" si="1"/>
        <v>45</v>
      </c>
      <c r="Q8">
        <f t="shared" si="2"/>
        <v>30</v>
      </c>
      <c r="R8">
        <f t="shared" si="3"/>
        <v>15</v>
      </c>
      <c r="S8">
        <v>10</v>
      </c>
      <c r="T8">
        <v>15</v>
      </c>
      <c r="U8">
        <v>20</v>
      </c>
      <c r="V8" s="47">
        <v>0.6</v>
      </c>
      <c r="W8" s="47">
        <v>0.1</v>
      </c>
      <c r="X8" s="47">
        <f t="shared" si="9"/>
        <v>0.30000000000000004</v>
      </c>
      <c r="Y8">
        <f t="shared" si="5"/>
        <v>27.5</v>
      </c>
      <c r="Z8">
        <f>AC8/Y8/$AA$39</f>
        <v>0.23569023569023567</v>
      </c>
      <c r="AA8">
        <f>SUM($Z$3:Z8)</f>
        <v>1.3342464189921817</v>
      </c>
      <c r="AB8">
        <f t="shared" si="6"/>
        <v>783.75</v>
      </c>
      <c r="AC8" s="74">
        <v>100</v>
      </c>
      <c r="AD8" s="74">
        <f>SUM($AC$3:AC8)</f>
        <v>600</v>
      </c>
      <c r="AE8" s="74">
        <f t="shared" si="8"/>
        <v>500</v>
      </c>
      <c r="AF8" s="142" t="s">
        <v>806</v>
      </c>
      <c r="AG8">
        <f>20*50</f>
        <v>1000</v>
      </c>
      <c r="AH8">
        <f>SUM($AG$3:AG8)</f>
        <v>3080</v>
      </c>
      <c r="AI8">
        <f t="shared" si="7"/>
        <v>30.8</v>
      </c>
    </row>
    <row r="9" spans="1:39" x14ac:dyDescent="0.2">
      <c r="A9" s="7">
        <v>6</v>
      </c>
      <c r="B9" s="7">
        <f>VLOOKUP(A9,'Dungeon&amp;Framework'!ER:ES,2,FALSE)</f>
        <v>1816</v>
      </c>
      <c r="C9" s="7">
        <v>1800</v>
      </c>
      <c r="D9" s="7" t="s">
        <v>548</v>
      </c>
      <c r="E9" s="7" t="s">
        <v>700</v>
      </c>
      <c r="F9" s="7">
        <v>14</v>
      </c>
      <c r="G9" s="7"/>
      <c r="H9" s="7">
        <v>3</v>
      </c>
      <c r="I9" s="7">
        <v>15</v>
      </c>
      <c r="L9">
        <v>7</v>
      </c>
      <c r="M9" s="121"/>
      <c r="O9">
        <f t="shared" si="0"/>
        <v>60</v>
      </c>
      <c r="P9">
        <f t="shared" si="1"/>
        <v>45</v>
      </c>
      <c r="Q9">
        <f t="shared" si="2"/>
        <v>30</v>
      </c>
      <c r="R9">
        <f t="shared" si="3"/>
        <v>15</v>
      </c>
      <c r="S9">
        <v>10</v>
      </c>
      <c r="T9">
        <v>15</v>
      </c>
      <c r="U9">
        <v>20</v>
      </c>
      <c r="V9" s="47">
        <v>0.6</v>
      </c>
      <c r="W9" s="47">
        <v>0.1</v>
      </c>
      <c r="X9" s="47">
        <f t="shared" si="9"/>
        <v>0.30000000000000004</v>
      </c>
      <c r="Y9">
        <f t="shared" si="5"/>
        <v>27.5</v>
      </c>
      <c r="Z9">
        <f>AC9/Y9/$AA$39</f>
        <v>0.23569023569023567</v>
      </c>
      <c r="AA9">
        <f>SUM($Z$3:Z9)</f>
        <v>1.5699366546824174</v>
      </c>
      <c r="AB9">
        <f t="shared" si="6"/>
        <v>783.75</v>
      </c>
      <c r="AC9" s="74">
        <v>100</v>
      </c>
      <c r="AD9" s="74">
        <f>SUM($AC$3:AC9)</f>
        <v>700</v>
      </c>
      <c r="AE9" s="74">
        <f t="shared" si="8"/>
        <v>600</v>
      </c>
      <c r="AF9" t="s">
        <v>703</v>
      </c>
      <c r="AG9">
        <v>60</v>
      </c>
      <c r="AH9">
        <f>SUM($AG$3:AG9)</f>
        <v>3140</v>
      </c>
      <c r="AI9">
        <f t="shared" si="7"/>
        <v>31.4</v>
      </c>
    </row>
    <row r="10" spans="1:39" x14ac:dyDescent="0.2">
      <c r="A10" s="7">
        <v>7</v>
      </c>
      <c r="B10" s="7">
        <f>VLOOKUP(A10,'Dungeon&amp;Framework'!ER:ES,2,FALSE)</f>
        <v>3016</v>
      </c>
      <c r="C10" s="7">
        <v>3000</v>
      </c>
      <c r="D10" s="7" t="s">
        <v>560</v>
      </c>
      <c r="E10" s="7" t="s">
        <v>700</v>
      </c>
      <c r="F10" s="7">
        <v>16</v>
      </c>
      <c r="G10" s="7"/>
      <c r="H10" s="7"/>
      <c r="I10" s="7"/>
      <c r="L10">
        <v>8</v>
      </c>
      <c r="M10" s="121"/>
      <c r="O10">
        <f t="shared" si="0"/>
        <v>60</v>
      </c>
      <c r="P10">
        <f t="shared" si="1"/>
        <v>45</v>
      </c>
      <c r="Q10">
        <f t="shared" si="2"/>
        <v>30</v>
      </c>
      <c r="R10">
        <f t="shared" si="3"/>
        <v>15</v>
      </c>
      <c r="S10">
        <v>10</v>
      </c>
      <c r="T10">
        <v>15</v>
      </c>
      <c r="U10">
        <v>20</v>
      </c>
      <c r="V10" s="47">
        <v>0.6</v>
      </c>
      <c r="W10" s="47">
        <v>0.1</v>
      </c>
      <c r="X10" s="47">
        <f t="shared" ref="X10:X16" si="10">1-V10-W10</f>
        <v>0.30000000000000004</v>
      </c>
      <c r="Y10">
        <f t="shared" si="5"/>
        <v>27.5</v>
      </c>
      <c r="Z10">
        <f>AC10/Y10/$AA$39</f>
        <v>0.23569023569023567</v>
      </c>
      <c r="AA10">
        <f>SUM($Z$3:Z10)</f>
        <v>1.8056268903726531</v>
      </c>
      <c r="AB10">
        <f t="shared" si="6"/>
        <v>783.75</v>
      </c>
      <c r="AC10" s="74">
        <v>100</v>
      </c>
      <c r="AD10" s="74">
        <f>SUM($AC$3:AC10)</f>
        <v>800</v>
      </c>
      <c r="AE10" s="74">
        <f t="shared" si="8"/>
        <v>700</v>
      </c>
      <c r="AF10" t="s">
        <v>489</v>
      </c>
      <c r="AG10">
        <v>750</v>
      </c>
      <c r="AH10">
        <f>SUM($AG$3:AG10)</f>
        <v>3890</v>
      </c>
      <c r="AI10">
        <f t="shared" si="7"/>
        <v>38.9</v>
      </c>
    </row>
    <row r="11" spans="1:39" x14ac:dyDescent="0.2">
      <c r="A11" s="7">
        <v>8</v>
      </c>
      <c r="B11" s="7">
        <f>VLOOKUP(A11,'Dungeon&amp;Framework'!ER:ES,2,FALSE)</f>
        <v>4616</v>
      </c>
      <c r="C11" s="7">
        <v>4600</v>
      </c>
      <c r="D11" s="7" t="s">
        <v>547</v>
      </c>
      <c r="E11" s="7" t="s">
        <v>700</v>
      </c>
      <c r="F11" s="7">
        <v>18</v>
      </c>
      <c r="G11" s="7"/>
      <c r="H11" s="7">
        <v>4</v>
      </c>
      <c r="I11" s="7">
        <v>20</v>
      </c>
      <c r="L11">
        <v>9</v>
      </c>
      <c r="M11" s="121"/>
      <c r="O11">
        <f t="shared" si="0"/>
        <v>60</v>
      </c>
      <c r="P11">
        <f t="shared" si="1"/>
        <v>45</v>
      </c>
      <c r="Q11">
        <f t="shared" si="2"/>
        <v>30</v>
      </c>
      <c r="R11">
        <f t="shared" si="3"/>
        <v>15</v>
      </c>
      <c r="S11">
        <v>10</v>
      </c>
      <c r="T11">
        <v>15</v>
      </c>
      <c r="U11">
        <v>20</v>
      </c>
      <c r="V11" s="47">
        <v>0.6</v>
      </c>
      <c r="W11" s="47">
        <v>0.1</v>
      </c>
      <c r="X11" s="47">
        <f t="shared" si="10"/>
        <v>0.30000000000000004</v>
      </c>
      <c r="Y11">
        <f t="shared" si="5"/>
        <v>27.5</v>
      </c>
      <c r="Z11">
        <f>AC11/Y11/$AA$39</f>
        <v>0.23569023569023567</v>
      </c>
      <c r="AA11">
        <f>SUM($Z$3:Z11)</f>
        <v>2.0413171260628888</v>
      </c>
      <c r="AB11">
        <f t="shared" si="6"/>
        <v>783.75</v>
      </c>
      <c r="AC11" s="74">
        <v>100</v>
      </c>
      <c r="AD11" s="74">
        <f>SUM($AC$3:AC11)</f>
        <v>900</v>
      </c>
      <c r="AE11" s="74">
        <f t="shared" si="8"/>
        <v>800</v>
      </c>
      <c r="AF11" t="s">
        <v>543</v>
      </c>
      <c r="AG11">
        <v>100</v>
      </c>
      <c r="AH11">
        <f>SUM($AG$3:AG11)</f>
        <v>3990</v>
      </c>
      <c r="AI11">
        <f t="shared" si="7"/>
        <v>39.9</v>
      </c>
    </row>
    <row r="12" spans="1:39" x14ac:dyDescent="0.2">
      <c r="A12" s="7">
        <v>9</v>
      </c>
      <c r="B12" s="7">
        <f>VLOOKUP(A12,'Dungeon&amp;Framework'!ER:ES,2,FALSE)</f>
        <v>7016</v>
      </c>
      <c r="C12" s="7">
        <v>7000</v>
      </c>
      <c r="D12" s="7" t="s">
        <v>488</v>
      </c>
      <c r="E12" s="7" t="s">
        <v>700</v>
      </c>
      <c r="F12" s="7">
        <v>20</v>
      </c>
      <c r="G12" s="7"/>
      <c r="H12" s="7"/>
      <c r="I12" s="7"/>
      <c r="L12">
        <v>10</v>
      </c>
      <c r="M12" s="121"/>
      <c r="O12">
        <f t="shared" si="0"/>
        <v>60</v>
      </c>
      <c r="P12">
        <f t="shared" si="1"/>
        <v>45</v>
      </c>
      <c r="Q12">
        <f t="shared" si="2"/>
        <v>30</v>
      </c>
      <c r="R12">
        <f t="shared" si="3"/>
        <v>15</v>
      </c>
      <c r="S12">
        <v>10</v>
      </c>
      <c r="T12">
        <v>15</v>
      </c>
      <c r="U12">
        <v>20</v>
      </c>
      <c r="V12" s="47">
        <v>0.6</v>
      </c>
      <c r="W12" s="47">
        <v>0.1</v>
      </c>
      <c r="X12" s="47">
        <f t="shared" si="10"/>
        <v>0.30000000000000004</v>
      </c>
      <c r="Y12">
        <f t="shared" si="5"/>
        <v>27.5</v>
      </c>
      <c r="Z12">
        <f>AC12/Y12/$AA$39</f>
        <v>0.23569023569023567</v>
      </c>
      <c r="AA12">
        <f>SUM($Z$3:Z12)</f>
        <v>2.2770073617531246</v>
      </c>
      <c r="AB12">
        <f t="shared" si="6"/>
        <v>783.75</v>
      </c>
      <c r="AC12" s="74">
        <v>100</v>
      </c>
      <c r="AD12" s="74">
        <f>SUM($AC$3:AC12)</f>
        <v>1000</v>
      </c>
      <c r="AE12" s="74">
        <f t="shared" si="8"/>
        <v>900</v>
      </c>
      <c r="AF12" s="27" t="s">
        <v>476</v>
      </c>
      <c r="AG12">
        <v>1500</v>
      </c>
      <c r="AH12">
        <f>SUM($AG$3:AG12)</f>
        <v>5490</v>
      </c>
      <c r="AI12">
        <f t="shared" si="7"/>
        <v>54.9</v>
      </c>
    </row>
    <row r="13" spans="1:39" x14ac:dyDescent="0.2">
      <c r="A13" s="7">
        <v>10</v>
      </c>
      <c r="B13" s="7">
        <f>VLOOKUP(A13,'Dungeon&amp;Framework'!ER:ES,2,FALSE)</f>
        <v>10596</v>
      </c>
      <c r="C13" s="7">
        <v>10000</v>
      </c>
      <c r="D13" s="7" t="s">
        <v>564</v>
      </c>
      <c r="E13" s="7" t="s">
        <v>700</v>
      </c>
      <c r="F13" s="7">
        <v>22</v>
      </c>
      <c r="G13" s="7"/>
      <c r="H13" s="7">
        <v>5</v>
      </c>
      <c r="I13" s="7">
        <v>25</v>
      </c>
      <c r="L13">
        <v>11</v>
      </c>
      <c r="M13" s="121">
        <v>3</v>
      </c>
      <c r="O13">
        <f t="shared" si="0"/>
        <v>60</v>
      </c>
      <c r="P13">
        <f t="shared" si="1"/>
        <v>45</v>
      </c>
      <c r="Q13">
        <f t="shared" si="2"/>
        <v>30</v>
      </c>
      <c r="R13">
        <f t="shared" si="3"/>
        <v>15</v>
      </c>
      <c r="S13">
        <v>15</v>
      </c>
      <c r="T13">
        <v>25</v>
      </c>
      <c r="U13">
        <v>30</v>
      </c>
      <c r="V13" s="47">
        <v>0.6</v>
      </c>
      <c r="W13" s="47">
        <v>0.1</v>
      </c>
      <c r="X13" s="47">
        <f t="shared" si="10"/>
        <v>0.30000000000000004</v>
      </c>
      <c r="Y13">
        <f t="shared" si="5"/>
        <v>24</v>
      </c>
      <c r="Z13">
        <f>AC13/Y13/$AA$39</f>
        <v>0.27006172839506176</v>
      </c>
      <c r="AA13">
        <f>SUM($Z$3:Z13)</f>
        <v>2.5470690901481863</v>
      </c>
      <c r="AB13">
        <f t="shared" si="6"/>
        <v>624</v>
      </c>
      <c r="AC13" s="74">
        <v>100</v>
      </c>
      <c r="AD13" s="74">
        <f>SUM($AC$3:AC13)</f>
        <v>1100</v>
      </c>
      <c r="AE13" s="74">
        <f t="shared" si="8"/>
        <v>1000</v>
      </c>
      <c r="AF13" s="142" t="s">
        <v>807</v>
      </c>
      <c r="AG13">
        <f>25*50</f>
        <v>1250</v>
      </c>
      <c r="AH13">
        <f>SUM($AG$3:AG13)</f>
        <v>6740</v>
      </c>
      <c r="AI13">
        <f t="shared" si="7"/>
        <v>67.400000000000006</v>
      </c>
    </row>
    <row r="14" spans="1:39" x14ac:dyDescent="0.2">
      <c r="A14" s="7">
        <v>11</v>
      </c>
      <c r="B14" s="7">
        <f>VLOOKUP(A14,'Dungeon&amp;Framework'!ER:ES,2,FALSE)</f>
        <v>14476</v>
      </c>
      <c r="C14" s="7">
        <v>14000</v>
      </c>
      <c r="D14" s="7" t="s">
        <v>561</v>
      </c>
      <c r="E14" s="7" t="s">
        <v>486</v>
      </c>
      <c r="F14" s="7">
        <v>24</v>
      </c>
      <c r="G14" s="7"/>
      <c r="H14" s="7"/>
      <c r="I14" s="7"/>
      <c r="L14">
        <v>12</v>
      </c>
      <c r="M14" s="121"/>
      <c r="O14">
        <f t="shared" si="0"/>
        <v>60</v>
      </c>
      <c r="P14">
        <f t="shared" si="1"/>
        <v>45</v>
      </c>
      <c r="Q14">
        <f t="shared" si="2"/>
        <v>30</v>
      </c>
      <c r="R14">
        <f t="shared" si="3"/>
        <v>15</v>
      </c>
      <c r="S14">
        <v>15</v>
      </c>
      <c r="T14">
        <v>25</v>
      </c>
      <c r="U14">
        <v>30</v>
      </c>
      <c r="V14" s="47">
        <v>0.6</v>
      </c>
      <c r="W14" s="47">
        <v>0.1</v>
      </c>
      <c r="X14" s="47">
        <f t="shared" si="10"/>
        <v>0.30000000000000004</v>
      </c>
      <c r="Y14">
        <f t="shared" si="5"/>
        <v>24</v>
      </c>
      <c r="Z14">
        <f>AC14/Y14/$AA$39</f>
        <v>0.27006172839506176</v>
      </c>
      <c r="AA14">
        <f>SUM($Z$3:Z14)</f>
        <v>2.817130818543248</v>
      </c>
      <c r="AB14">
        <f t="shared" si="6"/>
        <v>624</v>
      </c>
      <c r="AC14" s="74">
        <v>100</v>
      </c>
      <c r="AD14" s="74">
        <f>SUM($AC$3:AC14)</f>
        <v>1200</v>
      </c>
      <c r="AE14" s="74">
        <f t="shared" si="8"/>
        <v>1100</v>
      </c>
      <c r="AF14" t="s">
        <v>704</v>
      </c>
      <c r="AG14">
        <f>15*6</f>
        <v>90</v>
      </c>
      <c r="AH14">
        <f>SUM($AG$3:AG14)</f>
        <v>6830</v>
      </c>
      <c r="AI14">
        <f t="shared" si="7"/>
        <v>68.3</v>
      </c>
    </row>
    <row r="15" spans="1:39" x14ac:dyDescent="0.2">
      <c r="A15" s="7">
        <v>12</v>
      </c>
      <c r="B15" s="7">
        <f>VLOOKUP(A15,'Dungeon&amp;Framework'!ER:ES,2,FALSE)</f>
        <v>18616</v>
      </c>
      <c r="C15" s="7">
        <v>19000</v>
      </c>
      <c r="D15" s="7" t="s">
        <v>565</v>
      </c>
      <c r="E15" s="7" t="s">
        <v>486</v>
      </c>
      <c r="F15" s="7">
        <v>26</v>
      </c>
      <c r="G15" s="7" t="s">
        <v>685</v>
      </c>
      <c r="H15" s="7">
        <v>6</v>
      </c>
      <c r="I15" s="7">
        <v>30</v>
      </c>
      <c r="L15">
        <v>13</v>
      </c>
      <c r="M15" s="121"/>
      <c r="O15">
        <f t="shared" si="0"/>
        <v>60</v>
      </c>
      <c r="P15">
        <f t="shared" si="1"/>
        <v>45</v>
      </c>
      <c r="Q15">
        <f t="shared" si="2"/>
        <v>30</v>
      </c>
      <c r="R15">
        <f t="shared" si="3"/>
        <v>15</v>
      </c>
      <c r="S15">
        <v>15</v>
      </c>
      <c r="T15">
        <v>25</v>
      </c>
      <c r="U15">
        <v>30</v>
      </c>
      <c r="V15" s="47">
        <v>0.6</v>
      </c>
      <c r="W15" s="47">
        <v>0.1</v>
      </c>
      <c r="X15" s="47">
        <f t="shared" si="10"/>
        <v>0.30000000000000004</v>
      </c>
      <c r="Y15">
        <f t="shared" si="5"/>
        <v>24</v>
      </c>
      <c r="Z15">
        <f>AC15/Y15/$AA$39</f>
        <v>0.27006172839506176</v>
      </c>
      <c r="AA15">
        <f>SUM($Z$3:Z15)</f>
        <v>3.0871925469383097</v>
      </c>
      <c r="AB15">
        <f t="shared" si="6"/>
        <v>624</v>
      </c>
      <c r="AC15" s="74">
        <v>100</v>
      </c>
      <c r="AD15" s="74">
        <f>SUM($AC$3:AC15)</f>
        <v>1300</v>
      </c>
      <c r="AE15" s="74">
        <f t="shared" si="8"/>
        <v>1200</v>
      </c>
      <c r="AF15" t="s">
        <v>700</v>
      </c>
      <c r="AG15">
        <v>750</v>
      </c>
      <c r="AH15">
        <f>SUM($AG$3:AG15)</f>
        <v>7580</v>
      </c>
      <c r="AI15">
        <f t="shared" si="7"/>
        <v>75.8</v>
      </c>
    </row>
    <row r="16" spans="1:39" x14ac:dyDescent="0.2">
      <c r="A16" s="7">
        <v>13</v>
      </c>
      <c r="B16" s="7">
        <f>VLOOKUP(A16,'Dungeon&amp;Framework'!ET:EU,2,FALSE)</f>
        <v>26148</v>
      </c>
      <c r="C16" s="7">
        <v>25000</v>
      </c>
      <c r="D16" s="7" t="s">
        <v>562</v>
      </c>
      <c r="E16" s="7" t="s">
        <v>486</v>
      </c>
      <c r="F16" s="7">
        <v>28</v>
      </c>
      <c r="G16" s="7"/>
      <c r="H16" s="7"/>
      <c r="I16" s="7"/>
      <c r="L16">
        <v>14</v>
      </c>
      <c r="M16" s="121"/>
      <c r="O16">
        <f t="shared" si="0"/>
        <v>60</v>
      </c>
      <c r="P16">
        <f t="shared" si="1"/>
        <v>45</v>
      </c>
      <c r="Q16">
        <f t="shared" si="2"/>
        <v>30</v>
      </c>
      <c r="R16">
        <f t="shared" si="3"/>
        <v>15</v>
      </c>
      <c r="S16">
        <v>15</v>
      </c>
      <c r="T16">
        <v>25</v>
      </c>
      <c r="U16">
        <v>30</v>
      </c>
      <c r="V16" s="47">
        <v>0.6</v>
      </c>
      <c r="W16" s="47">
        <v>0.1</v>
      </c>
      <c r="X16" s="47">
        <f t="shared" si="10"/>
        <v>0.30000000000000004</v>
      </c>
      <c r="Y16">
        <f t="shared" si="5"/>
        <v>24</v>
      </c>
      <c r="Z16">
        <f>AC16/Y16/$AA$39</f>
        <v>0.27006172839506176</v>
      </c>
      <c r="AA16">
        <f>SUM($Z$3:Z16)</f>
        <v>3.3572542753333714</v>
      </c>
      <c r="AB16">
        <f t="shared" si="6"/>
        <v>624</v>
      </c>
      <c r="AC16" s="74">
        <v>100</v>
      </c>
      <c r="AD16" s="74">
        <f>SUM($AC$3:AC16)</f>
        <v>1400</v>
      </c>
      <c r="AE16" s="74">
        <f t="shared" si="8"/>
        <v>1300</v>
      </c>
      <c r="AF16" s="38" t="s">
        <v>548</v>
      </c>
      <c r="AG16">
        <v>150</v>
      </c>
      <c r="AH16">
        <f>SUM($AG$3:AG16)</f>
        <v>7730</v>
      </c>
      <c r="AI16">
        <f t="shared" si="7"/>
        <v>77.3</v>
      </c>
    </row>
    <row r="17" spans="1:35" x14ac:dyDescent="0.2">
      <c r="A17" s="7">
        <v>14</v>
      </c>
      <c r="B17" s="7">
        <f>VLOOKUP(A17,'Dungeon&amp;Framework'!ET:EU,2,FALSE)</f>
        <v>35088</v>
      </c>
      <c r="C17" s="7">
        <v>32000</v>
      </c>
      <c r="D17" s="7" t="s">
        <v>566</v>
      </c>
      <c r="E17" s="7" t="s">
        <v>486</v>
      </c>
      <c r="F17" s="7">
        <v>30</v>
      </c>
      <c r="G17" s="7"/>
      <c r="H17" s="7"/>
      <c r="I17" s="7"/>
      <c r="L17">
        <v>15</v>
      </c>
      <c r="M17" s="121"/>
      <c r="O17">
        <f t="shared" si="0"/>
        <v>60</v>
      </c>
      <c r="P17">
        <f t="shared" si="1"/>
        <v>45</v>
      </c>
      <c r="Q17">
        <f t="shared" si="2"/>
        <v>30</v>
      </c>
      <c r="R17">
        <f t="shared" si="3"/>
        <v>15</v>
      </c>
      <c r="S17">
        <v>15</v>
      </c>
      <c r="T17">
        <v>25</v>
      </c>
      <c r="U17">
        <v>30</v>
      </c>
      <c r="V17" s="47">
        <v>0.6</v>
      </c>
      <c r="W17" s="47">
        <v>0.1</v>
      </c>
      <c r="X17" s="47">
        <f t="shared" ref="X17:X22" si="11">1-V17-W17</f>
        <v>0.30000000000000004</v>
      </c>
      <c r="Y17">
        <f t="shared" si="5"/>
        <v>24</v>
      </c>
      <c r="Z17">
        <f>AC17/Y17/$AA$39</f>
        <v>0.27006172839506176</v>
      </c>
      <c r="AA17">
        <f>SUM($Z$3:Z17)</f>
        <v>3.6273160037284331</v>
      </c>
      <c r="AB17">
        <f t="shared" si="6"/>
        <v>624</v>
      </c>
      <c r="AC17" s="74">
        <v>100</v>
      </c>
      <c r="AD17" s="74">
        <f>SUM($AC$3:AC17)</f>
        <v>1500</v>
      </c>
      <c r="AE17" s="74">
        <f t="shared" si="8"/>
        <v>1400</v>
      </c>
      <c r="AF17" s="27" t="s">
        <v>479</v>
      </c>
      <c r="AG17">
        <v>500</v>
      </c>
      <c r="AH17">
        <f>SUM($AG$3:AG17)</f>
        <v>8230</v>
      </c>
      <c r="AI17">
        <f t="shared" si="7"/>
        <v>82.3</v>
      </c>
    </row>
    <row r="18" spans="1:35" x14ac:dyDescent="0.2">
      <c r="A18" s="7">
        <v>15</v>
      </c>
      <c r="B18" s="7">
        <f>VLOOKUP(A18,'Dungeon&amp;Framework'!ET:EU,2,FALSE)</f>
        <v>41528</v>
      </c>
      <c r="C18" s="7">
        <v>41000</v>
      </c>
      <c r="D18" s="7" t="s">
        <v>563</v>
      </c>
      <c r="E18" s="7" t="s">
        <v>486</v>
      </c>
      <c r="F18" s="7">
        <v>32</v>
      </c>
      <c r="G18" s="7"/>
      <c r="H18" s="7"/>
      <c r="I18" s="7"/>
      <c r="L18">
        <v>16</v>
      </c>
      <c r="M18" s="121">
        <v>4</v>
      </c>
      <c r="O18">
        <f t="shared" si="0"/>
        <v>60</v>
      </c>
      <c r="P18">
        <f t="shared" si="1"/>
        <v>45</v>
      </c>
      <c r="Q18">
        <f t="shared" si="2"/>
        <v>30</v>
      </c>
      <c r="R18">
        <f t="shared" si="3"/>
        <v>15</v>
      </c>
      <c r="S18">
        <v>20</v>
      </c>
      <c r="T18">
        <v>30</v>
      </c>
      <c r="U18">
        <v>40</v>
      </c>
      <c r="V18" s="47">
        <v>0.6</v>
      </c>
      <c r="W18" s="47">
        <v>0.1</v>
      </c>
      <c r="X18" s="47">
        <f t="shared" si="11"/>
        <v>0.30000000000000004</v>
      </c>
      <c r="Y18">
        <f t="shared" si="5"/>
        <v>21.25</v>
      </c>
      <c r="Z18">
        <f>AC18/Y18/$AA$39</f>
        <v>0.30501089324618735</v>
      </c>
      <c r="AA18">
        <f>SUM($Z$3:Z18)</f>
        <v>3.9323268969746206</v>
      </c>
      <c r="AB18">
        <f t="shared" si="6"/>
        <v>510</v>
      </c>
      <c r="AC18" s="74">
        <v>100</v>
      </c>
      <c r="AD18" s="74">
        <f>SUM($AC$3:AC18)</f>
        <v>1600</v>
      </c>
      <c r="AE18" s="74">
        <f t="shared" si="8"/>
        <v>1500</v>
      </c>
      <c r="AF18" s="142" t="s">
        <v>808</v>
      </c>
      <c r="AG18">
        <f>30*50</f>
        <v>1500</v>
      </c>
      <c r="AH18">
        <f>SUM($AG$3:AG18)</f>
        <v>9730</v>
      </c>
      <c r="AI18">
        <f t="shared" si="7"/>
        <v>97.3</v>
      </c>
    </row>
    <row r="19" spans="1:35" x14ac:dyDescent="0.2">
      <c r="L19">
        <v>17</v>
      </c>
      <c r="M19" s="121"/>
      <c r="O19">
        <f t="shared" si="0"/>
        <v>60</v>
      </c>
      <c r="P19">
        <f t="shared" si="1"/>
        <v>45</v>
      </c>
      <c r="Q19">
        <f t="shared" si="2"/>
        <v>30</v>
      </c>
      <c r="R19">
        <f t="shared" si="3"/>
        <v>15</v>
      </c>
      <c r="S19">
        <v>20</v>
      </c>
      <c r="T19">
        <v>30</v>
      </c>
      <c r="U19">
        <v>40</v>
      </c>
      <c r="V19" s="47">
        <v>0.6</v>
      </c>
      <c r="W19" s="47">
        <v>0.1</v>
      </c>
      <c r="X19" s="47">
        <f t="shared" si="11"/>
        <v>0.30000000000000004</v>
      </c>
      <c r="Y19">
        <f t="shared" si="5"/>
        <v>21.25</v>
      </c>
      <c r="Z19">
        <f>AC19/Y19/$AA$39</f>
        <v>0.30501089324618735</v>
      </c>
      <c r="AA19">
        <f>SUM($Z$3:Z19)</f>
        <v>4.237337790220808</v>
      </c>
      <c r="AB19">
        <f t="shared" si="6"/>
        <v>510</v>
      </c>
      <c r="AC19" s="74">
        <v>100</v>
      </c>
      <c r="AD19" s="74">
        <f>SUM($AC$3:AC19)</f>
        <v>1700</v>
      </c>
      <c r="AE19" s="74">
        <f t="shared" si="8"/>
        <v>1600</v>
      </c>
      <c r="AF19" s="38" t="s">
        <v>705</v>
      </c>
      <c r="AG19">
        <v>120</v>
      </c>
      <c r="AH19">
        <f>SUM($AG$3:AG19)</f>
        <v>9850</v>
      </c>
      <c r="AI19">
        <f t="shared" si="7"/>
        <v>98.5</v>
      </c>
    </row>
    <row r="20" spans="1:35" x14ac:dyDescent="0.2">
      <c r="L20">
        <v>18</v>
      </c>
      <c r="M20" s="121"/>
      <c r="O20">
        <f t="shared" si="0"/>
        <v>60</v>
      </c>
      <c r="P20">
        <f t="shared" si="1"/>
        <v>45</v>
      </c>
      <c r="Q20">
        <f t="shared" si="2"/>
        <v>30</v>
      </c>
      <c r="R20">
        <f t="shared" si="3"/>
        <v>15</v>
      </c>
      <c r="S20">
        <v>20</v>
      </c>
      <c r="T20">
        <v>30</v>
      </c>
      <c r="U20">
        <v>40</v>
      </c>
      <c r="V20" s="47">
        <v>0.6</v>
      </c>
      <c r="W20" s="47">
        <v>0.1</v>
      </c>
      <c r="X20" s="47">
        <f t="shared" si="11"/>
        <v>0.30000000000000004</v>
      </c>
      <c r="Y20">
        <f t="shared" si="5"/>
        <v>21.25</v>
      </c>
      <c r="Z20">
        <f>AC20/Y20/$AA$39</f>
        <v>0.30501089324618735</v>
      </c>
      <c r="AA20">
        <f>SUM($Z$3:Z20)</f>
        <v>4.5423486834669955</v>
      </c>
      <c r="AB20">
        <f t="shared" si="6"/>
        <v>510</v>
      </c>
      <c r="AC20" s="74">
        <v>100</v>
      </c>
      <c r="AD20" s="74">
        <f>SUM($AC$3:AC20)</f>
        <v>1800</v>
      </c>
      <c r="AE20" s="74">
        <f t="shared" si="8"/>
        <v>1700</v>
      </c>
      <c r="AF20" t="s">
        <v>700</v>
      </c>
      <c r="AG20">
        <v>750</v>
      </c>
      <c r="AH20">
        <f>SUM($AG$3:AG20)</f>
        <v>10600</v>
      </c>
      <c r="AI20">
        <f t="shared" si="7"/>
        <v>106</v>
      </c>
    </row>
    <row r="21" spans="1:35" x14ac:dyDescent="0.2">
      <c r="L21">
        <v>19</v>
      </c>
      <c r="M21" s="121"/>
      <c r="O21">
        <f t="shared" si="0"/>
        <v>60</v>
      </c>
      <c r="P21">
        <f t="shared" si="1"/>
        <v>45</v>
      </c>
      <c r="Q21">
        <f t="shared" si="2"/>
        <v>30</v>
      </c>
      <c r="R21">
        <f t="shared" si="3"/>
        <v>15</v>
      </c>
      <c r="S21">
        <v>20</v>
      </c>
      <c r="T21">
        <v>30</v>
      </c>
      <c r="U21">
        <v>40</v>
      </c>
      <c r="V21" s="47">
        <v>0.6</v>
      </c>
      <c r="W21" s="47">
        <v>0.1</v>
      </c>
      <c r="X21" s="47">
        <f t="shared" si="11"/>
        <v>0.30000000000000004</v>
      </c>
      <c r="Y21">
        <f t="shared" si="5"/>
        <v>21.25</v>
      </c>
      <c r="Z21">
        <f>AC21/Y21/$AA$39</f>
        <v>0.30501089324618735</v>
      </c>
      <c r="AA21">
        <f>SUM($Z$3:Z21)</f>
        <v>4.847359576713183</v>
      </c>
      <c r="AB21">
        <f t="shared" si="6"/>
        <v>510</v>
      </c>
      <c r="AC21" s="74">
        <v>100</v>
      </c>
      <c r="AD21" s="74">
        <f>SUM($AC$3:AC21)</f>
        <v>1900</v>
      </c>
      <c r="AE21" s="74">
        <f t="shared" si="8"/>
        <v>1800</v>
      </c>
      <c r="AF21" s="38" t="s">
        <v>547</v>
      </c>
      <c r="AG21">
        <v>200</v>
      </c>
      <c r="AH21">
        <f>SUM($AG$3:AG21)</f>
        <v>10800</v>
      </c>
      <c r="AI21">
        <f t="shared" si="7"/>
        <v>108</v>
      </c>
    </row>
    <row r="22" spans="1:35" x14ac:dyDescent="0.2">
      <c r="L22">
        <v>20</v>
      </c>
      <c r="M22" s="121"/>
      <c r="O22">
        <f t="shared" si="0"/>
        <v>60</v>
      </c>
      <c r="P22">
        <f t="shared" si="1"/>
        <v>45</v>
      </c>
      <c r="Q22">
        <f t="shared" si="2"/>
        <v>30</v>
      </c>
      <c r="R22">
        <f t="shared" si="3"/>
        <v>15</v>
      </c>
      <c r="S22">
        <v>20</v>
      </c>
      <c r="T22">
        <v>30</v>
      </c>
      <c r="U22">
        <v>40</v>
      </c>
      <c r="V22" s="47">
        <v>0.6</v>
      </c>
      <c r="W22" s="47">
        <v>0.1</v>
      </c>
      <c r="X22" s="47">
        <f t="shared" si="11"/>
        <v>0.30000000000000004</v>
      </c>
      <c r="Y22">
        <f t="shared" si="5"/>
        <v>21.25</v>
      </c>
      <c r="Z22">
        <f>AC22/Y22/$AA$39</f>
        <v>0.30501089324618735</v>
      </c>
      <c r="AA22">
        <f>SUM($Z$3:Z22)</f>
        <v>5.1523704699593704</v>
      </c>
      <c r="AB22">
        <f t="shared" si="6"/>
        <v>510</v>
      </c>
      <c r="AC22" s="74">
        <v>100</v>
      </c>
      <c r="AD22" s="74">
        <f>SUM($AC$3:AC22)</f>
        <v>2000</v>
      </c>
      <c r="AE22" s="74">
        <f t="shared" si="8"/>
        <v>1900</v>
      </c>
      <c r="AF22" s="27" t="s">
        <v>484</v>
      </c>
      <c r="AG22">
        <v>3000</v>
      </c>
      <c r="AH22">
        <f>SUM($AG$3:AG22)</f>
        <v>13800</v>
      </c>
      <c r="AI22">
        <f t="shared" si="7"/>
        <v>138</v>
      </c>
    </row>
    <row r="23" spans="1:35" x14ac:dyDescent="0.2">
      <c r="L23">
        <v>21</v>
      </c>
      <c r="M23" s="121">
        <v>5</v>
      </c>
      <c r="O23">
        <f t="shared" si="0"/>
        <v>60</v>
      </c>
      <c r="P23">
        <f t="shared" si="1"/>
        <v>45</v>
      </c>
      <c r="Q23">
        <f t="shared" si="2"/>
        <v>30</v>
      </c>
      <c r="R23">
        <f t="shared" si="3"/>
        <v>15</v>
      </c>
      <c r="S23">
        <f>Q23</f>
        <v>30</v>
      </c>
      <c r="T23">
        <f>P23</f>
        <v>45</v>
      </c>
      <c r="U23">
        <f>O23</f>
        <v>60</v>
      </c>
      <c r="V23" s="47">
        <v>0.6</v>
      </c>
      <c r="W23" s="47">
        <v>0.1</v>
      </c>
      <c r="X23" s="47">
        <f t="shared" si="4"/>
        <v>0.30000000000000004</v>
      </c>
      <c r="Y23">
        <f t="shared" si="5"/>
        <v>14.999999999999998</v>
      </c>
      <c r="Z23">
        <f>AC23/Y23/$AA$39</f>
        <v>0.43209876543209885</v>
      </c>
      <c r="AA23">
        <f>SUM($Z$3:Z23)</f>
        <v>5.5844692353914693</v>
      </c>
      <c r="AB23">
        <f t="shared" si="6"/>
        <v>292.49999999999994</v>
      </c>
      <c r="AC23" s="74">
        <v>100</v>
      </c>
      <c r="AD23" s="74">
        <f>SUM($AC$3:AC23)</f>
        <v>2100</v>
      </c>
      <c r="AE23" s="74">
        <f t="shared" si="8"/>
        <v>2000</v>
      </c>
      <c r="AF23" s="143" t="s">
        <v>701</v>
      </c>
      <c r="AG23">
        <f>30*60</f>
        <v>1800</v>
      </c>
      <c r="AH23">
        <f>SUM($AG$3:AG23)</f>
        <v>15600</v>
      </c>
      <c r="AI23">
        <f t="shared" si="7"/>
        <v>156</v>
      </c>
    </row>
    <row r="24" spans="1:35" x14ac:dyDescent="0.2">
      <c r="L24">
        <v>22</v>
      </c>
      <c r="M24" s="121"/>
      <c r="O24">
        <f t="shared" si="0"/>
        <v>60</v>
      </c>
      <c r="P24">
        <f t="shared" si="1"/>
        <v>45</v>
      </c>
      <c r="Q24">
        <f t="shared" si="2"/>
        <v>30</v>
      </c>
      <c r="R24">
        <f t="shared" si="3"/>
        <v>15</v>
      </c>
      <c r="S24">
        <f t="shared" ref="S24:S32" si="12">Q24</f>
        <v>30</v>
      </c>
      <c r="T24">
        <f t="shared" ref="T24:T32" si="13">P24</f>
        <v>45</v>
      </c>
      <c r="U24">
        <f t="shared" ref="U24:U32" si="14">O24</f>
        <v>60</v>
      </c>
      <c r="V24" s="47">
        <v>0.6</v>
      </c>
      <c r="W24" s="47">
        <v>0.1</v>
      </c>
      <c r="X24" s="47">
        <f t="shared" ref="X24:X27" si="15">1-V24-W24</f>
        <v>0.30000000000000004</v>
      </c>
      <c r="Y24">
        <f t="shared" si="5"/>
        <v>14.999999999999998</v>
      </c>
      <c r="Z24">
        <f>AC24/Y24/$AA$39</f>
        <v>0.43209876543209885</v>
      </c>
      <c r="AA24">
        <f>SUM($Z$3:Z24)</f>
        <v>6.0165680008235682</v>
      </c>
      <c r="AB24">
        <f t="shared" si="6"/>
        <v>292.49999999999994</v>
      </c>
      <c r="AC24" s="74">
        <v>100</v>
      </c>
      <c r="AD24" s="74">
        <f>SUM($AC$3:AC24)</f>
        <v>2200</v>
      </c>
      <c r="AE24" s="74">
        <f t="shared" si="8"/>
        <v>2100</v>
      </c>
      <c r="AF24" s="38" t="s">
        <v>706</v>
      </c>
      <c r="AG24">
        <v>180</v>
      </c>
      <c r="AH24">
        <f>SUM($AG$3:AG24)</f>
        <v>15780</v>
      </c>
      <c r="AI24">
        <f t="shared" si="7"/>
        <v>157.80000000000001</v>
      </c>
    </row>
    <row r="25" spans="1:35" x14ac:dyDescent="0.2">
      <c r="L25">
        <v>23</v>
      </c>
      <c r="M25" s="121"/>
      <c r="O25">
        <f t="shared" si="0"/>
        <v>60</v>
      </c>
      <c r="P25">
        <f t="shared" si="1"/>
        <v>45</v>
      </c>
      <c r="Q25">
        <f t="shared" si="2"/>
        <v>30</v>
      </c>
      <c r="R25">
        <f t="shared" si="3"/>
        <v>15</v>
      </c>
      <c r="S25">
        <f t="shared" si="12"/>
        <v>30</v>
      </c>
      <c r="T25">
        <f t="shared" si="13"/>
        <v>45</v>
      </c>
      <c r="U25">
        <f t="shared" si="14"/>
        <v>60</v>
      </c>
      <c r="V25" s="47">
        <v>0.6</v>
      </c>
      <c r="W25" s="47">
        <v>0.1</v>
      </c>
      <c r="X25" s="47">
        <f t="shared" si="15"/>
        <v>0.30000000000000004</v>
      </c>
      <c r="Y25">
        <f t="shared" si="5"/>
        <v>14.999999999999998</v>
      </c>
      <c r="Z25">
        <f>AC25/Y25/$AA$39</f>
        <v>0.43209876543209885</v>
      </c>
      <c r="AA25">
        <f>SUM($Z$3:Z25)</f>
        <v>6.4486667662556671</v>
      </c>
      <c r="AB25">
        <f>(V25*(AVERAGE(O25:P25))+R25*W25-X25*(AVERAGE(S25:U25)))*Y25</f>
        <v>292.49999999999994</v>
      </c>
      <c r="AC25" s="74">
        <v>100</v>
      </c>
      <c r="AD25" s="74">
        <f>SUM($AC$3:AC25)</f>
        <v>2300</v>
      </c>
      <c r="AE25" s="74">
        <f t="shared" si="8"/>
        <v>2200</v>
      </c>
      <c r="AF25" t="s">
        <v>803</v>
      </c>
      <c r="AG25">
        <v>3000</v>
      </c>
      <c r="AH25">
        <f>SUM($AG$3:AG25)</f>
        <v>18780</v>
      </c>
      <c r="AI25">
        <f t="shared" si="7"/>
        <v>187.8</v>
      </c>
    </row>
    <row r="26" spans="1:35" x14ac:dyDescent="0.2">
      <c r="L26">
        <v>24</v>
      </c>
      <c r="M26" s="121"/>
      <c r="O26">
        <f t="shared" si="0"/>
        <v>60</v>
      </c>
      <c r="P26">
        <f t="shared" si="1"/>
        <v>45</v>
      </c>
      <c r="Q26">
        <f t="shared" si="2"/>
        <v>30</v>
      </c>
      <c r="R26">
        <f t="shared" si="3"/>
        <v>15</v>
      </c>
      <c r="S26">
        <f t="shared" si="12"/>
        <v>30</v>
      </c>
      <c r="T26">
        <f t="shared" si="13"/>
        <v>45</v>
      </c>
      <c r="U26">
        <f t="shared" si="14"/>
        <v>60</v>
      </c>
      <c r="V26" s="47">
        <v>0.6</v>
      </c>
      <c r="W26" s="47">
        <v>0.1</v>
      </c>
      <c r="X26" s="47">
        <f t="shared" si="15"/>
        <v>0.30000000000000004</v>
      </c>
      <c r="Y26">
        <f t="shared" si="5"/>
        <v>14.999999999999998</v>
      </c>
      <c r="Z26">
        <f>AC26/Y26/$AA$39</f>
        <v>0.43209876543209885</v>
      </c>
      <c r="AA26">
        <f>SUM($Z$3:Z26)</f>
        <v>6.8807655316877661</v>
      </c>
      <c r="AB26">
        <f t="shared" si="6"/>
        <v>292.49999999999994</v>
      </c>
      <c r="AC26" s="74">
        <v>100</v>
      </c>
      <c r="AD26" s="74">
        <f>SUM($AC$3:AC26)</f>
        <v>2400</v>
      </c>
      <c r="AE26" s="74">
        <f t="shared" si="8"/>
        <v>2300</v>
      </c>
      <c r="AF26" s="38" t="s">
        <v>564</v>
      </c>
      <c r="AG26">
        <v>500</v>
      </c>
      <c r="AH26">
        <f>SUM($AG$3:AG26)</f>
        <v>19280</v>
      </c>
      <c r="AI26">
        <f t="shared" si="7"/>
        <v>192.8</v>
      </c>
    </row>
    <row r="27" spans="1:35" x14ac:dyDescent="0.2">
      <c r="L27">
        <v>25</v>
      </c>
      <c r="M27" s="121"/>
      <c r="O27">
        <f t="shared" si="0"/>
        <v>60</v>
      </c>
      <c r="P27">
        <f t="shared" si="1"/>
        <v>45</v>
      </c>
      <c r="Q27">
        <f t="shared" si="2"/>
        <v>30</v>
      </c>
      <c r="R27">
        <f t="shared" si="3"/>
        <v>15</v>
      </c>
      <c r="S27">
        <f t="shared" si="12"/>
        <v>30</v>
      </c>
      <c r="T27">
        <f t="shared" si="13"/>
        <v>45</v>
      </c>
      <c r="U27">
        <f t="shared" si="14"/>
        <v>60</v>
      </c>
      <c r="V27" s="47">
        <v>0.6</v>
      </c>
      <c r="W27" s="47">
        <v>0.1</v>
      </c>
      <c r="X27" s="47">
        <f t="shared" si="15"/>
        <v>0.30000000000000004</v>
      </c>
      <c r="Y27">
        <f t="shared" si="5"/>
        <v>14.999999999999998</v>
      </c>
      <c r="Z27">
        <f>AC27/Y27/$AA$39</f>
        <v>0.43209876543209885</v>
      </c>
      <c r="AA27">
        <f>SUM($Z$3:Z27)</f>
        <v>7.312864297119865</v>
      </c>
      <c r="AB27">
        <f t="shared" si="6"/>
        <v>292.49999999999994</v>
      </c>
      <c r="AC27" s="74">
        <v>100</v>
      </c>
      <c r="AD27" s="74">
        <f>SUM($AC$3:AC27)</f>
        <v>2500</v>
      </c>
      <c r="AE27" s="74">
        <f t="shared" si="8"/>
        <v>2400</v>
      </c>
      <c r="AF27" s="27" t="s">
        <v>485</v>
      </c>
      <c r="AG27">
        <v>2500</v>
      </c>
      <c r="AH27">
        <f>SUM($AG$3:AG27)</f>
        <v>21780</v>
      </c>
      <c r="AI27">
        <f t="shared" si="7"/>
        <v>217.8</v>
      </c>
    </row>
    <row r="28" spans="1:35" x14ac:dyDescent="0.2">
      <c r="L28">
        <v>26</v>
      </c>
      <c r="M28" s="121">
        <v>6</v>
      </c>
      <c r="O28">
        <f t="shared" si="0"/>
        <v>60</v>
      </c>
      <c r="P28">
        <f t="shared" si="1"/>
        <v>45</v>
      </c>
      <c r="Q28">
        <f t="shared" si="2"/>
        <v>30</v>
      </c>
      <c r="R28">
        <f t="shared" si="3"/>
        <v>15</v>
      </c>
      <c r="S28">
        <f t="shared" si="12"/>
        <v>30</v>
      </c>
      <c r="T28">
        <f t="shared" si="13"/>
        <v>45</v>
      </c>
      <c r="U28">
        <f t="shared" si="14"/>
        <v>60</v>
      </c>
      <c r="V28" s="47">
        <v>0.6</v>
      </c>
      <c r="W28" s="47">
        <v>0.1</v>
      </c>
      <c r="X28" s="47">
        <f t="shared" si="4"/>
        <v>0.30000000000000004</v>
      </c>
      <c r="Y28">
        <f t="shared" si="5"/>
        <v>14.999999999999998</v>
      </c>
      <c r="Z28">
        <f>AC28/Y28/$AA$39</f>
        <v>0.43209876543209885</v>
      </c>
      <c r="AA28">
        <f>SUM($Z$3:Z28)</f>
        <v>7.7449630625519639</v>
      </c>
      <c r="AB28">
        <f t="shared" si="6"/>
        <v>292.49999999999994</v>
      </c>
      <c r="AC28" s="74">
        <v>100</v>
      </c>
      <c r="AD28" s="74">
        <f>SUM($AC$3:AC28)</f>
        <v>2600</v>
      </c>
      <c r="AE28" s="74">
        <f t="shared" si="8"/>
        <v>2500</v>
      </c>
      <c r="AF28" s="143" t="s">
        <v>702</v>
      </c>
      <c r="AG28">
        <f>35*60</f>
        <v>2100</v>
      </c>
      <c r="AH28">
        <f>SUM($AG$3:AG28)</f>
        <v>23880</v>
      </c>
      <c r="AI28">
        <f t="shared" si="7"/>
        <v>238.8</v>
      </c>
    </row>
    <row r="29" spans="1:35" x14ac:dyDescent="0.2">
      <c r="L29">
        <v>27</v>
      </c>
      <c r="M29" s="121"/>
      <c r="O29">
        <f t="shared" si="0"/>
        <v>60</v>
      </c>
      <c r="P29">
        <f t="shared" si="1"/>
        <v>45</v>
      </c>
      <c r="Q29">
        <f t="shared" si="2"/>
        <v>30</v>
      </c>
      <c r="R29">
        <f t="shared" si="3"/>
        <v>15</v>
      </c>
      <c r="S29">
        <f t="shared" si="12"/>
        <v>30</v>
      </c>
      <c r="T29">
        <f t="shared" si="13"/>
        <v>45</v>
      </c>
      <c r="U29">
        <f t="shared" si="14"/>
        <v>60</v>
      </c>
      <c r="V29" s="47">
        <v>0.6</v>
      </c>
      <c r="W29" s="47">
        <v>0.1</v>
      </c>
      <c r="X29" s="47">
        <f t="shared" si="4"/>
        <v>0.30000000000000004</v>
      </c>
      <c r="Y29">
        <f t="shared" si="5"/>
        <v>14.999999999999998</v>
      </c>
      <c r="Z29">
        <f>AC29/Y29/$AA$39</f>
        <v>0.43209876543209885</v>
      </c>
      <c r="AA29">
        <f>SUM($Z$3:Z29)</f>
        <v>8.1770618279840619</v>
      </c>
      <c r="AB29">
        <f t="shared" si="6"/>
        <v>292.49999999999994</v>
      </c>
      <c r="AC29" s="74">
        <v>100</v>
      </c>
      <c r="AD29" s="74">
        <f>SUM($AC$3:AC29)</f>
        <v>2700</v>
      </c>
      <c r="AE29" s="74">
        <f t="shared" si="8"/>
        <v>2600</v>
      </c>
      <c r="AF29" s="38" t="s">
        <v>707</v>
      </c>
      <c r="AG29">
        <v>210</v>
      </c>
      <c r="AH29">
        <f>SUM($AG$3:AG29)</f>
        <v>24090</v>
      </c>
      <c r="AI29">
        <f t="shared" si="7"/>
        <v>240.9</v>
      </c>
    </row>
    <row r="30" spans="1:35" x14ac:dyDescent="0.2">
      <c r="L30">
        <v>28</v>
      </c>
      <c r="M30" s="121"/>
      <c r="O30">
        <f t="shared" si="0"/>
        <v>60</v>
      </c>
      <c r="P30">
        <f t="shared" si="1"/>
        <v>45</v>
      </c>
      <c r="Q30">
        <f t="shared" si="2"/>
        <v>30</v>
      </c>
      <c r="R30">
        <f t="shared" si="3"/>
        <v>15</v>
      </c>
      <c r="S30">
        <f t="shared" si="12"/>
        <v>30</v>
      </c>
      <c r="T30">
        <f t="shared" si="13"/>
        <v>45</v>
      </c>
      <c r="U30">
        <f t="shared" si="14"/>
        <v>60</v>
      </c>
      <c r="V30" s="47">
        <v>0.6</v>
      </c>
      <c r="W30" s="47">
        <v>0.1</v>
      </c>
      <c r="X30" s="47">
        <f t="shared" si="4"/>
        <v>0.30000000000000004</v>
      </c>
      <c r="Y30">
        <f t="shared" si="5"/>
        <v>14.999999999999998</v>
      </c>
      <c r="Z30">
        <f>AC30/Y30/$AA$39</f>
        <v>0.43209876543209885</v>
      </c>
      <c r="AA30">
        <f>SUM($Z$3:Z30)</f>
        <v>8.6091605934161599</v>
      </c>
      <c r="AB30">
        <f t="shared" si="6"/>
        <v>292.49999999999994</v>
      </c>
      <c r="AC30" s="74">
        <v>100</v>
      </c>
      <c r="AD30" s="74">
        <f>SUM($AC$3:AC30)</f>
        <v>2800</v>
      </c>
      <c r="AE30" s="74">
        <f t="shared" si="8"/>
        <v>2700</v>
      </c>
      <c r="AF30" t="s">
        <v>803</v>
      </c>
      <c r="AG30">
        <v>3000</v>
      </c>
      <c r="AH30">
        <f>SUM($AG$3:AG30)</f>
        <v>27090</v>
      </c>
      <c r="AI30">
        <f t="shared" si="7"/>
        <v>270.89999999999998</v>
      </c>
    </row>
    <row r="31" spans="1:35" x14ac:dyDescent="0.2">
      <c r="L31">
        <v>29</v>
      </c>
      <c r="M31" s="121"/>
      <c r="O31">
        <f t="shared" si="0"/>
        <v>60</v>
      </c>
      <c r="P31">
        <f t="shared" si="1"/>
        <v>45</v>
      </c>
      <c r="Q31">
        <f t="shared" si="2"/>
        <v>30</v>
      </c>
      <c r="R31">
        <f t="shared" si="3"/>
        <v>15</v>
      </c>
      <c r="S31">
        <f t="shared" si="12"/>
        <v>30</v>
      </c>
      <c r="T31">
        <f t="shared" si="13"/>
        <v>45</v>
      </c>
      <c r="U31">
        <f t="shared" si="14"/>
        <v>60</v>
      </c>
      <c r="V31" s="47">
        <v>0.6</v>
      </c>
      <c r="W31" s="47">
        <v>0.1</v>
      </c>
      <c r="X31" s="47">
        <f t="shared" si="4"/>
        <v>0.30000000000000004</v>
      </c>
      <c r="Y31">
        <f t="shared" si="5"/>
        <v>14.999999999999998</v>
      </c>
      <c r="Z31">
        <f>AC31/Y31/$AA$39</f>
        <v>0.43209876543209885</v>
      </c>
      <c r="AA31">
        <f>SUM($Z$3:Z31)</f>
        <v>9.0412593588482579</v>
      </c>
      <c r="AB31">
        <f t="shared" si="6"/>
        <v>292.49999999999994</v>
      </c>
      <c r="AC31" s="74">
        <v>100</v>
      </c>
      <c r="AD31" s="74">
        <f>SUM($AC$3:AC31)</f>
        <v>2900</v>
      </c>
      <c r="AE31" s="74">
        <f t="shared" si="8"/>
        <v>2800</v>
      </c>
      <c r="AF31" s="38" t="s">
        <v>565</v>
      </c>
      <c r="AG31">
        <v>600</v>
      </c>
      <c r="AH31">
        <f>SUM($AG$3:AG31)</f>
        <v>27690</v>
      </c>
      <c r="AI31">
        <f t="shared" si="7"/>
        <v>276.89999999999998</v>
      </c>
    </row>
    <row r="32" spans="1:35" x14ac:dyDescent="0.2">
      <c r="L32">
        <v>30</v>
      </c>
      <c r="M32" s="121"/>
      <c r="O32">
        <f t="shared" si="0"/>
        <v>60</v>
      </c>
      <c r="P32">
        <f t="shared" si="1"/>
        <v>45</v>
      </c>
      <c r="Q32">
        <f t="shared" si="2"/>
        <v>30</v>
      </c>
      <c r="R32">
        <f t="shared" si="3"/>
        <v>15</v>
      </c>
      <c r="S32">
        <f t="shared" si="12"/>
        <v>30</v>
      </c>
      <c r="T32">
        <f t="shared" si="13"/>
        <v>45</v>
      </c>
      <c r="U32">
        <f t="shared" si="14"/>
        <v>60</v>
      </c>
      <c r="V32" s="47">
        <v>0.6</v>
      </c>
      <c r="W32" s="47">
        <v>0.1</v>
      </c>
      <c r="X32" s="47">
        <f t="shared" si="4"/>
        <v>0.30000000000000004</v>
      </c>
      <c r="Y32">
        <f t="shared" si="5"/>
        <v>14.999999999999998</v>
      </c>
      <c r="Z32">
        <f>AC32/Y32/$AA$39</f>
        <v>0.43209876543209885</v>
      </c>
      <c r="AA32">
        <f>SUM($Z$3:Z32)</f>
        <v>9.473358124280356</v>
      </c>
      <c r="AB32">
        <f t="shared" si="6"/>
        <v>292.49999999999994</v>
      </c>
      <c r="AC32" s="74">
        <v>100</v>
      </c>
      <c r="AD32" s="74">
        <f>SUM($AC$3:AC32)</f>
        <v>3000</v>
      </c>
      <c r="AE32" s="74">
        <f t="shared" si="8"/>
        <v>2900</v>
      </c>
      <c r="AF32" s="27" t="s">
        <v>699</v>
      </c>
      <c r="AG32">
        <v>4500</v>
      </c>
      <c r="AH32">
        <f>SUM($AG$3:AG32)</f>
        <v>32190</v>
      </c>
      <c r="AI32">
        <f t="shared" si="7"/>
        <v>321.89999999999998</v>
      </c>
    </row>
    <row r="35" spans="15:28" x14ac:dyDescent="0.2">
      <c r="AA35" t="s">
        <v>800</v>
      </c>
    </row>
    <row r="36" spans="15:28" x14ac:dyDescent="0.2">
      <c r="S36" s="141" t="s">
        <v>804</v>
      </c>
      <c r="U36" t="s">
        <v>788</v>
      </c>
      <c r="V36" t="s">
        <v>789</v>
      </c>
      <c r="Y36" t="s">
        <v>794</v>
      </c>
      <c r="Z36">
        <v>7</v>
      </c>
      <c r="AB36" s="74"/>
    </row>
    <row r="37" spans="15:28" x14ac:dyDescent="0.2">
      <c r="O37" t="s">
        <v>779</v>
      </c>
      <c r="P37" s="138" t="s">
        <v>781</v>
      </c>
      <c r="S37">
        <v>15</v>
      </c>
      <c r="T37" t="s">
        <v>790</v>
      </c>
      <c r="U37" s="27">
        <f>4*S37</f>
        <v>60</v>
      </c>
      <c r="V37">
        <v>20</v>
      </c>
      <c r="Y37" t="s">
        <v>795</v>
      </c>
      <c r="Z37">
        <v>7</v>
      </c>
      <c r="AB37" s="74"/>
    </row>
    <row r="38" spans="15:28" x14ac:dyDescent="0.2">
      <c r="O38" t="s">
        <v>689</v>
      </c>
      <c r="P38" t="s">
        <v>784</v>
      </c>
      <c r="T38" t="s">
        <v>791</v>
      </c>
      <c r="U38" s="27">
        <f>3*S37</f>
        <v>45</v>
      </c>
      <c r="V38">
        <v>12</v>
      </c>
      <c r="Y38" t="s">
        <v>796</v>
      </c>
      <c r="Z38">
        <v>1</v>
      </c>
      <c r="AA38" s="74">
        <f>Z38*60/Z37</f>
        <v>8.5714285714285712</v>
      </c>
    </row>
    <row r="39" spans="15:28" x14ac:dyDescent="0.2">
      <c r="O39" t="s">
        <v>780</v>
      </c>
      <c r="P39" s="139" t="s">
        <v>782</v>
      </c>
      <c r="Q39" t="s">
        <v>783</v>
      </c>
      <c r="T39" t="s">
        <v>793</v>
      </c>
      <c r="U39" s="27">
        <f>2*S37</f>
        <v>30</v>
      </c>
      <c r="V39">
        <v>8</v>
      </c>
      <c r="Y39" t="s">
        <v>797</v>
      </c>
      <c r="Z39">
        <v>1.8</v>
      </c>
      <c r="AA39" s="74">
        <f>Z39*60/Z37</f>
        <v>15.428571428571429</v>
      </c>
    </row>
    <row r="40" spans="15:28" x14ac:dyDescent="0.2">
      <c r="O40" t="s">
        <v>690</v>
      </c>
      <c r="P40" s="139" t="s">
        <v>782</v>
      </c>
      <c r="Q40" t="s">
        <v>785</v>
      </c>
      <c r="T40" t="s">
        <v>792</v>
      </c>
      <c r="U40" s="27">
        <f>1*S37</f>
        <v>15</v>
      </c>
      <c r="V40">
        <v>4</v>
      </c>
    </row>
    <row r="41" spans="15:28" x14ac:dyDescent="0.2">
      <c r="O41" t="s">
        <v>691</v>
      </c>
    </row>
    <row r="42" spans="15:28" x14ac:dyDescent="0.2">
      <c r="T42" s="140" t="s">
        <v>787</v>
      </c>
      <c r="U42" s="140"/>
      <c r="V42" s="140"/>
      <c r="W42" s="140"/>
    </row>
    <row r="43" spans="15:28" x14ac:dyDescent="0.2">
      <c r="T43" t="s">
        <v>786</v>
      </c>
    </row>
    <row r="46" spans="15:28" x14ac:dyDescent="0.2">
      <c r="T46" t="s">
        <v>802</v>
      </c>
    </row>
  </sheetData>
  <mergeCells count="6">
    <mergeCell ref="M18:M22"/>
    <mergeCell ref="M23:M27"/>
    <mergeCell ref="M28:M32"/>
    <mergeCell ref="M3:M7"/>
    <mergeCell ref="M8:M12"/>
    <mergeCell ref="M13:M1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18C0-47F5-B342-9339-342D0FAB0DE9}">
  <dimension ref="A1:H7"/>
  <sheetViews>
    <sheetView workbookViewId="0">
      <selection activeCell="H18" sqref="H18"/>
    </sheetView>
  </sheetViews>
  <sheetFormatPr baseColWidth="10" defaultRowHeight="16" x14ac:dyDescent="0.2"/>
  <sheetData>
    <row r="1" spans="1:8" x14ac:dyDescent="0.2">
      <c r="C1" t="s">
        <v>349</v>
      </c>
      <c r="D1" t="s">
        <v>430</v>
      </c>
      <c r="E1" t="s">
        <v>431</v>
      </c>
      <c r="F1" t="s">
        <v>738</v>
      </c>
      <c r="G1" t="s">
        <v>740</v>
      </c>
      <c r="H1" t="s">
        <v>742</v>
      </c>
    </row>
    <row r="2" spans="1:8" x14ac:dyDescent="0.2">
      <c r="A2" t="s">
        <v>734</v>
      </c>
      <c r="C2" t="s">
        <v>739</v>
      </c>
      <c r="D2" t="s">
        <v>739</v>
      </c>
    </row>
    <row r="3" spans="1:8" x14ac:dyDescent="0.2">
      <c r="A3" t="s">
        <v>735</v>
      </c>
      <c r="D3" t="s">
        <v>739</v>
      </c>
      <c r="F3" t="s">
        <v>739</v>
      </c>
    </row>
    <row r="4" spans="1:8" x14ac:dyDescent="0.2">
      <c r="A4" t="s">
        <v>736</v>
      </c>
      <c r="C4" t="s">
        <v>739</v>
      </c>
      <c r="E4" t="s">
        <v>739</v>
      </c>
      <c r="F4" t="s">
        <v>739</v>
      </c>
      <c r="G4" t="s">
        <v>739</v>
      </c>
    </row>
    <row r="5" spans="1:8" x14ac:dyDescent="0.2">
      <c r="A5" t="s">
        <v>737</v>
      </c>
      <c r="D5" t="s">
        <v>739</v>
      </c>
      <c r="E5" t="s">
        <v>739</v>
      </c>
      <c r="G5" t="s">
        <v>739</v>
      </c>
      <c r="H5" t="s">
        <v>739</v>
      </c>
    </row>
    <row r="6" spans="1:8" x14ac:dyDescent="0.2">
      <c r="A6" t="s">
        <v>741</v>
      </c>
      <c r="E6" t="s">
        <v>739</v>
      </c>
      <c r="G6" t="s">
        <v>739</v>
      </c>
      <c r="H6" t="s">
        <v>739</v>
      </c>
    </row>
    <row r="7" spans="1:8" x14ac:dyDescent="0.2">
      <c r="A7" t="s">
        <v>743</v>
      </c>
      <c r="E7" t="s">
        <v>739</v>
      </c>
      <c r="G7" t="s">
        <v>739</v>
      </c>
      <c r="H7" t="s">
        <v>739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1825-9B07-BF4B-B700-6E148F9210BB}">
  <dimension ref="A1:A9"/>
  <sheetViews>
    <sheetView topLeftCell="M2" workbookViewId="0">
      <selection activeCell="L36" sqref="L36"/>
    </sheetView>
  </sheetViews>
  <sheetFormatPr baseColWidth="10" defaultRowHeight="16" x14ac:dyDescent="0.2"/>
  <sheetData>
    <row r="1" spans="1:1" x14ac:dyDescent="0.2">
      <c r="A1" t="s">
        <v>148</v>
      </c>
    </row>
    <row r="2" spans="1:1" x14ac:dyDescent="0.2">
      <c r="A2" t="s">
        <v>149</v>
      </c>
    </row>
    <row r="3" spans="1:1" x14ac:dyDescent="0.2">
      <c r="A3" t="s">
        <v>150</v>
      </c>
    </row>
    <row r="4" spans="1:1" x14ac:dyDescent="0.2">
      <c r="A4" t="s">
        <v>151</v>
      </c>
    </row>
    <row r="5" spans="1:1" x14ac:dyDescent="0.2">
      <c r="A5" t="s">
        <v>152</v>
      </c>
    </row>
    <row r="6" spans="1:1" x14ac:dyDescent="0.2">
      <c r="A6" t="s">
        <v>153</v>
      </c>
    </row>
    <row r="7" spans="1:1" x14ac:dyDescent="0.2">
      <c r="A7" t="s">
        <v>154</v>
      </c>
    </row>
    <row r="8" spans="1:1" x14ac:dyDescent="0.2">
      <c r="A8" t="s">
        <v>155</v>
      </c>
    </row>
    <row r="9" spans="1:1" x14ac:dyDescent="0.2">
      <c r="A9" t="s">
        <v>156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4-6C3A-D441-8B9F-A6BD48C9E4B8}">
  <dimension ref="A1:DW23"/>
  <sheetViews>
    <sheetView topLeftCell="A6" workbookViewId="0">
      <selection activeCell="H6" sqref="H6:H9"/>
    </sheetView>
  </sheetViews>
  <sheetFormatPr baseColWidth="10" defaultRowHeight="16" x14ac:dyDescent="0.2"/>
  <cols>
    <col min="1" max="1" width="24.83203125" customWidth="1"/>
    <col min="6" max="7" width="24.5" customWidth="1"/>
    <col min="8" max="9" width="49.33203125" customWidth="1"/>
    <col min="10" max="11" width="62.1640625" style="17" customWidth="1"/>
    <col min="12" max="12" width="53.33203125" style="17" customWidth="1"/>
    <col min="13" max="13" width="23.1640625" style="17" customWidth="1"/>
    <col min="15" max="15" width="36.1640625" customWidth="1"/>
    <col min="16" max="16" width="37.33203125" customWidth="1"/>
    <col min="17" max="17" width="23.83203125" customWidth="1"/>
    <col min="18" max="18" width="17.6640625" customWidth="1"/>
    <col min="19" max="19" width="18" customWidth="1"/>
    <col min="20" max="20" width="26" customWidth="1"/>
    <col min="22" max="22" width="38.83203125" customWidth="1"/>
    <col min="23" max="23" width="31" customWidth="1"/>
  </cols>
  <sheetData>
    <row r="1" spans="1:127" x14ac:dyDescent="0.2">
      <c r="A1" s="87" t="s">
        <v>632</v>
      </c>
    </row>
    <row r="2" spans="1:127" x14ac:dyDescent="0.2">
      <c r="A2" s="87"/>
      <c r="O2" s="88"/>
      <c r="P2" s="88" t="s">
        <v>644</v>
      </c>
      <c r="Q2" s="88"/>
      <c r="R2" s="88"/>
      <c r="S2" s="88"/>
      <c r="T2" s="88"/>
      <c r="V2" s="6" t="s">
        <v>645</v>
      </c>
    </row>
    <row r="3" spans="1:127" x14ac:dyDescent="0.2">
      <c r="X3" t="s">
        <v>638</v>
      </c>
    </row>
    <row r="4" spans="1:127" ht="17" x14ac:dyDescent="0.2">
      <c r="A4" s="38" t="s">
        <v>31</v>
      </c>
      <c r="B4" s="38" t="s">
        <v>32</v>
      </c>
      <c r="C4" s="38" t="s">
        <v>48</v>
      </c>
      <c r="D4" s="38" t="s">
        <v>47</v>
      </c>
      <c r="E4" s="38" t="s">
        <v>52</v>
      </c>
      <c r="F4" s="80" t="s">
        <v>182</v>
      </c>
      <c r="G4" s="80"/>
      <c r="H4" s="80" t="s">
        <v>729</v>
      </c>
      <c r="I4" s="80"/>
      <c r="J4" s="17" t="s">
        <v>626</v>
      </c>
      <c r="K4" s="17" t="s">
        <v>627</v>
      </c>
      <c r="O4" t="s">
        <v>640</v>
      </c>
      <c r="P4" t="s">
        <v>634</v>
      </c>
      <c r="Q4" t="s">
        <v>635</v>
      </c>
      <c r="R4" t="s">
        <v>636</v>
      </c>
      <c r="S4" t="s">
        <v>637</v>
      </c>
      <c r="T4" t="s">
        <v>639</v>
      </c>
      <c r="V4" t="s">
        <v>642</v>
      </c>
    </row>
    <row r="5" spans="1:127" ht="51" x14ac:dyDescent="0.2">
      <c r="A5" s="81">
        <v>1</v>
      </c>
      <c r="B5" s="38">
        <v>1</v>
      </c>
      <c r="C5" s="82" t="s">
        <v>49</v>
      </c>
      <c r="D5" s="38">
        <v>1</v>
      </c>
      <c r="E5" s="38" t="s">
        <v>603</v>
      </c>
      <c r="F5" s="80" t="s">
        <v>184</v>
      </c>
      <c r="G5" s="80"/>
      <c r="H5" s="80"/>
      <c r="I5" s="80"/>
      <c r="J5" s="85" t="s">
        <v>621</v>
      </c>
      <c r="K5" s="85"/>
      <c r="L5" s="17" t="s">
        <v>622</v>
      </c>
      <c r="M5" s="17" t="s">
        <v>631</v>
      </c>
      <c r="O5">
        <f>'Dungeon&amp;Framework'!DV5</f>
        <v>4800</v>
      </c>
      <c r="P5">
        <f>'Dungeon&amp;Framework'!BX5</f>
        <v>14400</v>
      </c>
      <c r="Q5">
        <f>P5/'Chest&amp;Cards&amp;Offer'!$D$10</f>
        <v>0.12631578947368421</v>
      </c>
      <c r="R5">
        <f>Q5*'Chest&amp;Cards&amp;Offer'!$D$7</f>
        <v>0.63157894736842102</v>
      </c>
      <c r="S5">
        <f>Q5*'Chest&amp;Cards&amp;Offer'!$D$6</f>
        <v>1.8947368421052633</v>
      </c>
      <c r="T5">
        <f>Q5*'Chest&amp;Cards&amp;Offer'!$D$5</f>
        <v>14400</v>
      </c>
      <c r="V5">
        <f>O5/'Chest&amp;Cards&amp;Offer'!$E$5</f>
        <v>1.3793103448275862E-2</v>
      </c>
      <c r="DW5" s="16"/>
    </row>
    <row r="6" spans="1:127" ht="61" x14ac:dyDescent="0.2">
      <c r="A6" s="81">
        <v>2</v>
      </c>
      <c r="B6" s="38">
        <v>2</v>
      </c>
      <c r="C6" s="82" t="s">
        <v>50</v>
      </c>
      <c r="D6" s="38">
        <v>1</v>
      </c>
      <c r="E6" s="38" t="s">
        <v>604</v>
      </c>
      <c r="F6" s="80" t="s">
        <v>185</v>
      </c>
      <c r="G6" s="80"/>
      <c r="H6" s="137" t="s">
        <v>730</v>
      </c>
      <c r="I6" s="95"/>
      <c r="J6" s="85" t="s">
        <v>623</v>
      </c>
      <c r="K6" s="85"/>
      <c r="L6" s="17" t="s">
        <v>624</v>
      </c>
      <c r="O6">
        <f>'Dungeon&amp;Framework'!DV6</f>
        <v>14400</v>
      </c>
      <c r="P6">
        <f>'Dungeon&amp;Framework'!BX6</f>
        <v>33600</v>
      </c>
      <c r="Q6">
        <f>P6/'Chest&amp;Cards&amp;Offer'!$D$10</f>
        <v>0.29473684210526313</v>
      </c>
      <c r="R6">
        <f>Q6*'Chest&amp;Cards&amp;Offer'!$D$7</f>
        <v>1.4736842105263157</v>
      </c>
      <c r="S6">
        <f>Q6*'Chest&amp;Cards&amp;Offer'!$D$6</f>
        <v>4.4210526315789469</v>
      </c>
      <c r="T6">
        <f>Q6*'Chest&amp;Cards&amp;Offer'!$D$5</f>
        <v>33600</v>
      </c>
      <c r="V6">
        <f>O6/'Chest&amp;Cards&amp;Offer'!$E$5</f>
        <v>4.1379310344827586E-2</v>
      </c>
      <c r="DW6" s="16"/>
    </row>
    <row r="7" spans="1:127" ht="68" x14ac:dyDescent="0.2">
      <c r="A7" s="81">
        <v>3</v>
      </c>
      <c r="B7" s="38">
        <v>3</v>
      </c>
      <c r="C7" s="82" t="s">
        <v>49</v>
      </c>
      <c r="D7" s="38">
        <v>2</v>
      </c>
      <c r="E7" s="38" t="s">
        <v>605</v>
      </c>
      <c r="F7" s="80" t="s">
        <v>186</v>
      </c>
      <c r="G7" s="80"/>
      <c r="H7" s="137"/>
      <c r="I7" s="95"/>
      <c r="J7" s="86" t="s">
        <v>625</v>
      </c>
      <c r="K7" s="86"/>
      <c r="L7" s="17" t="s">
        <v>629</v>
      </c>
      <c r="O7">
        <f>'Dungeon&amp;Framework'!DV7</f>
        <v>24000</v>
      </c>
      <c r="P7">
        <f>'Dungeon&amp;Framework'!BX7</f>
        <v>52800</v>
      </c>
      <c r="Q7">
        <f>P7/'Chest&amp;Cards&amp;Offer'!$D$10</f>
        <v>0.4631578947368421</v>
      </c>
      <c r="R7">
        <f>Q7*'Chest&amp;Cards&amp;Offer'!$D$7</f>
        <v>2.3157894736842106</v>
      </c>
      <c r="S7">
        <f>Q7*'Chest&amp;Cards&amp;Offer'!$D$6</f>
        <v>6.9473684210526319</v>
      </c>
      <c r="T7">
        <f>Q7*'Chest&amp;Cards&amp;Offer'!$D$5</f>
        <v>52800</v>
      </c>
      <c r="V7">
        <f>O7/'Chest&amp;Cards&amp;Offer'!$E$5</f>
        <v>6.8965517241379309E-2</v>
      </c>
      <c r="DW7" s="16"/>
    </row>
    <row r="8" spans="1:127" ht="17" x14ac:dyDescent="0.2">
      <c r="A8" s="81">
        <v>4</v>
      </c>
      <c r="B8" s="38">
        <v>4</v>
      </c>
      <c r="C8" s="82" t="s">
        <v>50</v>
      </c>
      <c r="D8" s="38">
        <v>2</v>
      </c>
      <c r="E8" s="38" t="s">
        <v>606</v>
      </c>
      <c r="F8" s="80" t="s">
        <v>187</v>
      </c>
      <c r="G8" s="80"/>
      <c r="H8" s="137"/>
      <c r="I8" s="95"/>
      <c r="O8">
        <f>'Dungeon&amp;Framework'!DV8</f>
        <v>33600</v>
      </c>
      <c r="P8">
        <f>'Dungeon&amp;Framework'!BX8</f>
        <v>76800</v>
      </c>
      <c r="Q8">
        <f>P8/'Chest&amp;Cards&amp;Offer'!$D$10</f>
        <v>0.67368421052631577</v>
      </c>
      <c r="R8">
        <f>Q8*'Chest&amp;Cards&amp;Offer'!$D$7</f>
        <v>3.3684210526315788</v>
      </c>
      <c r="S8">
        <f>Q8*'Chest&amp;Cards&amp;Offer'!$D$6</f>
        <v>10.105263157894736</v>
      </c>
      <c r="T8">
        <f>Q8*'Chest&amp;Cards&amp;Offer'!$D$5</f>
        <v>76800</v>
      </c>
      <c r="V8">
        <f>O8/'Chest&amp;Cards&amp;Offer'!$E$5</f>
        <v>9.6551724137931033E-2</v>
      </c>
      <c r="DW8" s="16"/>
    </row>
    <row r="9" spans="1:127" ht="34" x14ac:dyDescent="0.2">
      <c r="A9" s="81">
        <v>5</v>
      </c>
      <c r="B9" s="38">
        <v>5</v>
      </c>
      <c r="C9" s="83" t="s">
        <v>51</v>
      </c>
      <c r="D9" s="38">
        <v>1</v>
      </c>
      <c r="E9" s="38" t="s">
        <v>607</v>
      </c>
      <c r="F9" s="80"/>
      <c r="G9" s="80"/>
      <c r="H9" s="137"/>
      <c r="I9" s="95"/>
      <c r="J9" s="89" t="s">
        <v>648</v>
      </c>
      <c r="K9" s="17" t="s">
        <v>628</v>
      </c>
      <c r="L9" s="17" t="s">
        <v>630</v>
      </c>
      <c r="O9">
        <f>'Dungeon&amp;Framework'!DV9</f>
        <v>48000</v>
      </c>
      <c r="P9">
        <f>'Dungeon&amp;Framework'!BX9</f>
        <v>105600</v>
      </c>
      <c r="Q9">
        <f>P9/'Chest&amp;Cards&amp;Offer'!$D$10</f>
        <v>0.9263157894736842</v>
      </c>
      <c r="R9">
        <f>Q9*'Chest&amp;Cards&amp;Offer'!$D$7</f>
        <v>4.6315789473684212</v>
      </c>
      <c r="S9">
        <f>Q9*'Chest&amp;Cards&amp;Offer'!$D$6</f>
        <v>13.894736842105264</v>
      </c>
      <c r="T9">
        <f>Q9*'Chest&amp;Cards&amp;Offer'!$D$5</f>
        <v>105600</v>
      </c>
      <c r="V9">
        <f>O9/'Chest&amp;Cards&amp;Offer'!$E$5</f>
        <v>0.13793103448275862</v>
      </c>
      <c r="DW9" s="16"/>
    </row>
    <row r="10" spans="1:127" ht="34" x14ac:dyDescent="0.2">
      <c r="A10" s="81">
        <v>6</v>
      </c>
      <c r="B10" s="38">
        <v>6</v>
      </c>
      <c r="C10" s="83" t="s">
        <v>51</v>
      </c>
      <c r="D10" s="38">
        <v>2</v>
      </c>
      <c r="E10" s="38" t="s">
        <v>608</v>
      </c>
      <c r="F10" s="80"/>
      <c r="G10" s="80"/>
      <c r="H10" s="137" t="s">
        <v>731</v>
      </c>
      <c r="I10" s="95"/>
      <c r="K10" s="17" t="s">
        <v>646</v>
      </c>
      <c r="L10" s="17" t="s">
        <v>641</v>
      </c>
      <c r="O10">
        <f>'Dungeon&amp;Framework'!DV10</f>
        <v>62400</v>
      </c>
      <c r="P10">
        <f>'Dungeon&amp;Framework'!BX10</f>
        <v>139200</v>
      </c>
      <c r="Q10">
        <f>P10/'Chest&amp;Cards&amp;Offer'!$D$10</f>
        <v>1.2210526315789474</v>
      </c>
      <c r="R10">
        <f>Q10*'Chest&amp;Cards&amp;Offer'!$D$7</f>
        <v>6.1052631578947372</v>
      </c>
      <c r="S10">
        <f>Q10*'Chest&amp;Cards&amp;Offer'!$D$6</f>
        <v>18.315789473684212</v>
      </c>
      <c r="T10">
        <f>Q10*'Chest&amp;Cards&amp;Offer'!$D$5</f>
        <v>139200</v>
      </c>
      <c r="V10">
        <f>O10/'Chest&amp;Cards&amp;Offer'!$E$5</f>
        <v>0.1793103448275862</v>
      </c>
      <c r="DW10" s="16"/>
    </row>
    <row r="11" spans="1:127" x14ac:dyDescent="0.2">
      <c r="A11" s="81">
        <v>7</v>
      </c>
      <c r="B11" s="38">
        <v>7</v>
      </c>
      <c r="C11" s="83" t="s">
        <v>104</v>
      </c>
      <c r="D11" s="38">
        <v>1</v>
      </c>
      <c r="E11" s="38" t="s">
        <v>609</v>
      </c>
      <c r="F11" s="80"/>
      <c r="G11" s="80"/>
      <c r="H11" s="137"/>
      <c r="I11" s="95"/>
      <c r="O11">
        <f>'Dungeon&amp;Framework'!DV11</f>
        <v>81600</v>
      </c>
      <c r="P11">
        <f>'Dungeon&amp;Framework'!BX11</f>
        <v>177600</v>
      </c>
      <c r="Q11">
        <f>P11/'Chest&amp;Cards&amp;Offer'!$D$10</f>
        <v>1.5578947368421052</v>
      </c>
      <c r="R11">
        <f>Q11*'Chest&amp;Cards&amp;Offer'!$D$7</f>
        <v>7.7894736842105257</v>
      </c>
      <c r="S11">
        <f>Q11*'Chest&amp;Cards&amp;Offer'!$D$6</f>
        <v>23.368421052631579</v>
      </c>
      <c r="T11">
        <f>Q11*'Chest&amp;Cards&amp;Offer'!$D$5</f>
        <v>177600</v>
      </c>
      <c r="V11">
        <f>O11/'Chest&amp;Cards&amp;Offer'!$E$5</f>
        <v>0.23448275862068965</v>
      </c>
      <c r="DW11" s="16"/>
    </row>
    <row r="12" spans="1:127" ht="34" x14ac:dyDescent="0.2">
      <c r="A12" s="81">
        <v>8</v>
      </c>
      <c r="B12" s="38">
        <v>8</v>
      </c>
      <c r="C12" s="83" t="s">
        <v>104</v>
      </c>
      <c r="D12" s="38">
        <v>2</v>
      </c>
      <c r="E12" s="38" t="s">
        <v>610</v>
      </c>
      <c r="F12" s="80"/>
      <c r="G12" s="80" t="s">
        <v>732</v>
      </c>
      <c r="H12" s="137"/>
      <c r="I12" s="95"/>
      <c r="K12" s="17" t="s">
        <v>647</v>
      </c>
      <c r="O12">
        <f>'Dungeon&amp;Framework'!DV12</f>
        <v>100800</v>
      </c>
      <c r="P12">
        <f>'Dungeon&amp;Framework'!BX12</f>
        <v>220800</v>
      </c>
      <c r="Q12">
        <f>P12/'Chest&amp;Cards&amp;Offer'!$D$10</f>
        <v>1.9368421052631579</v>
      </c>
      <c r="R12">
        <f>Q12*'Chest&amp;Cards&amp;Offer'!$D$7</f>
        <v>9.6842105263157894</v>
      </c>
      <c r="S12">
        <f>Q12*'Chest&amp;Cards&amp;Offer'!$D$6</f>
        <v>29.05263157894737</v>
      </c>
      <c r="T12">
        <f>Q12*'Chest&amp;Cards&amp;Offer'!$D$5</f>
        <v>220800</v>
      </c>
      <c r="V12">
        <f>O12/'Chest&amp;Cards&amp;Offer'!$E$5</f>
        <v>0.28965517241379313</v>
      </c>
      <c r="DW12" s="16"/>
    </row>
    <row r="13" spans="1:127" ht="34" x14ac:dyDescent="0.2">
      <c r="A13" s="81">
        <v>9</v>
      </c>
      <c r="B13" s="38">
        <v>9</v>
      </c>
      <c r="C13" s="82" t="s">
        <v>49</v>
      </c>
      <c r="D13" s="38">
        <v>3</v>
      </c>
      <c r="E13" s="38" t="s">
        <v>611</v>
      </c>
      <c r="F13" s="80"/>
      <c r="G13" s="80"/>
      <c r="H13" s="137"/>
      <c r="I13" s="95" t="s">
        <v>733</v>
      </c>
      <c r="J13" s="89" t="s">
        <v>650</v>
      </c>
      <c r="O13">
        <f>'Dungeon&amp;Framework'!DV13</f>
        <v>120000</v>
      </c>
      <c r="P13">
        <f>'Dungeon&amp;Framework'!BX13</f>
        <v>264000</v>
      </c>
      <c r="Q13">
        <f>P13/'Chest&amp;Cards&amp;Offer'!$D$10</f>
        <v>2.3157894736842106</v>
      </c>
      <c r="R13">
        <f>Q13*'Chest&amp;Cards&amp;Offer'!$D$7</f>
        <v>11.578947368421053</v>
      </c>
      <c r="S13">
        <f>Q13*'Chest&amp;Cards&amp;Offer'!$D$6</f>
        <v>34.736842105263158</v>
      </c>
      <c r="T13">
        <f>Q13*'Chest&amp;Cards&amp;Offer'!$D$5</f>
        <v>264000</v>
      </c>
      <c r="V13">
        <f>O13/'Chest&amp;Cards&amp;Offer'!$E$5</f>
        <v>0.34482758620689657</v>
      </c>
    </row>
    <row r="14" spans="1:127" ht="64" customHeight="1" x14ac:dyDescent="0.2">
      <c r="A14" s="81">
        <v>10</v>
      </c>
      <c r="B14" s="38">
        <v>10</v>
      </c>
      <c r="C14" s="83" t="s">
        <v>112</v>
      </c>
      <c r="D14" s="38">
        <v>1</v>
      </c>
      <c r="E14" s="38" t="s">
        <v>612</v>
      </c>
      <c r="F14" s="137" t="s">
        <v>183</v>
      </c>
      <c r="G14" s="95"/>
      <c r="H14" s="95"/>
      <c r="I14" s="95"/>
      <c r="K14" s="17" t="s">
        <v>651</v>
      </c>
      <c r="O14">
        <f>'Dungeon&amp;Framework'!DV14</f>
        <v>144000</v>
      </c>
      <c r="P14">
        <f>'Dungeon&amp;Framework'!BX14</f>
        <v>312000</v>
      </c>
      <c r="Q14">
        <f>P14/'Chest&amp;Cards&amp;Offer'!$D$10</f>
        <v>2.736842105263158</v>
      </c>
      <c r="R14">
        <f>Q14*'Chest&amp;Cards&amp;Offer'!$D$7</f>
        <v>13.684210526315789</v>
      </c>
      <c r="S14">
        <f>Q14*'Chest&amp;Cards&amp;Offer'!$D$6</f>
        <v>41.05263157894737</v>
      </c>
      <c r="T14">
        <f>Q14*'Chest&amp;Cards&amp;Offer'!$D$5</f>
        <v>312000</v>
      </c>
      <c r="V14">
        <f>O14/'Chest&amp;Cards&amp;Offer'!$E$5</f>
        <v>0.41379310344827586</v>
      </c>
    </row>
    <row r="15" spans="1:127" x14ac:dyDescent="0.2">
      <c r="A15" s="81">
        <v>11</v>
      </c>
      <c r="B15" s="38">
        <v>11</v>
      </c>
      <c r="C15" s="83" t="s">
        <v>112</v>
      </c>
      <c r="D15" s="38">
        <v>2</v>
      </c>
      <c r="E15" s="38" t="s">
        <v>613</v>
      </c>
      <c r="F15" s="137"/>
      <c r="G15" s="95"/>
      <c r="H15" s="95"/>
      <c r="I15" s="95"/>
      <c r="O15">
        <f>'Dungeon&amp;Framework'!DV15</f>
        <v>168000</v>
      </c>
      <c r="P15">
        <f>'Dungeon&amp;Framework'!BX15</f>
        <v>364800</v>
      </c>
      <c r="Q15">
        <f>P15/'Chest&amp;Cards&amp;Offer'!$D$10</f>
        <v>3.2</v>
      </c>
      <c r="R15">
        <f>Q15*'Chest&amp;Cards&amp;Offer'!$D$7</f>
        <v>16</v>
      </c>
      <c r="S15">
        <f>Q15*'Chest&amp;Cards&amp;Offer'!$D$6</f>
        <v>48</v>
      </c>
      <c r="T15">
        <f>Q15*'Chest&amp;Cards&amp;Offer'!$D$5</f>
        <v>364800</v>
      </c>
      <c r="V15">
        <f>O15/'Chest&amp;Cards&amp;Offer'!$E$5</f>
        <v>0.48275862068965519</v>
      </c>
    </row>
    <row r="16" spans="1:127" x14ac:dyDescent="0.2">
      <c r="A16" s="81">
        <v>12</v>
      </c>
      <c r="B16" s="38">
        <v>12</v>
      </c>
      <c r="C16" s="83" t="s">
        <v>112</v>
      </c>
      <c r="D16" s="38">
        <v>3</v>
      </c>
      <c r="E16" s="38" t="s">
        <v>614</v>
      </c>
      <c r="F16" s="137"/>
      <c r="G16" s="95"/>
      <c r="H16" s="95"/>
      <c r="I16" s="95"/>
      <c r="O16">
        <f>'Dungeon&amp;Framework'!DV16</f>
        <v>196800</v>
      </c>
      <c r="P16">
        <f>'Dungeon&amp;Framework'!BX16</f>
        <v>422400</v>
      </c>
      <c r="Q16">
        <f>P16/'Chest&amp;Cards&amp;Offer'!$D$10</f>
        <v>3.7052631578947368</v>
      </c>
      <c r="R16">
        <f>Q16*'Chest&amp;Cards&amp;Offer'!$D$7</f>
        <v>18.526315789473685</v>
      </c>
      <c r="S16">
        <f>Q16*'Chest&amp;Cards&amp;Offer'!$D$6</f>
        <v>55.578947368421055</v>
      </c>
      <c r="T16">
        <f>Q16*'Chest&amp;Cards&amp;Offer'!$D$5</f>
        <v>422400</v>
      </c>
      <c r="V16">
        <f>O16/'Chest&amp;Cards&amp;Offer'!$E$5</f>
        <v>0.56551724137931036</v>
      </c>
    </row>
    <row r="17" spans="1:23" ht="17" x14ac:dyDescent="0.2">
      <c r="A17" s="81">
        <v>13</v>
      </c>
      <c r="B17" s="38">
        <v>13</v>
      </c>
      <c r="C17" s="83" t="s">
        <v>113</v>
      </c>
      <c r="D17" s="38">
        <v>1</v>
      </c>
      <c r="E17" s="38" t="s">
        <v>615</v>
      </c>
      <c r="F17" s="137"/>
      <c r="G17" s="95"/>
      <c r="H17" s="95"/>
      <c r="I17" s="95"/>
      <c r="K17" s="17" t="s">
        <v>652</v>
      </c>
      <c r="O17">
        <f>'Dungeon&amp;Framework'!DV17</f>
        <v>225600</v>
      </c>
      <c r="P17">
        <f>'Dungeon&amp;Framework'!BX17</f>
        <v>484800</v>
      </c>
      <c r="Q17">
        <f>P17/'Chest&amp;Cards&amp;Offer'!$D$10</f>
        <v>4.2526315789473683</v>
      </c>
      <c r="R17">
        <f>Q17*'Chest&amp;Cards&amp;Offer'!$D$7</f>
        <v>21.263157894736842</v>
      </c>
      <c r="S17">
        <f>Q17*'Chest&amp;Cards&amp;Offer'!$D$6</f>
        <v>63.789473684210527</v>
      </c>
      <c r="T17">
        <f>Q17*'Chest&amp;Cards&amp;Offer'!$D$5</f>
        <v>484800</v>
      </c>
      <c r="V17">
        <f>O17/'Chest&amp;Cards&amp;Offer'!$E$5</f>
        <v>0.64827586206896548</v>
      </c>
    </row>
    <row r="18" spans="1:23" x14ac:dyDescent="0.2">
      <c r="A18" s="81">
        <v>14</v>
      </c>
      <c r="B18" s="38">
        <v>14</v>
      </c>
      <c r="C18" s="83" t="s">
        <v>113</v>
      </c>
      <c r="D18" s="38">
        <v>2</v>
      </c>
      <c r="E18" s="38" t="s">
        <v>616</v>
      </c>
      <c r="F18" s="137"/>
      <c r="G18" s="95"/>
      <c r="H18" s="95"/>
      <c r="I18" s="95"/>
      <c r="O18">
        <f>'Dungeon&amp;Framework'!DV18</f>
        <v>259200</v>
      </c>
      <c r="P18">
        <f>'Dungeon&amp;Framework'!BX18</f>
        <v>552000</v>
      </c>
      <c r="Q18">
        <f>P18/'Chest&amp;Cards&amp;Offer'!$D$10</f>
        <v>4.8421052631578947</v>
      </c>
      <c r="R18">
        <f>Q18*'Chest&amp;Cards&amp;Offer'!$D$7</f>
        <v>24.210526315789473</v>
      </c>
      <c r="S18">
        <f>Q18*'Chest&amp;Cards&amp;Offer'!$D$6</f>
        <v>72.631578947368425</v>
      </c>
      <c r="T18">
        <f>Q18*'Chest&amp;Cards&amp;Offer'!$D$5</f>
        <v>552000</v>
      </c>
      <c r="V18">
        <f>O18/'Chest&amp;Cards&amp;Offer'!$E$5</f>
        <v>0.7448275862068966</v>
      </c>
    </row>
    <row r="19" spans="1:23" ht="17" x14ac:dyDescent="0.2">
      <c r="A19" s="81">
        <v>15</v>
      </c>
      <c r="B19" s="38">
        <v>15</v>
      </c>
      <c r="C19" s="83" t="s">
        <v>113</v>
      </c>
      <c r="D19" s="38">
        <v>3</v>
      </c>
      <c r="E19" s="38" t="s">
        <v>617</v>
      </c>
      <c r="F19" s="137"/>
      <c r="G19" s="95"/>
      <c r="H19" s="95"/>
      <c r="I19" s="95"/>
      <c r="K19" s="17" t="s">
        <v>653</v>
      </c>
      <c r="O19">
        <f>'Dungeon&amp;Framework'!DV19</f>
        <v>292800</v>
      </c>
      <c r="P19">
        <f>'Dungeon&amp;Framework'!BX19</f>
        <v>619200</v>
      </c>
      <c r="Q19">
        <f>P19/'Chest&amp;Cards&amp;Offer'!$D$10</f>
        <v>5.4315789473684211</v>
      </c>
      <c r="R19">
        <f>Q19*'Chest&amp;Cards&amp;Offer'!$D$7</f>
        <v>27.157894736842106</v>
      </c>
      <c r="S19">
        <f>Q19*'Chest&amp;Cards&amp;Offer'!$D$6</f>
        <v>81.473684210526315</v>
      </c>
      <c r="T19">
        <f>Q19*'Chest&amp;Cards&amp;Offer'!$D$5</f>
        <v>619200</v>
      </c>
      <c r="V19">
        <f>O19/'Chest&amp;Cards&amp;Offer'!$E$5</f>
        <v>0.8413793103448276</v>
      </c>
      <c r="W19" t="s">
        <v>643</v>
      </c>
    </row>
    <row r="20" spans="1:23" ht="51" x14ac:dyDescent="0.2">
      <c r="A20" s="81">
        <v>16</v>
      </c>
      <c r="B20" s="38">
        <v>16</v>
      </c>
      <c r="C20" s="82" t="s">
        <v>50</v>
      </c>
      <c r="D20" s="38">
        <v>3</v>
      </c>
      <c r="E20" s="38" t="s">
        <v>618</v>
      </c>
      <c r="F20" s="80"/>
      <c r="G20" s="80"/>
      <c r="H20" s="80"/>
      <c r="I20" s="80"/>
      <c r="K20" s="17" t="s">
        <v>633</v>
      </c>
      <c r="O20">
        <f>'Dungeon&amp;Framework'!DV20</f>
        <v>326400</v>
      </c>
      <c r="P20">
        <f>'Dungeon&amp;Framework'!BX20</f>
        <v>691200</v>
      </c>
      <c r="Q20">
        <f>P20/'Chest&amp;Cards&amp;Offer'!$D$10</f>
        <v>6.0631578947368423</v>
      </c>
      <c r="R20">
        <f>Q20*'Chest&amp;Cards&amp;Offer'!$D$7</f>
        <v>30.315789473684212</v>
      </c>
      <c r="S20">
        <f>Q20*'Chest&amp;Cards&amp;Offer'!$D$6</f>
        <v>90.94736842105263</v>
      </c>
      <c r="T20">
        <f>Q20*'Chest&amp;Cards&amp;Offer'!$D$5</f>
        <v>691200</v>
      </c>
      <c r="V20">
        <f>O20/'Chest&amp;Cards&amp;Offer'!$E$5</f>
        <v>0.93793103448275861</v>
      </c>
    </row>
    <row r="21" spans="1:23" x14ac:dyDescent="0.2">
      <c r="A21" s="81">
        <v>17</v>
      </c>
      <c r="B21" s="38">
        <v>17</v>
      </c>
      <c r="C21" s="83" t="s">
        <v>51</v>
      </c>
      <c r="D21" s="38">
        <v>3</v>
      </c>
      <c r="E21" s="38" t="s">
        <v>619</v>
      </c>
      <c r="F21" s="80"/>
      <c r="G21" s="80"/>
      <c r="H21" s="80"/>
      <c r="I21" s="80"/>
      <c r="O21">
        <f>'Dungeon&amp;Framework'!DV21</f>
        <v>364800</v>
      </c>
      <c r="P21">
        <f>'Dungeon&amp;Framework'!BX21</f>
        <v>768000</v>
      </c>
      <c r="Q21">
        <f>P21/'Chest&amp;Cards&amp;Offer'!$D$10</f>
        <v>6.7368421052631575</v>
      </c>
      <c r="R21">
        <f>Q21*'Chest&amp;Cards&amp;Offer'!$D$7</f>
        <v>33.684210526315788</v>
      </c>
      <c r="S21">
        <f>Q21*'Chest&amp;Cards&amp;Offer'!$D$6</f>
        <v>101.05263157894737</v>
      </c>
      <c r="T21">
        <f>Q21*'Chest&amp;Cards&amp;Offer'!$D$5</f>
        <v>768000</v>
      </c>
      <c r="V21">
        <f>O21/'Chest&amp;Cards&amp;Offer'!$E$5</f>
        <v>1.0482758620689656</v>
      </c>
    </row>
    <row r="22" spans="1:23" x14ac:dyDescent="0.2">
      <c r="A22" s="81">
        <v>18</v>
      </c>
      <c r="B22" s="38">
        <v>18</v>
      </c>
      <c r="C22" s="83" t="s">
        <v>104</v>
      </c>
      <c r="D22" s="38">
        <v>3</v>
      </c>
      <c r="E22" s="38" t="s">
        <v>620</v>
      </c>
      <c r="F22" s="80"/>
      <c r="G22" s="80"/>
      <c r="H22" s="80"/>
      <c r="I22" s="80"/>
      <c r="O22">
        <f>'Dungeon&amp;Framework'!DV22</f>
        <v>403200</v>
      </c>
      <c r="P22">
        <f>'Dungeon&amp;Framework'!BX22</f>
        <v>849600</v>
      </c>
      <c r="Q22">
        <f>P22/'Chest&amp;Cards&amp;Offer'!$D$10</f>
        <v>7.4526315789473685</v>
      </c>
      <c r="R22">
        <f>Q22*'Chest&amp;Cards&amp;Offer'!$D$7</f>
        <v>37.263157894736842</v>
      </c>
      <c r="S22">
        <f>Q22*'Chest&amp;Cards&amp;Offer'!$D$6</f>
        <v>111.78947368421052</v>
      </c>
      <c r="T22">
        <f>Q22*'Chest&amp;Cards&amp;Offer'!$D$5</f>
        <v>849600</v>
      </c>
      <c r="V22">
        <f>O22/'Chest&amp;Cards&amp;Offer'!$E$5</f>
        <v>1.1586206896551725</v>
      </c>
    </row>
    <row r="23" spans="1:23" x14ac:dyDescent="0.2">
      <c r="A23" s="84"/>
      <c r="B23" s="38"/>
      <c r="C23" s="82"/>
      <c r="D23" s="38"/>
      <c r="E23" s="38"/>
      <c r="F23" s="80"/>
      <c r="G23" s="80"/>
      <c r="H23" s="80"/>
      <c r="I23" s="80"/>
    </row>
  </sheetData>
  <mergeCells count="3">
    <mergeCell ref="F14:F19"/>
    <mergeCell ref="H6:H9"/>
    <mergeCell ref="H10:H13"/>
  </mergeCells>
  <hyperlinks>
    <hyperlink ref="A1" r:id="rId1" xr:uid="{B55B77FB-BE6F-D446-ABC3-7D9006066C1E}"/>
  </hyperlinks>
  <pageMargins left="0.7" right="0.7" top="0.75" bottom="0.75" header="0.3" footer="0.3"/>
  <pageSetup paperSize="9" orientation="portrait" horizontalDpi="0" verticalDpi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0152A-8FEC-9146-9274-046F8B8FA1A0}">
  <dimension ref="A1:A2"/>
  <sheetViews>
    <sheetView workbookViewId="0">
      <selection activeCell="N21" sqref="N21"/>
    </sheetView>
  </sheetViews>
  <sheetFormatPr baseColWidth="10" defaultRowHeight="16" x14ac:dyDescent="0.2"/>
  <sheetData>
    <row r="1" spans="1:1" x14ac:dyDescent="0.2">
      <c r="A1" t="s">
        <v>669</v>
      </c>
    </row>
    <row r="2" spans="1:1" x14ac:dyDescent="0.2">
      <c r="A2" t="s">
        <v>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3F05-2483-004A-8615-441A100C4EE4}">
  <dimension ref="X11:Z29"/>
  <sheetViews>
    <sheetView topLeftCell="B1" zoomScale="111" workbookViewId="0">
      <selection activeCell="L29" sqref="L29"/>
    </sheetView>
  </sheetViews>
  <sheetFormatPr baseColWidth="10" defaultRowHeight="16" x14ac:dyDescent="0.2"/>
  <sheetData>
    <row r="11" spans="24:26" x14ac:dyDescent="0.2">
      <c r="X11" t="s">
        <v>20</v>
      </c>
      <c r="Z11" t="s">
        <v>21</v>
      </c>
    </row>
    <row r="13" spans="24:26" x14ac:dyDescent="0.2">
      <c r="Y13" t="s">
        <v>23</v>
      </c>
    </row>
    <row r="15" spans="24:26" x14ac:dyDescent="0.2">
      <c r="X15" t="s">
        <v>19</v>
      </c>
      <c r="Z15" t="s">
        <v>22</v>
      </c>
    </row>
    <row r="22" spans="24:26" x14ac:dyDescent="0.2">
      <c r="X22" t="s">
        <v>24</v>
      </c>
    </row>
    <row r="24" spans="24:26" x14ac:dyDescent="0.2">
      <c r="Z24" t="s">
        <v>25</v>
      </c>
    </row>
    <row r="29" spans="24:26" x14ac:dyDescent="0.2">
      <c r="X29" t="s">
        <v>26</v>
      </c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44A07-E96A-0840-9CBB-B68A8ECE6530}">
  <dimension ref="C2:X189"/>
  <sheetViews>
    <sheetView topLeftCell="A47" zoomScale="99" workbookViewId="0">
      <selection activeCell="C78" sqref="C78"/>
    </sheetView>
  </sheetViews>
  <sheetFormatPr baseColWidth="10" defaultRowHeight="16" x14ac:dyDescent="0.2"/>
  <sheetData>
    <row r="2" spans="24:24" x14ac:dyDescent="0.2">
      <c r="X2" t="s">
        <v>319</v>
      </c>
    </row>
    <row r="3" spans="24:24" x14ac:dyDescent="0.2">
      <c r="X3" t="s">
        <v>320</v>
      </c>
    </row>
    <row r="4" spans="24:24" x14ac:dyDescent="0.2">
      <c r="X4" t="s">
        <v>321</v>
      </c>
    </row>
    <row r="5" spans="24:24" x14ac:dyDescent="0.2">
      <c r="X5" t="s">
        <v>322</v>
      </c>
    </row>
    <row r="45" spans="4:4" x14ac:dyDescent="0.2">
      <c r="D45" t="s">
        <v>323</v>
      </c>
    </row>
    <row r="46" spans="4:4" x14ac:dyDescent="0.2">
      <c r="D46" t="s">
        <v>324</v>
      </c>
    </row>
    <row r="47" spans="4:4" x14ac:dyDescent="0.2">
      <c r="D47" t="s">
        <v>325</v>
      </c>
    </row>
    <row r="129" spans="4:7" x14ac:dyDescent="0.2">
      <c r="D129" t="s">
        <v>379</v>
      </c>
    </row>
    <row r="131" spans="4:7" x14ac:dyDescent="0.2">
      <c r="D131" t="s">
        <v>380</v>
      </c>
    </row>
    <row r="135" spans="4:7" x14ac:dyDescent="0.2">
      <c r="D135" t="s">
        <v>441</v>
      </c>
    </row>
    <row r="136" spans="4:7" x14ac:dyDescent="0.2">
      <c r="D136" t="s">
        <v>381</v>
      </c>
    </row>
    <row r="138" spans="4:7" x14ac:dyDescent="0.2">
      <c r="D138" t="s">
        <v>382</v>
      </c>
    </row>
    <row r="140" spans="4:7" x14ac:dyDescent="0.2">
      <c r="D140" t="s">
        <v>385</v>
      </c>
    </row>
    <row r="141" spans="4:7" x14ac:dyDescent="0.2">
      <c r="D141" t="s">
        <v>386</v>
      </c>
    </row>
    <row r="143" spans="4:7" x14ac:dyDescent="0.2">
      <c r="D143" t="s">
        <v>405</v>
      </c>
      <c r="F143" t="s">
        <v>404</v>
      </c>
      <c r="G143" t="s">
        <v>403</v>
      </c>
    </row>
    <row r="144" spans="4:7" x14ac:dyDescent="0.2">
      <c r="D144" t="s">
        <v>388</v>
      </c>
      <c r="F144" t="s">
        <v>394</v>
      </c>
      <c r="G144">
        <v>3</v>
      </c>
    </row>
    <row r="145" spans="4:7" x14ac:dyDescent="0.2">
      <c r="D145" t="s">
        <v>389</v>
      </c>
      <c r="F145" t="s">
        <v>394</v>
      </c>
      <c r="G145">
        <v>3</v>
      </c>
    </row>
    <row r="146" spans="4:7" x14ac:dyDescent="0.2">
      <c r="D146" t="s">
        <v>390</v>
      </c>
      <c r="F146" t="s">
        <v>395</v>
      </c>
      <c r="G146">
        <v>3</v>
      </c>
    </row>
    <row r="147" spans="4:7" x14ac:dyDescent="0.2">
      <c r="D147" t="s">
        <v>391</v>
      </c>
      <c r="F147" t="s">
        <v>395</v>
      </c>
      <c r="G147">
        <v>3</v>
      </c>
    </row>
    <row r="148" spans="4:7" x14ac:dyDescent="0.2">
      <c r="D148" t="s">
        <v>392</v>
      </c>
      <c r="F148" t="s">
        <v>395</v>
      </c>
      <c r="G148">
        <v>3</v>
      </c>
    </row>
    <row r="149" spans="4:7" x14ac:dyDescent="0.2">
      <c r="D149" t="s">
        <v>393</v>
      </c>
      <c r="F149" t="s">
        <v>395</v>
      </c>
      <c r="G149">
        <v>3</v>
      </c>
    </row>
    <row r="150" spans="4:7" x14ac:dyDescent="0.2">
      <c r="D150" t="s">
        <v>402</v>
      </c>
      <c r="F150" t="s">
        <v>395</v>
      </c>
      <c r="G150">
        <v>3</v>
      </c>
    </row>
    <row r="153" spans="4:7" x14ac:dyDescent="0.2">
      <c r="D153" t="s">
        <v>398</v>
      </c>
    </row>
    <row r="155" spans="4:7" x14ac:dyDescent="0.2">
      <c r="D155" t="s">
        <v>406</v>
      </c>
    </row>
    <row r="156" spans="4:7" x14ac:dyDescent="0.2">
      <c r="D156" t="s">
        <v>407</v>
      </c>
    </row>
    <row r="164" spans="5:5" x14ac:dyDescent="0.2">
      <c r="E164" t="s">
        <v>384</v>
      </c>
    </row>
    <row r="187" spans="3:3" x14ac:dyDescent="0.2">
      <c r="C187" t="s">
        <v>491</v>
      </c>
    </row>
    <row r="188" spans="3:3" x14ac:dyDescent="0.2">
      <c r="C188" t="s">
        <v>492</v>
      </c>
    </row>
    <row r="189" spans="3:3" x14ac:dyDescent="0.2">
      <c r="C189" t="s">
        <v>493</v>
      </c>
    </row>
  </sheetData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0398-C01F-B749-8AF1-299DA107806D}">
  <dimension ref="A1:IT95"/>
  <sheetViews>
    <sheetView zoomScale="90" zoomScaleNormal="90" workbookViewId="0">
      <pane xSplit="4" ySplit="4" topLeftCell="DP38" activePane="bottomRight" state="frozen"/>
      <selection pane="topRight" activeCell="E1" sqref="E1"/>
      <selection pane="bottomLeft" activeCell="A5" sqref="A5"/>
      <selection pane="bottomRight" activeCell="DQ71" sqref="DQ71"/>
    </sheetView>
  </sheetViews>
  <sheetFormatPr baseColWidth="10" defaultRowHeight="16" x14ac:dyDescent="0.2"/>
  <cols>
    <col min="3" max="3" width="12.33203125" customWidth="1"/>
    <col min="4" max="4" width="18.1640625" customWidth="1"/>
    <col min="5" max="5" width="18.6640625" customWidth="1"/>
    <col min="6" max="6" width="53.6640625" style="17" customWidth="1"/>
    <col min="7" max="7" width="18.6640625" customWidth="1"/>
    <col min="8" max="8" width="17.6640625" customWidth="1"/>
    <col min="45" max="45" width="25.83203125" customWidth="1"/>
    <col min="46" max="46" width="19.83203125" customWidth="1"/>
    <col min="47" max="47" width="26.33203125" customWidth="1"/>
    <col min="48" max="48" width="15.5" customWidth="1"/>
    <col min="50" max="50" width="23.6640625" customWidth="1"/>
    <col min="51" max="51" width="23.33203125" customWidth="1"/>
    <col min="52" max="52" width="20.1640625" customWidth="1"/>
    <col min="53" max="53" width="15.83203125" customWidth="1"/>
    <col min="54" max="54" width="31.33203125" customWidth="1"/>
    <col min="55" max="55" width="17.83203125" customWidth="1"/>
    <col min="56" max="56" width="11.83203125" customWidth="1"/>
    <col min="60" max="61" width="26.83203125" customWidth="1"/>
    <col min="62" max="62" width="21" customWidth="1"/>
    <col min="71" max="71" width="34" customWidth="1"/>
    <col min="72" max="72" width="21.1640625" customWidth="1"/>
    <col min="73" max="74" width="21.33203125" customWidth="1"/>
    <col min="75" max="75" width="24.83203125" customWidth="1"/>
    <col min="76" max="76" width="23.5" customWidth="1"/>
    <col min="77" max="78" width="33.33203125" customWidth="1"/>
    <col min="79" max="79" width="16.33203125" customWidth="1"/>
    <col min="80" max="80" width="24.83203125" customWidth="1"/>
    <col min="81" max="81" width="37" customWidth="1"/>
    <col min="82" max="84" width="24.83203125" customWidth="1"/>
    <col min="85" max="85" width="28.83203125" customWidth="1"/>
    <col min="86" max="87" width="15" customWidth="1"/>
    <col min="88" max="88" width="21.6640625" customWidth="1"/>
    <col min="89" max="89" width="24.33203125" customWidth="1"/>
    <col min="90" max="90" width="22.33203125" customWidth="1"/>
    <col min="91" max="91" width="39.33203125" customWidth="1"/>
    <col min="92" max="92" width="35.1640625" customWidth="1"/>
    <col min="93" max="93" width="31.83203125" customWidth="1"/>
    <col min="94" max="94" width="15.1640625" customWidth="1"/>
    <col min="95" max="102" width="11" customWidth="1"/>
    <col min="103" max="103" width="18.6640625" customWidth="1"/>
    <col min="104" max="104" width="25.5" customWidth="1"/>
    <col min="105" max="105" width="39.33203125" customWidth="1"/>
    <col min="106" max="106" width="37.5" customWidth="1"/>
    <col min="107" max="107" width="32.33203125" customWidth="1"/>
    <col min="108" max="108" width="19.6640625" style="71" customWidth="1"/>
    <col min="109" max="109" width="17.1640625" customWidth="1"/>
    <col min="110" max="110" width="13.6640625" customWidth="1"/>
    <col min="111" max="111" width="19.1640625" customWidth="1"/>
    <col min="112" max="112" width="22" style="74" customWidth="1"/>
    <col min="113" max="113" width="14.83203125" customWidth="1"/>
    <col min="114" max="114" width="24.1640625" customWidth="1"/>
    <col min="115" max="115" width="28.5" customWidth="1"/>
    <col min="116" max="116" width="21" customWidth="1"/>
    <col min="117" max="117" width="24.83203125" customWidth="1"/>
    <col min="118" max="118" width="29.1640625" customWidth="1"/>
    <col min="119" max="119" width="27.5" customWidth="1"/>
    <col min="120" max="120" width="44" customWidth="1"/>
    <col min="121" max="121" width="45.33203125" customWidth="1"/>
    <col min="122" max="123" width="24.83203125" customWidth="1"/>
    <col min="124" max="124" width="43.5" customWidth="1"/>
    <col min="125" max="125" width="28.1640625" customWidth="1"/>
    <col min="126" max="129" width="24.83203125" customWidth="1"/>
    <col min="130" max="130" width="32.1640625" customWidth="1"/>
    <col min="131" max="131" width="24.83203125" customWidth="1"/>
    <col min="132" max="132" width="20.5" customWidth="1"/>
    <col min="133" max="133" width="21.6640625" customWidth="1"/>
    <col min="134" max="134" width="26" customWidth="1"/>
    <col min="135" max="136" width="24.83203125" customWidth="1"/>
    <col min="137" max="137" width="28.83203125" customWidth="1"/>
    <col min="138" max="138" width="42.6640625" customWidth="1"/>
    <col min="139" max="139" width="9.83203125" style="7" customWidth="1"/>
    <col min="148" max="148" width="17.83203125" style="7" customWidth="1"/>
    <col min="149" max="149" width="36.83203125" style="7" customWidth="1"/>
    <col min="150" max="150" width="9.83203125" customWidth="1"/>
    <col min="151" max="151" width="35.33203125" style="7" customWidth="1"/>
    <col min="152" max="152" width="9.33203125" style="7" customWidth="1"/>
    <col min="153" max="155" width="12.1640625" style="7" customWidth="1"/>
    <col min="156" max="156" width="20" style="7" customWidth="1"/>
    <col min="157" max="157" width="25.6640625" style="7" customWidth="1"/>
    <col min="158" max="158" width="19.83203125" style="7" customWidth="1"/>
    <col min="159" max="159" width="24.33203125" style="7" customWidth="1"/>
    <col min="160" max="160" width="19.83203125" style="7" customWidth="1"/>
    <col min="161" max="161" width="34.5" style="7" customWidth="1"/>
    <col min="162" max="162" width="16.33203125" style="7" customWidth="1"/>
    <col min="163" max="163" width="9.83203125" customWidth="1"/>
    <col min="164" max="164" width="11.1640625" style="5" customWidth="1"/>
    <col min="166" max="166" width="38" customWidth="1"/>
    <col min="167" max="167" width="24.5" customWidth="1"/>
    <col min="168" max="168" width="27.5" customWidth="1"/>
    <col min="169" max="170" width="23" customWidth="1"/>
    <col min="171" max="171" width="20.83203125" customWidth="1"/>
    <col min="173" max="173" width="14.33203125" customWidth="1"/>
    <col min="174" max="174" width="14.6640625" customWidth="1"/>
    <col min="175" max="175" width="13.83203125" customWidth="1"/>
    <col min="176" max="176" width="14.1640625" customWidth="1"/>
    <col min="200" max="200" width="0" hidden="1" customWidth="1"/>
    <col min="220" max="220" width="29.33203125" customWidth="1"/>
    <col min="221" max="221" width="18.83203125" style="31" customWidth="1"/>
    <col min="222" max="222" width="16.1640625" style="31" customWidth="1"/>
    <col min="223" max="223" width="25.5" style="31" customWidth="1"/>
    <col min="225" max="228" width="10.83203125" style="31"/>
    <col min="230" max="232" width="10.83203125" style="32"/>
    <col min="234" max="236" width="10.83203125" style="32"/>
    <col min="238" max="240" width="10.83203125" style="32"/>
    <col min="242" max="244" width="10.83203125" style="32"/>
    <col min="245" max="245" width="10.83203125" style="34"/>
    <col min="247" max="249" width="10.83203125" style="35"/>
    <col min="252" max="254" width="10.83203125" style="35"/>
  </cols>
  <sheetData>
    <row r="1" spans="1:254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CR1" t="s">
        <v>527</v>
      </c>
      <c r="DA1" t="s">
        <v>774</v>
      </c>
      <c r="EJ1">
        <v>23</v>
      </c>
      <c r="EK1">
        <v>24</v>
      </c>
      <c r="EL1">
        <v>25</v>
      </c>
      <c r="EM1">
        <v>26</v>
      </c>
      <c r="EN1">
        <v>27</v>
      </c>
      <c r="EO1">
        <v>28</v>
      </c>
      <c r="EP1">
        <v>29</v>
      </c>
      <c r="EQ1">
        <v>30</v>
      </c>
      <c r="FT1">
        <v>40</v>
      </c>
      <c r="FU1">
        <v>41</v>
      </c>
      <c r="FV1">
        <v>42</v>
      </c>
      <c r="FW1">
        <v>43</v>
      </c>
      <c r="FX1">
        <v>44</v>
      </c>
      <c r="FY1">
        <v>45</v>
      </c>
      <c r="FZ1">
        <v>46</v>
      </c>
      <c r="GA1">
        <v>47</v>
      </c>
      <c r="GB1">
        <v>48</v>
      </c>
      <c r="GC1">
        <v>49</v>
      </c>
      <c r="GD1">
        <v>50</v>
      </c>
      <c r="GE1">
        <v>51</v>
      </c>
      <c r="GF1">
        <v>52</v>
      </c>
      <c r="GG1">
        <v>53</v>
      </c>
      <c r="GH1">
        <v>54</v>
      </c>
      <c r="GI1">
        <v>55</v>
      </c>
      <c r="GJ1">
        <v>56</v>
      </c>
      <c r="GK1">
        <v>57</v>
      </c>
      <c r="GL1">
        <v>58</v>
      </c>
      <c r="GM1">
        <v>59</v>
      </c>
      <c r="GN1">
        <v>60</v>
      </c>
      <c r="GO1">
        <v>61</v>
      </c>
      <c r="GP1">
        <v>62</v>
      </c>
      <c r="GQ1">
        <v>63</v>
      </c>
      <c r="GR1">
        <v>64</v>
      </c>
      <c r="GS1">
        <v>65</v>
      </c>
      <c r="GT1">
        <v>66</v>
      </c>
      <c r="GU1">
        <v>67</v>
      </c>
      <c r="GV1">
        <v>68</v>
      </c>
      <c r="GW1">
        <v>69</v>
      </c>
      <c r="GX1">
        <v>70</v>
      </c>
    </row>
    <row r="2" spans="1:254" ht="24" x14ac:dyDescent="0.3">
      <c r="A2" t="s">
        <v>33</v>
      </c>
      <c r="B2">
        <v>10</v>
      </c>
      <c r="D2" s="2" t="s">
        <v>53</v>
      </c>
      <c r="E2" s="2"/>
      <c r="F2" s="18"/>
      <c r="G2" s="2"/>
      <c r="H2" s="2"/>
      <c r="I2" s="2"/>
      <c r="J2" s="2"/>
      <c r="K2" s="2"/>
      <c r="L2" s="2"/>
      <c r="N2" t="s">
        <v>130</v>
      </c>
      <c r="W2" t="s">
        <v>223</v>
      </c>
      <c r="Z2" t="s">
        <v>236</v>
      </c>
      <c r="AI2" t="s">
        <v>232</v>
      </c>
      <c r="AL2" t="s">
        <v>237</v>
      </c>
      <c r="AW2" s="11"/>
      <c r="AX2" s="11"/>
      <c r="AY2" s="11"/>
      <c r="AZ2" s="11"/>
      <c r="BA2" s="11" t="s">
        <v>522</v>
      </c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T2" s="2"/>
      <c r="BU2" s="2"/>
      <c r="BV2" s="2" t="s">
        <v>523</v>
      </c>
      <c r="BW2" s="2"/>
      <c r="BX2" s="2"/>
      <c r="BY2" s="2"/>
      <c r="BZ2" s="2"/>
      <c r="CB2" s="2"/>
      <c r="CC2" s="2" t="s">
        <v>524</v>
      </c>
      <c r="CD2" s="2"/>
      <c r="CF2" s="11"/>
      <c r="CG2" s="11" t="s">
        <v>458</v>
      </c>
      <c r="CH2" s="11"/>
      <c r="CI2" s="11"/>
      <c r="CJ2" s="11"/>
      <c r="CK2" s="49" t="s">
        <v>525</v>
      </c>
      <c r="CL2" s="49"/>
      <c r="CM2" s="49"/>
      <c r="CN2" s="49"/>
      <c r="CO2" s="40"/>
      <c r="CP2" s="40"/>
      <c r="CQ2" s="50"/>
      <c r="CR2" s="50"/>
      <c r="CS2" s="50"/>
      <c r="CT2" s="50"/>
      <c r="CU2" s="50"/>
      <c r="CV2" s="50"/>
      <c r="CW2" s="50"/>
      <c r="CX2" s="50"/>
      <c r="CY2" s="50"/>
      <c r="CZ2" s="50" t="s">
        <v>526</v>
      </c>
      <c r="DA2" s="50">
        <v>0.5</v>
      </c>
      <c r="DB2" s="50"/>
      <c r="DC2" s="50"/>
      <c r="DD2" s="72"/>
      <c r="DE2" s="50"/>
      <c r="DF2" s="50"/>
      <c r="DG2" s="50"/>
      <c r="DH2" s="75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D2" s="28"/>
      <c r="EE2" s="28" t="s">
        <v>528</v>
      </c>
      <c r="EF2" s="28"/>
      <c r="EG2" s="28"/>
      <c r="EH2" s="28"/>
      <c r="EJ2" s="16"/>
      <c r="EK2" s="16"/>
      <c r="EL2" s="16"/>
      <c r="EM2" s="16"/>
      <c r="EN2" s="16"/>
      <c r="EO2" s="16"/>
      <c r="EP2" s="16"/>
      <c r="EQ2" s="16"/>
      <c r="FJ2" s="28" t="s">
        <v>293</v>
      </c>
      <c r="FK2" s="28"/>
      <c r="FL2" s="28"/>
      <c r="FM2" s="28"/>
      <c r="FN2" s="28"/>
      <c r="FO2" s="28"/>
      <c r="FV2" t="s">
        <v>233</v>
      </c>
      <c r="GJ2" t="s">
        <v>238</v>
      </c>
      <c r="GQ2" s="6"/>
      <c r="GR2" s="6"/>
      <c r="GS2" s="6"/>
      <c r="GT2" s="6"/>
      <c r="GU2" s="30"/>
      <c r="GV2" s="6" t="s">
        <v>283</v>
      </c>
      <c r="GW2" s="6"/>
      <c r="GX2" s="6"/>
      <c r="GY2" s="6"/>
      <c r="GZ2" s="6"/>
      <c r="HA2" s="6"/>
      <c r="HB2" s="6"/>
      <c r="HC2" s="6"/>
      <c r="HD2" s="6"/>
      <c r="HE2" s="6"/>
      <c r="HK2" s="27" t="s">
        <v>315</v>
      </c>
      <c r="HL2" s="27"/>
    </row>
    <row r="3" spans="1:254" ht="24" x14ac:dyDescent="0.3">
      <c r="AZ3" s="121" t="s">
        <v>376</v>
      </c>
      <c r="BA3" s="121"/>
      <c r="BB3" s="121"/>
      <c r="BD3" s="121" t="s">
        <v>374</v>
      </c>
      <c r="BE3" s="121"/>
      <c r="BF3" s="121"/>
      <c r="BG3" s="121"/>
      <c r="BZ3" t="s">
        <v>763</v>
      </c>
      <c r="CG3" t="s">
        <v>471</v>
      </c>
      <c r="CK3" t="s">
        <v>474</v>
      </c>
      <c r="CM3" t="s">
        <v>459</v>
      </c>
      <c r="CQ3" s="121" t="s">
        <v>496</v>
      </c>
      <c r="CR3" s="121"/>
      <c r="CS3" s="121"/>
      <c r="CT3" s="121"/>
      <c r="CU3" s="121"/>
      <c r="CV3" s="121"/>
      <c r="CW3" s="121"/>
      <c r="CX3" s="121"/>
      <c r="CY3" s="45"/>
      <c r="CZ3" s="45"/>
      <c r="DA3" s="118"/>
      <c r="DB3" s="118"/>
      <c r="DC3" s="45"/>
      <c r="DD3" s="73"/>
      <c r="DE3" s="45"/>
      <c r="DF3" s="45"/>
      <c r="DG3" s="45"/>
      <c r="DH3" s="76"/>
      <c r="DW3" t="s">
        <v>587</v>
      </c>
      <c r="EJ3" s="7"/>
      <c r="EU3" s="7" t="s">
        <v>686</v>
      </c>
      <c r="EZ3" s="7" t="s">
        <v>756</v>
      </c>
      <c r="FD3" s="7" t="s">
        <v>751</v>
      </c>
      <c r="FE3" s="11" t="s">
        <v>757</v>
      </c>
      <c r="FJ3" s="29" t="s">
        <v>294</v>
      </c>
      <c r="FQ3" t="s">
        <v>286</v>
      </c>
      <c r="GQ3" s="6"/>
      <c r="GR3" s="6"/>
      <c r="GS3" s="6"/>
      <c r="GT3" s="6"/>
      <c r="GU3" s="30" t="s">
        <v>285</v>
      </c>
      <c r="GV3" s="6"/>
      <c r="GW3" s="6"/>
      <c r="GX3" s="6"/>
      <c r="GY3" s="6"/>
      <c r="GZ3" s="6"/>
      <c r="HA3" s="6"/>
      <c r="HB3" s="6"/>
      <c r="HC3" s="6"/>
      <c r="HD3" s="6"/>
      <c r="HE3" s="6"/>
      <c r="HK3" s="27" t="s">
        <v>314</v>
      </c>
      <c r="HL3" s="27"/>
      <c r="HM3" s="126" t="s">
        <v>49</v>
      </c>
      <c r="HN3" s="126"/>
      <c r="HO3" s="126"/>
      <c r="HQ3" s="126" t="s">
        <v>50</v>
      </c>
      <c r="HR3" s="126"/>
      <c r="HS3" s="126"/>
      <c r="HV3" s="127" t="s">
        <v>51</v>
      </c>
      <c r="HW3" s="127"/>
      <c r="HX3" s="127"/>
      <c r="HZ3" s="127" t="s">
        <v>104</v>
      </c>
      <c r="IA3" s="127"/>
      <c r="IB3" s="127"/>
      <c r="ID3" s="127" t="s">
        <v>112</v>
      </c>
      <c r="IE3" s="127"/>
      <c r="IF3" s="127"/>
      <c r="IH3" s="127" t="s">
        <v>113</v>
      </c>
      <c r="II3" s="127"/>
      <c r="IJ3" s="127"/>
      <c r="IM3" s="128" t="s">
        <v>129</v>
      </c>
      <c r="IN3" s="128"/>
      <c r="IO3" s="128"/>
      <c r="IR3" s="128" t="s">
        <v>105</v>
      </c>
      <c r="IS3" s="128"/>
      <c r="IT3" s="128"/>
    </row>
    <row r="4" spans="1:254" ht="18" x14ac:dyDescent="0.25">
      <c r="A4" t="s">
        <v>31</v>
      </c>
      <c r="B4" t="s">
        <v>32</v>
      </c>
      <c r="C4" t="s">
        <v>48</v>
      </c>
      <c r="D4" t="s">
        <v>47</v>
      </c>
      <c r="E4" t="s">
        <v>52</v>
      </c>
      <c r="F4" s="17" t="s">
        <v>182</v>
      </c>
      <c r="G4" t="s">
        <v>128</v>
      </c>
      <c r="H4" t="s">
        <v>36</v>
      </c>
      <c r="W4" t="s">
        <v>224</v>
      </c>
      <c r="X4" t="s">
        <v>225</v>
      </c>
      <c r="Y4" t="s">
        <v>226</v>
      </c>
      <c r="Z4" t="s">
        <v>227</v>
      </c>
      <c r="AA4" t="s">
        <v>228</v>
      </c>
      <c r="AB4" t="s">
        <v>229</v>
      </c>
      <c r="AC4" t="s">
        <v>230</v>
      </c>
      <c r="AD4" t="s">
        <v>231</v>
      </c>
      <c r="AF4" t="s">
        <v>272</v>
      </c>
      <c r="AG4" t="s">
        <v>273</v>
      </c>
      <c r="AI4" t="s">
        <v>224</v>
      </c>
      <c r="AJ4" t="s">
        <v>225</v>
      </c>
      <c r="AK4" t="s">
        <v>226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S4" t="s">
        <v>352</v>
      </c>
      <c r="AT4" t="s">
        <v>656</v>
      </c>
      <c r="AU4" t="s">
        <v>351</v>
      </c>
      <c r="AW4" t="s">
        <v>353</v>
      </c>
      <c r="AX4" t="s">
        <v>354</v>
      </c>
      <c r="AY4" t="s">
        <v>355</v>
      </c>
      <c r="AZ4" t="s">
        <v>375</v>
      </c>
      <c r="BA4" t="s">
        <v>361</v>
      </c>
      <c r="BB4" t="s">
        <v>377</v>
      </c>
      <c r="BC4" t="s">
        <v>378</v>
      </c>
      <c r="BD4" t="s">
        <v>356</v>
      </c>
      <c r="BE4" t="s">
        <v>361</v>
      </c>
      <c r="BF4" t="s">
        <v>364</v>
      </c>
      <c r="BG4" s="38" t="s">
        <v>365</v>
      </c>
      <c r="BH4" s="38" t="s">
        <v>414</v>
      </c>
      <c r="BI4" s="38" t="s">
        <v>409</v>
      </c>
      <c r="BJ4" s="44" t="s">
        <v>415</v>
      </c>
      <c r="BS4" t="s">
        <v>408</v>
      </c>
      <c r="BT4" t="s">
        <v>387</v>
      </c>
      <c r="BU4" t="s">
        <v>396</v>
      </c>
      <c r="BV4" t="s">
        <v>515</v>
      </c>
      <c r="BW4" t="s">
        <v>397</v>
      </c>
      <c r="BX4" t="s">
        <v>567</v>
      </c>
      <c r="BY4" t="s">
        <v>568</v>
      </c>
      <c r="BZ4" t="s">
        <v>416</v>
      </c>
      <c r="CB4" t="s">
        <v>421</v>
      </c>
      <c r="CC4" t="s">
        <v>423</v>
      </c>
      <c r="CD4" t="s">
        <v>420</v>
      </c>
      <c r="CF4" t="s">
        <v>457</v>
      </c>
      <c r="CG4" t="s">
        <v>456</v>
      </c>
      <c r="CI4" t="s">
        <v>470</v>
      </c>
      <c r="CJ4" t="s">
        <v>472</v>
      </c>
      <c r="CK4" t="s">
        <v>473</v>
      </c>
      <c r="CL4" t="s">
        <v>475</v>
      </c>
      <c r="CM4" t="s">
        <v>455</v>
      </c>
      <c r="CN4" t="s">
        <v>675</v>
      </c>
      <c r="CO4" t="s">
        <v>676</v>
      </c>
      <c r="CQ4" t="s">
        <v>224</v>
      </c>
      <c r="CR4" t="s">
        <v>225</v>
      </c>
      <c r="CS4" t="s">
        <v>226</v>
      </c>
      <c r="CT4" t="s">
        <v>227</v>
      </c>
      <c r="CU4" t="s">
        <v>228</v>
      </c>
      <c r="CV4" t="s">
        <v>229</v>
      </c>
      <c r="CW4" t="s">
        <v>230</v>
      </c>
      <c r="CX4" t="s">
        <v>231</v>
      </c>
      <c r="CY4" t="s">
        <v>517</v>
      </c>
      <c r="CZ4" t="s">
        <v>580</v>
      </c>
      <c r="DA4" t="s">
        <v>776</v>
      </c>
      <c r="DB4" t="s">
        <v>775</v>
      </c>
      <c r="DC4" t="s">
        <v>777</v>
      </c>
      <c r="DD4" s="71" t="s">
        <v>581</v>
      </c>
      <c r="DE4" t="s">
        <v>497</v>
      </c>
      <c r="DF4" t="s">
        <v>498</v>
      </c>
      <c r="DG4" t="s">
        <v>499</v>
      </c>
      <c r="DH4" s="74" t="s">
        <v>582</v>
      </c>
      <c r="DI4" t="s">
        <v>583</v>
      </c>
      <c r="DJ4" t="s">
        <v>520</v>
      </c>
      <c r="DK4" t="s">
        <v>584</v>
      </c>
      <c r="DL4" t="s">
        <v>585</v>
      </c>
      <c r="DM4" t="s">
        <v>510</v>
      </c>
      <c r="DN4" t="s">
        <v>501</v>
      </c>
      <c r="DO4" t="s">
        <v>516</v>
      </c>
      <c r="DP4" t="s">
        <v>586</v>
      </c>
      <c r="DQ4" t="s">
        <v>778</v>
      </c>
      <c r="DR4" t="s">
        <v>500</v>
      </c>
      <c r="DS4" t="s">
        <v>502</v>
      </c>
      <c r="DT4" t="s">
        <v>518</v>
      </c>
      <c r="DU4" t="s">
        <v>521</v>
      </c>
      <c r="DV4" t="s">
        <v>511</v>
      </c>
      <c r="DW4" t="s">
        <v>512</v>
      </c>
      <c r="DX4" t="s">
        <v>513</v>
      </c>
      <c r="DZ4" s="119" t="s">
        <v>588</v>
      </c>
      <c r="EA4" s="119" t="s">
        <v>578</v>
      </c>
      <c r="EB4" t="s">
        <v>579</v>
      </c>
      <c r="ED4" t="s">
        <v>529</v>
      </c>
      <c r="EE4" t="s">
        <v>530</v>
      </c>
      <c r="EF4" t="s">
        <v>531</v>
      </c>
      <c r="EG4" t="s">
        <v>532</v>
      </c>
      <c r="EH4" t="s">
        <v>533</v>
      </c>
      <c r="EJ4" t="s">
        <v>224</v>
      </c>
      <c r="EK4" t="s">
        <v>225</v>
      </c>
      <c r="EL4" t="s">
        <v>226</v>
      </c>
      <c r="EM4" t="s">
        <v>227</v>
      </c>
      <c r="EN4" t="s">
        <v>228</v>
      </c>
      <c r="EO4" t="s">
        <v>229</v>
      </c>
      <c r="EP4" t="s">
        <v>230</v>
      </c>
      <c r="EQ4" t="s">
        <v>231</v>
      </c>
      <c r="ES4" s="7" t="s">
        <v>553</v>
      </c>
      <c r="EU4" s="7" t="s">
        <v>554</v>
      </c>
      <c r="EX4" s="7" t="s">
        <v>745</v>
      </c>
      <c r="EZ4" s="7" t="s">
        <v>746</v>
      </c>
      <c r="FA4" s="7" t="s">
        <v>755</v>
      </c>
      <c r="FB4" s="7" t="s">
        <v>747</v>
      </c>
      <c r="FC4" s="7" t="s">
        <v>754</v>
      </c>
      <c r="FD4" s="7" t="s">
        <v>748</v>
      </c>
      <c r="FE4" s="7" t="s">
        <v>753</v>
      </c>
      <c r="FJ4" t="s">
        <v>291</v>
      </c>
      <c r="FK4" t="s">
        <v>295</v>
      </c>
      <c r="FL4" t="s">
        <v>296</v>
      </c>
      <c r="FM4" t="s">
        <v>297</v>
      </c>
      <c r="FN4" t="s">
        <v>298</v>
      </c>
      <c r="FO4" t="s">
        <v>292</v>
      </c>
      <c r="FQ4" t="s">
        <v>287</v>
      </c>
      <c r="FR4" t="s">
        <v>288</v>
      </c>
      <c r="FS4" t="s">
        <v>289</v>
      </c>
      <c r="FT4" t="s">
        <v>290</v>
      </c>
      <c r="FV4" t="s">
        <v>224</v>
      </c>
      <c r="FW4" t="s">
        <v>225</v>
      </c>
      <c r="FX4" t="s">
        <v>226</v>
      </c>
      <c r="FY4" t="s">
        <v>227</v>
      </c>
      <c r="FZ4" t="s">
        <v>228</v>
      </c>
      <c r="GA4" t="s">
        <v>229</v>
      </c>
      <c r="GB4" t="s">
        <v>230</v>
      </c>
      <c r="GC4" t="s">
        <v>231</v>
      </c>
      <c r="GE4" t="s">
        <v>234</v>
      </c>
      <c r="GG4" t="s">
        <v>235</v>
      </c>
      <c r="GJ4" t="s">
        <v>239</v>
      </c>
      <c r="GK4" t="s">
        <v>240</v>
      </c>
      <c r="GL4" t="s">
        <v>241</v>
      </c>
      <c r="GQ4" s="6"/>
      <c r="GR4" s="6"/>
      <c r="GS4" s="6"/>
      <c r="GT4" s="6"/>
      <c r="GU4" s="6" t="s">
        <v>301</v>
      </c>
      <c r="GV4" s="6"/>
      <c r="GW4" s="6"/>
      <c r="GX4" s="6"/>
      <c r="GY4" s="6"/>
      <c r="GZ4" s="6"/>
      <c r="HA4" s="6"/>
      <c r="HB4" s="6"/>
      <c r="HC4" s="6"/>
      <c r="HD4" s="6"/>
      <c r="HE4" s="6"/>
      <c r="HG4" t="s">
        <v>313</v>
      </c>
      <c r="HK4" t="s">
        <v>312</v>
      </c>
      <c r="HM4" s="31" t="s">
        <v>309</v>
      </c>
      <c r="HN4" s="31" t="s">
        <v>311</v>
      </c>
      <c r="HO4" s="31" t="s">
        <v>310</v>
      </c>
      <c r="HQ4" s="31" t="s">
        <v>309</v>
      </c>
      <c r="HR4" s="31" t="s">
        <v>311</v>
      </c>
      <c r="HS4" s="31" t="s">
        <v>310</v>
      </c>
      <c r="HV4" s="33" t="s">
        <v>309</v>
      </c>
      <c r="HW4" s="33" t="s">
        <v>311</v>
      </c>
      <c r="HX4" s="33" t="s">
        <v>310</v>
      </c>
      <c r="HZ4" s="33" t="s">
        <v>309</v>
      </c>
      <c r="IA4" s="33" t="s">
        <v>311</v>
      </c>
      <c r="IB4" s="33" t="s">
        <v>310</v>
      </c>
      <c r="ID4" s="33" t="s">
        <v>309</v>
      </c>
      <c r="IE4" s="33" t="s">
        <v>311</v>
      </c>
      <c r="IF4" s="33" t="s">
        <v>310</v>
      </c>
      <c r="IH4" s="33" t="s">
        <v>309</v>
      </c>
      <c r="II4" s="33" t="s">
        <v>311</v>
      </c>
      <c r="IJ4" s="33" t="s">
        <v>310</v>
      </c>
      <c r="IM4" s="36" t="s">
        <v>309</v>
      </c>
      <c r="IN4" s="36" t="s">
        <v>311</v>
      </c>
      <c r="IO4" s="36" t="s">
        <v>310</v>
      </c>
      <c r="IR4" s="36" t="s">
        <v>309</v>
      </c>
      <c r="IS4" s="36" t="s">
        <v>311</v>
      </c>
      <c r="IT4" s="36" t="s">
        <v>310</v>
      </c>
    </row>
    <row r="5" spans="1:254" ht="17" x14ac:dyDescent="0.2">
      <c r="A5" s="2">
        <v>1</v>
      </c>
      <c r="B5">
        <v>1</v>
      </c>
      <c r="C5" s="13" t="s">
        <v>49</v>
      </c>
      <c r="D5">
        <v>1</v>
      </c>
      <c r="E5" t="str">
        <f>C5&amp;" - " &amp;"Lv"&amp;D5</f>
        <v>橙1 - Lv1</v>
      </c>
      <c r="F5" s="17" t="s">
        <v>184</v>
      </c>
      <c r="G5" t="str">
        <f>TEXT(SUBSTITUTE(C5,RIGHT(C5,1),"")&amp;D5,0)</f>
        <v>橙1</v>
      </c>
      <c r="H5">
        <f>VLOOKUP(G5,Reference1!C:E,3,FALSE)</f>
        <v>393</v>
      </c>
      <c r="I5" s="124" t="s">
        <v>167</v>
      </c>
      <c r="V5" s="2"/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I5">
        <f>VLOOKUP(W5,CardUpgrade!$C$10:$I$20,6,FALSE)</f>
        <v>1</v>
      </c>
      <c r="AJ5">
        <f>VLOOKUP(X5,CardUpgrade!$C$10:$I$20,6,FALSE)</f>
        <v>0</v>
      </c>
      <c r="AK5">
        <f>VLOOKUP(Y5,CardUpgrade!$C$10:$I$20,6,FALSE)</f>
        <v>0</v>
      </c>
      <c r="AL5">
        <f>VLOOKUP(Z5,CardUpgrade!$C$10:$I$20,6,FALSE)</f>
        <v>0</v>
      </c>
      <c r="AM5">
        <f>VLOOKUP(AA5,CardUpgrade!$C$10:$I$20,6,FALSE)</f>
        <v>0</v>
      </c>
      <c r="AN5">
        <f>VLOOKUP(AB5,CardUpgrade!$C$10:$I$20,6,FALSE)</f>
        <v>0</v>
      </c>
      <c r="AO5">
        <f>VLOOKUP(AC5,CardUpgrade!$C$10:$I$20,7,FALSE)</f>
        <v>0</v>
      </c>
      <c r="AP5">
        <f>VLOOKUP(AD5,CardUpgrade!$C$10:$I$20,7,FALSE)</f>
        <v>0</v>
      </c>
      <c r="AS5" s="2">
        <f>SUM(AI5:AJ5)*'Chest&amp;Cards&amp;Offer'!$N$3 + SUM('Dungeon&amp;Framework'!AK5:AN5)*'Chest&amp;Cards&amp;Offer'!$N$4</f>
        <v>3600</v>
      </c>
      <c r="AT5">
        <f>SUM(AO5:AP5)*'Chest&amp;Cards&amp;Offer'!$N$5</f>
        <v>0</v>
      </c>
      <c r="AU5" s="2">
        <f>AS5</f>
        <v>3600</v>
      </c>
      <c r="AW5" s="40">
        <v>0</v>
      </c>
      <c r="AX5">
        <f>AU5*(1-AW5)</f>
        <v>3600</v>
      </c>
      <c r="AY5">
        <f>AU5-AX5</f>
        <v>0</v>
      </c>
      <c r="AZ5">
        <f>SUM($AY$5:AY5)</f>
        <v>0</v>
      </c>
      <c r="BA5">
        <f>AZ5/'Chest&amp;Cards&amp;Offer'!$R$3</f>
        <v>0</v>
      </c>
      <c r="BB5">
        <f>BA5/100</f>
        <v>0</v>
      </c>
      <c r="BC5">
        <v>1</v>
      </c>
      <c r="BH5">
        <f>VLOOKUP(LEFT(C5,1),'CardsStar&amp;Rewards'!$AF$13:$AJ$16,2,FALSE)</f>
        <v>6</v>
      </c>
      <c r="BI5">
        <f>VLOOKUP(LEFT(C5,1),'CardsStar&amp;Rewards'!$AF$19:$AJ$22,2,FALSE)</f>
        <v>5</v>
      </c>
      <c r="BJ5">
        <f>SUM($BI$5:BI5)</f>
        <v>5</v>
      </c>
      <c r="BS5">
        <f>VLOOKUP(BJ5,StarIdelRewards!A:D,4,FALSE)</f>
        <v>3</v>
      </c>
      <c r="BT5">
        <v>1</v>
      </c>
      <c r="BU5">
        <f>BT5/18* 24*60</f>
        <v>80</v>
      </c>
      <c r="BV5">
        <f>BU5*60</f>
        <v>4800</v>
      </c>
      <c r="BW5">
        <f>BS5*BV5</f>
        <v>14400</v>
      </c>
      <c r="BX5">
        <f>SUM($BW$5:BW5)</f>
        <v>14400</v>
      </c>
      <c r="BY5">
        <f>SUM($AX$5:AX5)</f>
        <v>3600</v>
      </c>
      <c r="BZ5" s="46">
        <f>(BX5-BY5)/BY5</f>
        <v>3</v>
      </c>
      <c r="CG5">
        <f>BJ5</f>
        <v>5</v>
      </c>
      <c r="CH5" s="122" t="s">
        <v>460</v>
      </c>
      <c r="CI5" s="43">
        <f>B5*1</f>
        <v>1</v>
      </c>
      <c r="CJ5" s="43">
        <f>CI5*'Chest&amp;Cards&amp;Offer'!$J$70</f>
        <v>90</v>
      </c>
      <c r="CK5" s="43"/>
      <c r="CL5" s="43"/>
      <c r="CQ5">
        <f>VLOOKUP(W5,CardUpgrade!$O$9:$R$20,2,FALSE)</f>
        <v>15000</v>
      </c>
      <c r="CR5">
        <f>VLOOKUP(X5,CardUpgrade!$O$9:$R$20,2,FALSE)</f>
        <v>0</v>
      </c>
      <c r="CS5">
        <f>VLOOKUP(Y5,CardUpgrade!$O$9:$R$20,3,FALSE)</f>
        <v>0</v>
      </c>
      <c r="CT5">
        <f>VLOOKUP(Z5,CardUpgrade!$O$9:$R$20,3,FALSE)</f>
        <v>0</v>
      </c>
      <c r="CU5">
        <f>VLOOKUP(AA5,CardUpgrade!$O$9:$R$20,3,FALSE)</f>
        <v>0</v>
      </c>
      <c r="CV5">
        <f>VLOOKUP(AB5,CardUpgrade!$O$9:$R$20,3,FALSE)</f>
        <v>0</v>
      </c>
      <c r="CW5">
        <f>VLOOKUP(AC5,CardUpgrade!$O$9:$R$20,4,FALSE)</f>
        <v>0</v>
      </c>
      <c r="CX5">
        <f>VLOOKUP(AD5,CardUpgrade!$O$9:$R$20,4,FALSE)</f>
        <v>0</v>
      </c>
      <c r="CY5">
        <f>SUM(CQ5:CV5)</f>
        <v>15000</v>
      </c>
      <c r="CZ5">
        <f>CY5</f>
        <v>15000</v>
      </c>
      <c r="DA5">
        <f>BW5*$DA$2</f>
        <v>7200</v>
      </c>
      <c r="DB5">
        <f>AY5*$DA$2</f>
        <v>0</v>
      </c>
      <c r="DC5" s="47">
        <v>0</v>
      </c>
      <c r="DD5" s="71">
        <f>(CZ5-DA5-DB5)*(1-DC5)</f>
        <v>7800</v>
      </c>
      <c r="DE5">
        <f>SUM($DD$5:DD5)</f>
        <v>7800</v>
      </c>
      <c r="DF5" s="47">
        <v>0</v>
      </c>
      <c r="DG5" s="47">
        <f>1-DF5</f>
        <v>1</v>
      </c>
      <c r="DH5" s="74">
        <f>DD5*DF5</f>
        <v>0</v>
      </c>
      <c r="DI5">
        <f>SUM($DH$5:DH5)</f>
        <v>0</v>
      </c>
      <c r="DJ5">
        <f>DI5</f>
        <v>0</v>
      </c>
      <c r="DK5">
        <f>DD5*DG5</f>
        <v>7800</v>
      </c>
      <c r="DL5">
        <f>SUM($DK$5:DK5)</f>
        <v>7800</v>
      </c>
      <c r="DM5">
        <f t="shared" ref="DM5:DM36" si="0">BJ5</f>
        <v>5</v>
      </c>
      <c r="DN5">
        <f>SUM($BH$5:BH5)</f>
        <v>6</v>
      </c>
      <c r="DO5">
        <f>ROUND(AVERAGE(DM5:DN5),0)</f>
        <v>6</v>
      </c>
      <c r="DP5" s="121">
        <f>SUM(DK5:DK22)</f>
        <v>587400</v>
      </c>
      <c r="DQ5" s="121">
        <f>DO22</f>
        <v>123</v>
      </c>
      <c r="DR5">
        <f>DL5/DM5</f>
        <v>1560</v>
      </c>
      <c r="DS5" s="121">
        <f>DP5/DQ5</f>
        <v>4775.6097560975613</v>
      </c>
      <c r="DT5">
        <f>VLOOKUP(DM5,StarIdelRewards!A:I,9,FALSE)*BV5</f>
        <v>4800</v>
      </c>
      <c r="DU5">
        <f>DJ5</f>
        <v>0</v>
      </c>
      <c r="DV5">
        <f>SUM($DT$5:DT5)</f>
        <v>4800</v>
      </c>
      <c r="DW5" s="46">
        <f>(DI5-DV5)/DV5</f>
        <v>-1</v>
      </c>
      <c r="DX5">
        <f t="shared" ref="DX5:DX36" si="1">DJ5/BV5</f>
        <v>0</v>
      </c>
      <c r="DZ5" s="119">
        <f t="shared" ref="DZ5:DZ36" si="2">CZ5*DC5</f>
        <v>0</v>
      </c>
      <c r="EA5" s="119">
        <f t="shared" ref="EA5:EA36" si="3">BB5</f>
        <v>0</v>
      </c>
      <c r="EB5" s="121">
        <f>SUM(DZ5:DZ64)*EC77/(EA64)/100</f>
        <v>28.228084454445352</v>
      </c>
      <c r="ED5">
        <f t="shared" ref="ED5:ED36" si="4">BB5</f>
        <v>0</v>
      </c>
      <c r="EE5">
        <f>B5*(3-1.333)*'Chest&amp;Cards&amp;Offer'!$J$70/100</f>
        <v>1.5003</v>
      </c>
      <c r="EF5">
        <f>ED5+EE5</f>
        <v>1.5003</v>
      </c>
      <c r="EG5">
        <f>DO5</f>
        <v>6</v>
      </c>
      <c r="EJ5">
        <f>VLOOKUP(W5,CardUpgrade!$I$52:$L$63,2,FALSE)</f>
        <v>1</v>
      </c>
      <c r="EK5">
        <f>VLOOKUP(X5,CardUpgrade!$I$52:$L$63,2,FALSE)</f>
        <v>0</v>
      </c>
      <c r="EL5">
        <f>VLOOKUP(Y5,CardUpgrade!$I$52:$L$63,3,FALSE)</f>
        <v>0</v>
      </c>
      <c r="EM5">
        <f>VLOOKUP(Z5,CardUpgrade!$I$52:$L$63,3,FALSE)</f>
        <v>0</v>
      </c>
      <c r="EN5">
        <f>VLOOKUP(AA5,CardUpgrade!$I$52:$L$63,3,FALSE)</f>
        <v>0</v>
      </c>
      <c r="EO5">
        <f>VLOOKUP(AB5,CardUpgrade!$I$52:$L$63,3,FALSE)</f>
        <v>0</v>
      </c>
      <c r="EP5">
        <f>VLOOKUP(AC5,CardUpgrade!$I$52:$L$63,4,FALSE)</f>
        <v>0</v>
      </c>
      <c r="EQ5">
        <f>VLOOKUP(AD5,CardUpgrade!$I$52:$L$63,4,FALSE)</f>
        <v>0</v>
      </c>
      <c r="ES5" s="7">
        <f>SUM(EJ5:EO5)</f>
        <v>1</v>
      </c>
      <c r="EU5" s="7">
        <f t="shared" ref="EU5:EU36" si="5">SUM(EJ5:EQ5)</f>
        <v>1</v>
      </c>
      <c r="EX5" s="7">
        <f>2*2</f>
        <v>4</v>
      </c>
      <c r="EY5" s="7">
        <f>SUM($EX$5:EX5)</f>
        <v>4</v>
      </c>
      <c r="EZ5" s="7">
        <v>2</v>
      </c>
      <c r="FA5" s="7">
        <f>SUM($EZ$5:EZ5)</f>
        <v>2</v>
      </c>
      <c r="FB5" s="7" t="str">
        <f>IFERROR(VLOOKUP(ER5,'CourseLevel&amp;Rewards&amp;PVP'!$A$3:$F$18,6,FALSE),"")</f>
        <v/>
      </c>
      <c r="FC5" s="7">
        <f>SUM($FB$5:FB5)</f>
        <v>0</v>
      </c>
      <c r="FD5" s="7">
        <f>VLOOKUP(CG5,ProgressReward!C:K,9,FALSE)</f>
        <v>4</v>
      </c>
      <c r="FE5" s="7">
        <f>FA5+FC5+FD5</f>
        <v>6</v>
      </c>
      <c r="FG5" s="48"/>
      <c r="FJ5" t="s">
        <v>299</v>
      </c>
      <c r="GQ5" t="s">
        <v>242</v>
      </c>
      <c r="HB5" t="s">
        <v>279</v>
      </c>
      <c r="HG5" t="s">
        <v>316</v>
      </c>
    </row>
    <row r="6" spans="1:254" ht="18" customHeight="1" x14ac:dyDescent="0.2">
      <c r="A6" s="2">
        <v>2</v>
      </c>
      <c r="B6">
        <v>2</v>
      </c>
      <c r="C6" s="13" t="s">
        <v>50</v>
      </c>
      <c r="D6">
        <v>1</v>
      </c>
      <c r="E6" t="str">
        <f t="shared" ref="E6:E22" si="6">C6&amp;" - " &amp;"Lv"&amp;D6</f>
        <v>橙2 - Lv1</v>
      </c>
      <c r="F6" s="17" t="s">
        <v>185</v>
      </c>
      <c r="G6" t="str">
        <f t="shared" ref="G6:G22" si="7">TEXT(SUBSTITUTE(C6,RIGHT(C6,1),"")&amp;D6,0)</f>
        <v>橙1</v>
      </c>
      <c r="H6">
        <f>VLOOKUP(G6,Reference1!C:E,3,FALSE)</f>
        <v>393</v>
      </c>
      <c r="I6" s="124"/>
      <c r="V6" s="2"/>
      <c r="W6">
        <v>1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I6">
        <f>VLOOKUP(W6,CardUpgrade!$C$10:$I$20,6,FALSE)</f>
        <v>1</v>
      </c>
      <c r="AJ6">
        <f>VLOOKUP(X6,CardUpgrade!$C$10:$I$20,6,FALSE)</f>
        <v>1</v>
      </c>
      <c r="AK6">
        <f>VLOOKUP(Y6,CardUpgrade!$C$10:$I$20,6,FALSE)</f>
        <v>0</v>
      </c>
      <c r="AL6">
        <f>VLOOKUP(Z6,CardUpgrade!$C$10:$I$20,6,FALSE)</f>
        <v>0</v>
      </c>
      <c r="AM6">
        <f>VLOOKUP(AA6,CardUpgrade!$C$10:$I$20,6,FALSE)</f>
        <v>0</v>
      </c>
      <c r="AN6">
        <f>VLOOKUP(AB6,CardUpgrade!$C$10:$I$20,6,FALSE)</f>
        <v>0</v>
      </c>
      <c r="AO6">
        <f>VLOOKUP(AC6,CardUpgrade!$C$10:$I$20,7,FALSE)</f>
        <v>0</v>
      </c>
      <c r="AP6">
        <f>VLOOKUP(AD6,CardUpgrade!$C$10:$I$20,7,FALSE)</f>
        <v>0</v>
      </c>
      <c r="AS6" s="2">
        <f>SUM(AI6:AJ6)*'Chest&amp;Cards&amp;Offer'!$N$3 + SUM('Dungeon&amp;Framework'!AK6:AN6)*'Chest&amp;Cards&amp;Offer'!$N$4</f>
        <v>7200</v>
      </c>
      <c r="AT6">
        <f>SUM(AO6:AP6)*'Chest&amp;Cards&amp;Offer'!$N$5</f>
        <v>0</v>
      </c>
      <c r="AU6" s="2">
        <f>AS6-AS5</f>
        <v>3600</v>
      </c>
      <c r="AW6" s="40">
        <v>0</v>
      </c>
      <c r="AX6">
        <f t="shared" ref="AX6:AX64" si="8">AU6*(1-AW6)</f>
        <v>3600</v>
      </c>
      <c r="AY6">
        <f t="shared" ref="AY6:AY64" si="9">AU6-AX6</f>
        <v>0</v>
      </c>
      <c r="AZ6">
        <f>SUM($AY$5:AY6)</f>
        <v>0</v>
      </c>
      <c r="BA6">
        <f>AZ6/'Chest&amp;Cards&amp;Offer'!$R$3</f>
        <v>0</v>
      </c>
      <c r="BB6">
        <f t="shared" ref="BB6:BB64" si="10">BA6/100</f>
        <v>0</v>
      </c>
      <c r="BC6">
        <v>2</v>
      </c>
      <c r="BH6">
        <f>VLOOKUP(LEFT(C6,1),'CardsStar&amp;Rewards'!$AF$13:$AJ$16,2,FALSE)</f>
        <v>6</v>
      </c>
      <c r="BI6">
        <f>VLOOKUP(LEFT(C6,1),'CardsStar&amp;Rewards'!$AF$19:$AJ$22,2,FALSE)</f>
        <v>5</v>
      </c>
      <c r="BJ6">
        <f>SUM($BI$5:BI6)</f>
        <v>10</v>
      </c>
      <c r="BS6">
        <f>VLOOKUP(BJ6,StarIdelRewards!A:D,4,FALSE)</f>
        <v>4</v>
      </c>
      <c r="BT6">
        <v>1</v>
      </c>
      <c r="BU6">
        <f t="shared" ref="BU6:BU64" si="11">BT6/18* 24*60</f>
        <v>80</v>
      </c>
      <c r="BV6">
        <f t="shared" ref="BV6:BV64" si="12">BU6*60</f>
        <v>4800</v>
      </c>
      <c r="BW6">
        <f t="shared" ref="BW6:BW64" si="13">BS6*BV6</f>
        <v>19200</v>
      </c>
      <c r="BX6">
        <f>SUM($BW$5:BW6)</f>
        <v>33600</v>
      </c>
      <c r="BY6">
        <f>SUM($AX$5:AX6)</f>
        <v>7200</v>
      </c>
      <c r="BZ6" s="46">
        <f t="shared" ref="BZ6:BZ64" si="14">(BX6-BY6)/BY6</f>
        <v>3.6666666666666665</v>
      </c>
      <c r="CG6">
        <f t="shared" ref="CG6:CG64" si="15">BJ6</f>
        <v>10</v>
      </c>
      <c r="CH6" s="122"/>
      <c r="CI6" s="43">
        <f t="shared" ref="CI6:CI22" si="16">B6*1</f>
        <v>2</v>
      </c>
      <c r="CJ6" s="43">
        <f>CI6*'Chest&amp;Cards&amp;Offer'!$J$70</f>
        <v>180</v>
      </c>
      <c r="CK6" s="43"/>
      <c r="CL6" s="43"/>
      <c r="CQ6">
        <f>VLOOKUP(W6,CardUpgrade!$O$9:$R$20,2,FALSE)</f>
        <v>15000</v>
      </c>
      <c r="CR6">
        <f>VLOOKUP(X6,CardUpgrade!$O$9:$R$20,2,FALSE)</f>
        <v>15000</v>
      </c>
      <c r="CS6">
        <f>VLOOKUP(Y6,CardUpgrade!$O$9:$R$20,3,FALSE)</f>
        <v>0</v>
      </c>
      <c r="CT6">
        <f>VLOOKUP(Z6,CardUpgrade!$O$9:$R$20,3,FALSE)</f>
        <v>0</v>
      </c>
      <c r="CU6">
        <f>VLOOKUP(AA6,CardUpgrade!$O$9:$R$20,3,FALSE)</f>
        <v>0</v>
      </c>
      <c r="CV6">
        <f>VLOOKUP(AB6,CardUpgrade!$O$9:$R$20,3,FALSE)</f>
        <v>0</v>
      </c>
      <c r="CW6">
        <f>VLOOKUP(AC6,CardUpgrade!$O$9:$R$20,4,FALSE)</f>
        <v>0</v>
      </c>
      <c r="CX6">
        <f>VLOOKUP(AD6,CardUpgrade!$O$9:$R$20,4,FALSE)</f>
        <v>0</v>
      </c>
      <c r="CY6">
        <f t="shared" ref="CY6:CY64" si="17">SUM(CQ6:CV6)</f>
        <v>30000</v>
      </c>
      <c r="CZ6">
        <f>CY6-CY5</f>
        <v>15000</v>
      </c>
      <c r="DA6">
        <f t="shared" ref="DA6:DA64" si="18">BW6*$DA$2</f>
        <v>9600</v>
      </c>
      <c r="DB6">
        <f t="shared" ref="DB6:DB64" si="19">AY6*$DA$2</f>
        <v>0</v>
      </c>
      <c r="DC6" s="47">
        <v>0</v>
      </c>
      <c r="DD6" s="71">
        <f t="shared" ref="DD6:DD64" si="20">(CZ6-DA6-DB6)*(1-DC6)</f>
        <v>5400</v>
      </c>
      <c r="DE6">
        <f>SUM($DD$5:DD6)</f>
        <v>13200</v>
      </c>
      <c r="DF6" s="47">
        <v>0</v>
      </c>
      <c r="DG6" s="47">
        <f t="shared" ref="DG6:DG22" si="21">1-DF6</f>
        <v>1</v>
      </c>
      <c r="DH6" s="74">
        <f t="shared" ref="DH6:DH58" si="22">DD6*DF6</f>
        <v>0</v>
      </c>
      <c r="DI6">
        <f>SUM($DH$5:DH6)</f>
        <v>0</v>
      </c>
      <c r="DJ6">
        <f>DI6-DI5</f>
        <v>0</v>
      </c>
      <c r="DK6">
        <f t="shared" ref="DK6:DK64" si="23">DD6*DG6</f>
        <v>5400</v>
      </c>
      <c r="DL6">
        <f>SUM($DK$5:DK6)</f>
        <v>13200</v>
      </c>
      <c r="DM6">
        <f t="shared" si="0"/>
        <v>10</v>
      </c>
      <c r="DN6">
        <f>SUM($BH$5:BH6)</f>
        <v>12</v>
      </c>
      <c r="DO6">
        <f t="shared" ref="DO6:DO64" si="24">ROUND(AVERAGE(DM6:DN6),0)</f>
        <v>11</v>
      </c>
      <c r="DP6" s="121"/>
      <c r="DQ6" s="121"/>
      <c r="DR6">
        <f t="shared" ref="DR6:DR64" si="25">DL6/DM6</f>
        <v>1320</v>
      </c>
      <c r="DS6" s="121"/>
      <c r="DT6">
        <f>VLOOKUP(DM6,StarIdelRewards!A:I,9,FALSE)*BV6</f>
        <v>9600</v>
      </c>
      <c r="DU6">
        <f t="shared" ref="DU6:DU64" si="26">DJ6</f>
        <v>0</v>
      </c>
      <c r="DV6">
        <f>SUM($DT$5:DT6)</f>
        <v>14400</v>
      </c>
      <c r="DW6" s="46">
        <f t="shared" ref="DW6:DW64" si="27">(DI6-DV6)/DV6</f>
        <v>-1</v>
      </c>
      <c r="DX6">
        <f t="shared" si="1"/>
        <v>0</v>
      </c>
      <c r="DZ6" s="119">
        <f t="shared" si="2"/>
        <v>0</v>
      </c>
      <c r="EA6" s="119">
        <f t="shared" si="3"/>
        <v>0</v>
      </c>
      <c r="EB6" s="121"/>
      <c r="ED6">
        <f t="shared" si="4"/>
        <v>0</v>
      </c>
      <c r="EE6">
        <f>B6*(3-1.333)*'Chest&amp;Cards&amp;Offer'!$J$70/100</f>
        <v>3.0005999999999999</v>
      </c>
      <c r="EF6">
        <f t="shared" ref="EF6:EF64" si="28">ED6+EE6</f>
        <v>3.0005999999999999</v>
      </c>
      <c r="EG6">
        <f t="shared" ref="EG6:EG64" si="29">DO6</f>
        <v>11</v>
      </c>
      <c r="EJ6">
        <f>VLOOKUP(W6,CardUpgrade!$I$52:$L$63,2,FALSE)</f>
        <v>1</v>
      </c>
      <c r="EK6">
        <f>VLOOKUP(X6,CardUpgrade!$I$52:$L$63,2,FALSE)</f>
        <v>1</v>
      </c>
      <c r="EL6">
        <f>VLOOKUP(Y6,CardUpgrade!$I$52:$L$63,3,FALSE)</f>
        <v>0</v>
      </c>
      <c r="EM6">
        <f>VLOOKUP(Z6,CardUpgrade!$I$52:$L$63,3,FALSE)</f>
        <v>0</v>
      </c>
      <c r="EN6">
        <f>VLOOKUP(AA6,CardUpgrade!$I$52:$L$63,3,FALSE)</f>
        <v>0</v>
      </c>
      <c r="EO6">
        <f>VLOOKUP(AB6,CardUpgrade!$I$52:$L$63,3,FALSE)</f>
        <v>0</v>
      </c>
      <c r="EP6">
        <f>VLOOKUP(AC6,CardUpgrade!$I$52:$L$63,4,FALSE)</f>
        <v>0</v>
      </c>
      <c r="EQ6">
        <f>VLOOKUP(AD6,CardUpgrade!$I$52:$L$63,4,FALSE)</f>
        <v>0</v>
      </c>
      <c r="ES6" s="7">
        <f t="shared" ref="ES6:ES64" si="30">SUM(EJ6:EO6)</f>
        <v>2</v>
      </c>
      <c r="EU6" s="7">
        <f t="shared" si="5"/>
        <v>2</v>
      </c>
      <c r="EX6" s="7">
        <f t="shared" ref="EX6:EX64" si="31">2*2</f>
        <v>4</v>
      </c>
      <c r="EY6" s="7">
        <f>SUM($EX$5:EX6)</f>
        <v>8</v>
      </c>
      <c r="EZ6" s="7">
        <v>2</v>
      </c>
      <c r="FA6" s="7">
        <f>SUM($EZ$5:EZ6)</f>
        <v>4</v>
      </c>
      <c r="FB6" s="7" t="str">
        <f>IFERROR(VLOOKUP(ER6,'CourseLevel&amp;Rewards&amp;PVP'!$A$3:$F$18,6,FALSE),"")</f>
        <v/>
      </c>
      <c r="FC6" s="7">
        <f>SUM($FB$5:FB6)</f>
        <v>0</v>
      </c>
      <c r="FD6" s="7">
        <f>VLOOKUP(CG6,ProgressReward!C:K,9,FALSE)</f>
        <v>4</v>
      </c>
      <c r="FE6" s="7">
        <f t="shared" ref="FE6:FE64" si="32">FA6+FC6+FD6</f>
        <v>8</v>
      </c>
      <c r="FG6" s="48"/>
    </row>
    <row r="7" spans="1:254" ht="19" customHeight="1" x14ac:dyDescent="0.2">
      <c r="A7" s="2">
        <v>3</v>
      </c>
      <c r="B7">
        <v>3</v>
      </c>
      <c r="C7" s="13" t="s">
        <v>49</v>
      </c>
      <c r="D7">
        <v>2</v>
      </c>
      <c r="E7" t="str">
        <f t="shared" si="6"/>
        <v>橙1 - Lv2</v>
      </c>
      <c r="F7" s="17" t="s">
        <v>186</v>
      </c>
      <c r="G7" t="str">
        <f t="shared" si="7"/>
        <v>橙2</v>
      </c>
      <c r="H7">
        <f>VLOOKUP(G7,Reference1!C:E,3,FALSE)</f>
        <v>353.7</v>
      </c>
      <c r="I7" s="124"/>
      <c r="V7" s="2"/>
      <c r="W7" s="7">
        <v>2</v>
      </c>
      <c r="X7" s="7">
        <v>1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>
        <v>0</v>
      </c>
      <c r="AI7">
        <f>VLOOKUP(W7,CardUpgrade!$C$10:$I$20,6,FALSE)</f>
        <v>6</v>
      </c>
      <c r="AJ7">
        <f>VLOOKUP(X7,CardUpgrade!$C$10:$I$20,6,FALSE)</f>
        <v>1</v>
      </c>
      <c r="AK7">
        <f>VLOOKUP(Y7,CardUpgrade!$C$10:$I$20,6,FALSE)</f>
        <v>0</v>
      </c>
      <c r="AL7">
        <f>VLOOKUP(Z7,CardUpgrade!$C$10:$I$20,6,FALSE)</f>
        <v>0</v>
      </c>
      <c r="AM7">
        <f>VLOOKUP(AA7,CardUpgrade!$C$10:$I$20,6,FALSE)</f>
        <v>0</v>
      </c>
      <c r="AN7">
        <f>VLOOKUP(AB7,CardUpgrade!$C$10:$I$20,6,FALSE)</f>
        <v>0</v>
      </c>
      <c r="AO7">
        <f>VLOOKUP(AC7,CardUpgrade!$C$10:$I$20,7,FALSE)</f>
        <v>0</v>
      </c>
      <c r="AP7">
        <f>VLOOKUP(AD7,CardUpgrade!$C$10:$I$20,7,FALSE)</f>
        <v>0</v>
      </c>
      <c r="AS7" s="2">
        <f>SUM(AI7:AJ7)*'Chest&amp;Cards&amp;Offer'!$N$3 + SUM('Dungeon&amp;Framework'!AK7:AN7)*'Chest&amp;Cards&amp;Offer'!$N$4</f>
        <v>25200</v>
      </c>
      <c r="AT7">
        <f>SUM(AO7:AP7)*'Chest&amp;Cards&amp;Offer'!$N$5</f>
        <v>0</v>
      </c>
      <c r="AU7" s="2">
        <f t="shared" ref="AU7:AU64" si="33">AS7-AS6</f>
        <v>18000</v>
      </c>
      <c r="AW7" s="40">
        <v>0</v>
      </c>
      <c r="AX7">
        <f t="shared" si="8"/>
        <v>18000</v>
      </c>
      <c r="AY7">
        <f t="shared" si="9"/>
        <v>0</v>
      </c>
      <c r="AZ7">
        <f>SUM($AY$5:AY7)</f>
        <v>0</v>
      </c>
      <c r="BA7">
        <f>AZ7/'Chest&amp;Cards&amp;Offer'!$R$3</f>
        <v>0</v>
      </c>
      <c r="BB7">
        <f t="shared" si="10"/>
        <v>0</v>
      </c>
      <c r="BC7">
        <v>3</v>
      </c>
      <c r="BH7">
        <f>VLOOKUP(LEFT(C7,1),'CardsStar&amp;Rewards'!$AF$13:$AJ$16,2,FALSE)</f>
        <v>6</v>
      </c>
      <c r="BI7">
        <f>VLOOKUP(LEFT(C7,1),'CardsStar&amp;Rewards'!$AF$19:$AJ$22,2,FALSE)</f>
        <v>5</v>
      </c>
      <c r="BJ7">
        <f>SUM($BI$5:BI7)</f>
        <v>15</v>
      </c>
      <c r="BS7">
        <f>VLOOKUP(BJ7,StarIdelRewards!A:D,4,FALSE)</f>
        <v>4</v>
      </c>
      <c r="BT7">
        <v>1</v>
      </c>
      <c r="BU7">
        <f t="shared" si="11"/>
        <v>80</v>
      </c>
      <c r="BV7">
        <f t="shared" si="12"/>
        <v>4800</v>
      </c>
      <c r="BW7">
        <f t="shared" si="13"/>
        <v>19200</v>
      </c>
      <c r="BX7">
        <f>SUM($BW$5:BW7)</f>
        <v>52800</v>
      </c>
      <c r="BY7">
        <f>SUM($AX$5:AX7)</f>
        <v>25200</v>
      </c>
      <c r="BZ7" s="46">
        <f t="shared" si="14"/>
        <v>1.0952380952380953</v>
      </c>
      <c r="CG7">
        <f t="shared" si="15"/>
        <v>15</v>
      </c>
      <c r="CH7" s="122"/>
      <c r="CI7" s="43">
        <f t="shared" si="16"/>
        <v>3</v>
      </c>
      <c r="CJ7" s="43">
        <f>CI7*'Chest&amp;Cards&amp;Offer'!$J$70</f>
        <v>270</v>
      </c>
      <c r="CK7" s="43"/>
      <c r="CL7" s="43"/>
      <c r="CQ7">
        <f>VLOOKUP(W7,CardUpgrade!$O$9:$R$20,2,FALSE)</f>
        <v>45000</v>
      </c>
      <c r="CR7">
        <f>VLOOKUP(X7,CardUpgrade!$O$9:$R$20,2,FALSE)</f>
        <v>15000</v>
      </c>
      <c r="CS7">
        <f>VLOOKUP(Y7,CardUpgrade!$O$9:$R$20,3,FALSE)</f>
        <v>0</v>
      </c>
      <c r="CT7">
        <f>VLOOKUP(Z7,CardUpgrade!$O$9:$R$20,3,FALSE)</f>
        <v>0</v>
      </c>
      <c r="CU7">
        <f>VLOOKUP(AA7,CardUpgrade!$O$9:$R$20,3,FALSE)</f>
        <v>0</v>
      </c>
      <c r="CV7">
        <f>VLOOKUP(AB7,CardUpgrade!$O$9:$R$20,3,FALSE)</f>
        <v>0</v>
      </c>
      <c r="CW7">
        <f>VLOOKUP(AC7,CardUpgrade!$O$9:$R$20,4,FALSE)</f>
        <v>0</v>
      </c>
      <c r="CX7">
        <f>VLOOKUP(AD7,CardUpgrade!$O$9:$R$20,4,FALSE)</f>
        <v>0</v>
      </c>
      <c r="CY7">
        <f t="shared" si="17"/>
        <v>60000</v>
      </c>
      <c r="CZ7">
        <f t="shared" ref="CZ7:CZ64" si="34">CY7-CY6</f>
        <v>30000</v>
      </c>
      <c r="DA7">
        <f t="shared" si="18"/>
        <v>9600</v>
      </c>
      <c r="DB7">
        <f t="shared" si="19"/>
        <v>0</v>
      </c>
      <c r="DC7" s="47">
        <v>0</v>
      </c>
      <c r="DD7" s="71">
        <f t="shared" si="20"/>
        <v>20400</v>
      </c>
      <c r="DE7">
        <f>SUM($DD$5:DD7)</f>
        <v>33600</v>
      </c>
      <c r="DF7" s="47">
        <v>0</v>
      </c>
      <c r="DG7" s="47">
        <f t="shared" si="21"/>
        <v>1</v>
      </c>
      <c r="DH7" s="74">
        <f t="shared" si="22"/>
        <v>0</v>
      </c>
      <c r="DI7">
        <f>SUM($DH$5:DH7)</f>
        <v>0</v>
      </c>
      <c r="DJ7">
        <f t="shared" ref="DJ7:DJ64" si="35">DI7-DI6</f>
        <v>0</v>
      </c>
      <c r="DK7">
        <f t="shared" si="23"/>
        <v>20400</v>
      </c>
      <c r="DL7">
        <f>SUM($DK$5:DK7)</f>
        <v>33600</v>
      </c>
      <c r="DM7">
        <f t="shared" si="0"/>
        <v>15</v>
      </c>
      <c r="DN7">
        <f>SUM($BH$5:BH7)</f>
        <v>18</v>
      </c>
      <c r="DO7">
        <f t="shared" si="24"/>
        <v>17</v>
      </c>
      <c r="DP7" s="121"/>
      <c r="DQ7" s="121"/>
      <c r="DR7">
        <f t="shared" si="25"/>
        <v>2240</v>
      </c>
      <c r="DS7" s="121"/>
      <c r="DT7">
        <f>VLOOKUP(DM7,StarIdelRewards!A:I,9,FALSE)*BV7</f>
        <v>9600</v>
      </c>
      <c r="DU7">
        <f t="shared" si="26"/>
        <v>0</v>
      </c>
      <c r="DV7">
        <f>SUM($DT$5:DT7)</f>
        <v>24000</v>
      </c>
      <c r="DW7" s="46">
        <f t="shared" si="27"/>
        <v>-1</v>
      </c>
      <c r="DX7">
        <f t="shared" si="1"/>
        <v>0</v>
      </c>
      <c r="DZ7" s="119">
        <f t="shared" si="2"/>
        <v>0</v>
      </c>
      <c r="EA7" s="119">
        <f t="shared" si="3"/>
        <v>0</v>
      </c>
      <c r="EB7" s="121"/>
      <c r="ED7">
        <f t="shared" si="4"/>
        <v>0</v>
      </c>
      <c r="EE7">
        <f>B7*(3-1.333)*'Chest&amp;Cards&amp;Offer'!$J$70/100</f>
        <v>4.5009000000000006</v>
      </c>
      <c r="EF7">
        <f t="shared" si="28"/>
        <v>4.5009000000000006</v>
      </c>
      <c r="EG7">
        <f t="shared" si="29"/>
        <v>17</v>
      </c>
      <c r="EJ7">
        <f>VLOOKUP(W7,CardUpgrade!$I$52:$L$63,2,FALSE)</f>
        <v>6</v>
      </c>
      <c r="EK7">
        <f>VLOOKUP(X7,CardUpgrade!$I$52:$L$63,2,FALSE)</f>
        <v>1</v>
      </c>
      <c r="EL7">
        <f>VLOOKUP(Y7,CardUpgrade!$I$52:$L$63,3,FALSE)</f>
        <v>0</v>
      </c>
      <c r="EM7">
        <f>VLOOKUP(Z7,CardUpgrade!$I$52:$L$63,3,FALSE)</f>
        <v>0</v>
      </c>
      <c r="EN7">
        <f>VLOOKUP(AA7,CardUpgrade!$I$52:$L$63,3,FALSE)</f>
        <v>0</v>
      </c>
      <c r="EO7">
        <f>VLOOKUP(AB7,CardUpgrade!$I$52:$L$63,3,FALSE)</f>
        <v>0</v>
      </c>
      <c r="EP7">
        <f>VLOOKUP(AC7,CardUpgrade!$I$52:$L$63,4,FALSE)</f>
        <v>0</v>
      </c>
      <c r="EQ7">
        <f>VLOOKUP(AD7,CardUpgrade!$I$52:$L$63,4,FALSE)</f>
        <v>0</v>
      </c>
      <c r="ES7" s="7">
        <f t="shared" si="30"/>
        <v>7</v>
      </c>
      <c r="EU7" s="7">
        <f t="shared" si="5"/>
        <v>7</v>
      </c>
      <c r="EX7" s="7">
        <f t="shared" si="31"/>
        <v>4</v>
      </c>
      <c r="EY7" s="7">
        <f>SUM($EX$5:EX7)</f>
        <v>12</v>
      </c>
      <c r="EZ7" s="7">
        <v>2</v>
      </c>
      <c r="FA7" s="7">
        <f>SUM($EZ$5:EZ7)</f>
        <v>6</v>
      </c>
      <c r="FB7" s="7" t="str">
        <f>IFERROR(VLOOKUP(ER7,'CourseLevel&amp;Rewards&amp;PVP'!$A$3:$F$18,6,FALSE),"")</f>
        <v/>
      </c>
      <c r="FC7" s="7">
        <f>SUM($FB$5:FB7)</f>
        <v>0</v>
      </c>
      <c r="FD7" s="7">
        <f>VLOOKUP(CG7,ProgressReward!C:K,9,FALSE)</f>
        <v>9</v>
      </c>
      <c r="FE7" s="7">
        <f t="shared" si="32"/>
        <v>15</v>
      </c>
      <c r="FG7" s="48"/>
      <c r="GQ7" t="s">
        <v>243</v>
      </c>
      <c r="GS7" t="s">
        <v>247</v>
      </c>
      <c r="HB7" t="s">
        <v>280</v>
      </c>
      <c r="HG7" s="2" t="s">
        <v>317</v>
      </c>
      <c r="HH7" s="2"/>
    </row>
    <row r="8" spans="1:254" ht="17" x14ac:dyDescent="0.2">
      <c r="A8" s="2">
        <v>4</v>
      </c>
      <c r="B8">
        <v>4</v>
      </c>
      <c r="C8" s="13" t="s">
        <v>50</v>
      </c>
      <c r="D8">
        <v>2</v>
      </c>
      <c r="E8" t="str">
        <f t="shared" si="6"/>
        <v>橙2 - Lv2</v>
      </c>
      <c r="F8" s="17" t="s">
        <v>187</v>
      </c>
      <c r="G8" t="str">
        <f t="shared" si="7"/>
        <v>橙2</v>
      </c>
      <c r="H8">
        <f>VLOOKUP(G8,Reference1!C:E,3,FALSE)</f>
        <v>353.7</v>
      </c>
      <c r="I8" s="124"/>
      <c r="V8" s="2"/>
      <c r="W8" s="7">
        <v>2</v>
      </c>
      <c r="X8" s="7">
        <v>2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>
        <v>0</v>
      </c>
      <c r="AI8">
        <f>VLOOKUP(W8,CardUpgrade!$C$10:$I$20,6,FALSE)</f>
        <v>6</v>
      </c>
      <c r="AJ8">
        <f>VLOOKUP(X8,CardUpgrade!$C$10:$I$20,6,FALSE)</f>
        <v>6</v>
      </c>
      <c r="AK8">
        <f>VLOOKUP(Y8,CardUpgrade!$C$10:$I$20,6,FALSE)</f>
        <v>0</v>
      </c>
      <c r="AL8">
        <f>VLOOKUP(Z8,CardUpgrade!$C$10:$I$20,6,FALSE)</f>
        <v>0</v>
      </c>
      <c r="AM8">
        <f>VLOOKUP(AA8,CardUpgrade!$C$10:$I$20,6,FALSE)</f>
        <v>0</v>
      </c>
      <c r="AN8">
        <f>VLOOKUP(AB8,CardUpgrade!$C$10:$I$20,6,FALSE)</f>
        <v>0</v>
      </c>
      <c r="AO8">
        <f>VLOOKUP(AC8,CardUpgrade!$C$10:$I$20,7,FALSE)</f>
        <v>0</v>
      </c>
      <c r="AP8">
        <f>VLOOKUP(AD8,CardUpgrade!$C$10:$I$20,7,FALSE)</f>
        <v>0</v>
      </c>
      <c r="AS8" s="2">
        <f>SUM(AI8:AJ8)*'Chest&amp;Cards&amp;Offer'!$N$3 + SUM('Dungeon&amp;Framework'!AK8:AN8)*'Chest&amp;Cards&amp;Offer'!$N$4</f>
        <v>43200</v>
      </c>
      <c r="AT8">
        <f>SUM(AO8:AP8)*'Chest&amp;Cards&amp;Offer'!$N$5</f>
        <v>0</v>
      </c>
      <c r="AU8" s="2">
        <f t="shared" si="33"/>
        <v>18000</v>
      </c>
      <c r="AW8" s="40">
        <v>0</v>
      </c>
      <c r="AX8">
        <f t="shared" si="8"/>
        <v>18000</v>
      </c>
      <c r="AY8">
        <f t="shared" si="9"/>
        <v>0</v>
      </c>
      <c r="AZ8">
        <f>SUM($AY$5:AY8)</f>
        <v>0</v>
      </c>
      <c r="BA8">
        <f>AZ8/'Chest&amp;Cards&amp;Offer'!$R$3</f>
        <v>0</v>
      </c>
      <c r="BB8">
        <f t="shared" si="10"/>
        <v>0</v>
      </c>
      <c r="BC8">
        <v>4</v>
      </c>
      <c r="BH8">
        <f>VLOOKUP(LEFT(C8,1),'CardsStar&amp;Rewards'!$AF$13:$AJ$16,2,FALSE)</f>
        <v>6</v>
      </c>
      <c r="BI8">
        <f>VLOOKUP(LEFT(C8,1),'CardsStar&amp;Rewards'!$AF$19:$AJ$22,2,FALSE)</f>
        <v>5</v>
      </c>
      <c r="BJ8">
        <f>SUM($BI$5:BI8)</f>
        <v>20</v>
      </c>
      <c r="BS8">
        <f>VLOOKUP(BJ8,StarIdelRewards!A:D,4,FALSE)</f>
        <v>5</v>
      </c>
      <c r="BT8">
        <v>1</v>
      </c>
      <c r="BU8">
        <f t="shared" si="11"/>
        <v>80</v>
      </c>
      <c r="BV8">
        <f t="shared" si="12"/>
        <v>4800</v>
      </c>
      <c r="BW8">
        <f t="shared" si="13"/>
        <v>24000</v>
      </c>
      <c r="BX8">
        <f>SUM($BW$5:BW8)</f>
        <v>76800</v>
      </c>
      <c r="BY8">
        <f>SUM($AX$5:AX8)</f>
        <v>43200</v>
      </c>
      <c r="BZ8" s="46">
        <f t="shared" si="14"/>
        <v>0.77777777777777779</v>
      </c>
      <c r="CG8">
        <f t="shared" si="15"/>
        <v>20</v>
      </c>
      <c r="CH8" s="122"/>
      <c r="CI8" s="43">
        <f t="shared" si="16"/>
        <v>4</v>
      </c>
      <c r="CJ8" s="43">
        <f>CI8*'Chest&amp;Cards&amp;Offer'!$J$70</f>
        <v>360</v>
      </c>
      <c r="CK8" s="43"/>
      <c r="CL8" s="43"/>
      <c r="CQ8">
        <f>VLOOKUP(W8,CardUpgrade!$O$9:$R$20,2,FALSE)</f>
        <v>45000</v>
      </c>
      <c r="CR8">
        <f>VLOOKUP(X8,CardUpgrade!$O$9:$R$20,2,FALSE)</f>
        <v>45000</v>
      </c>
      <c r="CS8">
        <f>VLOOKUP(Y8,CardUpgrade!$O$9:$R$20,3,FALSE)</f>
        <v>0</v>
      </c>
      <c r="CT8">
        <f>VLOOKUP(Z8,CardUpgrade!$O$9:$R$20,3,FALSE)</f>
        <v>0</v>
      </c>
      <c r="CU8">
        <f>VLOOKUP(AA8,CardUpgrade!$O$9:$R$20,3,FALSE)</f>
        <v>0</v>
      </c>
      <c r="CV8">
        <f>VLOOKUP(AB8,CardUpgrade!$O$9:$R$20,3,FALSE)</f>
        <v>0</v>
      </c>
      <c r="CW8">
        <f>VLOOKUP(AC8,CardUpgrade!$O$9:$R$20,4,FALSE)</f>
        <v>0</v>
      </c>
      <c r="CX8">
        <f>VLOOKUP(AD8,CardUpgrade!$O$9:$R$20,4,FALSE)</f>
        <v>0</v>
      </c>
      <c r="CY8">
        <f t="shared" si="17"/>
        <v>90000</v>
      </c>
      <c r="CZ8">
        <f t="shared" si="34"/>
        <v>30000</v>
      </c>
      <c r="DA8">
        <f t="shared" si="18"/>
        <v>12000</v>
      </c>
      <c r="DB8">
        <f t="shared" si="19"/>
        <v>0</v>
      </c>
      <c r="DC8" s="47">
        <v>0</v>
      </c>
      <c r="DD8" s="71">
        <f t="shared" si="20"/>
        <v>18000</v>
      </c>
      <c r="DE8">
        <f>SUM($DD$5:DD8)</f>
        <v>51600</v>
      </c>
      <c r="DF8" s="47">
        <v>0</v>
      </c>
      <c r="DG8" s="47">
        <f t="shared" si="21"/>
        <v>1</v>
      </c>
      <c r="DH8" s="74">
        <f t="shared" si="22"/>
        <v>0</v>
      </c>
      <c r="DI8">
        <f>SUM($DH$5:DH8)</f>
        <v>0</v>
      </c>
      <c r="DJ8">
        <f t="shared" si="35"/>
        <v>0</v>
      </c>
      <c r="DK8">
        <f t="shared" si="23"/>
        <v>18000</v>
      </c>
      <c r="DL8">
        <f>SUM($DK$5:DK8)</f>
        <v>51600</v>
      </c>
      <c r="DM8">
        <f t="shared" si="0"/>
        <v>20</v>
      </c>
      <c r="DN8">
        <f>SUM($BH$5:BH8)</f>
        <v>24</v>
      </c>
      <c r="DO8">
        <f t="shared" si="24"/>
        <v>22</v>
      </c>
      <c r="DP8" s="121"/>
      <c r="DQ8" s="121"/>
      <c r="DR8">
        <f t="shared" si="25"/>
        <v>2580</v>
      </c>
      <c r="DS8" s="121"/>
      <c r="DT8">
        <f>VLOOKUP(DM8,StarIdelRewards!A:I,9,FALSE)*BV8</f>
        <v>9600</v>
      </c>
      <c r="DU8">
        <f t="shared" si="26"/>
        <v>0</v>
      </c>
      <c r="DV8">
        <f>SUM($DT$5:DT8)</f>
        <v>33600</v>
      </c>
      <c r="DW8" s="46">
        <f t="shared" si="27"/>
        <v>-1</v>
      </c>
      <c r="DX8">
        <f t="shared" si="1"/>
        <v>0</v>
      </c>
      <c r="DZ8" s="119">
        <f t="shared" si="2"/>
        <v>0</v>
      </c>
      <c r="EA8" s="119">
        <f t="shared" si="3"/>
        <v>0</v>
      </c>
      <c r="EB8" s="121"/>
      <c r="ED8">
        <f t="shared" si="4"/>
        <v>0</v>
      </c>
      <c r="EE8">
        <f>B8*(3-1.333)*'Chest&amp;Cards&amp;Offer'!$J$70/100</f>
        <v>6.0011999999999999</v>
      </c>
      <c r="EF8">
        <f t="shared" si="28"/>
        <v>6.0011999999999999</v>
      </c>
      <c r="EG8">
        <f t="shared" si="29"/>
        <v>22</v>
      </c>
      <c r="EJ8">
        <f>VLOOKUP(W8,CardUpgrade!$I$52:$L$63,2,FALSE)</f>
        <v>6</v>
      </c>
      <c r="EK8">
        <f>VLOOKUP(X8,CardUpgrade!$I$52:$L$63,2,FALSE)</f>
        <v>6</v>
      </c>
      <c r="EL8">
        <f>VLOOKUP(Y8,CardUpgrade!$I$52:$L$63,3,FALSE)</f>
        <v>0</v>
      </c>
      <c r="EM8">
        <f>VLOOKUP(Z8,CardUpgrade!$I$52:$L$63,3,FALSE)</f>
        <v>0</v>
      </c>
      <c r="EN8">
        <f>VLOOKUP(AA8,CardUpgrade!$I$52:$L$63,3,FALSE)</f>
        <v>0</v>
      </c>
      <c r="EO8">
        <f>VLOOKUP(AB8,CardUpgrade!$I$52:$L$63,3,FALSE)</f>
        <v>0</v>
      </c>
      <c r="EP8">
        <f>VLOOKUP(AC8,CardUpgrade!$I$52:$L$63,4,FALSE)</f>
        <v>0</v>
      </c>
      <c r="EQ8">
        <f>VLOOKUP(AD8,CardUpgrade!$I$52:$L$63,4,FALSE)</f>
        <v>0</v>
      </c>
      <c r="ES8" s="7">
        <f t="shared" si="30"/>
        <v>12</v>
      </c>
      <c r="EU8" s="7">
        <f t="shared" si="5"/>
        <v>12</v>
      </c>
      <c r="EX8" s="7">
        <f t="shared" si="31"/>
        <v>4</v>
      </c>
      <c r="EY8" s="7">
        <f>SUM($EX$5:EX8)</f>
        <v>16</v>
      </c>
      <c r="EZ8" s="7">
        <v>2</v>
      </c>
      <c r="FA8" s="7">
        <f>SUM($EZ$5:EZ8)</f>
        <v>8</v>
      </c>
      <c r="FB8" s="7" t="str">
        <f>IFERROR(VLOOKUP(ER8,'CourseLevel&amp;Rewards&amp;PVP'!$A$3:$F$18,6,FALSE),"")</f>
        <v/>
      </c>
      <c r="FC8" s="7">
        <f>SUM($FB$5:FB8)</f>
        <v>0</v>
      </c>
      <c r="FD8" s="7">
        <f>VLOOKUP(CG8,ProgressReward!C:K,9,FALSE)</f>
        <v>9</v>
      </c>
      <c r="FE8" s="7">
        <f t="shared" si="32"/>
        <v>17</v>
      </c>
      <c r="FG8" s="48"/>
      <c r="GS8" t="s">
        <v>251</v>
      </c>
      <c r="HB8" t="s">
        <v>281</v>
      </c>
    </row>
    <row r="9" spans="1:254" x14ac:dyDescent="0.2">
      <c r="A9" s="2">
        <v>5</v>
      </c>
      <c r="B9">
        <v>5</v>
      </c>
      <c r="C9" s="14" t="s">
        <v>51</v>
      </c>
      <c r="D9">
        <v>1</v>
      </c>
      <c r="E9" t="str">
        <f t="shared" si="6"/>
        <v>紫1 - Lv1</v>
      </c>
      <c r="G9" t="str">
        <f t="shared" si="7"/>
        <v>紫1</v>
      </c>
      <c r="H9">
        <f>VLOOKUP(G9,Reference1!C:E,3,FALSE)</f>
        <v>579</v>
      </c>
      <c r="I9" s="124"/>
      <c r="V9" s="2"/>
      <c r="W9" s="7">
        <v>2</v>
      </c>
      <c r="X9" s="7">
        <v>2</v>
      </c>
      <c r="Y9" s="7">
        <v>1</v>
      </c>
      <c r="Z9" s="7">
        <v>0</v>
      </c>
      <c r="AA9" s="7">
        <v>0</v>
      </c>
      <c r="AB9" s="7">
        <v>0</v>
      </c>
      <c r="AC9" s="7">
        <v>0</v>
      </c>
      <c r="AD9">
        <v>0</v>
      </c>
      <c r="AI9">
        <f>VLOOKUP(W9,CardUpgrade!$C$10:$I$20,6,FALSE)</f>
        <v>6</v>
      </c>
      <c r="AJ9">
        <f>VLOOKUP(X9,CardUpgrade!$C$10:$I$20,6,FALSE)</f>
        <v>6</v>
      </c>
      <c r="AK9">
        <f>VLOOKUP(Y9,CardUpgrade!$C$10:$I$20,6,FALSE)</f>
        <v>1</v>
      </c>
      <c r="AL9">
        <f>VLOOKUP(Z9,CardUpgrade!$C$10:$I$20,6,FALSE)</f>
        <v>0</v>
      </c>
      <c r="AM9">
        <f>VLOOKUP(AA9,CardUpgrade!$C$10:$I$20,6,FALSE)</f>
        <v>0</v>
      </c>
      <c r="AN9">
        <f>VLOOKUP(AB9,CardUpgrade!$C$10:$I$20,6,FALSE)</f>
        <v>0</v>
      </c>
      <c r="AO9">
        <f>VLOOKUP(AC9,CardUpgrade!$C$10:$I$20,7,FALSE)</f>
        <v>0</v>
      </c>
      <c r="AP9">
        <f>VLOOKUP(AD9,CardUpgrade!$C$10:$I$20,7,FALSE)</f>
        <v>0</v>
      </c>
      <c r="AS9" s="2">
        <f>SUM(AI9:AJ9)*'Chest&amp;Cards&amp;Offer'!$N$3 + SUM('Dungeon&amp;Framework'!AK9:AN9)*'Chest&amp;Cards&amp;Offer'!$N$4</f>
        <v>55200</v>
      </c>
      <c r="AT9">
        <f>SUM(AO9:AP9)*'Chest&amp;Cards&amp;Offer'!$N$5</f>
        <v>0</v>
      </c>
      <c r="AU9" s="2">
        <f t="shared" si="33"/>
        <v>12000</v>
      </c>
      <c r="AW9" s="40">
        <v>0</v>
      </c>
      <c r="AX9">
        <f t="shared" si="8"/>
        <v>12000</v>
      </c>
      <c r="AY9">
        <f t="shared" si="9"/>
        <v>0</v>
      </c>
      <c r="AZ9">
        <f>SUM($AY$5:AY9)</f>
        <v>0</v>
      </c>
      <c r="BA9">
        <f>AZ9/'Chest&amp;Cards&amp;Offer'!$R$3</f>
        <v>0</v>
      </c>
      <c r="BB9">
        <f t="shared" si="10"/>
        <v>0</v>
      </c>
      <c r="BC9">
        <v>5</v>
      </c>
      <c r="BH9">
        <f>VLOOKUP(LEFT(C9,1),'CardsStar&amp;Rewards'!$AF$13:$AJ$16,2,FALSE)</f>
        <v>10</v>
      </c>
      <c r="BI9">
        <f>VLOOKUP(LEFT(C9,1),'CardsStar&amp;Rewards'!$AF$19:$AJ$22,2,FALSE)</f>
        <v>5</v>
      </c>
      <c r="BJ9">
        <f>SUM($BI$5:BI9)</f>
        <v>25</v>
      </c>
      <c r="BS9">
        <f>VLOOKUP(BJ9,StarIdelRewards!A:D,4,FALSE)</f>
        <v>6</v>
      </c>
      <c r="BT9">
        <v>1</v>
      </c>
      <c r="BU9">
        <f t="shared" si="11"/>
        <v>80</v>
      </c>
      <c r="BV9">
        <f t="shared" si="12"/>
        <v>4800</v>
      </c>
      <c r="BW9">
        <f t="shared" si="13"/>
        <v>28800</v>
      </c>
      <c r="BX9">
        <f>SUM($BW$5:BW9)</f>
        <v>105600</v>
      </c>
      <c r="BY9">
        <f>SUM($AX$5:AX9)</f>
        <v>55200</v>
      </c>
      <c r="BZ9" s="46">
        <f t="shared" si="14"/>
        <v>0.91304347826086951</v>
      </c>
      <c r="CG9">
        <f t="shared" si="15"/>
        <v>25</v>
      </c>
      <c r="CH9" s="122"/>
      <c r="CI9" s="43">
        <f t="shared" si="16"/>
        <v>5</v>
      </c>
      <c r="CJ9" s="43">
        <f>CI9*'Chest&amp;Cards&amp;Offer'!$J$70</f>
        <v>450</v>
      </c>
      <c r="CK9" s="43"/>
      <c r="CL9" s="43"/>
      <c r="CQ9">
        <f>VLOOKUP(W9,CardUpgrade!$O$9:$R$20,2,FALSE)</f>
        <v>45000</v>
      </c>
      <c r="CR9">
        <f>VLOOKUP(X9,CardUpgrade!$O$9:$R$20,2,FALSE)</f>
        <v>45000</v>
      </c>
      <c r="CS9">
        <f>VLOOKUP(Y9,CardUpgrade!$O$9:$R$20,3,FALSE)</f>
        <v>45000</v>
      </c>
      <c r="CT9">
        <f>VLOOKUP(Z9,CardUpgrade!$O$9:$R$20,3,FALSE)</f>
        <v>0</v>
      </c>
      <c r="CU9">
        <f>VLOOKUP(AA9,CardUpgrade!$O$9:$R$20,3,FALSE)</f>
        <v>0</v>
      </c>
      <c r="CV9">
        <f>VLOOKUP(AB9,CardUpgrade!$O$9:$R$20,3,FALSE)</f>
        <v>0</v>
      </c>
      <c r="CW9">
        <f>VLOOKUP(AC9,CardUpgrade!$O$9:$R$20,4,FALSE)</f>
        <v>0</v>
      </c>
      <c r="CX9">
        <f>VLOOKUP(AD9,CardUpgrade!$O$9:$R$20,4,FALSE)</f>
        <v>0</v>
      </c>
      <c r="CY9">
        <f t="shared" si="17"/>
        <v>135000</v>
      </c>
      <c r="CZ9">
        <f t="shared" si="34"/>
        <v>45000</v>
      </c>
      <c r="DA9">
        <f t="shared" si="18"/>
        <v>14400</v>
      </c>
      <c r="DB9">
        <f t="shared" si="19"/>
        <v>0</v>
      </c>
      <c r="DC9" s="47">
        <v>0</v>
      </c>
      <c r="DD9" s="71">
        <f t="shared" si="20"/>
        <v>30600</v>
      </c>
      <c r="DE9">
        <f>SUM($DD$5:DD9)</f>
        <v>82200</v>
      </c>
      <c r="DF9" s="47">
        <v>0</v>
      </c>
      <c r="DG9" s="47">
        <f t="shared" si="21"/>
        <v>1</v>
      </c>
      <c r="DH9" s="74">
        <f t="shared" si="22"/>
        <v>0</v>
      </c>
      <c r="DI9">
        <f>SUM($DH$5:DH9)</f>
        <v>0</v>
      </c>
      <c r="DJ9">
        <f t="shared" si="35"/>
        <v>0</v>
      </c>
      <c r="DK9">
        <f t="shared" si="23"/>
        <v>30600</v>
      </c>
      <c r="DL9">
        <f>SUM($DK$5:DK9)</f>
        <v>82200</v>
      </c>
      <c r="DM9">
        <f t="shared" si="0"/>
        <v>25</v>
      </c>
      <c r="DN9">
        <f>SUM($BH$5:BH9)</f>
        <v>34</v>
      </c>
      <c r="DO9">
        <f t="shared" si="24"/>
        <v>30</v>
      </c>
      <c r="DP9" s="121"/>
      <c r="DQ9" s="121"/>
      <c r="DR9">
        <f t="shared" si="25"/>
        <v>3288</v>
      </c>
      <c r="DS9" s="121"/>
      <c r="DT9">
        <f>VLOOKUP(DM9,StarIdelRewards!A:I,9,FALSE)*BV9</f>
        <v>14400</v>
      </c>
      <c r="DU9">
        <f t="shared" si="26"/>
        <v>0</v>
      </c>
      <c r="DV9">
        <f>SUM($DT$5:DT9)</f>
        <v>48000</v>
      </c>
      <c r="DW9" s="46">
        <f t="shared" si="27"/>
        <v>-1</v>
      </c>
      <c r="DX9">
        <f t="shared" si="1"/>
        <v>0</v>
      </c>
      <c r="DZ9" s="119">
        <f t="shared" si="2"/>
        <v>0</v>
      </c>
      <c r="EA9" s="119">
        <f t="shared" si="3"/>
        <v>0</v>
      </c>
      <c r="EB9" s="121"/>
      <c r="ED9">
        <f t="shared" si="4"/>
        <v>0</v>
      </c>
      <c r="EE9">
        <f>B9*(3-1.333)*'Chest&amp;Cards&amp;Offer'!$J$70/100</f>
        <v>7.5015000000000009</v>
      </c>
      <c r="EF9">
        <f t="shared" si="28"/>
        <v>7.5015000000000009</v>
      </c>
      <c r="EG9">
        <f t="shared" si="29"/>
        <v>30</v>
      </c>
      <c r="EJ9">
        <f>VLOOKUP(W9,CardUpgrade!$I$52:$L$63,2,FALSE)</f>
        <v>6</v>
      </c>
      <c r="EK9">
        <f>VLOOKUP(X9,CardUpgrade!$I$52:$L$63,2,FALSE)</f>
        <v>6</v>
      </c>
      <c r="EL9">
        <f>VLOOKUP(Y9,CardUpgrade!$I$52:$L$63,3,FALSE)</f>
        <v>6</v>
      </c>
      <c r="EM9">
        <f>VLOOKUP(Z9,CardUpgrade!$I$52:$L$63,3,FALSE)</f>
        <v>0</v>
      </c>
      <c r="EN9">
        <f>VLOOKUP(AA9,CardUpgrade!$I$52:$L$63,3,FALSE)</f>
        <v>0</v>
      </c>
      <c r="EO9">
        <f>VLOOKUP(AB9,CardUpgrade!$I$52:$L$63,3,FALSE)</f>
        <v>0</v>
      </c>
      <c r="EP9">
        <f>VLOOKUP(AC9,CardUpgrade!$I$52:$L$63,4,FALSE)</f>
        <v>0</v>
      </c>
      <c r="EQ9">
        <f>VLOOKUP(AD9,CardUpgrade!$I$52:$L$63,4,FALSE)</f>
        <v>0</v>
      </c>
      <c r="ES9" s="7">
        <f t="shared" si="30"/>
        <v>18</v>
      </c>
      <c r="EU9" s="7">
        <f t="shared" si="5"/>
        <v>18</v>
      </c>
      <c r="EX9" s="7">
        <f t="shared" si="31"/>
        <v>4</v>
      </c>
      <c r="EY9" s="7">
        <f>SUM($EX$5:EX9)</f>
        <v>20</v>
      </c>
      <c r="EZ9" s="7">
        <v>2</v>
      </c>
      <c r="FA9" s="7">
        <f>SUM($EZ$5:EZ9)</f>
        <v>10</v>
      </c>
      <c r="FB9" s="7" t="str">
        <f>IFERROR(VLOOKUP(ER9,'CourseLevel&amp;Rewards&amp;PVP'!$A$3:$F$18,6,FALSE),"")</f>
        <v/>
      </c>
      <c r="FC9" s="7">
        <f>SUM($FB$5:FB9)</f>
        <v>0</v>
      </c>
      <c r="FD9" s="7">
        <f>VLOOKUP(CG9,ProgressReward!C:K,9,FALSE)</f>
        <v>9</v>
      </c>
      <c r="FE9" s="7">
        <f t="shared" si="32"/>
        <v>19</v>
      </c>
      <c r="FG9" s="48"/>
      <c r="GQ9" t="s">
        <v>244</v>
      </c>
      <c r="GS9" t="s">
        <v>249</v>
      </c>
      <c r="HB9" t="s">
        <v>282</v>
      </c>
    </row>
    <row r="10" spans="1:254" x14ac:dyDescent="0.2">
      <c r="A10" s="2">
        <v>6</v>
      </c>
      <c r="B10">
        <v>6</v>
      </c>
      <c r="C10" s="14" t="s">
        <v>51</v>
      </c>
      <c r="D10">
        <v>2</v>
      </c>
      <c r="E10" t="str">
        <f t="shared" si="6"/>
        <v>紫1 - Lv2</v>
      </c>
      <c r="G10" t="str">
        <f t="shared" si="7"/>
        <v>紫2</v>
      </c>
      <c r="H10">
        <f>VLOOKUP(G10,Reference1!C:E,3,FALSE)</f>
        <v>521.1</v>
      </c>
      <c r="I10" s="124"/>
      <c r="V10" s="2"/>
      <c r="W10" s="7">
        <v>2</v>
      </c>
      <c r="X10" s="7">
        <v>2</v>
      </c>
      <c r="Y10" s="7">
        <v>2</v>
      </c>
      <c r="Z10" s="7">
        <v>0</v>
      </c>
      <c r="AA10" s="7">
        <v>0</v>
      </c>
      <c r="AB10" s="7">
        <v>0</v>
      </c>
      <c r="AC10" s="7">
        <v>0</v>
      </c>
      <c r="AD10">
        <v>0</v>
      </c>
      <c r="AI10">
        <f>VLOOKUP(W10,CardUpgrade!$C$10:$I$20,6,FALSE)</f>
        <v>6</v>
      </c>
      <c r="AJ10">
        <f>VLOOKUP(X10,CardUpgrade!$C$10:$I$20,6,FALSE)</f>
        <v>6</v>
      </c>
      <c r="AK10">
        <f>VLOOKUP(Y10,CardUpgrade!$C$10:$I$20,6,FALSE)</f>
        <v>6</v>
      </c>
      <c r="AL10">
        <f>VLOOKUP(Z10,CardUpgrade!$C$10:$I$20,6,FALSE)</f>
        <v>0</v>
      </c>
      <c r="AM10">
        <f>VLOOKUP(AA10,CardUpgrade!$C$10:$I$20,6,FALSE)</f>
        <v>0</v>
      </c>
      <c r="AN10">
        <f>VLOOKUP(AB10,CardUpgrade!$C$10:$I$20,6,FALSE)</f>
        <v>0</v>
      </c>
      <c r="AO10">
        <f>VLOOKUP(AC10,CardUpgrade!$C$10:$I$20,7,FALSE)</f>
        <v>0</v>
      </c>
      <c r="AP10">
        <f>VLOOKUP(AD10,CardUpgrade!$C$10:$I$20,7,FALSE)</f>
        <v>0</v>
      </c>
      <c r="AS10" s="2">
        <f>SUM(AI10:AJ10)*'Chest&amp;Cards&amp;Offer'!$N$3 + SUM('Dungeon&amp;Framework'!AK10:AN10)*'Chest&amp;Cards&amp;Offer'!$N$4</f>
        <v>115200</v>
      </c>
      <c r="AT10">
        <f>SUM(AO10:AP10)*'Chest&amp;Cards&amp;Offer'!$N$5</f>
        <v>0</v>
      </c>
      <c r="AU10" s="2">
        <f t="shared" si="33"/>
        <v>60000</v>
      </c>
      <c r="AW10" s="40">
        <v>0</v>
      </c>
      <c r="AX10">
        <f t="shared" si="8"/>
        <v>60000</v>
      </c>
      <c r="AY10">
        <f t="shared" si="9"/>
        <v>0</v>
      </c>
      <c r="AZ10">
        <f>SUM($AY$5:AY10)</f>
        <v>0</v>
      </c>
      <c r="BA10">
        <f>AZ10/'Chest&amp;Cards&amp;Offer'!$R$3</f>
        <v>0</v>
      </c>
      <c r="BB10">
        <f t="shared" si="10"/>
        <v>0</v>
      </c>
      <c r="BC10">
        <v>6</v>
      </c>
      <c r="BH10">
        <f>VLOOKUP(LEFT(C10,1),'CardsStar&amp;Rewards'!$AF$13:$AJ$16,2,FALSE)</f>
        <v>10</v>
      </c>
      <c r="BI10">
        <f>VLOOKUP(LEFT(C10,1),'CardsStar&amp;Rewards'!$AF$19:$AJ$22,2,FALSE)</f>
        <v>5</v>
      </c>
      <c r="BJ10">
        <f>SUM($BI$5:BI10)</f>
        <v>30</v>
      </c>
      <c r="BS10">
        <f>VLOOKUP(BJ10,StarIdelRewards!A:D,4,FALSE)</f>
        <v>7</v>
      </c>
      <c r="BT10">
        <v>1</v>
      </c>
      <c r="BU10">
        <f t="shared" si="11"/>
        <v>80</v>
      </c>
      <c r="BV10">
        <f t="shared" si="12"/>
        <v>4800</v>
      </c>
      <c r="BW10">
        <f t="shared" si="13"/>
        <v>33600</v>
      </c>
      <c r="BX10">
        <f>SUM($BW$5:BW10)</f>
        <v>139200</v>
      </c>
      <c r="BY10">
        <f>SUM($AX$5:AX10)</f>
        <v>115200</v>
      </c>
      <c r="BZ10" s="46">
        <f t="shared" si="14"/>
        <v>0.20833333333333334</v>
      </c>
      <c r="CG10">
        <f t="shared" si="15"/>
        <v>30</v>
      </c>
      <c r="CH10" s="122"/>
      <c r="CI10" s="43">
        <f t="shared" si="16"/>
        <v>6</v>
      </c>
      <c r="CJ10" s="43">
        <f>CI10*'Chest&amp;Cards&amp;Offer'!$J$70</f>
        <v>540</v>
      </c>
      <c r="CK10" s="43"/>
      <c r="CL10" s="43"/>
      <c r="CQ10">
        <f>VLOOKUP(W10,CardUpgrade!$O$9:$R$20,2,FALSE)</f>
        <v>45000</v>
      </c>
      <c r="CR10">
        <f>VLOOKUP(X10,CardUpgrade!$O$9:$R$20,2,FALSE)</f>
        <v>45000</v>
      </c>
      <c r="CS10">
        <f>VLOOKUP(Y10,CardUpgrade!$O$9:$R$20,3,FALSE)</f>
        <v>135000</v>
      </c>
      <c r="CT10">
        <f>VLOOKUP(Z10,CardUpgrade!$O$9:$R$20,3,FALSE)</f>
        <v>0</v>
      </c>
      <c r="CU10">
        <f>VLOOKUP(AA10,CardUpgrade!$O$9:$R$20,3,FALSE)</f>
        <v>0</v>
      </c>
      <c r="CV10">
        <f>VLOOKUP(AB10,CardUpgrade!$O$9:$R$20,3,FALSE)</f>
        <v>0</v>
      </c>
      <c r="CW10">
        <f>VLOOKUP(AC10,CardUpgrade!$O$9:$R$20,4,FALSE)</f>
        <v>0</v>
      </c>
      <c r="CX10">
        <f>VLOOKUP(AD10,CardUpgrade!$O$9:$R$20,4,FALSE)</f>
        <v>0</v>
      </c>
      <c r="CY10">
        <f t="shared" si="17"/>
        <v>225000</v>
      </c>
      <c r="CZ10">
        <f t="shared" si="34"/>
        <v>90000</v>
      </c>
      <c r="DA10">
        <f t="shared" si="18"/>
        <v>16800</v>
      </c>
      <c r="DB10">
        <f t="shared" si="19"/>
        <v>0</v>
      </c>
      <c r="DC10" s="47">
        <v>0</v>
      </c>
      <c r="DD10" s="71">
        <f t="shared" si="20"/>
        <v>73200</v>
      </c>
      <c r="DE10">
        <f>SUM($DD$5:DD10)</f>
        <v>155400</v>
      </c>
      <c r="DF10" s="47">
        <v>0</v>
      </c>
      <c r="DG10" s="47">
        <f t="shared" si="21"/>
        <v>1</v>
      </c>
      <c r="DH10" s="74">
        <f t="shared" si="22"/>
        <v>0</v>
      </c>
      <c r="DI10">
        <f>SUM($DH$5:DH10)</f>
        <v>0</v>
      </c>
      <c r="DJ10">
        <f t="shared" si="35"/>
        <v>0</v>
      </c>
      <c r="DK10">
        <f t="shared" si="23"/>
        <v>73200</v>
      </c>
      <c r="DL10">
        <f>SUM($DK$5:DK10)</f>
        <v>155400</v>
      </c>
      <c r="DM10">
        <f t="shared" si="0"/>
        <v>30</v>
      </c>
      <c r="DN10">
        <f>SUM($BH$5:BH10)</f>
        <v>44</v>
      </c>
      <c r="DO10">
        <f t="shared" si="24"/>
        <v>37</v>
      </c>
      <c r="DP10" s="121"/>
      <c r="DQ10" s="121"/>
      <c r="DR10">
        <f t="shared" si="25"/>
        <v>5180</v>
      </c>
      <c r="DS10" s="121"/>
      <c r="DT10">
        <f>VLOOKUP(DM10,StarIdelRewards!A:I,9,FALSE)*BV10</f>
        <v>14400</v>
      </c>
      <c r="DU10">
        <f t="shared" si="26"/>
        <v>0</v>
      </c>
      <c r="DV10">
        <f>SUM($DT$5:DT10)</f>
        <v>62400</v>
      </c>
      <c r="DW10" s="46">
        <f t="shared" si="27"/>
        <v>-1</v>
      </c>
      <c r="DX10">
        <f t="shared" si="1"/>
        <v>0</v>
      </c>
      <c r="DZ10" s="119">
        <f t="shared" si="2"/>
        <v>0</v>
      </c>
      <c r="EA10" s="119">
        <f t="shared" si="3"/>
        <v>0</v>
      </c>
      <c r="EB10" s="121"/>
      <c r="ED10">
        <f t="shared" si="4"/>
        <v>0</v>
      </c>
      <c r="EE10">
        <f>B10*(3-1.333)*'Chest&amp;Cards&amp;Offer'!$J$70/100</f>
        <v>9.0018000000000011</v>
      </c>
      <c r="EF10">
        <f t="shared" si="28"/>
        <v>9.0018000000000011</v>
      </c>
      <c r="EG10">
        <f t="shared" si="29"/>
        <v>37</v>
      </c>
      <c r="EJ10">
        <f>VLOOKUP(W10,CardUpgrade!$I$52:$L$63,2,FALSE)</f>
        <v>6</v>
      </c>
      <c r="EK10">
        <f>VLOOKUP(X10,CardUpgrade!$I$52:$L$63,2,FALSE)</f>
        <v>6</v>
      </c>
      <c r="EL10">
        <f>VLOOKUP(Y10,CardUpgrade!$I$52:$L$63,3,FALSE)</f>
        <v>36</v>
      </c>
      <c r="EM10">
        <f>VLOOKUP(Z10,CardUpgrade!$I$52:$L$63,3,FALSE)</f>
        <v>0</v>
      </c>
      <c r="EN10">
        <f>VLOOKUP(AA10,CardUpgrade!$I$52:$L$63,3,FALSE)</f>
        <v>0</v>
      </c>
      <c r="EO10">
        <f>VLOOKUP(AB10,CardUpgrade!$I$52:$L$63,3,FALSE)</f>
        <v>0</v>
      </c>
      <c r="EP10">
        <f>VLOOKUP(AC10,CardUpgrade!$I$52:$L$63,4,FALSE)</f>
        <v>0</v>
      </c>
      <c r="EQ10">
        <f>VLOOKUP(AD10,CardUpgrade!$I$52:$L$63,4,FALSE)</f>
        <v>0</v>
      </c>
      <c r="ER10" s="7">
        <v>1</v>
      </c>
      <c r="ES10" s="7">
        <f t="shared" si="30"/>
        <v>48</v>
      </c>
      <c r="EU10" s="7">
        <f t="shared" si="5"/>
        <v>48</v>
      </c>
      <c r="EX10" s="7">
        <f t="shared" si="31"/>
        <v>4</v>
      </c>
      <c r="EY10" s="7">
        <f>SUM($EX$5:EX10)</f>
        <v>24</v>
      </c>
      <c r="EZ10" s="7">
        <v>2</v>
      </c>
      <c r="FA10" s="7">
        <f>SUM($EZ$5:EZ10)</f>
        <v>12</v>
      </c>
      <c r="FB10" s="7">
        <f>IFERROR(VLOOKUP(ER10,'CourseLevel&amp;Rewards&amp;PVP'!$A$3:$F$18,6,FALSE),"")</f>
        <v>4</v>
      </c>
      <c r="FC10" s="7">
        <f>SUM($FB$5:FB10)</f>
        <v>4</v>
      </c>
      <c r="FD10" s="7">
        <f>VLOOKUP(CG10,ProgressReward!C:K,9,FALSE)</f>
        <v>11</v>
      </c>
      <c r="FE10" s="7">
        <f t="shared" si="32"/>
        <v>27</v>
      </c>
      <c r="FG10" s="48"/>
      <c r="GQ10" t="s">
        <v>245</v>
      </c>
      <c r="GS10" t="s">
        <v>248</v>
      </c>
      <c r="HB10" t="s">
        <v>284</v>
      </c>
    </row>
    <row r="11" spans="1:254" x14ac:dyDescent="0.2">
      <c r="A11" s="2">
        <v>7</v>
      </c>
      <c r="B11">
        <v>7</v>
      </c>
      <c r="C11" s="14" t="s">
        <v>104</v>
      </c>
      <c r="D11">
        <v>1</v>
      </c>
      <c r="E11" t="str">
        <f t="shared" si="6"/>
        <v>紫2 - Lv1</v>
      </c>
      <c r="G11" t="str">
        <f t="shared" si="7"/>
        <v>紫1</v>
      </c>
      <c r="H11">
        <f>VLOOKUP(G11,Reference1!C:E,3,FALSE)</f>
        <v>579</v>
      </c>
      <c r="I11" s="124"/>
      <c r="V11" s="2"/>
      <c r="W11" s="7">
        <v>2</v>
      </c>
      <c r="X11" s="7">
        <v>2</v>
      </c>
      <c r="Y11" s="7">
        <v>2</v>
      </c>
      <c r="Z11" s="7">
        <v>1</v>
      </c>
      <c r="AA11" s="7">
        <v>0</v>
      </c>
      <c r="AB11" s="7">
        <v>0</v>
      </c>
      <c r="AC11">
        <v>0</v>
      </c>
      <c r="AD11">
        <v>0</v>
      </c>
      <c r="AI11">
        <f>VLOOKUP(W11,CardUpgrade!$C$10:$I$20,6,FALSE)</f>
        <v>6</v>
      </c>
      <c r="AJ11">
        <f>VLOOKUP(X11,CardUpgrade!$C$10:$I$20,6,FALSE)</f>
        <v>6</v>
      </c>
      <c r="AK11">
        <f>VLOOKUP(Y11,CardUpgrade!$C$10:$I$20,6,FALSE)</f>
        <v>6</v>
      </c>
      <c r="AL11">
        <f>VLOOKUP(Z11,CardUpgrade!$C$10:$I$20,6,FALSE)</f>
        <v>1</v>
      </c>
      <c r="AM11">
        <f>VLOOKUP(AA11,CardUpgrade!$C$10:$I$20,6,FALSE)</f>
        <v>0</v>
      </c>
      <c r="AN11">
        <f>VLOOKUP(AB11,CardUpgrade!$C$10:$I$20,6,FALSE)</f>
        <v>0</v>
      </c>
      <c r="AO11">
        <f>VLOOKUP(AC11,CardUpgrade!$C$10:$I$20,7,FALSE)</f>
        <v>0</v>
      </c>
      <c r="AP11">
        <f>VLOOKUP(AD11,CardUpgrade!$C$10:$I$20,7,FALSE)</f>
        <v>0</v>
      </c>
      <c r="AS11" s="2">
        <f>SUM(AI11:AJ11)*'Chest&amp;Cards&amp;Offer'!$N$3 + SUM('Dungeon&amp;Framework'!AK11:AN11)*'Chest&amp;Cards&amp;Offer'!$N$4</f>
        <v>127200</v>
      </c>
      <c r="AT11">
        <f>SUM(AO11:AP11)*'Chest&amp;Cards&amp;Offer'!$N$5</f>
        <v>0</v>
      </c>
      <c r="AU11" s="2">
        <f t="shared" si="33"/>
        <v>12000</v>
      </c>
      <c r="AW11" s="40">
        <v>0</v>
      </c>
      <c r="AX11">
        <f t="shared" si="8"/>
        <v>12000</v>
      </c>
      <c r="AY11">
        <f t="shared" si="9"/>
        <v>0</v>
      </c>
      <c r="AZ11">
        <f>SUM($AY$5:AY11)</f>
        <v>0</v>
      </c>
      <c r="BA11">
        <f>AZ11/'Chest&amp;Cards&amp;Offer'!$R$3</f>
        <v>0</v>
      </c>
      <c r="BB11">
        <f t="shared" si="10"/>
        <v>0</v>
      </c>
      <c r="BC11">
        <v>7</v>
      </c>
      <c r="BH11">
        <f>VLOOKUP(LEFT(C11,1),'CardsStar&amp;Rewards'!$AF$13:$AJ$16,2,FALSE)</f>
        <v>10</v>
      </c>
      <c r="BI11">
        <f>VLOOKUP(LEFT(C11,1),'CardsStar&amp;Rewards'!$AF$19:$AJ$22,2,FALSE)</f>
        <v>5</v>
      </c>
      <c r="BJ11">
        <f>SUM($BI$5:BI11)</f>
        <v>35</v>
      </c>
      <c r="BS11">
        <f>VLOOKUP(BJ11,StarIdelRewards!A:D,4,FALSE)</f>
        <v>8</v>
      </c>
      <c r="BT11">
        <v>1</v>
      </c>
      <c r="BU11">
        <f t="shared" si="11"/>
        <v>80</v>
      </c>
      <c r="BV11">
        <f t="shared" si="12"/>
        <v>4800</v>
      </c>
      <c r="BW11">
        <f t="shared" si="13"/>
        <v>38400</v>
      </c>
      <c r="BX11">
        <f>SUM($BW$5:BW11)</f>
        <v>177600</v>
      </c>
      <c r="BY11">
        <f>SUM($AX$5:AX11)</f>
        <v>127200</v>
      </c>
      <c r="BZ11" s="46">
        <f t="shared" si="14"/>
        <v>0.39622641509433965</v>
      </c>
      <c r="CG11">
        <f t="shared" si="15"/>
        <v>35</v>
      </c>
      <c r="CH11" s="122"/>
      <c r="CI11" s="43">
        <f t="shared" si="16"/>
        <v>7</v>
      </c>
      <c r="CJ11" s="43">
        <f>CI11*'Chest&amp;Cards&amp;Offer'!$J$70</f>
        <v>630</v>
      </c>
      <c r="CK11" s="43"/>
      <c r="CL11" s="43"/>
      <c r="CQ11">
        <f>VLOOKUP(W11,CardUpgrade!$O$9:$R$20,2,FALSE)</f>
        <v>45000</v>
      </c>
      <c r="CR11">
        <f>VLOOKUP(X11,CardUpgrade!$O$9:$R$20,2,FALSE)</f>
        <v>45000</v>
      </c>
      <c r="CS11">
        <f>VLOOKUP(Y11,CardUpgrade!$O$9:$R$20,3,FALSE)</f>
        <v>135000</v>
      </c>
      <c r="CT11">
        <f>VLOOKUP(Z11,CardUpgrade!$O$9:$R$20,3,FALSE)</f>
        <v>45000</v>
      </c>
      <c r="CU11">
        <f>VLOOKUP(AA11,CardUpgrade!$O$9:$R$20,3,FALSE)</f>
        <v>0</v>
      </c>
      <c r="CV11">
        <f>VLOOKUP(AB11,CardUpgrade!$O$9:$R$20,3,FALSE)</f>
        <v>0</v>
      </c>
      <c r="CW11">
        <f>VLOOKUP(AC11,CardUpgrade!$O$9:$R$20,4,FALSE)</f>
        <v>0</v>
      </c>
      <c r="CX11">
        <f>VLOOKUP(AD11,CardUpgrade!$O$9:$R$20,4,FALSE)</f>
        <v>0</v>
      </c>
      <c r="CY11">
        <f t="shared" si="17"/>
        <v>270000</v>
      </c>
      <c r="CZ11">
        <f t="shared" si="34"/>
        <v>45000</v>
      </c>
      <c r="DA11">
        <f t="shared" si="18"/>
        <v>19200</v>
      </c>
      <c r="DB11">
        <f t="shared" si="19"/>
        <v>0</v>
      </c>
      <c r="DC11" s="47">
        <v>0</v>
      </c>
      <c r="DD11" s="71">
        <f t="shared" si="20"/>
        <v>25800</v>
      </c>
      <c r="DE11">
        <f>SUM($DD$5:DD11)</f>
        <v>181200</v>
      </c>
      <c r="DF11" s="47">
        <v>0</v>
      </c>
      <c r="DG11" s="47">
        <f t="shared" si="21"/>
        <v>1</v>
      </c>
      <c r="DH11" s="74">
        <f t="shared" si="22"/>
        <v>0</v>
      </c>
      <c r="DI11">
        <f>SUM($DH$5:DH11)</f>
        <v>0</v>
      </c>
      <c r="DJ11">
        <f t="shared" si="35"/>
        <v>0</v>
      </c>
      <c r="DK11">
        <f t="shared" si="23"/>
        <v>25800</v>
      </c>
      <c r="DL11">
        <f>SUM($DK$5:DK11)</f>
        <v>181200</v>
      </c>
      <c r="DM11">
        <f t="shared" si="0"/>
        <v>35</v>
      </c>
      <c r="DN11">
        <f>SUM($BH$5:BH11)</f>
        <v>54</v>
      </c>
      <c r="DO11">
        <f t="shared" si="24"/>
        <v>45</v>
      </c>
      <c r="DP11" s="121"/>
      <c r="DQ11" s="121"/>
      <c r="DR11">
        <f t="shared" si="25"/>
        <v>5177.1428571428569</v>
      </c>
      <c r="DS11" s="121"/>
      <c r="DT11">
        <f>VLOOKUP(DM11,StarIdelRewards!A:I,9,FALSE)*BV11</f>
        <v>19200</v>
      </c>
      <c r="DU11">
        <f t="shared" si="26"/>
        <v>0</v>
      </c>
      <c r="DV11">
        <f>SUM($DT$5:DT11)</f>
        <v>81600</v>
      </c>
      <c r="DW11" s="46">
        <f t="shared" si="27"/>
        <v>-1</v>
      </c>
      <c r="DX11">
        <f t="shared" si="1"/>
        <v>0</v>
      </c>
      <c r="DZ11" s="119">
        <f t="shared" si="2"/>
        <v>0</v>
      </c>
      <c r="EA11" s="119">
        <f t="shared" si="3"/>
        <v>0</v>
      </c>
      <c r="EB11" s="121"/>
      <c r="ED11">
        <f t="shared" si="4"/>
        <v>0</v>
      </c>
      <c r="EE11">
        <f>B11*(3-1.333)*'Chest&amp;Cards&amp;Offer'!$J$70/100</f>
        <v>10.5021</v>
      </c>
      <c r="EF11">
        <f t="shared" si="28"/>
        <v>10.5021</v>
      </c>
      <c r="EG11">
        <f t="shared" si="29"/>
        <v>45</v>
      </c>
      <c r="EJ11">
        <f>VLOOKUP(W11,CardUpgrade!$I$52:$L$63,2,FALSE)</f>
        <v>6</v>
      </c>
      <c r="EK11">
        <f>VLOOKUP(X11,CardUpgrade!$I$52:$L$63,2,FALSE)</f>
        <v>6</v>
      </c>
      <c r="EL11">
        <f>VLOOKUP(Y11,CardUpgrade!$I$52:$L$63,3,FALSE)</f>
        <v>36</v>
      </c>
      <c r="EM11">
        <f>VLOOKUP(Z11,CardUpgrade!$I$52:$L$63,3,FALSE)</f>
        <v>6</v>
      </c>
      <c r="EN11">
        <f>VLOOKUP(AA11,CardUpgrade!$I$52:$L$63,3,FALSE)</f>
        <v>0</v>
      </c>
      <c r="EO11">
        <f>VLOOKUP(AB11,CardUpgrade!$I$52:$L$63,3,FALSE)</f>
        <v>0</v>
      </c>
      <c r="EP11">
        <f>VLOOKUP(AC11,CardUpgrade!$I$52:$L$63,4,FALSE)</f>
        <v>0</v>
      </c>
      <c r="EQ11">
        <f>VLOOKUP(AD11,CardUpgrade!$I$52:$L$63,4,FALSE)</f>
        <v>0</v>
      </c>
      <c r="ES11" s="7">
        <f t="shared" si="30"/>
        <v>54</v>
      </c>
      <c r="EU11" s="7">
        <f t="shared" si="5"/>
        <v>54</v>
      </c>
      <c r="EX11" s="7">
        <f t="shared" si="31"/>
        <v>4</v>
      </c>
      <c r="EY11" s="7">
        <f>SUM($EX$5:EX11)</f>
        <v>28</v>
      </c>
      <c r="EZ11" s="7">
        <v>2</v>
      </c>
      <c r="FA11" s="7">
        <f>SUM($EZ$5:EZ11)</f>
        <v>14</v>
      </c>
      <c r="FB11" s="7" t="str">
        <f>IFERROR(VLOOKUP(ER11,'CourseLevel&amp;Rewards&amp;PVP'!$A$3:$F$18,6,FALSE),"")</f>
        <v/>
      </c>
      <c r="FC11" s="7">
        <f>SUM($FB$5:FB11)</f>
        <v>4</v>
      </c>
      <c r="FD11" s="7">
        <f>VLOOKUP(CG11,ProgressReward!C:K,9,FALSE)</f>
        <v>11</v>
      </c>
      <c r="FE11" s="7">
        <f t="shared" si="32"/>
        <v>29</v>
      </c>
      <c r="FG11" s="48"/>
      <c r="GQ11" t="s">
        <v>246</v>
      </c>
    </row>
    <row r="12" spans="1:254" x14ac:dyDescent="0.2">
      <c r="A12" s="2">
        <v>8</v>
      </c>
      <c r="B12">
        <v>8</v>
      </c>
      <c r="C12" s="14" t="s">
        <v>104</v>
      </c>
      <c r="D12">
        <v>2</v>
      </c>
      <c r="E12" t="str">
        <f t="shared" si="6"/>
        <v>紫2 - Lv2</v>
      </c>
      <c r="G12" t="str">
        <f t="shared" si="7"/>
        <v>紫2</v>
      </c>
      <c r="H12">
        <f>VLOOKUP(G12,Reference1!C:E,3,FALSE)</f>
        <v>521.1</v>
      </c>
      <c r="I12" s="124"/>
      <c r="K12" t="s">
        <v>161</v>
      </c>
      <c r="V12" s="2"/>
      <c r="W12" s="7">
        <v>2</v>
      </c>
      <c r="X12" s="7">
        <v>2</v>
      </c>
      <c r="Y12" s="7">
        <v>2</v>
      </c>
      <c r="Z12" s="7">
        <v>2</v>
      </c>
      <c r="AA12" s="7">
        <v>0</v>
      </c>
      <c r="AB12" s="7">
        <v>0</v>
      </c>
      <c r="AC12" s="7">
        <v>1</v>
      </c>
      <c r="AD12">
        <v>0</v>
      </c>
      <c r="AI12">
        <f>VLOOKUP(W12,CardUpgrade!$C$10:$I$20,6,FALSE)</f>
        <v>6</v>
      </c>
      <c r="AJ12">
        <f>VLOOKUP(X12,CardUpgrade!$C$10:$I$20,6,FALSE)</f>
        <v>6</v>
      </c>
      <c r="AK12">
        <f>VLOOKUP(Y12,CardUpgrade!$C$10:$I$20,6,FALSE)</f>
        <v>6</v>
      </c>
      <c r="AL12">
        <f>VLOOKUP(Z12,CardUpgrade!$C$10:$I$20,6,FALSE)</f>
        <v>6</v>
      </c>
      <c r="AM12">
        <f>VLOOKUP(AA12,CardUpgrade!$C$10:$I$20,6,FALSE)</f>
        <v>0</v>
      </c>
      <c r="AN12">
        <f>VLOOKUP(AB12,CardUpgrade!$C$10:$I$20,6,FALSE)</f>
        <v>0</v>
      </c>
      <c r="AO12">
        <f>VLOOKUP(AC12,CardUpgrade!$C$10:$I$20,7,FALSE)</f>
        <v>1</v>
      </c>
      <c r="AP12">
        <f>VLOOKUP(AD12,CardUpgrade!$C$10:$I$20,7,FALSE)</f>
        <v>0</v>
      </c>
      <c r="AS12" s="2">
        <f>SUM(AI12:AJ12)*'Chest&amp;Cards&amp;Offer'!$N$3 + SUM('Dungeon&amp;Framework'!AK12:AN12)*'Chest&amp;Cards&amp;Offer'!$N$4</f>
        <v>187200</v>
      </c>
      <c r="AT12">
        <f>SUM(AO12:AP12)*'Chest&amp;Cards&amp;Offer'!$N$5</f>
        <v>48000</v>
      </c>
      <c r="AU12" s="2">
        <f t="shared" si="33"/>
        <v>60000</v>
      </c>
      <c r="AW12" s="40">
        <v>0</v>
      </c>
      <c r="AX12">
        <f t="shared" si="8"/>
        <v>60000</v>
      </c>
      <c r="AY12">
        <f t="shared" si="9"/>
        <v>0</v>
      </c>
      <c r="AZ12">
        <f>SUM($AY$5:AY12)</f>
        <v>0</v>
      </c>
      <c r="BA12">
        <f>AZ12/'Chest&amp;Cards&amp;Offer'!$R$3</f>
        <v>0</v>
      </c>
      <c r="BB12">
        <f t="shared" si="10"/>
        <v>0</v>
      </c>
      <c r="BC12">
        <v>8</v>
      </c>
      <c r="BH12">
        <f>VLOOKUP(LEFT(C12,1),'CardsStar&amp;Rewards'!$AF$13:$AJ$16,2,FALSE)</f>
        <v>10</v>
      </c>
      <c r="BI12">
        <f>VLOOKUP(LEFT(C12,1),'CardsStar&amp;Rewards'!$AF$19:$AJ$22,2,FALSE)</f>
        <v>5</v>
      </c>
      <c r="BJ12">
        <f>SUM($BI$5:BI12)</f>
        <v>40</v>
      </c>
      <c r="BS12">
        <f>VLOOKUP(BJ12,StarIdelRewards!A:D,4,FALSE)</f>
        <v>9</v>
      </c>
      <c r="BT12">
        <v>1</v>
      </c>
      <c r="BU12">
        <f t="shared" si="11"/>
        <v>80</v>
      </c>
      <c r="BV12">
        <f t="shared" si="12"/>
        <v>4800</v>
      </c>
      <c r="BW12">
        <f t="shared" si="13"/>
        <v>43200</v>
      </c>
      <c r="BX12">
        <f>SUM($BW$5:BW12)</f>
        <v>220800</v>
      </c>
      <c r="BY12">
        <f>SUM($AX$5:AX12)</f>
        <v>187200</v>
      </c>
      <c r="BZ12" s="46">
        <f t="shared" si="14"/>
        <v>0.17948717948717949</v>
      </c>
      <c r="CG12">
        <f t="shared" si="15"/>
        <v>40</v>
      </c>
      <c r="CH12" s="122"/>
      <c r="CI12" s="43">
        <f t="shared" si="16"/>
        <v>8</v>
      </c>
      <c r="CJ12" s="43">
        <f>CI12*'Chest&amp;Cards&amp;Offer'!$J$70</f>
        <v>720</v>
      </c>
      <c r="CK12" s="43"/>
      <c r="CL12" s="43"/>
      <c r="CQ12">
        <f>VLOOKUP(W12,CardUpgrade!$O$9:$R$20,2,FALSE)</f>
        <v>45000</v>
      </c>
      <c r="CR12">
        <f>VLOOKUP(X12,CardUpgrade!$O$9:$R$20,2,FALSE)</f>
        <v>45000</v>
      </c>
      <c r="CS12">
        <f>VLOOKUP(Y12,CardUpgrade!$O$9:$R$20,3,FALSE)</f>
        <v>135000</v>
      </c>
      <c r="CT12">
        <f>VLOOKUP(Z12,CardUpgrade!$O$9:$R$20,3,FALSE)</f>
        <v>135000</v>
      </c>
      <c r="CU12">
        <f>VLOOKUP(AA12,CardUpgrade!$O$9:$R$20,3,FALSE)</f>
        <v>0</v>
      </c>
      <c r="CV12">
        <f>VLOOKUP(AB12,CardUpgrade!$O$9:$R$20,3,FALSE)</f>
        <v>0</v>
      </c>
      <c r="CW12">
        <f>VLOOKUP(AC12,CardUpgrade!$O$9:$R$20,4,FALSE)</f>
        <v>105000</v>
      </c>
      <c r="CX12">
        <f>VLOOKUP(AD12,CardUpgrade!$O$9:$R$20,4,FALSE)</f>
        <v>0</v>
      </c>
      <c r="CY12">
        <f t="shared" si="17"/>
        <v>360000</v>
      </c>
      <c r="CZ12">
        <f t="shared" si="34"/>
        <v>90000</v>
      </c>
      <c r="DA12">
        <f t="shared" si="18"/>
        <v>21600</v>
      </c>
      <c r="DB12">
        <f t="shared" si="19"/>
        <v>0</v>
      </c>
      <c r="DC12" s="47">
        <v>0</v>
      </c>
      <c r="DD12" s="71">
        <f t="shared" si="20"/>
        <v>68400</v>
      </c>
      <c r="DE12">
        <f>SUM($DD$5:DD12)</f>
        <v>249600</v>
      </c>
      <c r="DF12" s="47">
        <v>0</v>
      </c>
      <c r="DG12" s="47">
        <f t="shared" si="21"/>
        <v>1</v>
      </c>
      <c r="DH12" s="74">
        <f t="shared" si="22"/>
        <v>0</v>
      </c>
      <c r="DI12">
        <f>SUM($DH$5:DH12)</f>
        <v>0</v>
      </c>
      <c r="DJ12">
        <f t="shared" si="35"/>
        <v>0</v>
      </c>
      <c r="DK12">
        <f t="shared" si="23"/>
        <v>68400</v>
      </c>
      <c r="DL12">
        <f>SUM($DK$5:DK12)</f>
        <v>249600</v>
      </c>
      <c r="DM12">
        <f t="shared" si="0"/>
        <v>40</v>
      </c>
      <c r="DN12">
        <f>SUM($BH$5:BH12)</f>
        <v>64</v>
      </c>
      <c r="DO12">
        <f t="shared" si="24"/>
        <v>52</v>
      </c>
      <c r="DP12" s="121"/>
      <c r="DQ12" s="121"/>
      <c r="DR12">
        <f t="shared" si="25"/>
        <v>6240</v>
      </c>
      <c r="DS12" s="121"/>
      <c r="DT12">
        <f>VLOOKUP(DM12,StarIdelRewards!A:I,9,FALSE)*BV12</f>
        <v>19200</v>
      </c>
      <c r="DU12">
        <f t="shared" si="26"/>
        <v>0</v>
      </c>
      <c r="DV12">
        <f>SUM($DT$5:DT12)</f>
        <v>100800</v>
      </c>
      <c r="DW12" s="46">
        <f t="shared" si="27"/>
        <v>-1</v>
      </c>
      <c r="DX12">
        <f t="shared" si="1"/>
        <v>0</v>
      </c>
      <c r="DZ12" s="119">
        <f t="shared" si="2"/>
        <v>0</v>
      </c>
      <c r="EA12" s="119">
        <f t="shared" si="3"/>
        <v>0</v>
      </c>
      <c r="EB12" s="121"/>
      <c r="ED12">
        <f t="shared" si="4"/>
        <v>0</v>
      </c>
      <c r="EE12">
        <f>B12*(3-1.333)*'Chest&amp;Cards&amp;Offer'!$J$70/100</f>
        <v>12.0024</v>
      </c>
      <c r="EF12">
        <f t="shared" si="28"/>
        <v>12.0024</v>
      </c>
      <c r="EG12">
        <f t="shared" si="29"/>
        <v>52</v>
      </c>
      <c r="EJ12">
        <f>VLOOKUP(W12,CardUpgrade!$I$52:$L$63,2,FALSE)</f>
        <v>6</v>
      </c>
      <c r="EK12">
        <f>VLOOKUP(X12,CardUpgrade!$I$52:$L$63,2,FALSE)</f>
        <v>6</v>
      </c>
      <c r="EL12">
        <f>VLOOKUP(Y12,CardUpgrade!$I$52:$L$63,3,FALSE)</f>
        <v>36</v>
      </c>
      <c r="EM12">
        <f>VLOOKUP(Z12,CardUpgrade!$I$52:$L$63,3,FALSE)</f>
        <v>36</v>
      </c>
      <c r="EN12">
        <f>VLOOKUP(AA12,CardUpgrade!$I$52:$L$63,3,FALSE)</f>
        <v>0</v>
      </c>
      <c r="EO12">
        <f>VLOOKUP(AB12,CardUpgrade!$I$52:$L$63,3,FALSE)</f>
        <v>0</v>
      </c>
      <c r="EP12">
        <f>VLOOKUP(AC12,CardUpgrade!$I$52:$L$63,4,FALSE)</f>
        <v>16</v>
      </c>
      <c r="EQ12">
        <f>VLOOKUP(AD12,CardUpgrade!$I$52:$L$63,4,FALSE)</f>
        <v>0</v>
      </c>
      <c r="ES12" s="7">
        <f t="shared" si="30"/>
        <v>84</v>
      </c>
      <c r="EU12" s="7">
        <f t="shared" si="5"/>
        <v>100</v>
      </c>
      <c r="EX12" s="7">
        <f t="shared" si="31"/>
        <v>4</v>
      </c>
      <c r="EY12" s="7">
        <f>SUM($EX$5:EX12)</f>
        <v>32</v>
      </c>
      <c r="EZ12" s="7">
        <v>2</v>
      </c>
      <c r="FA12" s="7">
        <f>SUM($EZ$5:EZ12)</f>
        <v>16</v>
      </c>
      <c r="FB12" s="7" t="str">
        <f>IFERROR(VLOOKUP(ER12,'CourseLevel&amp;Rewards&amp;PVP'!$A$3:$F$18,6,FALSE),"")</f>
        <v/>
      </c>
      <c r="FC12" s="7">
        <f>SUM($FB$5:FB12)</f>
        <v>4</v>
      </c>
      <c r="FD12" s="7">
        <f>VLOOKUP(CG12,ProgressReward!C:K,9,FALSE)</f>
        <v>13</v>
      </c>
      <c r="FE12" s="7">
        <f t="shared" si="32"/>
        <v>33</v>
      </c>
      <c r="FG12" s="48"/>
      <c r="GS12" t="s">
        <v>250</v>
      </c>
      <c r="HG12" t="s">
        <v>318</v>
      </c>
    </row>
    <row r="13" spans="1:254" x14ac:dyDescent="0.2">
      <c r="A13" s="2">
        <v>9</v>
      </c>
      <c r="B13">
        <v>9</v>
      </c>
      <c r="C13" s="13" t="s">
        <v>49</v>
      </c>
      <c r="D13" s="7">
        <v>3</v>
      </c>
      <c r="E13" t="str">
        <f t="shared" si="6"/>
        <v>橙1 - Lv3</v>
      </c>
      <c r="G13" t="str">
        <f t="shared" si="7"/>
        <v>橙3</v>
      </c>
      <c r="H13">
        <f>VLOOKUP(G13,Reference1!C:E,3,FALSE)</f>
        <v>314.40000000000003</v>
      </c>
      <c r="I13" s="124"/>
      <c r="K13" t="s">
        <v>163</v>
      </c>
      <c r="V13" s="2"/>
      <c r="W13" s="7">
        <v>3</v>
      </c>
      <c r="X13" s="7">
        <v>2</v>
      </c>
      <c r="Y13" s="7">
        <v>2</v>
      </c>
      <c r="Z13" s="7">
        <v>2</v>
      </c>
      <c r="AA13" s="7">
        <v>0</v>
      </c>
      <c r="AB13" s="7">
        <v>0</v>
      </c>
      <c r="AC13" s="7">
        <v>2</v>
      </c>
      <c r="AD13">
        <v>0</v>
      </c>
      <c r="AI13">
        <f>VLOOKUP(W13,CardUpgrade!$C$10:$I$20,6,FALSE)</f>
        <v>16</v>
      </c>
      <c r="AJ13">
        <f>VLOOKUP(X13,CardUpgrade!$C$10:$I$20,6,FALSE)</f>
        <v>6</v>
      </c>
      <c r="AK13">
        <f>VLOOKUP(Y13,CardUpgrade!$C$10:$I$20,6,FALSE)</f>
        <v>6</v>
      </c>
      <c r="AL13">
        <f>VLOOKUP(Z13,CardUpgrade!$C$10:$I$20,6,FALSE)</f>
        <v>6</v>
      </c>
      <c r="AM13">
        <f>VLOOKUP(AA13,CardUpgrade!$C$10:$I$20,6,FALSE)</f>
        <v>0</v>
      </c>
      <c r="AN13">
        <f>VLOOKUP(AB13,CardUpgrade!$C$10:$I$20,6,FALSE)</f>
        <v>0</v>
      </c>
      <c r="AO13">
        <f>VLOOKUP(AC13,CardUpgrade!$C$10:$I$20,7,FALSE)</f>
        <v>4</v>
      </c>
      <c r="AP13">
        <f>VLOOKUP(AD13,CardUpgrade!$C$10:$I$20,7,FALSE)</f>
        <v>0</v>
      </c>
      <c r="AS13" s="2">
        <f>SUM(AI13:AJ13)*'Chest&amp;Cards&amp;Offer'!$N$3 + SUM('Dungeon&amp;Framework'!AK13:AN13)*'Chest&amp;Cards&amp;Offer'!$N$4</f>
        <v>223200</v>
      </c>
      <c r="AT13">
        <f>SUM(AO13:AP13)*'Chest&amp;Cards&amp;Offer'!$N$5</f>
        <v>192000</v>
      </c>
      <c r="AU13" s="2">
        <f t="shared" si="33"/>
        <v>36000</v>
      </c>
      <c r="AW13" s="40">
        <v>0</v>
      </c>
      <c r="AX13">
        <f t="shared" si="8"/>
        <v>36000</v>
      </c>
      <c r="AY13">
        <f t="shared" si="9"/>
        <v>0</v>
      </c>
      <c r="AZ13">
        <f>SUM($AY$5:AY13)</f>
        <v>0</v>
      </c>
      <c r="BA13">
        <f>AZ13/'Chest&amp;Cards&amp;Offer'!$R$3</f>
        <v>0</v>
      </c>
      <c r="BB13">
        <f t="shared" si="10"/>
        <v>0</v>
      </c>
      <c r="BC13">
        <v>9</v>
      </c>
      <c r="BH13">
        <f>VLOOKUP(LEFT(C13,1),'CardsStar&amp;Rewards'!$AF$13:$AJ$16,2,FALSE)</f>
        <v>6</v>
      </c>
      <c r="BI13">
        <f>VLOOKUP(LEFT(C13,1),'CardsStar&amp;Rewards'!$AF$19:$AJ$22,2,FALSE)</f>
        <v>5</v>
      </c>
      <c r="BJ13">
        <f>SUM($BI$5:BI13)</f>
        <v>45</v>
      </c>
      <c r="BS13">
        <f>VLOOKUP(BJ13,StarIdelRewards!A:D,4,FALSE)</f>
        <v>9</v>
      </c>
      <c r="BT13">
        <v>1</v>
      </c>
      <c r="BU13">
        <f t="shared" si="11"/>
        <v>80</v>
      </c>
      <c r="BV13">
        <f t="shared" si="12"/>
        <v>4800</v>
      </c>
      <c r="BW13">
        <f t="shared" si="13"/>
        <v>43200</v>
      </c>
      <c r="BX13">
        <f>SUM($BW$5:BW13)</f>
        <v>264000</v>
      </c>
      <c r="BY13">
        <f>SUM($AX$5:AX13)</f>
        <v>223200</v>
      </c>
      <c r="BZ13" s="46">
        <f t="shared" si="14"/>
        <v>0.18279569892473119</v>
      </c>
      <c r="CG13">
        <f t="shared" si="15"/>
        <v>45</v>
      </c>
      <c r="CH13" s="122"/>
      <c r="CI13" s="43">
        <f t="shared" si="16"/>
        <v>9</v>
      </c>
      <c r="CJ13" s="43">
        <f>CI13*'Chest&amp;Cards&amp;Offer'!$J$70</f>
        <v>810</v>
      </c>
      <c r="CK13" s="43"/>
      <c r="CL13" s="43"/>
      <c r="CQ13">
        <f>VLOOKUP(W13,CardUpgrade!$O$9:$R$20,2,FALSE)</f>
        <v>105000</v>
      </c>
      <c r="CR13">
        <f>VLOOKUP(X13,CardUpgrade!$O$9:$R$20,2,FALSE)</f>
        <v>45000</v>
      </c>
      <c r="CS13">
        <f>VLOOKUP(Y13,CardUpgrade!$O$9:$R$20,3,FALSE)</f>
        <v>135000</v>
      </c>
      <c r="CT13">
        <f>VLOOKUP(Z13,CardUpgrade!$O$9:$R$20,3,FALSE)</f>
        <v>135000</v>
      </c>
      <c r="CU13">
        <f>VLOOKUP(AA13,CardUpgrade!$O$9:$R$20,3,FALSE)</f>
        <v>0</v>
      </c>
      <c r="CV13">
        <f>VLOOKUP(AB13,CardUpgrade!$O$9:$R$20,3,FALSE)</f>
        <v>0</v>
      </c>
      <c r="CW13">
        <f>VLOOKUP(AC13,CardUpgrade!$O$9:$R$20,4,FALSE)</f>
        <v>315000</v>
      </c>
      <c r="CX13">
        <f>VLOOKUP(AD13,CardUpgrade!$O$9:$R$20,4,FALSE)</f>
        <v>0</v>
      </c>
      <c r="CY13">
        <f t="shared" si="17"/>
        <v>420000</v>
      </c>
      <c r="CZ13">
        <f t="shared" si="34"/>
        <v>60000</v>
      </c>
      <c r="DA13">
        <f t="shared" si="18"/>
        <v>21600</v>
      </c>
      <c r="DB13">
        <f t="shared" si="19"/>
        <v>0</v>
      </c>
      <c r="DC13" s="47">
        <v>0</v>
      </c>
      <c r="DD13" s="71">
        <f t="shared" si="20"/>
        <v>38400</v>
      </c>
      <c r="DE13">
        <f>SUM($DD$5:DD13)</f>
        <v>288000</v>
      </c>
      <c r="DF13" s="47">
        <v>0.5</v>
      </c>
      <c r="DG13" s="47">
        <f t="shared" si="21"/>
        <v>0.5</v>
      </c>
      <c r="DH13" s="74">
        <f t="shared" si="22"/>
        <v>19200</v>
      </c>
      <c r="DI13">
        <f>SUM($DH$5:DH13)</f>
        <v>19200</v>
      </c>
      <c r="DJ13">
        <f t="shared" si="35"/>
        <v>19200</v>
      </c>
      <c r="DK13">
        <f t="shared" si="23"/>
        <v>19200</v>
      </c>
      <c r="DL13">
        <f>SUM($DK$5:DK13)</f>
        <v>268800</v>
      </c>
      <c r="DM13">
        <f t="shared" si="0"/>
        <v>45</v>
      </c>
      <c r="DN13">
        <f>SUM($BH$5:BH13)</f>
        <v>70</v>
      </c>
      <c r="DO13">
        <f t="shared" si="24"/>
        <v>58</v>
      </c>
      <c r="DP13" s="121"/>
      <c r="DQ13" s="121"/>
      <c r="DR13">
        <f t="shared" si="25"/>
        <v>5973.333333333333</v>
      </c>
      <c r="DS13" s="121"/>
      <c r="DT13">
        <f>VLOOKUP(DM13,StarIdelRewards!A:I,9,FALSE)*BV13</f>
        <v>19200</v>
      </c>
      <c r="DU13">
        <f t="shared" si="26"/>
        <v>19200</v>
      </c>
      <c r="DV13">
        <f>SUM($DT$5:DT13)</f>
        <v>120000</v>
      </c>
      <c r="DW13" s="46">
        <f t="shared" si="27"/>
        <v>-0.84</v>
      </c>
      <c r="DX13">
        <f t="shared" si="1"/>
        <v>4</v>
      </c>
      <c r="DZ13" s="119">
        <f t="shared" si="2"/>
        <v>0</v>
      </c>
      <c r="EA13" s="119">
        <f t="shared" si="3"/>
        <v>0</v>
      </c>
      <c r="EB13" s="121"/>
      <c r="ED13">
        <f t="shared" si="4"/>
        <v>0</v>
      </c>
      <c r="EE13">
        <f>B13*(3-1.333)*'Chest&amp;Cards&amp;Offer'!$J$70/100</f>
        <v>13.502699999999999</v>
      </c>
      <c r="EF13">
        <f t="shared" si="28"/>
        <v>13.502699999999999</v>
      </c>
      <c r="EG13">
        <f t="shared" si="29"/>
        <v>58</v>
      </c>
      <c r="EJ13">
        <f>VLOOKUP(W13,CardUpgrade!$I$52:$L$63,2,FALSE)</f>
        <v>16</v>
      </c>
      <c r="EK13">
        <f>VLOOKUP(X13,CardUpgrade!$I$52:$L$63,2,FALSE)</f>
        <v>6</v>
      </c>
      <c r="EL13">
        <f>VLOOKUP(Y13,CardUpgrade!$I$52:$L$63,3,FALSE)</f>
        <v>36</v>
      </c>
      <c r="EM13">
        <f>VLOOKUP(Z13,CardUpgrade!$I$52:$L$63,3,FALSE)</f>
        <v>36</v>
      </c>
      <c r="EN13">
        <f>VLOOKUP(AA13,CardUpgrade!$I$52:$L$63,3,FALSE)</f>
        <v>0</v>
      </c>
      <c r="EO13">
        <f>VLOOKUP(AB13,CardUpgrade!$I$52:$L$63,3,FALSE)</f>
        <v>0</v>
      </c>
      <c r="EP13">
        <f>VLOOKUP(AC13,CardUpgrade!$I$52:$L$63,4,FALSE)</f>
        <v>96</v>
      </c>
      <c r="EQ13">
        <f>VLOOKUP(AD13,CardUpgrade!$I$52:$L$63,4,FALSE)</f>
        <v>0</v>
      </c>
      <c r="ES13" s="7">
        <f t="shared" si="30"/>
        <v>94</v>
      </c>
      <c r="EU13" s="7">
        <f t="shared" si="5"/>
        <v>190</v>
      </c>
      <c r="EX13" s="7">
        <f t="shared" si="31"/>
        <v>4</v>
      </c>
      <c r="EY13" s="7">
        <f>SUM($EX$5:EX13)</f>
        <v>36</v>
      </c>
      <c r="EZ13" s="7">
        <v>2</v>
      </c>
      <c r="FA13" s="7">
        <f>SUM($EZ$5:EZ13)</f>
        <v>18</v>
      </c>
      <c r="FB13" s="7" t="str">
        <f>IFERROR(VLOOKUP(ER13,'CourseLevel&amp;Rewards&amp;PVP'!$A$3:$F$18,6,FALSE),"")</f>
        <v/>
      </c>
      <c r="FC13" s="7">
        <f>SUM($FB$5:FB13)</f>
        <v>4</v>
      </c>
      <c r="FD13" s="7">
        <f>VLOOKUP(CG13,ProgressReward!C:K,9,FALSE)</f>
        <v>13</v>
      </c>
      <c r="FE13" s="7">
        <f t="shared" si="32"/>
        <v>35</v>
      </c>
      <c r="FG13" s="48"/>
    </row>
    <row r="14" spans="1:254" ht="17" x14ac:dyDescent="0.2">
      <c r="A14" s="2">
        <v>10</v>
      </c>
      <c r="B14">
        <v>10</v>
      </c>
      <c r="C14" s="14" t="s">
        <v>112</v>
      </c>
      <c r="D14" s="7">
        <v>1</v>
      </c>
      <c r="E14" t="str">
        <f t="shared" si="6"/>
        <v>紫3 - Lv1</v>
      </c>
      <c r="F14" s="122" t="s">
        <v>183</v>
      </c>
      <c r="G14" t="str">
        <f t="shared" si="7"/>
        <v>紫1</v>
      </c>
      <c r="H14">
        <f>VLOOKUP(G14,Reference1!C:E,3,FALSE)</f>
        <v>579</v>
      </c>
      <c r="I14" s="124"/>
      <c r="K14" t="s">
        <v>164</v>
      </c>
      <c r="V14" s="2" t="s">
        <v>339</v>
      </c>
      <c r="W14" s="7">
        <v>3</v>
      </c>
      <c r="X14" s="7">
        <v>2</v>
      </c>
      <c r="Y14" s="7">
        <v>2</v>
      </c>
      <c r="Z14" s="7">
        <v>2</v>
      </c>
      <c r="AA14" s="7">
        <v>1</v>
      </c>
      <c r="AB14" s="7">
        <v>0</v>
      </c>
      <c r="AC14" s="7">
        <v>3</v>
      </c>
      <c r="AD14">
        <v>0</v>
      </c>
      <c r="AI14">
        <f>VLOOKUP(W14,CardUpgrade!$C$10:$I$20,6,FALSE)</f>
        <v>16</v>
      </c>
      <c r="AJ14">
        <f>VLOOKUP(X14,CardUpgrade!$C$10:$I$20,6,FALSE)</f>
        <v>6</v>
      </c>
      <c r="AK14">
        <f>VLOOKUP(Y14,CardUpgrade!$C$10:$I$20,6,FALSE)</f>
        <v>6</v>
      </c>
      <c r="AL14">
        <f>VLOOKUP(Z14,CardUpgrade!$C$10:$I$20,6,FALSE)</f>
        <v>6</v>
      </c>
      <c r="AM14">
        <f>VLOOKUP(AA14,CardUpgrade!$C$10:$I$20,6,FALSE)</f>
        <v>1</v>
      </c>
      <c r="AN14">
        <f>VLOOKUP(AB14,CardUpgrade!$C$10:$I$20,6,FALSE)</f>
        <v>0</v>
      </c>
      <c r="AO14">
        <f>VLOOKUP(AC14,CardUpgrade!$C$10:$I$20,7,FALSE)</f>
        <v>9</v>
      </c>
      <c r="AP14">
        <f>VLOOKUP(AD14,CardUpgrade!$C$10:$I$20,7,FALSE)</f>
        <v>0</v>
      </c>
      <c r="AS14" s="2">
        <f>SUM(AI14:AJ14)*'Chest&amp;Cards&amp;Offer'!$N$3 + SUM('Dungeon&amp;Framework'!AK14:AN14)*'Chest&amp;Cards&amp;Offer'!$N$4</f>
        <v>235200</v>
      </c>
      <c r="AT14">
        <f>SUM(AO14:AP14)*'Chest&amp;Cards&amp;Offer'!$N$5</f>
        <v>432000</v>
      </c>
      <c r="AU14" s="2">
        <f t="shared" si="33"/>
        <v>12000</v>
      </c>
      <c r="AW14" s="40">
        <v>0</v>
      </c>
      <c r="AX14">
        <f t="shared" si="8"/>
        <v>12000</v>
      </c>
      <c r="AY14">
        <f t="shared" si="9"/>
        <v>0</v>
      </c>
      <c r="AZ14">
        <f>SUM($AY$5:AY14)</f>
        <v>0</v>
      </c>
      <c r="BA14">
        <f>AZ14/'Chest&amp;Cards&amp;Offer'!$R$3</f>
        <v>0</v>
      </c>
      <c r="BB14">
        <f t="shared" si="10"/>
        <v>0</v>
      </c>
      <c r="BC14">
        <v>10</v>
      </c>
      <c r="BH14">
        <f>VLOOKUP(LEFT(C14,1),'CardsStar&amp;Rewards'!$AF$13:$AJ$16,2,FALSE)</f>
        <v>10</v>
      </c>
      <c r="BI14">
        <f>VLOOKUP(LEFT(C14,1),'CardsStar&amp;Rewards'!$AF$19:$AJ$22,2,FALSE)</f>
        <v>5</v>
      </c>
      <c r="BJ14">
        <f>SUM($BI$5:BI14)</f>
        <v>50</v>
      </c>
      <c r="BS14">
        <f>VLOOKUP(BJ14,StarIdelRewards!A:D,4,FALSE)</f>
        <v>10</v>
      </c>
      <c r="BT14">
        <v>1</v>
      </c>
      <c r="BU14">
        <f t="shared" si="11"/>
        <v>80</v>
      </c>
      <c r="BV14">
        <f t="shared" si="12"/>
        <v>4800</v>
      </c>
      <c r="BW14">
        <f t="shared" si="13"/>
        <v>48000</v>
      </c>
      <c r="BX14">
        <f>SUM($BW$5:BW14)</f>
        <v>312000</v>
      </c>
      <c r="BY14">
        <f>SUM($AX$5:AX14)</f>
        <v>235200</v>
      </c>
      <c r="BZ14" s="46">
        <f t="shared" si="14"/>
        <v>0.32653061224489793</v>
      </c>
      <c r="CG14">
        <f t="shared" si="15"/>
        <v>50</v>
      </c>
      <c r="CH14" s="122"/>
      <c r="CI14" s="43">
        <f t="shared" si="16"/>
        <v>10</v>
      </c>
      <c r="CJ14" s="43">
        <f>CI14*'Chest&amp;Cards&amp;Offer'!$J$70</f>
        <v>900</v>
      </c>
      <c r="CK14" s="43"/>
      <c r="CL14" s="43" t="s">
        <v>461</v>
      </c>
      <c r="CQ14">
        <f>VLOOKUP(W14,CardUpgrade!$O$9:$R$20,2,FALSE)</f>
        <v>105000</v>
      </c>
      <c r="CR14">
        <f>VLOOKUP(X14,CardUpgrade!$O$9:$R$20,2,FALSE)</f>
        <v>45000</v>
      </c>
      <c r="CS14">
        <f>VLOOKUP(Y14,CardUpgrade!$O$9:$R$20,3,FALSE)</f>
        <v>135000</v>
      </c>
      <c r="CT14">
        <f>VLOOKUP(Z14,CardUpgrade!$O$9:$R$20,3,FALSE)</f>
        <v>135000</v>
      </c>
      <c r="CU14">
        <f>VLOOKUP(AA14,CardUpgrade!$O$9:$R$20,3,FALSE)</f>
        <v>45000</v>
      </c>
      <c r="CV14">
        <f>VLOOKUP(AB14,CardUpgrade!$O$9:$R$20,3,FALSE)</f>
        <v>0</v>
      </c>
      <c r="CW14">
        <f>VLOOKUP(AC14,CardUpgrade!$O$9:$R$20,4,FALSE)</f>
        <v>645000</v>
      </c>
      <c r="CX14">
        <f>VLOOKUP(AD14,CardUpgrade!$O$9:$R$20,4,FALSE)</f>
        <v>0</v>
      </c>
      <c r="CY14">
        <f t="shared" si="17"/>
        <v>465000</v>
      </c>
      <c r="CZ14">
        <f t="shared" si="34"/>
        <v>45000</v>
      </c>
      <c r="DA14">
        <f t="shared" si="18"/>
        <v>24000</v>
      </c>
      <c r="DB14">
        <f t="shared" si="19"/>
        <v>0</v>
      </c>
      <c r="DC14" s="47">
        <v>0</v>
      </c>
      <c r="DD14" s="71">
        <f t="shared" si="20"/>
        <v>21000</v>
      </c>
      <c r="DE14">
        <f>SUM($DD$5:DD14)</f>
        <v>309000</v>
      </c>
      <c r="DF14" s="47">
        <v>0.5</v>
      </c>
      <c r="DG14" s="47">
        <f t="shared" si="21"/>
        <v>0.5</v>
      </c>
      <c r="DH14" s="74">
        <f t="shared" si="22"/>
        <v>10500</v>
      </c>
      <c r="DI14">
        <f>SUM($DH$5:DH14)</f>
        <v>29700</v>
      </c>
      <c r="DJ14">
        <f t="shared" si="35"/>
        <v>10500</v>
      </c>
      <c r="DK14">
        <f t="shared" si="23"/>
        <v>10500</v>
      </c>
      <c r="DL14">
        <f>SUM($DK$5:DK14)</f>
        <v>279300</v>
      </c>
      <c r="DM14">
        <f t="shared" si="0"/>
        <v>50</v>
      </c>
      <c r="DN14">
        <f>SUM($BH$5:BH14)</f>
        <v>80</v>
      </c>
      <c r="DO14">
        <f t="shared" si="24"/>
        <v>65</v>
      </c>
      <c r="DP14" s="121"/>
      <c r="DQ14" s="121"/>
      <c r="DR14">
        <f t="shared" si="25"/>
        <v>5586</v>
      </c>
      <c r="DS14" s="121"/>
      <c r="DT14">
        <f>VLOOKUP(DM14,StarIdelRewards!A:I,9,FALSE)*BV14</f>
        <v>24000</v>
      </c>
      <c r="DU14">
        <f t="shared" si="26"/>
        <v>10500</v>
      </c>
      <c r="DV14">
        <f>SUM($DT$5:DT14)</f>
        <v>144000</v>
      </c>
      <c r="DW14" s="46">
        <f t="shared" si="27"/>
        <v>-0.79374999999999996</v>
      </c>
      <c r="DX14">
        <f t="shared" si="1"/>
        <v>2.1875</v>
      </c>
      <c r="DZ14" s="119">
        <f t="shared" si="2"/>
        <v>0</v>
      </c>
      <c r="EA14" s="119">
        <f t="shared" si="3"/>
        <v>0</v>
      </c>
      <c r="EB14" s="121"/>
      <c r="ED14">
        <f t="shared" si="4"/>
        <v>0</v>
      </c>
      <c r="EE14">
        <f>B14*(3-1.333)*'Chest&amp;Cards&amp;Offer'!$J$70/100</f>
        <v>15.003000000000002</v>
      </c>
      <c r="EF14">
        <f t="shared" si="28"/>
        <v>15.003000000000002</v>
      </c>
      <c r="EG14">
        <f t="shared" si="29"/>
        <v>65</v>
      </c>
      <c r="EJ14">
        <f>VLOOKUP(W14,CardUpgrade!$I$52:$L$63,2,FALSE)</f>
        <v>16</v>
      </c>
      <c r="EK14">
        <f>VLOOKUP(X14,CardUpgrade!$I$52:$L$63,2,FALSE)</f>
        <v>6</v>
      </c>
      <c r="EL14">
        <f>VLOOKUP(Y14,CardUpgrade!$I$52:$L$63,3,FALSE)</f>
        <v>36</v>
      </c>
      <c r="EM14">
        <f>VLOOKUP(Z14,CardUpgrade!$I$52:$L$63,3,FALSE)</f>
        <v>36</v>
      </c>
      <c r="EN14">
        <f>VLOOKUP(AA14,CardUpgrade!$I$52:$L$63,3,FALSE)</f>
        <v>6</v>
      </c>
      <c r="EO14">
        <f>VLOOKUP(AB14,CardUpgrade!$I$52:$L$63,3,FALSE)</f>
        <v>0</v>
      </c>
      <c r="EP14">
        <f>VLOOKUP(AC14,CardUpgrade!$I$52:$L$63,4,FALSE)</f>
        <v>256</v>
      </c>
      <c r="EQ14">
        <f>VLOOKUP(AD14,CardUpgrade!$I$52:$L$63,4,FALSE)</f>
        <v>0</v>
      </c>
      <c r="ER14" s="7">
        <v>2</v>
      </c>
      <c r="ES14" s="7">
        <f t="shared" si="30"/>
        <v>100</v>
      </c>
      <c r="EU14" s="7">
        <f t="shared" si="5"/>
        <v>356</v>
      </c>
      <c r="EX14" s="7">
        <f t="shared" si="31"/>
        <v>4</v>
      </c>
      <c r="EY14" s="7">
        <f>SUM($EX$5:EX14)</f>
        <v>40</v>
      </c>
      <c r="EZ14" s="7">
        <v>2</v>
      </c>
      <c r="FA14" s="7">
        <f>SUM($EZ$5:EZ14)</f>
        <v>20</v>
      </c>
      <c r="FB14" s="7">
        <f>IFERROR(VLOOKUP(ER14,'CourseLevel&amp;Rewards&amp;PVP'!$A$3:$F$18,6,FALSE),"")</f>
        <v>6</v>
      </c>
      <c r="FC14" s="7">
        <f>SUM($FB$5:FB14)</f>
        <v>10</v>
      </c>
      <c r="FD14" s="7">
        <f>VLOOKUP(CG14,ProgressReward!C:K,9,FALSE)</f>
        <v>13</v>
      </c>
      <c r="FE14" s="7">
        <f t="shared" si="32"/>
        <v>43</v>
      </c>
    </row>
    <row r="15" spans="1:254" x14ac:dyDescent="0.2">
      <c r="A15" s="2">
        <v>11</v>
      </c>
      <c r="B15">
        <v>11</v>
      </c>
      <c r="C15" s="14" t="s">
        <v>112</v>
      </c>
      <c r="D15" s="7">
        <v>2</v>
      </c>
      <c r="E15" t="str">
        <f t="shared" si="6"/>
        <v>紫3 - Lv2</v>
      </c>
      <c r="F15" s="122"/>
      <c r="G15" t="str">
        <f t="shared" si="7"/>
        <v>紫2</v>
      </c>
      <c r="H15">
        <f>VLOOKUP(G15,Reference1!C:E,3,FALSE)</f>
        <v>521.1</v>
      </c>
      <c r="I15" s="124"/>
      <c r="V15" s="2"/>
      <c r="W15" s="7">
        <v>3</v>
      </c>
      <c r="X15" s="7">
        <v>2</v>
      </c>
      <c r="Y15" s="7">
        <v>2</v>
      </c>
      <c r="Z15" s="7">
        <v>2</v>
      </c>
      <c r="AA15" s="7">
        <v>2</v>
      </c>
      <c r="AB15" s="7">
        <v>0</v>
      </c>
      <c r="AC15" s="7">
        <v>3</v>
      </c>
      <c r="AD15">
        <v>0</v>
      </c>
      <c r="AI15">
        <f>VLOOKUP(W15,CardUpgrade!$C$10:$I$20,6,FALSE)</f>
        <v>16</v>
      </c>
      <c r="AJ15">
        <f>VLOOKUP(X15,CardUpgrade!$C$10:$I$20,6,FALSE)</f>
        <v>6</v>
      </c>
      <c r="AK15">
        <f>VLOOKUP(Y15,CardUpgrade!$C$10:$I$20,6,FALSE)</f>
        <v>6</v>
      </c>
      <c r="AL15">
        <f>VLOOKUP(Z15,CardUpgrade!$C$10:$I$20,6,FALSE)</f>
        <v>6</v>
      </c>
      <c r="AM15">
        <f>VLOOKUP(AA15,CardUpgrade!$C$10:$I$20,6,FALSE)</f>
        <v>6</v>
      </c>
      <c r="AN15">
        <f>VLOOKUP(AB15,CardUpgrade!$C$10:$I$20,6,FALSE)</f>
        <v>0</v>
      </c>
      <c r="AO15">
        <f>VLOOKUP(AC15,CardUpgrade!$C$10:$I$20,7,FALSE)</f>
        <v>9</v>
      </c>
      <c r="AP15">
        <f>VLOOKUP(AD15,CardUpgrade!$C$10:$I$20,7,FALSE)</f>
        <v>0</v>
      </c>
      <c r="AS15" s="2">
        <f>SUM(AI15:AJ15)*'Chest&amp;Cards&amp;Offer'!$N$3 + SUM('Dungeon&amp;Framework'!AK15:AN15)*'Chest&amp;Cards&amp;Offer'!$N$4</f>
        <v>295200</v>
      </c>
      <c r="AT15">
        <f>SUM(AO15:AP15)*'Chest&amp;Cards&amp;Offer'!$N$5</f>
        <v>432000</v>
      </c>
      <c r="AU15" s="2">
        <f t="shared" si="33"/>
        <v>60000</v>
      </c>
      <c r="AW15" s="40">
        <v>0</v>
      </c>
      <c r="AX15">
        <f t="shared" si="8"/>
        <v>60000</v>
      </c>
      <c r="AY15">
        <f t="shared" si="9"/>
        <v>0</v>
      </c>
      <c r="AZ15">
        <f>SUM($AY$5:AY15)</f>
        <v>0</v>
      </c>
      <c r="BA15">
        <f>AZ15/'Chest&amp;Cards&amp;Offer'!$R$3</f>
        <v>0</v>
      </c>
      <c r="BB15">
        <f t="shared" si="10"/>
        <v>0</v>
      </c>
      <c r="BC15">
        <v>11</v>
      </c>
      <c r="BH15">
        <f>VLOOKUP(LEFT(C15,1),'CardsStar&amp;Rewards'!$AF$13:$AJ$16,2,FALSE)</f>
        <v>10</v>
      </c>
      <c r="BI15">
        <f>VLOOKUP(LEFT(C15,1),'CardsStar&amp;Rewards'!$AF$19:$AJ$22,2,FALSE)</f>
        <v>5</v>
      </c>
      <c r="BJ15">
        <f>SUM($BI$5:BI15)</f>
        <v>55</v>
      </c>
      <c r="BS15">
        <f>VLOOKUP(BJ15,StarIdelRewards!A:D,4,FALSE)</f>
        <v>11</v>
      </c>
      <c r="BT15">
        <v>1</v>
      </c>
      <c r="BU15">
        <f t="shared" si="11"/>
        <v>80</v>
      </c>
      <c r="BV15">
        <f t="shared" si="12"/>
        <v>4800</v>
      </c>
      <c r="BW15">
        <f t="shared" si="13"/>
        <v>52800</v>
      </c>
      <c r="BX15">
        <f>SUM($BW$5:BW15)</f>
        <v>364800</v>
      </c>
      <c r="BY15">
        <f>SUM($AX$5:AX15)</f>
        <v>295200</v>
      </c>
      <c r="BZ15" s="46">
        <f t="shared" si="14"/>
        <v>0.23577235772357724</v>
      </c>
      <c r="CG15">
        <f t="shared" si="15"/>
        <v>55</v>
      </c>
      <c r="CH15" s="122"/>
      <c r="CI15" s="43">
        <f t="shared" si="16"/>
        <v>11</v>
      </c>
      <c r="CJ15" s="43">
        <f>CI15*'Chest&amp;Cards&amp;Offer'!$J$70</f>
        <v>990</v>
      </c>
      <c r="CK15" s="43"/>
      <c r="CL15" s="43"/>
      <c r="CQ15">
        <f>VLOOKUP(W15,CardUpgrade!$O$9:$R$20,2,FALSE)</f>
        <v>105000</v>
      </c>
      <c r="CR15">
        <f>VLOOKUP(X15,CardUpgrade!$O$9:$R$20,2,FALSE)</f>
        <v>45000</v>
      </c>
      <c r="CS15">
        <f>VLOOKUP(Y15,CardUpgrade!$O$9:$R$20,3,FALSE)</f>
        <v>135000</v>
      </c>
      <c r="CT15">
        <f>VLOOKUP(Z15,CardUpgrade!$O$9:$R$20,3,FALSE)</f>
        <v>135000</v>
      </c>
      <c r="CU15">
        <f>VLOOKUP(AA15,CardUpgrade!$O$9:$R$20,3,FALSE)</f>
        <v>135000</v>
      </c>
      <c r="CV15">
        <f>VLOOKUP(AB15,CardUpgrade!$O$9:$R$20,3,FALSE)</f>
        <v>0</v>
      </c>
      <c r="CW15">
        <f>VLOOKUP(AC15,CardUpgrade!$O$9:$R$20,4,FALSE)</f>
        <v>645000</v>
      </c>
      <c r="CX15">
        <f>VLOOKUP(AD15,CardUpgrade!$O$9:$R$20,4,FALSE)</f>
        <v>0</v>
      </c>
      <c r="CY15">
        <f t="shared" si="17"/>
        <v>555000</v>
      </c>
      <c r="CZ15">
        <f t="shared" si="34"/>
        <v>90000</v>
      </c>
      <c r="DA15">
        <f t="shared" si="18"/>
        <v>26400</v>
      </c>
      <c r="DB15">
        <f t="shared" si="19"/>
        <v>0</v>
      </c>
      <c r="DC15" s="47">
        <v>0</v>
      </c>
      <c r="DD15" s="71">
        <f t="shared" si="20"/>
        <v>63600</v>
      </c>
      <c r="DE15">
        <f>SUM($DD$5:DD15)</f>
        <v>372600</v>
      </c>
      <c r="DF15" s="47">
        <v>0.5</v>
      </c>
      <c r="DG15" s="47">
        <f t="shared" si="21"/>
        <v>0.5</v>
      </c>
      <c r="DH15" s="74">
        <f t="shared" si="22"/>
        <v>31800</v>
      </c>
      <c r="DI15">
        <f>SUM($DH$5:DH15)</f>
        <v>61500</v>
      </c>
      <c r="DJ15">
        <f t="shared" si="35"/>
        <v>31800</v>
      </c>
      <c r="DK15">
        <f t="shared" si="23"/>
        <v>31800</v>
      </c>
      <c r="DL15">
        <f>SUM($DK$5:DK15)</f>
        <v>311100</v>
      </c>
      <c r="DM15">
        <f t="shared" si="0"/>
        <v>55</v>
      </c>
      <c r="DN15">
        <f>SUM($BH$5:BH15)</f>
        <v>90</v>
      </c>
      <c r="DO15">
        <f t="shared" si="24"/>
        <v>73</v>
      </c>
      <c r="DP15" s="121"/>
      <c r="DQ15" s="121"/>
      <c r="DR15">
        <f t="shared" si="25"/>
        <v>5656.363636363636</v>
      </c>
      <c r="DS15" s="121"/>
      <c r="DT15">
        <f>VLOOKUP(DM15,StarIdelRewards!A:I,9,FALSE)*BV15</f>
        <v>24000</v>
      </c>
      <c r="DU15">
        <f t="shared" si="26"/>
        <v>31800</v>
      </c>
      <c r="DV15">
        <f>SUM($DT$5:DT15)</f>
        <v>168000</v>
      </c>
      <c r="DW15" s="46">
        <f t="shared" si="27"/>
        <v>-0.6339285714285714</v>
      </c>
      <c r="DX15">
        <f t="shared" si="1"/>
        <v>6.625</v>
      </c>
      <c r="DZ15" s="119">
        <f t="shared" si="2"/>
        <v>0</v>
      </c>
      <c r="EA15" s="119">
        <f t="shared" si="3"/>
        <v>0</v>
      </c>
      <c r="EB15" s="121"/>
      <c r="ED15">
        <f t="shared" si="4"/>
        <v>0</v>
      </c>
      <c r="EE15">
        <f>B15*(3-1.333)*'Chest&amp;Cards&amp;Offer'!$J$70/100</f>
        <v>16.503299999999999</v>
      </c>
      <c r="EF15">
        <f t="shared" si="28"/>
        <v>16.503299999999999</v>
      </c>
      <c r="EG15">
        <f t="shared" si="29"/>
        <v>73</v>
      </c>
      <c r="EJ15">
        <f>VLOOKUP(W15,CardUpgrade!$I$52:$L$63,2,FALSE)</f>
        <v>16</v>
      </c>
      <c r="EK15">
        <f>VLOOKUP(X15,CardUpgrade!$I$52:$L$63,2,FALSE)</f>
        <v>6</v>
      </c>
      <c r="EL15">
        <f>VLOOKUP(Y15,CardUpgrade!$I$52:$L$63,3,FALSE)</f>
        <v>36</v>
      </c>
      <c r="EM15">
        <f>VLOOKUP(Z15,CardUpgrade!$I$52:$L$63,3,FALSE)</f>
        <v>36</v>
      </c>
      <c r="EN15">
        <f>VLOOKUP(AA15,CardUpgrade!$I$52:$L$63,3,FALSE)</f>
        <v>36</v>
      </c>
      <c r="EO15">
        <f>VLOOKUP(AB15,CardUpgrade!$I$52:$L$63,3,FALSE)</f>
        <v>0</v>
      </c>
      <c r="EP15">
        <f>VLOOKUP(AC15,CardUpgrade!$I$52:$L$63,4,FALSE)</f>
        <v>256</v>
      </c>
      <c r="EQ15">
        <f>VLOOKUP(AD15,CardUpgrade!$I$52:$L$63,4,FALSE)</f>
        <v>0</v>
      </c>
      <c r="ES15" s="7">
        <f t="shared" si="30"/>
        <v>130</v>
      </c>
      <c r="EU15" s="7">
        <f t="shared" si="5"/>
        <v>386</v>
      </c>
      <c r="EX15" s="7">
        <f t="shared" si="31"/>
        <v>4</v>
      </c>
      <c r="EY15" s="7">
        <f>SUM($EX$5:EX15)</f>
        <v>44</v>
      </c>
      <c r="EZ15" s="7">
        <v>2</v>
      </c>
      <c r="FA15" s="7">
        <f>SUM($EZ$5:EZ15)</f>
        <v>22</v>
      </c>
      <c r="FB15" s="7" t="str">
        <f>IFERROR(VLOOKUP(ER15,'CourseLevel&amp;Rewards&amp;PVP'!$A$3:$F$18,6,FALSE),"")</f>
        <v/>
      </c>
      <c r="FC15" s="7">
        <f>SUM($FB$5:FB15)</f>
        <v>10</v>
      </c>
      <c r="FD15" s="7">
        <f>VLOOKUP(CG15,ProgressReward!C:K,9,FALSE)</f>
        <v>13</v>
      </c>
      <c r="FE15" s="7">
        <f t="shared" si="32"/>
        <v>45</v>
      </c>
      <c r="FJ15" t="s">
        <v>300</v>
      </c>
    </row>
    <row r="16" spans="1:254" x14ac:dyDescent="0.2">
      <c r="A16" s="2">
        <v>12</v>
      </c>
      <c r="B16">
        <v>12</v>
      </c>
      <c r="C16" s="14" t="s">
        <v>112</v>
      </c>
      <c r="D16" s="7">
        <v>3</v>
      </c>
      <c r="E16" t="str">
        <f t="shared" si="6"/>
        <v>紫3 - Lv3</v>
      </c>
      <c r="F16" s="122"/>
      <c r="G16" t="str">
        <f t="shared" si="7"/>
        <v>紫3</v>
      </c>
      <c r="H16">
        <f>VLOOKUP(G16,Reference1!C:E,3,FALSE)</f>
        <v>463.20000000000005</v>
      </c>
      <c r="I16" s="124"/>
      <c r="V16" s="2"/>
      <c r="W16" s="7">
        <v>3</v>
      </c>
      <c r="X16" s="7">
        <v>2</v>
      </c>
      <c r="Y16" s="7">
        <v>2</v>
      </c>
      <c r="Z16" s="7">
        <v>2</v>
      </c>
      <c r="AA16" s="7">
        <v>3</v>
      </c>
      <c r="AB16" s="7">
        <v>0</v>
      </c>
      <c r="AC16">
        <v>3</v>
      </c>
      <c r="AD16">
        <v>0</v>
      </c>
      <c r="AI16">
        <f>VLOOKUP(W16,CardUpgrade!$C$10:$I$20,6,FALSE)</f>
        <v>16</v>
      </c>
      <c r="AJ16">
        <f>VLOOKUP(X16,CardUpgrade!$C$10:$I$20,6,FALSE)</f>
        <v>6</v>
      </c>
      <c r="AK16">
        <f>VLOOKUP(Y16,CardUpgrade!$C$10:$I$20,6,FALSE)</f>
        <v>6</v>
      </c>
      <c r="AL16">
        <f>VLOOKUP(Z16,CardUpgrade!$C$10:$I$20,6,FALSE)</f>
        <v>6</v>
      </c>
      <c r="AM16">
        <f>VLOOKUP(AA16,CardUpgrade!$C$10:$I$20,6,FALSE)</f>
        <v>16</v>
      </c>
      <c r="AN16">
        <f>VLOOKUP(AB16,CardUpgrade!$C$10:$I$20,6,FALSE)</f>
        <v>0</v>
      </c>
      <c r="AO16">
        <f>VLOOKUP(AC16,CardUpgrade!$C$10:$I$20,7,FALSE)</f>
        <v>9</v>
      </c>
      <c r="AP16">
        <f>VLOOKUP(AD16,CardUpgrade!$C$10:$I$20,7,FALSE)</f>
        <v>0</v>
      </c>
      <c r="AS16" s="2">
        <f>SUM(AI16:AJ16)*'Chest&amp;Cards&amp;Offer'!$N$3 + SUM('Dungeon&amp;Framework'!AK16:AN16)*'Chest&amp;Cards&amp;Offer'!$N$4</f>
        <v>415200</v>
      </c>
      <c r="AT16">
        <f>SUM(AO16:AP16)*'Chest&amp;Cards&amp;Offer'!$N$5</f>
        <v>432000</v>
      </c>
      <c r="AU16" s="2">
        <f t="shared" si="33"/>
        <v>120000</v>
      </c>
      <c r="AW16" s="40">
        <v>0</v>
      </c>
      <c r="AX16">
        <f t="shared" si="8"/>
        <v>120000</v>
      </c>
      <c r="AY16">
        <f t="shared" si="9"/>
        <v>0</v>
      </c>
      <c r="AZ16">
        <f>SUM($AY$5:AY16)</f>
        <v>0</v>
      </c>
      <c r="BA16">
        <f>AZ16/'Chest&amp;Cards&amp;Offer'!$R$3</f>
        <v>0</v>
      </c>
      <c r="BB16">
        <f t="shared" si="10"/>
        <v>0</v>
      </c>
      <c r="BC16">
        <v>12</v>
      </c>
      <c r="BH16">
        <f>VLOOKUP(LEFT(C16,1),'CardsStar&amp;Rewards'!$AF$13:$AJ$16,2,FALSE)</f>
        <v>10</v>
      </c>
      <c r="BI16">
        <f>VLOOKUP(LEFT(C16,1),'CardsStar&amp;Rewards'!$AF$19:$AJ$22,2,FALSE)</f>
        <v>5</v>
      </c>
      <c r="BJ16">
        <f>SUM($BI$5:BI16)</f>
        <v>60</v>
      </c>
      <c r="BS16">
        <f>VLOOKUP(BJ16,StarIdelRewards!A:D,4,FALSE)</f>
        <v>12</v>
      </c>
      <c r="BT16">
        <v>1</v>
      </c>
      <c r="BU16">
        <f t="shared" si="11"/>
        <v>80</v>
      </c>
      <c r="BV16">
        <f t="shared" si="12"/>
        <v>4800</v>
      </c>
      <c r="BW16">
        <f t="shared" si="13"/>
        <v>57600</v>
      </c>
      <c r="BX16">
        <f>SUM($BW$5:BW16)</f>
        <v>422400</v>
      </c>
      <c r="BY16">
        <f>SUM($AX$5:AX16)</f>
        <v>415200</v>
      </c>
      <c r="BZ16" s="46">
        <f t="shared" si="14"/>
        <v>1.7341040462427744E-2</v>
      </c>
      <c r="CG16">
        <f t="shared" si="15"/>
        <v>60</v>
      </c>
      <c r="CH16" s="122"/>
      <c r="CI16" s="43">
        <f t="shared" si="16"/>
        <v>12</v>
      </c>
      <c r="CJ16" s="43">
        <f>CI16*'Chest&amp;Cards&amp;Offer'!$J$70</f>
        <v>1080</v>
      </c>
      <c r="CK16" s="43"/>
      <c r="CL16" s="43"/>
      <c r="CQ16">
        <f>VLOOKUP(W16,CardUpgrade!$O$9:$R$20,2,FALSE)</f>
        <v>105000</v>
      </c>
      <c r="CR16">
        <f>VLOOKUP(X16,CardUpgrade!$O$9:$R$20,2,FALSE)</f>
        <v>45000</v>
      </c>
      <c r="CS16">
        <f>VLOOKUP(Y16,CardUpgrade!$O$9:$R$20,3,FALSE)</f>
        <v>135000</v>
      </c>
      <c r="CT16">
        <f>VLOOKUP(Z16,CardUpgrade!$O$9:$R$20,3,FALSE)</f>
        <v>135000</v>
      </c>
      <c r="CU16">
        <f>VLOOKUP(AA16,CardUpgrade!$O$9:$R$20,3,FALSE)</f>
        <v>315000</v>
      </c>
      <c r="CV16">
        <f>VLOOKUP(AB16,CardUpgrade!$O$9:$R$20,3,FALSE)</f>
        <v>0</v>
      </c>
      <c r="CW16">
        <f>VLOOKUP(AC16,CardUpgrade!$O$9:$R$20,4,FALSE)</f>
        <v>645000</v>
      </c>
      <c r="CX16">
        <f>VLOOKUP(AD16,CardUpgrade!$O$9:$R$20,4,FALSE)</f>
        <v>0</v>
      </c>
      <c r="CY16">
        <f t="shared" si="17"/>
        <v>735000</v>
      </c>
      <c r="CZ16">
        <f t="shared" si="34"/>
        <v>180000</v>
      </c>
      <c r="DA16">
        <f t="shared" si="18"/>
        <v>28800</v>
      </c>
      <c r="DB16">
        <f t="shared" si="19"/>
        <v>0</v>
      </c>
      <c r="DC16" s="47">
        <v>0</v>
      </c>
      <c r="DD16" s="71">
        <f t="shared" si="20"/>
        <v>151200</v>
      </c>
      <c r="DE16">
        <f>SUM($DD$5:DD16)</f>
        <v>523800</v>
      </c>
      <c r="DF16" s="47">
        <v>0.5</v>
      </c>
      <c r="DG16" s="47">
        <f t="shared" si="21"/>
        <v>0.5</v>
      </c>
      <c r="DH16" s="74">
        <f t="shared" si="22"/>
        <v>75600</v>
      </c>
      <c r="DI16">
        <f>SUM($DH$5:DH16)</f>
        <v>137100</v>
      </c>
      <c r="DJ16">
        <f t="shared" si="35"/>
        <v>75600</v>
      </c>
      <c r="DK16">
        <f t="shared" si="23"/>
        <v>75600</v>
      </c>
      <c r="DL16">
        <f>SUM($DK$5:DK16)</f>
        <v>386700</v>
      </c>
      <c r="DM16">
        <f t="shared" si="0"/>
        <v>60</v>
      </c>
      <c r="DN16">
        <f>SUM($BH$5:BH16)</f>
        <v>100</v>
      </c>
      <c r="DO16">
        <f t="shared" si="24"/>
        <v>80</v>
      </c>
      <c r="DP16" s="121"/>
      <c r="DQ16" s="121"/>
      <c r="DR16">
        <f t="shared" si="25"/>
        <v>6445</v>
      </c>
      <c r="DS16" s="121"/>
      <c r="DT16">
        <f>VLOOKUP(DM16,StarIdelRewards!A:I,9,FALSE)*BV16</f>
        <v>28800</v>
      </c>
      <c r="DU16">
        <f t="shared" si="26"/>
        <v>75600</v>
      </c>
      <c r="DV16">
        <f>SUM($DT$5:DT16)</f>
        <v>196800</v>
      </c>
      <c r="DW16" s="46">
        <f t="shared" si="27"/>
        <v>-0.30335365853658536</v>
      </c>
      <c r="DX16">
        <f t="shared" si="1"/>
        <v>15.75</v>
      </c>
      <c r="DZ16" s="119">
        <f t="shared" si="2"/>
        <v>0</v>
      </c>
      <c r="EA16" s="119">
        <f t="shared" si="3"/>
        <v>0</v>
      </c>
      <c r="EB16" s="121"/>
      <c r="ED16">
        <f t="shared" si="4"/>
        <v>0</v>
      </c>
      <c r="EE16">
        <f>B16*(3-1.333)*'Chest&amp;Cards&amp;Offer'!$J$70/100</f>
        <v>18.003600000000002</v>
      </c>
      <c r="EF16">
        <f t="shared" si="28"/>
        <v>18.003600000000002</v>
      </c>
      <c r="EG16">
        <f t="shared" si="29"/>
        <v>80</v>
      </c>
      <c r="EJ16">
        <f>VLOOKUP(W16,CardUpgrade!$I$52:$L$63,2,FALSE)</f>
        <v>16</v>
      </c>
      <c r="EK16">
        <f>VLOOKUP(X16,CardUpgrade!$I$52:$L$63,2,FALSE)</f>
        <v>6</v>
      </c>
      <c r="EL16">
        <f>VLOOKUP(Y16,CardUpgrade!$I$52:$L$63,3,FALSE)</f>
        <v>36</v>
      </c>
      <c r="EM16">
        <f>VLOOKUP(Z16,CardUpgrade!$I$52:$L$63,3,FALSE)</f>
        <v>36</v>
      </c>
      <c r="EN16">
        <f>VLOOKUP(AA16,CardUpgrade!$I$52:$L$63,3,FALSE)</f>
        <v>96</v>
      </c>
      <c r="EO16">
        <f>VLOOKUP(AB16,CardUpgrade!$I$52:$L$63,3,FALSE)</f>
        <v>0</v>
      </c>
      <c r="EP16">
        <f>VLOOKUP(AC16,CardUpgrade!$I$52:$L$63,4,FALSE)</f>
        <v>256</v>
      </c>
      <c r="EQ16">
        <f>VLOOKUP(AD16,CardUpgrade!$I$52:$L$63,4,FALSE)</f>
        <v>0</v>
      </c>
      <c r="ES16" s="7">
        <f t="shared" si="30"/>
        <v>190</v>
      </c>
      <c r="EU16" s="7">
        <f t="shared" si="5"/>
        <v>446</v>
      </c>
      <c r="EX16" s="7">
        <f t="shared" si="31"/>
        <v>4</v>
      </c>
      <c r="EY16" s="7">
        <f>SUM($EX$5:EX16)</f>
        <v>48</v>
      </c>
      <c r="EZ16" s="7">
        <v>2</v>
      </c>
      <c r="FA16" s="7">
        <f>SUM($EZ$5:EZ16)</f>
        <v>24</v>
      </c>
      <c r="FB16" s="7" t="str">
        <f>IFERROR(VLOOKUP(ER16,'CourseLevel&amp;Rewards&amp;PVP'!$A$3:$F$18,6,FALSE),"")</f>
        <v/>
      </c>
      <c r="FC16" s="7">
        <f>SUM($FB$5:FB16)</f>
        <v>10</v>
      </c>
      <c r="FD16" s="7">
        <f>VLOOKUP(CG16,ProgressReward!C:K,9,FALSE)</f>
        <v>20</v>
      </c>
      <c r="FE16" s="7">
        <f t="shared" si="32"/>
        <v>54</v>
      </c>
    </row>
    <row r="17" spans="1:166" x14ac:dyDescent="0.2">
      <c r="A17" s="2">
        <v>13</v>
      </c>
      <c r="B17">
        <v>13</v>
      </c>
      <c r="C17" s="14" t="s">
        <v>113</v>
      </c>
      <c r="D17" s="7">
        <v>1</v>
      </c>
      <c r="E17" t="str">
        <f t="shared" si="6"/>
        <v>紫4 - Lv1</v>
      </c>
      <c r="F17" s="122"/>
      <c r="G17" t="str">
        <f t="shared" si="7"/>
        <v>紫1</v>
      </c>
      <c r="H17">
        <f>VLOOKUP(G17,Reference1!C:E,3,FALSE)</f>
        <v>579</v>
      </c>
      <c r="I17" s="124"/>
      <c r="V17" s="2"/>
      <c r="W17" s="7">
        <v>3</v>
      </c>
      <c r="X17" s="7">
        <v>2</v>
      </c>
      <c r="Y17" s="7">
        <v>2</v>
      </c>
      <c r="Z17" s="7">
        <v>2</v>
      </c>
      <c r="AA17" s="7">
        <v>3</v>
      </c>
      <c r="AB17" s="7">
        <v>1</v>
      </c>
      <c r="AC17" s="7">
        <v>3</v>
      </c>
      <c r="AD17">
        <v>0</v>
      </c>
      <c r="AI17">
        <f>VLOOKUP(W17,CardUpgrade!$C$10:$I$20,6,FALSE)</f>
        <v>16</v>
      </c>
      <c r="AJ17">
        <f>VLOOKUP(X17,CardUpgrade!$C$10:$I$20,6,FALSE)</f>
        <v>6</v>
      </c>
      <c r="AK17">
        <f>VLOOKUP(Y17,CardUpgrade!$C$10:$I$20,6,FALSE)</f>
        <v>6</v>
      </c>
      <c r="AL17">
        <f>VLOOKUP(Z17,CardUpgrade!$C$10:$I$20,6,FALSE)</f>
        <v>6</v>
      </c>
      <c r="AM17">
        <f>VLOOKUP(AA17,CardUpgrade!$C$10:$I$20,6,FALSE)</f>
        <v>16</v>
      </c>
      <c r="AN17">
        <f>VLOOKUP(AB17,CardUpgrade!$C$10:$I$20,6,FALSE)</f>
        <v>1</v>
      </c>
      <c r="AO17">
        <f>VLOOKUP(AC17,CardUpgrade!$C$10:$I$20,7,FALSE)</f>
        <v>9</v>
      </c>
      <c r="AP17">
        <f>VLOOKUP(AD17,CardUpgrade!$C$10:$I$20,7,FALSE)</f>
        <v>0</v>
      </c>
      <c r="AS17" s="2">
        <f>SUM(AI17:AJ17)*'Chest&amp;Cards&amp;Offer'!$N$3 + SUM('Dungeon&amp;Framework'!AK17:AN17)*'Chest&amp;Cards&amp;Offer'!$N$4</f>
        <v>427200</v>
      </c>
      <c r="AT17">
        <f>SUM(AO17:AP17)*'Chest&amp;Cards&amp;Offer'!$N$5</f>
        <v>432000</v>
      </c>
      <c r="AU17" s="2">
        <f t="shared" si="33"/>
        <v>12000</v>
      </c>
      <c r="AW17" s="40">
        <v>0</v>
      </c>
      <c r="AX17">
        <f t="shared" si="8"/>
        <v>12000</v>
      </c>
      <c r="AY17">
        <f t="shared" si="9"/>
        <v>0</v>
      </c>
      <c r="AZ17">
        <f>SUM($AY$5:AY17)</f>
        <v>0</v>
      </c>
      <c r="BA17">
        <f>AZ17/'Chest&amp;Cards&amp;Offer'!$R$3</f>
        <v>0</v>
      </c>
      <c r="BB17">
        <f t="shared" si="10"/>
        <v>0</v>
      </c>
      <c r="BC17">
        <v>13</v>
      </c>
      <c r="BH17">
        <f>VLOOKUP(LEFT(C17,1),'CardsStar&amp;Rewards'!$AF$13:$AJ$16,2,FALSE)</f>
        <v>10</v>
      </c>
      <c r="BI17">
        <f>VLOOKUP(LEFT(C17,1),'CardsStar&amp;Rewards'!$AF$19:$AJ$22,2,FALSE)</f>
        <v>5</v>
      </c>
      <c r="BJ17">
        <f>SUM($BI$5:BI17)</f>
        <v>65</v>
      </c>
      <c r="BS17">
        <f>VLOOKUP(BJ17,StarIdelRewards!A:D,4,FALSE)</f>
        <v>13</v>
      </c>
      <c r="BT17">
        <v>1</v>
      </c>
      <c r="BU17">
        <f t="shared" si="11"/>
        <v>80</v>
      </c>
      <c r="BV17">
        <f t="shared" si="12"/>
        <v>4800</v>
      </c>
      <c r="BW17">
        <f t="shared" si="13"/>
        <v>62400</v>
      </c>
      <c r="BX17">
        <f>SUM($BW$5:BW17)</f>
        <v>484800</v>
      </c>
      <c r="BY17">
        <f>SUM($AX$5:AX17)</f>
        <v>427200</v>
      </c>
      <c r="BZ17" s="46">
        <f t="shared" si="14"/>
        <v>0.1348314606741573</v>
      </c>
      <c r="CG17">
        <f t="shared" si="15"/>
        <v>65</v>
      </c>
      <c r="CH17" s="122"/>
      <c r="CI17" s="43">
        <f t="shared" si="16"/>
        <v>13</v>
      </c>
      <c r="CJ17" s="43">
        <f>CI17*'Chest&amp;Cards&amp;Offer'!$J$70</f>
        <v>1170</v>
      </c>
      <c r="CK17" s="43"/>
      <c r="CL17" s="43"/>
      <c r="CQ17">
        <f>VLOOKUP(W17,CardUpgrade!$O$9:$R$20,2,FALSE)</f>
        <v>105000</v>
      </c>
      <c r="CR17">
        <f>VLOOKUP(X17,CardUpgrade!$O$9:$R$20,2,FALSE)</f>
        <v>45000</v>
      </c>
      <c r="CS17">
        <f>VLOOKUP(Y17,CardUpgrade!$O$9:$R$20,3,FALSE)</f>
        <v>135000</v>
      </c>
      <c r="CT17">
        <f>VLOOKUP(Z17,CardUpgrade!$O$9:$R$20,3,FALSE)</f>
        <v>135000</v>
      </c>
      <c r="CU17">
        <f>VLOOKUP(AA17,CardUpgrade!$O$9:$R$20,3,FALSE)</f>
        <v>315000</v>
      </c>
      <c r="CV17">
        <f>VLOOKUP(AB17,CardUpgrade!$O$9:$R$20,3,FALSE)</f>
        <v>45000</v>
      </c>
      <c r="CW17">
        <f>VLOOKUP(AC17,CardUpgrade!$O$9:$R$20,4,FALSE)</f>
        <v>645000</v>
      </c>
      <c r="CX17">
        <f>VLOOKUP(AD17,CardUpgrade!$O$9:$R$20,4,FALSE)</f>
        <v>0</v>
      </c>
      <c r="CY17">
        <f t="shared" si="17"/>
        <v>780000</v>
      </c>
      <c r="CZ17">
        <f t="shared" si="34"/>
        <v>45000</v>
      </c>
      <c r="DA17">
        <f t="shared" si="18"/>
        <v>31200</v>
      </c>
      <c r="DB17">
        <f t="shared" si="19"/>
        <v>0</v>
      </c>
      <c r="DC17" s="47">
        <v>0</v>
      </c>
      <c r="DD17" s="71">
        <f t="shared" si="20"/>
        <v>13800</v>
      </c>
      <c r="DE17">
        <f>SUM($DD$5:DD17)</f>
        <v>537600</v>
      </c>
      <c r="DF17" s="47">
        <v>0.5</v>
      </c>
      <c r="DG17" s="47">
        <f t="shared" si="21"/>
        <v>0.5</v>
      </c>
      <c r="DH17" s="74">
        <f t="shared" si="22"/>
        <v>6900</v>
      </c>
      <c r="DI17">
        <f>SUM($DH$5:DH17)</f>
        <v>144000</v>
      </c>
      <c r="DJ17">
        <f t="shared" si="35"/>
        <v>6900</v>
      </c>
      <c r="DK17">
        <f t="shared" si="23"/>
        <v>6900</v>
      </c>
      <c r="DL17">
        <f>SUM($DK$5:DK17)</f>
        <v>393600</v>
      </c>
      <c r="DM17">
        <f t="shared" si="0"/>
        <v>65</v>
      </c>
      <c r="DN17">
        <f>SUM($BH$5:BH17)</f>
        <v>110</v>
      </c>
      <c r="DO17">
        <f t="shared" si="24"/>
        <v>88</v>
      </c>
      <c r="DP17" s="121"/>
      <c r="DQ17" s="121"/>
      <c r="DR17">
        <f t="shared" si="25"/>
        <v>6055.3846153846152</v>
      </c>
      <c r="DS17" s="121"/>
      <c r="DT17">
        <f>VLOOKUP(DM17,StarIdelRewards!A:I,9,FALSE)*BV17</f>
        <v>28800</v>
      </c>
      <c r="DU17">
        <f t="shared" si="26"/>
        <v>6900</v>
      </c>
      <c r="DV17">
        <f>SUM($DT$5:DT17)</f>
        <v>225600</v>
      </c>
      <c r="DW17" s="46">
        <f t="shared" si="27"/>
        <v>-0.36170212765957449</v>
      </c>
      <c r="DX17">
        <f t="shared" si="1"/>
        <v>1.4375</v>
      </c>
      <c r="DZ17" s="119">
        <f t="shared" si="2"/>
        <v>0</v>
      </c>
      <c r="EA17" s="119">
        <f t="shared" si="3"/>
        <v>0</v>
      </c>
      <c r="EB17" s="121"/>
      <c r="ED17">
        <f t="shared" si="4"/>
        <v>0</v>
      </c>
      <c r="EE17">
        <f>B17*(3-1.333)*'Chest&amp;Cards&amp;Offer'!$J$70/100</f>
        <v>19.503899999999998</v>
      </c>
      <c r="EF17">
        <f t="shared" si="28"/>
        <v>19.503899999999998</v>
      </c>
      <c r="EG17">
        <f t="shared" si="29"/>
        <v>88</v>
      </c>
      <c r="EJ17">
        <f>VLOOKUP(W17,CardUpgrade!$I$52:$L$63,2,FALSE)</f>
        <v>16</v>
      </c>
      <c r="EK17">
        <f>VLOOKUP(X17,CardUpgrade!$I$52:$L$63,2,FALSE)</f>
        <v>6</v>
      </c>
      <c r="EL17">
        <f>VLOOKUP(Y17,CardUpgrade!$I$52:$L$63,3,FALSE)</f>
        <v>36</v>
      </c>
      <c r="EM17">
        <f>VLOOKUP(Z17,CardUpgrade!$I$52:$L$63,3,FALSE)</f>
        <v>36</v>
      </c>
      <c r="EN17">
        <f>VLOOKUP(AA17,CardUpgrade!$I$52:$L$63,3,FALSE)</f>
        <v>96</v>
      </c>
      <c r="EO17">
        <f>VLOOKUP(AB17,CardUpgrade!$I$52:$L$63,3,FALSE)</f>
        <v>6</v>
      </c>
      <c r="EP17">
        <f>VLOOKUP(AC17,CardUpgrade!$I$52:$L$63,4,FALSE)</f>
        <v>256</v>
      </c>
      <c r="EQ17">
        <f>VLOOKUP(AD17,CardUpgrade!$I$52:$L$63,4,FALSE)</f>
        <v>0</v>
      </c>
      <c r="ES17" s="7">
        <f t="shared" si="30"/>
        <v>196</v>
      </c>
      <c r="EU17" s="7">
        <f t="shared" si="5"/>
        <v>452</v>
      </c>
      <c r="EX17" s="7">
        <f t="shared" si="31"/>
        <v>4</v>
      </c>
      <c r="EY17" s="7">
        <f>SUM($EX$5:EX17)</f>
        <v>52</v>
      </c>
      <c r="EZ17" s="7">
        <v>2</v>
      </c>
      <c r="FA17" s="7">
        <f>SUM($EZ$5:EZ17)</f>
        <v>26</v>
      </c>
      <c r="FB17" s="7" t="str">
        <f>IFERROR(VLOOKUP(ER17,'CourseLevel&amp;Rewards&amp;PVP'!$A$3:$F$18,6,FALSE),"")</f>
        <v/>
      </c>
      <c r="FC17" s="7">
        <f>SUM($FB$5:FB17)</f>
        <v>10</v>
      </c>
      <c r="FD17" s="7">
        <f>VLOOKUP(CG17,ProgressReward!C:K,9,FALSE)</f>
        <v>20</v>
      </c>
      <c r="FE17" s="7">
        <f t="shared" si="32"/>
        <v>56</v>
      </c>
    </row>
    <row r="18" spans="1:166" x14ac:dyDescent="0.2">
      <c r="A18" s="2">
        <v>14</v>
      </c>
      <c r="B18">
        <v>14</v>
      </c>
      <c r="C18" s="14" t="s">
        <v>113</v>
      </c>
      <c r="D18" s="7">
        <v>2</v>
      </c>
      <c r="E18" t="str">
        <f t="shared" si="6"/>
        <v>紫4 - Lv2</v>
      </c>
      <c r="F18" s="122"/>
      <c r="G18" t="str">
        <f t="shared" si="7"/>
        <v>紫2</v>
      </c>
      <c r="H18">
        <f>VLOOKUP(G18,Reference1!C:E,3,FALSE)</f>
        <v>521.1</v>
      </c>
      <c r="I18" s="124"/>
      <c r="K18" t="s">
        <v>165</v>
      </c>
      <c r="V18" s="2"/>
      <c r="W18" s="7">
        <v>3</v>
      </c>
      <c r="X18" s="7">
        <v>2</v>
      </c>
      <c r="Y18" s="7">
        <v>2</v>
      </c>
      <c r="Z18" s="7">
        <v>2</v>
      </c>
      <c r="AA18" s="7">
        <v>3</v>
      </c>
      <c r="AB18" s="7">
        <v>2</v>
      </c>
      <c r="AC18" s="7">
        <v>3</v>
      </c>
      <c r="AD18">
        <v>1</v>
      </c>
      <c r="AI18">
        <f>VLOOKUP(W18,CardUpgrade!$C$10:$I$20,6,FALSE)</f>
        <v>16</v>
      </c>
      <c r="AJ18">
        <f>VLOOKUP(X18,CardUpgrade!$C$10:$I$20,6,FALSE)</f>
        <v>6</v>
      </c>
      <c r="AK18">
        <f>VLOOKUP(Y18,CardUpgrade!$C$10:$I$20,6,FALSE)</f>
        <v>6</v>
      </c>
      <c r="AL18">
        <f>VLOOKUP(Z18,CardUpgrade!$C$10:$I$20,6,FALSE)</f>
        <v>6</v>
      </c>
      <c r="AM18">
        <f>VLOOKUP(AA18,CardUpgrade!$C$10:$I$20,6,FALSE)</f>
        <v>16</v>
      </c>
      <c r="AN18">
        <f>VLOOKUP(AB18,CardUpgrade!$C$10:$I$20,6,FALSE)</f>
        <v>6</v>
      </c>
      <c r="AO18">
        <f>VLOOKUP(AC18,CardUpgrade!$C$10:$I$20,7,FALSE)</f>
        <v>9</v>
      </c>
      <c r="AP18">
        <f>VLOOKUP(AD18,CardUpgrade!$C$10:$I$20,7,FALSE)</f>
        <v>1</v>
      </c>
      <c r="AS18" s="2">
        <f>SUM(AI18:AJ18)*'Chest&amp;Cards&amp;Offer'!$N$3 + SUM('Dungeon&amp;Framework'!AK18:AN18)*'Chest&amp;Cards&amp;Offer'!$N$4</f>
        <v>487200</v>
      </c>
      <c r="AT18">
        <f>SUM(AO18:AP18)*'Chest&amp;Cards&amp;Offer'!$N$5</f>
        <v>480000</v>
      </c>
      <c r="AU18" s="2">
        <f t="shared" si="33"/>
        <v>60000</v>
      </c>
      <c r="AW18" s="40">
        <v>0</v>
      </c>
      <c r="AX18">
        <f t="shared" si="8"/>
        <v>60000</v>
      </c>
      <c r="AY18">
        <f t="shared" si="9"/>
        <v>0</v>
      </c>
      <c r="AZ18">
        <f>SUM($AY$5:AY18)</f>
        <v>0</v>
      </c>
      <c r="BA18">
        <f>AZ18/'Chest&amp;Cards&amp;Offer'!$R$3</f>
        <v>0</v>
      </c>
      <c r="BB18">
        <f t="shared" si="10"/>
        <v>0</v>
      </c>
      <c r="BC18">
        <v>14</v>
      </c>
      <c r="BH18">
        <f>VLOOKUP(LEFT(C18,1),'CardsStar&amp;Rewards'!$AF$13:$AJ$16,2,FALSE)</f>
        <v>10</v>
      </c>
      <c r="BI18">
        <f>VLOOKUP(LEFT(C18,1),'CardsStar&amp;Rewards'!$AF$19:$AJ$22,2,FALSE)</f>
        <v>5</v>
      </c>
      <c r="BJ18">
        <f>SUM($BI$5:BI18)</f>
        <v>70</v>
      </c>
      <c r="BS18">
        <f>VLOOKUP(BJ18,StarIdelRewards!A:D,4,FALSE)</f>
        <v>14</v>
      </c>
      <c r="BT18">
        <v>1</v>
      </c>
      <c r="BU18">
        <f t="shared" si="11"/>
        <v>80</v>
      </c>
      <c r="BV18">
        <f t="shared" si="12"/>
        <v>4800</v>
      </c>
      <c r="BW18">
        <f t="shared" si="13"/>
        <v>67200</v>
      </c>
      <c r="BX18">
        <f>SUM($BW$5:BW18)</f>
        <v>552000</v>
      </c>
      <c r="BY18">
        <f>SUM($AX$5:AX18)</f>
        <v>487200</v>
      </c>
      <c r="BZ18" s="46">
        <f t="shared" si="14"/>
        <v>0.13300492610837439</v>
      </c>
      <c r="CG18">
        <f t="shared" si="15"/>
        <v>70</v>
      </c>
      <c r="CH18" s="122"/>
      <c r="CI18" s="43">
        <f t="shared" si="16"/>
        <v>14</v>
      </c>
      <c r="CJ18" s="43">
        <f>CI18*'Chest&amp;Cards&amp;Offer'!$J$70</f>
        <v>1260</v>
      </c>
      <c r="CK18" s="43"/>
      <c r="CL18" s="43"/>
      <c r="CQ18">
        <f>VLOOKUP(W18,CardUpgrade!$O$9:$R$20,2,FALSE)</f>
        <v>105000</v>
      </c>
      <c r="CR18">
        <f>VLOOKUP(X18,CardUpgrade!$O$9:$R$20,2,FALSE)</f>
        <v>45000</v>
      </c>
      <c r="CS18">
        <f>VLOOKUP(Y18,CardUpgrade!$O$9:$R$20,3,FALSE)</f>
        <v>135000</v>
      </c>
      <c r="CT18">
        <f>VLOOKUP(Z18,CardUpgrade!$O$9:$R$20,3,FALSE)</f>
        <v>135000</v>
      </c>
      <c r="CU18">
        <f>VLOOKUP(AA18,CardUpgrade!$O$9:$R$20,3,FALSE)</f>
        <v>315000</v>
      </c>
      <c r="CV18">
        <f>VLOOKUP(AB18,CardUpgrade!$O$9:$R$20,3,FALSE)</f>
        <v>135000</v>
      </c>
      <c r="CW18">
        <f>VLOOKUP(AC18,CardUpgrade!$O$9:$R$20,4,FALSE)</f>
        <v>645000</v>
      </c>
      <c r="CX18">
        <f>VLOOKUP(AD18,CardUpgrade!$O$9:$R$20,4,FALSE)</f>
        <v>105000</v>
      </c>
      <c r="CY18">
        <f t="shared" si="17"/>
        <v>870000</v>
      </c>
      <c r="CZ18">
        <f t="shared" si="34"/>
        <v>90000</v>
      </c>
      <c r="DA18">
        <f t="shared" si="18"/>
        <v>33600</v>
      </c>
      <c r="DB18">
        <f t="shared" si="19"/>
        <v>0</v>
      </c>
      <c r="DC18" s="47">
        <v>0</v>
      </c>
      <c r="DD18" s="71">
        <f t="shared" si="20"/>
        <v>56400</v>
      </c>
      <c r="DE18">
        <f>SUM($DD$5:DD18)</f>
        <v>594000</v>
      </c>
      <c r="DF18" s="47">
        <v>0.5</v>
      </c>
      <c r="DG18" s="47">
        <f t="shared" si="21"/>
        <v>0.5</v>
      </c>
      <c r="DH18" s="74">
        <f t="shared" si="22"/>
        <v>28200</v>
      </c>
      <c r="DI18">
        <f>SUM($DH$5:DH18)</f>
        <v>172200</v>
      </c>
      <c r="DJ18">
        <f t="shared" si="35"/>
        <v>28200</v>
      </c>
      <c r="DK18">
        <f t="shared" si="23"/>
        <v>28200</v>
      </c>
      <c r="DL18">
        <f>SUM($DK$5:DK18)</f>
        <v>421800</v>
      </c>
      <c r="DM18">
        <f t="shared" si="0"/>
        <v>70</v>
      </c>
      <c r="DN18">
        <f>SUM($BH$5:BH18)</f>
        <v>120</v>
      </c>
      <c r="DO18">
        <f t="shared" si="24"/>
        <v>95</v>
      </c>
      <c r="DP18" s="121"/>
      <c r="DQ18" s="121"/>
      <c r="DR18">
        <f t="shared" si="25"/>
        <v>6025.7142857142853</v>
      </c>
      <c r="DS18" s="121"/>
      <c r="DT18">
        <f>VLOOKUP(DM18,StarIdelRewards!A:I,9,FALSE)*BV18</f>
        <v>33600</v>
      </c>
      <c r="DU18">
        <f t="shared" si="26"/>
        <v>28200</v>
      </c>
      <c r="DV18">
        <f>SUM($DT$5:DT18)</f>
        <v>259200</v>
      </c>
      <c r="DW18" s="46">
        <f t="shared" si="27"/>
        <v>-0.33564814814814814</v>
      </c>
      <c r="DX18">
        <f t="shared" si="1"/>
        <v>5.875</v>
      </c>
      <c r="DZ18" s="119">
        <f t="shared" si="2"/>
        <v>0</v>
      </c>
      <c r="EA18" s="119">
        <f t="shared" si="3"/>
        <v>0</v>
      </c>
      <c r="EB18" s="121"/>
      <c r="ED18">
        <f t="shared" si="4"/>
        <v>0</v>
      </c>
      <c r="EE18">
        <f>B18*(3-1.333)*'Chest&amp;Cards&amp;Offer'!$J$70/100</f>
        <v>21.004200000000001</v>
      </c>
      <c r="EF18">
        <f t="shared" si="28"/>
        <v>21.004200000000001</v>
      </c>
      <c r="EG18">
        <f t="shared" si="29"/>
        <v>95</v>
      </c>
      <c r="EJ18">
        <f>VLOOKUP(W18,CardUpgrade!$I$52:$L$63,2,FALSE)</f>
        <v>16</v>
      </c>
      <c r="EK18">
        <f>VLOOKUP(X18,CardUpgrade!$I$52:$L$63,2,FALSE)</f>
        <v>6</v>
      </c>
      <c r="EL18">
        <f>VLOOKUP(Y18,CardUpgrade!$I$52:$L$63,3,FALSE)</f>
        <v>36</v>
      </c>
      <c r="EM18">
        <f>VLOOKUP(Z18,CardUpgrade!$I$52:$L$63,3,FALSE)</f>
        <v>36</v>
      </c>
      <c r="EN18">
        <f>VLOOKUP(AA18,CardUpgrade!$I$52:$L$63,3,FALSE)</f>
        <v>96</v>
      </c>
      <c r="EO18">
        <f>VLOOKUP(AB18,CardUpgrade!$I$52:$L$63,3,FALSE)</f>
        <v>36</v>
      </c>
      <c r="EP18">
        <f>VLOOKUP(AC18,CardUpgrade!$I$52:$L$63,4,FALSE)</f>
        <v>256</v>
      </c>
      <c r="EQ18">
        <f>VLOOKUP(AD18,CardUpgrade!$I$52:$L$63,4,FALSE)</f>
        <v>16</v>
      </c>
      <c r="ES18" s="7">
        <f t="shared" si="30"/>
        <v>226</v>
      </c>
      <c r="EU18" s="7">
        <f t="shared" si="5"/>
        <v>498</v>
      </c>
      <c r="EX18" s="7">
        <f t="shared" si="31"/>
        <v>4</v>
      </c>
      <c r="EY18" s="7">
        <f>SUM($EX$5:EX18)</f>
        <v>56</v>
      </c>
      <c r="EZ18" s="7">
        <v>2</v>
      </c>
      <c r="FA18" s="7">
        <f>SUM($EZ$5:EZ18)</f>
        <v>28</v>
      </c>
      <c r="FB18" s="7" t="str">
        <f>IFERROR(VLOOKUP(ER18,'CourseLevel&amp;Rewards&amp;PVP'!$A$3:$F$18,6,FALSE),"")</f>
        <v/>
      </c>
      <c r="FC18" s="7">
        <f>SUM($FB$5:FB18)</f>
        <v>10</v>
      </c>
      <c r="FD18" s="7">
        <f>VLOOKUP(CG18,ProgressReward!C:K,9,FALSE)</f>
        <v>20</v>
      </c>
      <c r="FE18" s="7">
        <f t="shared" si="32"/>
        <v>58</v>
      </c>
    </row>
    <row r="19" spans="1:166" x14ac:dyDescent="0.2">
      <c r="A19" s="2">
        <v>15</v>
      </c>
      <c r="B19">
        <v>15</v>
      </c>
      <c r="C19" s="14" t="s">
        <v>113</v>
      </c>
      <c r="D19" s="7">
        <v>3</v>
      </c>
      <c r="E19" t="str">
        <f t="shared" si="6"/>
        <v>紫4 - Lv3</v>
      </c>
      <c r="F19" s="122"/>
      <c r="G19" t="str">
        <f t="shared" si="7"/>
        <v>紫3</v>
      </c>
      <c r="H19">
        <f>VLOOKUP(G19,Reference1!C:E,3,FALSE)</f>
        <v>463.20000000000005</v>
      </c>
      <c r="I19" s="124"/>
      <c r="K19" t="s">
        <v>162</v>
      </c>
      <c r="V19" s="2"/>
      <c r="W19" s="7">
        <v>3</v>
      </c>
      <c r="X19" s="7">
        <v>2</v>
      </c>
      <c r="Y19" s="7">
        <v>2</v>
      </c>
      <c r="Z19" s="7">
        <v>2</v>
      </c>
      <c r="AA19" s="7">
        <v>3</v>
      </c>
      <c r="AB19" s="7">
        <v>3</v>
      </c>
      <c r="AC19" s="7">
        <v>3</v>
      </c>
      <c r="AD19">
        <v>2</v>
      </c>
      <c r="AI19">
        <f>VLOOKUP(W19,CardUpgrade!$C$10:$I$20,6,FALSE)</f>
        <v>16</v>
      </c>
      <c r="AJ19">
        <f>VLOOKUP(X19,CardUpgrade!$C$10:$I$20,6,FALSE)</f>
        <v>6</v>
      </c>
      <c r="AK19">
        <f>VLOOKUP(Y19,CardUpgrade!$C$10:$I$20,6,FALSE)</f>
        <v>6</v>
      </c>
      <c r="AL19">
        <f>VLOOKUP(Z19,CardUpgrade!$C$10:$I$20,6,FALSE)</f>
        <v>6</v>
      </c>
      <c r="AM19">
        <f>VLOOKUP(AA19,CardUpgrade!$C$10:$I$20,6,FALSE)</f>
        <v>16</v>
      </c>
      <c r="AN19">
        <f>VLOOKUP(AB19,CardUpgrade!$C$10:$I$20,6,FALSE)</f>
        <v>16</v>
      </c>
      <c r="AO19">
        <f>VLOOKUP(AC19,CardUpgrade!$C$10:$I$20,7,FALSE)</f>
        <v>9</v>
      </c>
      <c r="AP19">
        <f>VLOOKUP(AD19,CardUpgrade!$C$10:$I$20,7,FALSE)</f>
        <v>4</v>
      </c>
      <c r="AS19" s="2">
        <f>SUM(AI19:AJ19)*'Chest&amp;Cards&amp;Offer'!$N$3 + SUM('Dungeon&amp;Framework'!AK19:AN19)*'Chest&amp;Cards&amp;Offer'!$N$4</f>
        <v>607200</v>
      </c>
      <c r="AT19">
        <f>SUM(AO19:AP19)*'Chest&amp;Cards&amp;Offer'!$N$5</f>
        <v>624000</v>
      </c>
      <c r="AU19" s="2">
        <f t="shared" si="33"/>
        <v>120000</v>
      </c>
      <c r="AW19" s="40">
        <v>0</v>
      </c>
      <c r="AX19">
        <f t="shared" si="8"/>
        <v>120000</v>
      </c>
      <c r="AY19">
        <f t="shared" si="9"/>
        <v>0</v>
      </c>
      <c r="AZ19">
        <f>SUM($AY$5:AY19)</f>
        <v>0</v>
      </c>
      <c r="BA19">
        <f>AZ19/'Chest&amp;Cards&amp;Offer'!$R$3</f>
        <v>0</v>
      </c>
      <c r="BB19">
        <f t="shared" si="10"/>
        <v>0</v>
      </c>
      <c r="BC19">
        <v>15</v>
      </c>
      <c r="BH19">
        <f>VLOOKUP(LEFT(C19,1),'CardsStar&amp;Rewards'!$AF$13:$AJ$16,2,FALSE)</f>
        <v>10</v>
      </c>
      <c r="BI19">
        <f>VLOOKUP(LEFT(C19,1),'CardsStar&amp;Rewards'!$AF$19:$AJ$22,2,FALSE)</f>
        <v>5</v>
      </c>
      <c r="BJ19">
        <f>SUM($BI$5:BI19)</f>
        <v>75</v>
      </c>
      <c r="BS19">
        <f>VLOOKUP(BJ19,StarIdelRewards!A:D,4,FALSE)</f>
        <v>14</v>
      </c>
      <c r="BT19">
        <v>1</v>
      </c>
      <c r="BU19">
        <f t="shared" si="11"/>
        <v>80</v>
      </c>
      <c r="BV19">
        <f t="shared" si="12"/>
        <v>4800</v>
      </c>
      <c r="BW19">
        <f t="shared" si="13"/>
        <v>67200</v>
      </c>
      <c r="BX19">
        <f>SUM($BW$5:BW19)</f>
        <v>619200</v>
      </c>
      <c r="BY19">
        <f>SUM($AX$5:AX19)</f>
        <v>607200</v>
      </c>
      <c r="BZ19" s="46">
        <f t="shared" si="14"/>
        <v>1.9762845849802372E-2</v>
      </c>
      <c r="CG19">
        <f t="shared" si="15"/>
        <v>75</v>
      </c>
      <c r="CH19" s="122"/>
      <c r="CI19" s="43">
        <f t="shared" si="16"/>
        <v>15</v>
      </c>
      <c r="CJ19" s="43">
        <f>CI19*'Chest&amp;Cards&amp;Offer'!$J$70</f>
        <v>1350</v>
      </c>
      <c r="CK19" s="43"/>
      <c r="CL19" s="43"/>
      <c r="CQ19">
        <f>VLOOKUP(W19,CardUpgrade!$O$9:$R$20,2,FALSE)</f>
        <v>105000</v>
      </c>
      <c r="CR19">
        <f>VLOOKUP(X19,CardUpgrade!$O$9:$R$20,2,FALSE)</f>
        <v>45000</v>
      </c>
      <c r="CS19">
        <f>VLOOKUP(Y19,CardUpgrade!$O$9:$R$20,3,FALSE)</f>
        <v>135000</v>
      </c>
      <c r="CT19">
        <f>VLOOKUP(Z19,CardUpgrade!$O$9:$R$20,3,FALSE)</f>
        <v>135000</v>
      </c>
      <c r="CU19">
        <f>VLOOKUP(AA19,CardUpgrade!$O$9:$R$20,3,FALSE)</f>
        <v>315000</v>
      </c>
      <c r="CV19">
        <f>VLOOKUP(AB19,CardUpgrade!$O$9:$R$20,3,FALSE)</f>
        <v>315000</v>
      </c>
      <c r="CW19">
        <f>VLOOKUP(AC19,CardUpgrade!$O$9:$R$20,4,FALSE)</f>
        <v>645000</v>
      </c>
      <c r="CX19">
        <f>VLOOKUP(AD19,CardUpgrade!$O$9:$R$20,4,FALSE)</f>
        <v>315000</v>
      </c>
      <c r="CY19">
        <f t="shared" si="17"/>
        <v>1050000</v>
      </c>
      <c r="CZ19">
        <f t="shared" si="34"/>
        <v>180000</v>
      </c>
      <c r="DA19">
        <f t="shared" si="18"/>
        <v>33600</v>
      </c>
      <c r="DB19">
        <f t="shared" si="19"/>
        <v>0</v>
      </c>
      <c r="DC19" s="47">
        <v>0</v>
      </c>
      <c r="DD19" s="71">
        <f t="shared" si="20"/>
        <v>146400</v>
      </c>
      <c r="DE19">
        <f>SUM($DD$5:DD19)</f>
        <v>740400</v>
      </c>
      <c r="DF19" s="47">
        <v>0.5</v>
      </c>
      <c r="DG19" s="47">
        <f t="shared" si="21"/>
        <v>0.5</v>
      </c>
      <c r="DH19" s="74">
        <f t="shared" si="22"/>
        <v>73200</v>
      </c>
      <c r="DI19">
        <f>SUM($DH$5:DH19)</f>
        <v>245400</v>
      </c>
      <c r="DJ19">
        <f t="shared" si="35"/>
        <v>73200</v>
      </c>
      <c r="DK19">
        <f t="shared" si="23"/>
        <v>73200</v>
      </c>
      <c r="DL19">
        <f>SUM($DK$5:DK19)</f>
        <v>495000</v>
      </c>
      <c r="DM19">
        <f t="shared" si="0"/>
        <v>75</v>
      </c>
      <c r="DN19">
        <f>SUM($BH$5:BH19)</f>
        <v>130</v>
      </c>
      <c r="DO19">
        <f t="shared" si="24"/>
        <v>103</v>
      </c>
      <c r="DP19" s="121"/>
      <c r="DQ19" s="121"/>
      <c r="DR19">
        <f t="shared" si="25"/>
        <v>6600</v>
      </c>
      <c r="DS19" s="121"/>
      <c r="DT19">
        <f>VLOOKUP(DM19,StarIdelRewards!A:I,9,FALSE)*BV19</f>
        <v>33600</v>
      </c>
      <c r="DU19">
        <f t="shared" si="26"/>
        <v>73200</v>
      </c>
      <c r="DV19">
        <f>SUM($DT$5:DT19)</f>
        <v>292800</v>
      </c>
      <c r="DW19" s="46">
        <f t="shared" si="27"/>
        <v>-0.16188524590163936</v>
      </c>
      <c r="DX19">
        <f t="shared" si="1"/>
        <v>15.25</v>
      </c>
      <c r="DZ19" s="119">
        <f t="shared" si="2"/>
        <v>0</v>
      </c>
      <c r="EA19" s="119">
        <f t="shared" si="3"/>
        <v>0</v>
      </c>
      <c r="EB19" s="121"/>
      <c r="ED19">
        <f t="shared" si="4"/>
        <v>0</v>
      </c>
      <c r="EE19">
        <f>B19*(3-1.333)*'Chest&amp;Cards&amp;Offer'!$J$70/100</f>
        <v>22.504499999999997</v>
      </c>
      <c r="EF19">
        <f t="shared" si="28"/>
        <v>22.504499999999997</v>
      </c>
      <c r="EG19">
        <f t="shared" si="29"/>
        <v>103</v>
      </c>
      <c r="EJ19">
        <f>VLOOKUP(W19,CardUpgrade!$I$52:$L$63,2,FALSE)</f>
        <v>16</v>
      </c>
      <c r="EK19">
        <f>VLOOKUP(X19,CardUpgrade!$I$52:$L$63,2,FALSE)</f>
        <v>6</v>
      </c>
      <c r="EL19">
        <f>VLOOKUP(Y19,CardUpgrade!$I$52:$L$63,3,FALSE)</f>
        <v>36</v>
      </c>
      <c r="EM19">
        <f>VLOOKUP(Z19,CardUpgrade!$I$52:$L$63,3,FALSE)</f>
        <v>36</v>
      </c>
      <c r="EN19">
        <f>VLOOKUP(AA19,CardUpgrade!$I$52:$L$63,3,FALSE)</f>
        <v>96</v>
      </c>
      <c r="EO19">
        <f>VLOOKUP(AB19,CardUpgrade!$I$52:$L$63,3,FALSE)</f>
        <v>96</v>
      </c>
      <c r="EP19">
        <f>VLOOKUP(AC19,CardUpgrade!$I$52:$L$63,4,FALSE)</f>
        <v>256</v>
      </c>
      <c r="EQ19">
        <f>VLOOKUP(AD19,CardUpgrade!$I$52:$L$63,4,FALSE)</f>
        <v>96</v>
      </c>
      <c r="ES19" s="7">
        <f t="shared" si="30"/>
        <v>286</v>
      </c>
      <c r="EU19" s="7">
        <f t="shared" si="5"/>
        <v>638</v>
      </c>
      <c r="EX19" s="7">
        <f t="shared" si="31"/>
        <v>4</v>
      </c>
      <c r="EY19" s="7">
        <f>SUM($EX$5:EX19)</f>
        <v>60</v>
      </c>
      <c r="EZ19" s="7">
        <v>2</v>
      </c>
      <c r="FA19" s="7">
        <f>SUM($EZ$5:EZ19)</f>
        <v>30</v>
      </c>
      <c r="FB19" s="7" t="str">
        <f>IFERROR(VLOOKUP(ER19,'CourseLevel&amp;Rewards&amp;PVP'!$A$3:$F$18,6,FALSE),"")</f>
        <v/>
      </c>
      <c r="FC19" s="7">
        <f>SUM($FB$5:FB19)</f>
        <v>10</v>
      </c>
      <c r="FD19" s="7">
        <f>VLOOKUP(CG19,ProgressReward!C:K,9,FALSE)</f>
        <v>20</v>
      </c>
      <c r="FE19" s="7">
        <f t="shared" si="32"/>
        <v>60</v>
      </c>
    </row>
    <row r="20" spans="1:166" x14ac:dyDescent="0.2">
      <c r="A20" s="2">
        <v>16</v>
      </c>
      <c r="B20">
        <v>16</v>
      </c>
      <c r="C20" s="13" t="s">
        <v>50</v>
      </c>
      <c r="D20" s="7">
        <v>3</v>
      </c>
      <c r="E20" t="str">
        <f t="shared" si="6"/>
        <v>橙2 - Lv3</v>
      </c>
      <c r="G20" t="str">
        <f t="shared" si="7"/>
        <v>橙3</v>
      </c>
      <c r="H20">
        <f>VLOOKUP(G20,Reference1!C:E,3,FALSE)</f>
        <v>314.40000000000003</v>
      </c>
      <c r="I20" s="124"/>
      <c r="K20" t="s">
        <v>166</v>
      </c>
      <c r="V20" s="2"/>
      <c r="W20" s="7">
        <v>3</v>
      </c>
      <c r="X20" s="7">
        <v>3</v>
      </c>
      <c r="Y20" s="7">
        <v>2</v>
      </c>
      <c r="Z20" s="7">
        <v>2</v>
      </c>
      <c r="AA20" s="7">
        <v>3</v>
      </c>
      <c r="AB20" s="7">
        <v>3</v>
      </c>
      <c r="AC20" s="7">
        <v>3</v>
      </c>
      <c r="AD20">
        <v>3</v>
      </c>
      <c r="AI20">
        <f>VLOOKUP(W20,CardUpgrade!$C$10:$I$20,6,FALSE)</f>
        <v>16</v>
      </c>
      <c r="AJ20">
        <f>VLOOKUP(X20,CardUpgrade!$C$10:$I$20,6,FALSE)</f>
        <v>16</v>
      </c>
      <c r="AK20">
        <f>VLOOKUP(Y20,CardUpgrade!$C$10:$I$20,6,FALSE)</f>
        <v>6</v>
      </c>
      <c r="AL20">
        <f>VLOOKUP(Z20,CardUpgrade!$C$10:$I$20,6,FALSE)</f>
        <v>6</v>
      </c>
      <c r="AM20">
        <f>VLOOKUP(AA20,CardUpgrade!$C$10:$I$20,6,FALSE)</f>
        <v>16</v>
      </c>
      <c r="AN20">
        <f>VLOOKUP(AB20,CardUpgrade!$C$10:$I$20,6,FALSE)</f>
        <v>16</v>
      </c>
      <c r="AO20">
        <f>VLOOKUP(AC20,CardUpgrade!$C$10:$I$20,7,FALSE)</f>
        <v>9</v>
      </c>
      <c r="AP20">
        <f>VLOOKUP(AD20,CardUpgrade!$C$10:$I$20,7,FALSE)</f>
        <v>9</v>
      </c>
      <c r="AS20" s="2">
        <f>SUM(AI20:AJ20)*'Chest&amp;Cards&amp;Offer'!$N$3 + SUM('Dungeon&amp;Framework'!AK20:AN20)*'Chest&amp;Cards&amp;Offer'!$N$4</f>
        <v>643200</v>
      </c>
      <c r="AT20">
        <f>SUM(AO20:AP20)*'Chest&amp;Cards&amp;Offer'!$N$5</f>
        <v>864000</v>
      </c>
      <c r="AU20" s="2">
        <f t="shared" si="33"/>
        <v>36000</v>
      </c>
      <c r="AW20" s="40">
        <v>0</v>
      </c>
      <c r="AX20">
        <f t="shared" si="8"/>
        <v>36000</v>
      </c>
      <c r="AY20">
        <f t="shared" si="9"/>
        <v>0</v>
      </c>
      <c r="AZ20">
        <f>SUM($AY$5:AY20)</f>
        <v>0</v>
      </c>
      <c r="BA20">
        <f>AZ20/'Chest&amp;Cards&amp;Offer'!$R$3</f>
        <v>0</v>
      </c>
      <c r="BB20">
        <f t="shared" si="10"/>
        <v>0</v>
      </c>
      <c r="BC20">
        <v>16</v>
      </c>
      <c r="BH20">
        <f>VLOOKUP(LEFT(C20,1),'CardsStar&amp;Rewards'!$AF$13:$AJ$16,2,FALSE)</f>
        <v>6</v>
      </c>
      <c r="BI20">
        <f>VLOOKUP(LEFT(C20,1),'CardsStar&amp;Rewards'!$AF$19:$AJ$22,2,FALSE)</f>
        <v>5</v>
      </c>
      <c r="BJ20">
        <f>SUM($BI$5:BI20)</f>
        <v>80</v>
      </c>
      <c r="BS20">
        <f>VLOOKUP(BJ20,StarIdelRewards!A:D,4,FALSE)</f>
        <v>15</v>
      </c>
      <c r="BT20">
        <v>1</v>
      </c>
      <c r="BU20">
        <f t="shared" si="11"/>
        <v>80</v>
      </c>
      <c r="BV20">
        <f t="shared" si="12"/>
        <v>4800</v>
      </c>
      <c r="BW20">
        <f t="shared" si="13"/>
        <v>72000</v>
      </c>
      <c r="BX20">
        <f>SUM($BW$5:BW20)</f>
        <v>691200</v>
      </c>
      <c r="BY20">
        <f>SUM($AX$5:AX20)</f>
        <v>643200</v>
      </c>
      <c r="BZ20" s="46">
        <f t="shared" si="14"/>
        <v>7.4626865671641784E-2</v>
      </c>
      <c r="CG20">
        <f t="shared" si="15"/>
        <v>80</v>
      </c>
      <c r="CH20" s="122"/>
      <c r="CI20" s="43">
        <f t="shared" si="16"/>
        <v>16</v>
      </c>
      <c r="CJ20" s="43">
        <f>CI20*'Chest&amp;Cards&amp;Offer'!$J$70</f>
        <v>1440</v>
      </c>
      <c r="CK20" s="43"/>
      <c r="CL20" s="43"/>
      <c r="CQ20">
        <f>VLOOKUP(W20,CardUpgrade!$O$9:$R$20,2,FALSE)</f>
        <v>105000</v>
      </c>
      <c r="CR20">
        <f>VLOOKUP(X20,CardUpgrade!$O$9:$R$20,2,FALSE)</f>
        <v>105000</v>
      </c>
      <c r="CS20">
        <f>VLOOKUP(Y20,CardUpgrade!$O$9:$R$20,3,FALSE)</f>
        <v>135000</v>
      </c>
      <c r="CT20">
        <f>VLOOKUP(Z20,CardUpgrade!$O$9:$R$20,3,FALSE)</f>
        <v>135000</v>
      </c>
      <c r="CU20">
        <f>VLOOKUP(AA20,CardUpgrade!$O$9:$R$20,3,FALSE)</f>
        <v>315000</v>
      </c>
      <c r="CV20">
        <f>VLOOKUP(AB20,CardUpgrade!$O$9:$R$20,3,FALSE)</f>
        <v>315000</v>
      </c>
      <c r="CW20">
        <f>VLOOKUP(AC20,CardUpgrade!$O$9:$R$20,4,FALSE)</f>
        <v>645000</v>
      </c>
      <c r="CX20">
        <f>VLOOKUP(AD20,CardUpgrade!$O$9:$R$20,4,FALSE)</f>
        <v>645000</v>
      </c>
      <c r="CY20">
        <f t="shared" si="17"/>
        <v>1110000</v>
      </c>
      <c r="CZ20">
        <f t="shared" si="34"/>
        <v>60000</v>
      </c>
      <c r="DA20">
        <f t="shared" si="18"/>
        <v>36000</v>
      </c>
      <c r="DB20">
        <f t="shared" si="19"/>
        <v>0</v>
      </c>
      <c r="DC20" s="47">
        <v>0</v>
      </c>
      <c r="DD20" s="71">
        <f t="shared" si="20"/>
        <v>24000</v>
      </c>
      <c r="DE20">
        <f>SUM($DD$5:DD20)</f>
        <v>764400</v>
      </c>
      <c r="DF20" s="47">
        <v>0.5</v>
      </c>
      <c r="DG20" s="47">
        <f t="shared" si="21"/>
        <v>0.5</v>
      </c>
      <c r="DH20" s="74">
        <f t="shared" si="22"/>
        <v>12000</v>
      </c>
      <c r="DI20">
        <f>SUM($DH$5:DH20)</f>
        <v>257400</v>
      </c>
      <c r="DJ20">
        <f t="shared" si="35"/>
        <v>12000</v>
      </c>
      <c r="DK20">
        <f t="shared" si="23"/>
        <v>12000</v>
      </c>
      <c r="DL20">
        <f>SUM($DK$5:DK20)</f>
        <v>507000</v>
      </c>
      <c r="DM20">
        <f t="shared" si="0"/>
        <v>80</v>
      </c>
      <c r="DN20">
        <f>SUM($BH$5:BH20)</f>
        <v>136</v>
      </c>
      <c r="DO20">
        <f t="shared" si="24"/>
        <v>108</v>
      </c>
      <c r="DP20" s="121"/>
      <c r="DQ20" s="121"/>
      <c r="DR20">
        <f t="shared" si="25"/>
        <v>6337.5</v>
      </c>
      <c r="DS20" s="121"/>
      <c r="DT20">
        <f>VLOOKUP(DM20,StarIdelRewards!A:I,9,FALSE)*BV20</f>
        <v>33600</v>
      </c>
      <c r="DU20">
        <f t="shared" si="26"/>
        <v>12000</v>
      </c>
      <c r="DV20">
        <f>SUM($DT$5:DT20)</f>
        <v>326400</v>
      </c>
      <c r="DW20" s="46">
        <f t="shared" si="27"/>
        <v>-0.21139705882352941</v>
      </c>
      <c r="DX20">
        <f t="shared" si="1"/>
        <v>2.5</v>
      </c>
      <c r="DZ20" s="119">
        <f t="shared" si="2"/>
        <v>0</v>
      </c>
      <c r="EA20" s="119">
        <f t="shared" si="3"/>
        <v>0</v>
      </c>
      <c r="EB20" s="121"/>
      <c r="ED20">
        <f t="shared" si="4"/>
        <v>0</v>
      </c>
      <c r="EE20">
        <f>B20*(3-1.333)*'Chest&amp;Cards&amp;Offer'!$J$70/100</f>
        <v>24.004799999999999</v>
      </c>
      <c r="EF20">
        <f t="shared" si="28"/>
        <v>24.004799999999999</v>
      </c>
      <c r="EG20">
        <f t="shared" si="29"/>
        <v>108</v>
      </c>
      <c r="EJ20">
        <f>VLOOKUP(W20,CardUpgrade!$I$52:$L$63,2,FALSE)</f>
        <v>16</v>
      </c>
      <c r="EK20">
        <f>VLOOKUP(X20,CardUpgrade!$I$52:$L$63,2,FALSE)</f>
        <v>16</v>
      </c>
      <c r="EL20">
        <f>VLOOKUP(Y20,CardUpgrade!$I$52:$L$63,3,FALSE)</f>
        <v>36</v>
      </c>
      <c r="EM20">
        <f>VLOOKUP(Z20,CardUpgrade!$I$52:$L$63,3,FALSE)</f>
        <v>36</v>
      </c>
      <c r="EN20">
        <f>VLOOKUP(AA20,CardUpgrade!$I$52:$L$63,3,FALSE)</f>
        <v>96</v>
      </c>
      <c r="EO20">
        <f>VLOOKUP(AB20,CardUpgrade!$I$52:$L$63,3,FALSE)</f>
        <v>96</v>
      </c>
      <c r="EP20">
        <f>VLOOKUP(AC20,CardUpgrade!$I$52:$L$63,4,FALSE)</f>
        <v>256</v>
      </c>
      <c r="EQ20">
        <f>VLOOKUP(AD20,CardUpgrade!$I$52:$L$63,4,FALSE)</f>
        <v>256</v>
      </c>
      <c r="ER20" s="7">
        <v>3</v>
      </c>
      <c r="ES20" s="7">
        <f t="shared" si="30"/>
        <v>296</v>
      </c>
      <c r="EU20" s="7">
        <f t="shared" si="5"/>
        <v>808</v>
      </c>
      <c r="EX20" s="7">
        <f t="shared" si="31"/>
        <v>4</v>
      </c>
      <c r="EY20" s="7">
        <f>SUM($EX$5:EX20)</f>
        <v>64</v>
      </c>
      <c r="EZ20" s="7">
        <v>2</v>
      </c>
      <c r="FA20" s="7">
        <f>SUM($EZ$5:EZ20)</f>
        <v>32</v>
      </c>
      <c r="FB20" s="7">
        <f>IFERROR(VLOOKUP(ER20,'CourseLevel&amp;Rewards&amp;PVP'!$A$3:$F$18,6,FALSE),"")</f>
        <v>8</v>
      </c>
      <c r="FC20" s="7">
        <f>SUM($FB$5:FB20)</f>
        <v>18</v>
      </c>
      <c r="FD20" s="7">
        <f>VLOOKUP(CG20,ProgressReward!C:K,9,FALSE)</f>
        <v>22</v>
      </c>
      <c r="FE20" s="7">
        <f t="shared" si="32"/>
        <v>72</v>
      </c>
    </row>
    <row r="21" spans="1:166" x14ac:dyDescent="0.2">
      <c r="A21" s="2">
        <v>17</v>
      </c>
      <c r="B21">
        <v>17</v>
      </c>
      <c r="C21" s="14" t="s">
        <v>51</v>
      </c>
      <c r="D21" s="7">
        <v>3</v>
      </c>
      <c r="E21" t="str">
        <f t="shared" si="6"/>
        <v>紫1 - Lv3</v>
      </c>
      <c r="G21" t="str">
        <f t="shared" si="7"/>
        <v>紫3</v>
      </c>
      <c r="H21">
        <f>VLOOKUP(G21,Reference1!C:E,3,FALSE)</f>
        <v>463.20000000000005</v>
      </c>
      <c r="I21" s="124"/>
      <c r="V21" s="2"/>
      <c r="W21" s="7">
        <v>3</v>
      </c>
      <c r="X21" s="7">
        <v>3</v>
      </c>
      <c r="Y21" s="7">
        <v>3</v>
      </c>
      <c r="Z21" s="7">
        <v>2</v>
      </c>
      <c r="AA21" s="7">
        <v>3</v>
      </c>
      <c r="AB21" s="7">
        <v>3</v>
      </c>
      <c r="AC21">
        <v>3</v>
      </c>
      <c r="AD21">
        <v>3</v>
      </c>
      <c r="AI21">
        <f>VLOOKUP(W21,CardUpgrade!$C$10:$I$20,6,FALSE)</f>
        <v>16</v>
      </c>
      <c r="AJ21">
        <f>VLOOKUP(X21,CardUpgrade!$C$10:$I$20,6,FALSE)</f>
        <v>16</v>
      </c>
      <c r="AK21">
        <f>VLOOKUP(Y21,CardUpgrade!$C$10:$I$20,6,FALSE)</f>
        <v>16</v>
      </c>
      <c r="AL21">
        <f>VLOOKUP(Z21,CardUpgrade!$C$10:$I$20,6,FALSE)</f>
        <v>6</v>
      </c>
      <c r="AM21">
        <f>VLOOKUP(AA21,CardUpgrade!$C$10:$I$20,6,FALSE)</f>
        <v>16</v>
      </c>
      <c r="AN21">
        <f>VLOOKUP(AB21,CardUpgrade!$C$10:$I$20,6,FALSE)</f>
        <v>16</v>
      </c>
      <c r="AO21">
        <f>VLOOKUP(AC21,CardUpgrade!$C$10:$I$20,7,FALSE)</f>
        <v>9</v>
      </c>
      <c r="AP21">
        <f>VLOOKUP(AD21,CardUpgrade!$C$10:$I$20,7,FALSE)</f>
        <v>9</v>
      </c>
      <c r="AS21" s="2">
        <f>SUM(AI21:AJ21)*'Chest&amp;Cards&amp;Offer'!$N$3 + SUM('Dungeon&amp;Framework'!AK21:AN21)*'Chest&amp;Cards&amp;Offer'!$N$4</f>
        <v>763200</v>
      </c>
      <c r="AT21">
        <f>SUM(AO21:AP21)*'Chest&amp;Cards&amp;Offer'!$N$5</f>
        <v>864000</v>
      </c>
      <c r="AU21" s="2">
        <f t="shared" si="33"/>
        <v>120000</v>
      </c>
      <c r="AW21" s="40">
        <v>1</v>
      </c>
      <c r="AX21">
        <f t="shared" si="8"/>
        <v>0</v>
      </c>
      <c r="AY21">
        <f t="shared" si="9"/>
        <v>120000</v>
      </c>
      <c r="AZ21">
        <f>SUM($AY$5:AY21)</f>
        <v>120000</v>
      </c>
      <c r="BA21">
        <f>AZ21/'Chest&amp;Cards&amp;Offer'!$R$3</f>
        <v>500</v>
      </c>
      <c r="BB21">
        <f t="shared" si="10"/>
        <v>5</v>
      </c>
      <c r="BC21">
        <v>17</v>
      </c>
      <c r="BH21">
        <f>VLOOKUP(LEFT(C21,1),'CardsStar&amp;Rewards'!$AF$13:$AJ$16,2,FALSE)</f>
        <v>10</v>
      </c>
      <c r="BI21">
        <f>VLOOKUP(LEFT(C21,1),'CardsStar&amp;Rewards'!$AF$19:$AJ$22,2,FALSE)</f>
        <v>5</v>
      </c>
      <c r="BJ21">
        <f>SUM($BI$5:BI21)</f>
        <v>85</v>
      </c>
      <c r="BS21">
        <f>VLOOKUP(BJ21,StarIdelRewards!A:D,4,FALSE)</f>
        <v>16</v>
      </c>
      <c r="BT21">
        <v>1</v>
      </c>
      <c r="BU21">
        <f t="shared" si="11"/>
        <v>80</v>
      </c>
      <c r="BV21">
        <f t="shared" si="12"/>
        <v>4800</v>
      </c>
      <c r="BW21">
        <f t="shared" si="13"/>
        <v>76800</v>
      </c>
      <c r="BX21">
        <f>SUM($BW$5:BW21)</f>
        <v>768000</v>
      </c>
      <c r="BY21">
        <f>SUM($AX$5:AX21)</f>
        <v>643200</v>
      </c>
      <c r="BZ21" s="46">
        <f t="shared" si="14"/>
        <v>0.19402985074626866</v>
      </c>
      <c r="CG21">
        <f t="shared" si="15"/>
        <v>85</v>
      </c>
      <c r="CH21" s="122"/>
      <c r="CI21" s="43">
        <f t="shared" si="16"/>
        <v>17</v>
      </c>
      <c r="CJ21" s="43">
        <f>CI21*'Chest&amp;Cards&amp;Offer'!$J$70</f>
        <v>1530</v>
      </c>
      <c r="CK21" s="43"/>
      <c r="CL21" s="43"/>
      <c r="CQ21">
        <f>VLOOKUP(W21,CardUpgrade!$O$9:$R$20,2,FALSE)</f>
        <v>105000</v>
      </c>
      <c r="CR21">
        <f>VLOOKUP(X21,CardUpgrade!$O$9:$R$20,2,FALSE)</f>
        <v>105000</v>
      </c>
      <c r="CS21">
        <f>VLOOKUP(Y21,CardUpgrade!$O$9:$R$20,3,FALSE)</f>
        <v>315000</v>
      </c>
      <c r="CT21">
        <f>VLOOKUP(Z21,CardUpgrade!$O$9:$R$20,3,FALSE)</f>
        <v>135000</v>
      </c>
      <c r="CU21">
        <f>VLOOKUP(AA21,CardUpgrade!$O$9:$R$20,3,FALSE)</f>
        <v>315000</v>
      </c>
      <c r="CV21">
        <f>VLOOKUP(AB21,CardUpgrade!$O$9:$R$20,3,FALSE)</f>
        <v>315000</v>
      </c>
      <c r="CW21">
        <f>VLOOKUP(AC21,CardUpgrade!$O$9:$R$20,4,FALSE)</f>
        <v>645000</v>
      </c>
      <c r="CX21">
        <f>VLOOKUP(AD21,CardUpgrade!$O$9:$R$20,4,FALSE)</f>
        <v>645000</v>
      </c>
      <c r="CY21">
        <f t="shared" si="17"/>
        <v>1290000</v>
      </c>
      <c r="CZ21">
        <f t="shared" si="34"/>
        <v>180000</v>
      </c>
      <c r="DA21">
        <f t="shared" si="18"/>
        <v>38400</v>
      </c>
      <c r="DB21">
        <f t="shared" si="19"/>
        <v>60000</v>
      </c>
      <c r="DC21" s="47">
        <v>0</v>
      </c>
      <c r="DD21" s="71">
        <f t="shared" si="20"/>
        <v>81600</v>
      </c>
      <c r="DE21">
        <f>SUM($DD$5:DD21)</f>
        <v>846000</v>
      </c>
      <c r="DF21" s="47">
        <v>0.5</v>
      </c>
      <c r="DG21" s="47">
        <f t="shared" si="21"/>
        <v>0.5</v>
      </c>
      <c r="DH21" s="74">
        <f t="shared" si="22"/>
        <v>40800</v>
      </c>
      <c r="DI21">
        <f>SUM($DH$5:DH21)</f>
        <v>298200</v>
      </c>
      <c r="DJ21">
        <f t="shared" si="35"/>
        <v>40800</v>
      </c>
      <c r="DK21">
        <f t="shared" si="23"/>
        <v>40800</v>
      </c>
      <c r="DL21">
        <f>SUM($DK$5:DK21)</f>
        <v>547800</v>
      </c>
      <c r="DM21">
        <f t="shared" si="0"/>
        <v>85</v>
      </c>
      <c r="DN21">
        <f>SUM($BH$5:BH21)</f>
        <v>146</v>
      </c>
      <c r="DO21">
        <f t="shared" si="24"/>
        <v>116</v>
      </c>
      <c r="DP21" s="121"/>
      <c r="DQ21" s="121"/>
      <c r="DR21">
        <f t="shared" si="25"/>
        <v>6444.7058823529414</v>
      </c>
      <c r="DS21" s="121"/>
      <c r="DT21">
        <f>VLOOKUP(DM21,StarIdelRewards!A:I,9,FALSE)*BV21</f>
        <v>38400</v>
      </c>
      <c r="DU21">
        <f t="shared" si="26"/>
        <v>40800</v>
      </c>
      <c r="DV21">
        <f>SUM($DT$5:DT21)</f>
        <v>364800</v>
      </c>
      <c r="DW21" s="46">
        <f t="shared" si="27"/>
        <v>-0.18256578947368421</v>
      </c>
      <c r="DX21">
        <f t="shared" si="1"/>
        <v>8.5</v>
      </c>
      <c r="DZ21" s="119">
        <f t="shared" si="2"/>
        <v>0</v>
      </c>
      <c r="EA21" s="119">
        <f t="shared" si="3"/>
        <v>5</v>
      </c>
      <c r="EB21" s="121"/>
      <c r="ED21">
        <f t="shared" si="4"/>
        <v>5</v>
      </c>
      <c r="EE21">
        <f>B21*(3-1.333)*'Chest&amp;Cards&amp;Offer'!$J$70/100</f>
        <v>25.505100000000002</v>
      </c>
      <c r="EF21">
        <f t="shared" si="28"/>
        <v>30.505100000000002</v>
      </c>
      <c r="EG21">
        <f t="shared" si="29"/>
        <v>116</v>
      </c>
      <c r="EJ21">
        <f>VLOOKUP(W21,CardUpgrade!$I$52:$L$63,2,FALSE)</f>
        <v>16</v>
      </c>
      <c r="EK21">
        <f>VLOOKUP(X21,CardUpgrade!$I$52:$L$63,2,FALSE)</f>
        <v>16</v>
      </c>
      <c r="EL21">
        <f>VLOOKUP(Y21,CardUpgrade!$I$52:$L$63,3,FALSE)</f>
        <v>96</v>
      </c>
      <c r="EM21">
        <f>VLOOKUP(Z21,CardUpgrade!$I$52:$L$63,3,FALSE)</f>
        <v>36</v>
      </c>
      <c r="EN21">
        <f>VLOOKUP(AA21,CardUpgrade!$I$52:$L$63,3,FALSE)</f>
        <v>96</v>
      </c>
      <c r="EO21">
        <f>VLOOKUP(AB21,CardUpgrade!$I$52:$L$63,3,FALSE)</f>
        <v>96</v>
      </c>
      <c r="EP21">
        <f>VLOOKUP(AC21,CardUpgrade!$I$52:$L$63,4,FALSE)</f>
        <v>256</v>
      </c>
      <c r="EQ21">
        <f>VLOOKUP(AD21,CardUpgrade!$I$52:$L$63,4,FALSE)</f>
        <v>256</v>
      </c>
      <c r="ES21" s="7">
        <f t="shared" si="30"/>
        <v>356</v>
      </c>
      <c r="EU21" s="7">
        <f t="shared" si="5"/>
        <v>868</v>
      </c>
      <c r="EX21" s="7">
        <f t="shared" si="31"/>
        <v>4</v>
      </c>
      <c r="EY21" s="7">
        <f>SUM($EX$5:EX21)</f>
        <v>68</v>
      </c>
      <c r="EZ21" s="7">
        <v>2</v>
      </c>
      <c r="FA21" s="7">
        <f>SUM($EZ$5:EZ21)</f>
        <v>34</v>
      </c>
      <c r="FB21" s="7" t="str">
        <f>IFERROR(VLOOKUP(ER21,'CourseLevel&amp;Rewards&amp;PVP'!$A$3:$F$18,6,FALSE),"")</f>
        <v/>
      </c>
      <c r="FC21" s="7">
        <f>SUM($FB$5:FB21)</f>
        <v>18</v>
      </c>
      <c r="FD21" s="7">
        <f>VLOOKUP(CG21,ProgressReward!C:K,9,FALSE)</f>
        <v>24</v>
      </c>
      <c r="FE21" s="7">
        <f t="shared" si="32"/>
        <v>76</v>
      </c>
    </row>
    <row r="22" spans="1:166" x14ac:dyDescent="0.2">
      <c r="A22" s="2">
        <v>18</v>
      </c>
      <c r="B22">
        <v>18</v>
      </c>
      <c r="C22" s="14" t="s">
        <v>104</v>
      </c>
      <c r="D22" s="7">
        <v>3</v>
      </c>
      <c r="E22" t="str">
        <f t="shared" si="6"/>
        <v>紫2 - Lv3</v>
      </c>
      <c r="G22" t="str">
        <f t="shared" si="7"/>
        <v>紫3</v>
      </c>
      <c r="H22">
        <f>VLOOKUP(G22,Reference1!C:E,3,FALSE)</f>
        <v>463.20000000000005</v>
      </c>
      <c r="I22" s="124"/>
      <c r="V22" s="2"/>
      <c r="W22" s="7">
        <v>3</v>
      </c>
      <c r="X22" s="7">
        <v>3</v>
      </c>
      <c r="Y22" s="7">
        <v>3</v>
      </c>
      <c r="Z22" s="7">
        <v>3</v>
      </c>
      <c r="AA22" s="7">
        <v>3</v>
      </c>
      <c r="AB22" s="7">
        <v>3</v>
      </c>
      <c r="AC22" s="7">
        <v>3</v>
      </c>
      <c r="AD22">
        <v>3</v>
      </c>
      <c r="AI22">
        <f>VLOOKUP(W22,CardUpgrade!$C$10:$I$20,6,FALSE)</f>
        <v>16</v>
      </c>
      <c r="AJ22">
        <f>VLOOKUP(X22,CardUpgrade!$C$10:$I$20,6,FALSE)</f>
        <v>16</v>
      </c>
      <c r="AK22">
        <f>VLOOKUP(Y22,CardUpgrade!$C$10:$I$20,6,FALSE)</f>
        <v>16</v>
      </c>
      <c r="AL22">
        <f>VLOOKUP(Z22,CardUpgrade!$C$10:$I$20,6,FALSE)</f>
        <v>16</v>
      </c>
      <c r="AM22">
        <f>VLOOKUP(AA22,CardUpgrade!$C$10:$I$20,6,FALSE)</f>
        <v>16</v>
      </c>
      <c r="AN22">
        <f>VLOOKUP(AB22,CardUpgrade!$C$10:$I$20,6,FALSE)</f>
        <v>16</v>
      </c>
      <c r="AO22">
        <f>VLOOKUP(AC22,CardUpgrade!$C$10:$I$20,7,FALSE)</f>
        <v>9</v>
      </c>
      <c r="AP22">
        <f>VLOOKUP(AD22,CardUpgrade!$C$10:$I$20,7,FALSE)</f>
        <v>9</v>
      </c>
      <c r="AS22" s="2">
        <f>SUM(AI22:AJ22)*'Chest&amp;Cards&amp;Offer'!$N$3 + SUM('Dungeon&amp;Framework'!AK22:AN22)*'Chest&amp;Cards&amp;Offer'!$N$4</f>
        <v>883200</v>
      </c>
      <c r="AT22">
        <f>SUM(AO22:AP22)*'Chest&amp;Cards&amp;Offer'!$N$5</f>
        <v>864000</v>
      </c>
      <c r="AU22" s="2">
        <f t="shared" si="33"/>
        <v>120000</v>
      </c>
      <c r="AW22" s="40">
        <v>1</v>
      </c>
      <c r="AX22">
        <f t="shared" si="8"/>
        <v>0</v>
      </c>
      <c r="AY22">
        <f t="shared" si="9"/>
        <v>120000</v>
      </c>
      <c r="AZ22">
        <f>SUM($AY$5:AY22)</f>
        <v>240000</v>
      </c>
      <c r="BA22">
        <f>AZ22/'Chest&amp;Cards&amp;Offer'!$R$3</f>
        <v>1000</v>
      </c>
      <c r="BB22">
        <f t="shared" si="10"/>
        <v>10</v>
      </c>
      <c r="BC22">
        <v>18</v>
      </c>
      <c r="BD22">
        <f>SUM(AY5:AY22)</f>
        <v>240000</v>
      </c>
      <c r="BE22">
        <f>BD22/'Chest&amp;Cards&amp;Offer'!$R$3</f>
        <v>1000</v>
      </c>
      <c r="BF22">
        <f>BE22/100</f>
        <v>10</v>
      </c>
      <c r="BG22">
        <f>SUM(AX5:AX22)</f>
        <v>643200</v>
      </c>
      <c r="BH22">
        <f>VLOOKUP(LEFT(C22,1),'CardsStar&amp;Rewards'!$AF$13:$AJ$16,2,FALSE)</f>
        <v>10</v>
      </c>
      <c r="BI22">
        <f>VLOOKUP(LEFT(C22,1),'CardsStar&amp;Rewards'!$AF$19:$AJ$22,2,FALSE)</f>
        <v>5</v>
      </c>
      <c r="BJ22">
        <f>SUM($BI$5:BI22)</f>
        <v>90</v>
      </c>
      <c r="BS22">
        <f>VLOOKUP(BJ22,StarIdelRewards!A:D,4,FALSE)</f>
        <v>17</v>
      </c>
      <c r="BT22">
        <v>1</v>
      </c>
      <c r="BU22">
        <f t="shared" si="11"/>
        <v>80</v>
      </c>
      <c r="BV22">
        <f t="shared" si="12"/>
        <v>4800</v>
      </c>
      <c r="BW22">
        <f t="shared" si="13"/>
        <v>81600</v>
      </c>
      <c r="BX22">
        <f>SUM($BW$5:BW22)</f>
        <v>849600</v>
      </c>
      <c r="BY22">
        <f>SUM($AX$5:AX22)</f>
        <v>643200</v>
      </c>
      <c r="BZ22" s="46">
        <f t="shared" si="14"/>
        <v>0.32089552238805968</v>
      </c>
      <c r="CB22">
        <f>BF22</f>
        <v>10</v>
      </c>
      <c r="CC22">
        <f>CB22/2</f>
        <v>5</v>
      </c>
      <c r="CD22" t="s">
        <v>422</v>
      </c>
      <c r="CF22">
        <f>BJ22</f>
        <v>90</v>
      </c>
      <c r="CG22">
        <f>BJ22</f>
        <v>90</v>
      </c>
      <c r="CH22" s="122"/>
      <c r="CI22" s="43">
        <f t="shared" si="16"/>
        <v>18</v>
      </c>
      <c r="CJ22" s="43">
        <f>CI22*'Chest&amp;Cards&amp;Offer'!$J$70</f>
        <v>1620</v>
      </c>
      <c r="CK22" s="43">
        <f>CJ22+BE22/3</f>
        <v>1953.3333333333333</v>
      </c>
      <c r="CN22">
        <f>CK22</f>
        <v>1953.3333333333333</v>
      </c>
      <c r="CO22">
        <f>CK22</f>
        <v>1953.3333333333333</v>
      </c>
      <c r="CQ22">
        <f>VLOOKUP(W22,CardUpgrade!$O$9:$R$20,2,FALSE)</f>
        <v>105000</v>
      </c>
      <c r="CR22">
        <f>VLOOKUP(X22,CardUpgrade!$O$9:$R$20,2,FALSE)</f>
        <v>105000</v>
      </c>
      <c r="CS22">
        <f>VLOOKUP(Y22,CardUpgrade!$O$9:$R$20,3,FALSE)</f>
        <v>315000</v>
      </c>
      <c r="CT22">
        <f>VLOOKUP(Z22,CardUpgrade!$O$9:$R$20,3,FALSE)</f>
        <v>315000</v>
      </c>
      <c r="CU22">
        <f>VLOOKUP(AA22,CardUpgrade!$O$9:$R$20,3,FALSE)</f>
        <v>315000</v>
      </c>
      <c r="CV22">
        <f>VLOOKUP(AB22,CardUpgrade!$O$9:$R$20,3,FALSE)</f>
        <v>315000</v>
      </c>
      <c r="CW22">
        <f>VLOOKUP(AC22,CardUpgrade!$O$9:$R$20,4,FALSE)</f>
        <v>645000</v>
      </c>
      <c r="CX22">
        <f>VLOOKUP(AD22,CardUpgrade!$O$9:$R$20,4,FALSE)</f>
        <v>645000</v>
      </c>
      <c r="CY22">
        <f t="shared" si="17"/>
        <v>1470000</v>
      </c>
      <c r="CZ22">
        <f t="shared" si="34"/>
        <v>180000</v>
      </c>
      <c r="DA22">
        <f t="shared" si="18"/>
        <v>40800</v>
      </c>
      <c r="DB22">
        <f t="shared" si="19"/>
        <v>60000</v>
      </c>
      <c r="DC22" s="47">
        <v>0</v>
      </c>
      <c r="DD22" s="71">
        <f t="shared" si="20"/>
        <v>79200</v>
      </c>
      <c r="DE22">
        <f>SUM($DD$5:DD22)</f>
        <v>925200</v>
      </c>
      <c r="DF22" s="47">
        <v>0.5</v>
      </c>
      <c r="DG22" s="47">
        <f t="shared" si="21"/>
        <v>0.5</v>
      </c>
      <c r="DH22" s="74">
        <f t="shared" si="22"/>
        <v>39600</v>
      </c>
      <c r="DI22">
        <f>SUM($DH$5:DH22)</f>
        <v>337800</v>
      </c>
      <c r="DJ22">
        <f t="shared" si="35"/>
        <v>39600</v>
      </c>
      <c r="DK22">
        <f t="shared" si="23"/>
        <v>39600</v>
      </c>
      <c r="DL22">
        <f>SUM($DK$5:DK22)</f>
        <v>587400</v>
      </c>
      <c r="DM22">
        <f t="shared" si="0"/>
        <v>90</v>
      </c>
      <c r="DN22">
        <f>SUM($BH$5:BH22)</f>
        <v>156</v>
      </c>
      <c r="DO22">
        <f t="shared" si="24"/>
        <v>123</v>
      </c>
      <c r="DP22" s="121"/>
      <c r="DQ22" s="121"/>
      <c r="DR22">
        <f t="shared" si="25"/>
        <v>6526.666666666667</v>
      </c>
      <c r="DS22" s="121"/>
      <c r="DT22">
        <f>VLOOKUP(DM22,StarIdelRewards!A:I,9,FALSE)*BV22</f>
        <v>38400</v>
      </c>
      <c r="DU22">
        <f t="shared" si="26"/>
        <v>39600</v>
      </c>
      <c r="DV22">
        <f>SUM($DT$5:DT22)</f>
        <v>403200</v>
      </c>
      <c r="DW22" s="46">
        <f t="shared" si="27"/>
        <v>-0.16220238095238096</v>
      </c>
      <c r="DX22">
        <f t="shared" si="1"/>
        <v>8.25</v>
      </c>
      <c r="DZ22" s="119">
        <f t="shared" si="2"/>
        <v>0</v>
      </c>
      <c r="EA22" s="119">
        <f t="shared" si="3"/>
        <v>10</v>
      </c>
      <c r="EB22" s="121"/>
      <c r="ED22">
        <f t="shared" si="4"/>
        <v>10</v>
      </c>
      <c r="EE22">
        <f>B22*(3-1.333)*'Chest&amp;Cards&amp;Offer'!$J$70/100</f>
        <v>27.005399999999998</v>
      </c>
      <c r="EF22">
        <f t="shared" si="28"/>
        <v>37.005399999999995</v>
      </c>
      <c r="EG22">
        <f t="shared" si="29"/>
        <v>123</v>
      </c>
      <c r="EH22">
        <f>EF22/EG22*100</f>
        <v>30.085691056910562</v>
      </c>
      <c r="EJ22">
        <f>VLOOKUP(W22,CardUpgrade!$I$52:$L$63,2,FALSE)</f>
        <v>16</v>
      </c>
      <c r="EK22">
        <f>VLOOKUP(X22,CardUpgrade!$I$52:$L$63,2,FALSE)</f>
        <v>16</v>
      </c>
      <c r="EL22">
        <f>VLOOKUP(Y22,CardUpgrade!$I$52:$L$63,3,FALSE)</f>
        <v>96</v>
      </c>
      <c r="EM22">
        <f>VLOOKUP(Z22,CardUpgrade!$I$52:$L$63,3,FALSE)</f>
        <v>96</v>
      </c>
      <c r="EN22">
        <f>VLOOKUP(AA22,CardUpgrade!$I$52:$L$63,3,FALSE)</f>
        <v>96</v>
      </c>
      <c r="EO22">
        <f>VLOOKUP(AB22,CardUpgrade!$I$52:$L$63,3,FALSE)</f>
        <v>96</v>
      </c>
      <c r="EP22">
        <f>VLOOKUP(AC22,CardUpgrade!$I$52:$L$63,4,FALSE)</f>
        <v>256</v>
      </c>
      <c r="EQ22">
        <f>VLOOKUP(AD22,CardUpgrade!$I$52:$L$63,4,FALSE)</f>
        <v>256</v>
      </c>
      <c r="ES22" s="7">
        <f t="shared" si="30"/>
        <v>416</v>
      </c>
      <c r="EU22" s="7">
        <f t="shared" si="5"/>
        <v>928</v>
      </c>
      <c r="EX22" s="7">
        <f t="shared" si="31"/>
        <v>4</v>
      </c>
      <c r="EY22" s="7">
        <f>SUM($EX$5:EX22)</f>
        <v>72</v>
      </c>
      <c r="EZ22" s="7">
        <v>2</v>
      </c>
      <c r="FA22" s="7">
        <f>SUM($EZ$5:EZ22)</f>
        <v>36</v>
      </c>
      <c r="FB22" s="7" t="str">
        <f>IFERROR(VLOOKUP(ER22,'CourseLevel&amp;Rewards&amp;PVP'!$A$3:$F$18,6,FALSE),"")</f>
        <v/>
      </c>
      <c r="FC22" s="7">
        <f>SUM($FB$5:FB22)</f>
        <v>18</v>
      </c>
      <c r="FD22" s="7">
        <f>VLOOKUP(CG22,ProgressReward!C:K,9,FALSE)</f>
        <v>24</v>
      </c>
      <c r="FE22" s="7">
        <f t="shared" si="32"/>
        <v>78</v>
      </c>
    </row>
    <row r="23" spans="1:166" ht="15" customHeight="1" x14ac:dyDescent="0.2">
      <c r="A23" s="11">
        <v>19</v>
      </c>
      <c r="B23">
        <v>19</v>
      </c>
      <c r="C23" s="13" t="s">
        <v>49</v>
      </c>
      <c r="D23" s="7">
        <v>4</v>
      </c>
      <c r="E23" t="str">
        <f t="shared" ref="E23:E34" si="36">C23&amp;" - " &amp;"Lv"&amp;D23</f>
        <v>橙1 - Lv4</v>
      </c>
      <c r="G23" t="str">
        <f t="shared" ref="G23:G39" si="37">TEXT(SUBSTITUTE(C23,RIGHT(C23,1),"")&amp;D23,0)</f>
        <v>橙4</v>
      </c>
      <c r="H23">
        <f>VLOOKUP(G23,Reference1!C:E,3,FALSE)</f>
        <v>793</v>
      </c>
      <c r="I23" s="125" t="s">
        <v>158</v>
      </c>
      <c r="V23" s="26"/>
      <c r="W23" s="7">
        <v>4</v>
      </c>
      <c r="X23" s="7">
        <v>3</v>
      </c>
      <c r="Y23" s="7">
        <v>3</v>
      </c>
      <c r="Z23" s="7">
        <v>3</v>
      </c>
      <c r="AA23" s="7">
        <v>3</v>
      </c>
      <c r="AB23" s="7">
        <v>3</v>
      </c>
      <c r="AC23" s="7">
        <v>3</v>
      </c>
      <c r="AD23">
        <v>3</v>
      </c>
      <c r="AI23">
        <f>VLOOKUP(W23,CardUpgrade!$C$10:$I$20,6,FALSE)</f>
        <v>36</v>
      </c>
      <c r="AJ23">
        <f>VLOOKUP(X23,CardUpgrade!$C$10:$I$20,6,FALSE)</f>
        <v>16</v>
      </c>
      <c r="AK23">
        <f>VLOOKUP(Y23,CardUpgrade!$C$10:$I$20,6,FALSE)</f>
        <v>16</v>
      </c>
      <c r="AL23">
        <f>VLOOKUP(Z23,CardUpgrade!$C$10:$I$20,6,FALSE)</f>
        <v>16</v>
      </c>
      <c r="AM23">
        <f>VLOOKUP(AA23,CardUpgrade!$C$10:$I$20,6,FALSE)</f>
        <v>16</v>
      </c>
      <c r="AN23">
        <f>VLOOKUP(AB23,CardUpgrade!$C$10:$I$20,6,FALSE)</f>
        <v>16</v>
      </c>
      <c r="AO23">
        <f>VLOOKUP(AC23,CardUpgrade!$C$10:$I$20,7,FALSE)</f>
        <v>9</v>
      </c>
      <c r="AP23">
        <f>VLOOKUP(AD23,CardUpgrade!$C$10:$I$20,7,FALSE)</f>
        <v>9</v>
      </c>
      <c r="AS23" s="2">
        <f>SUM(AI23:AJ23)*'Chest&amp;Cards&amp;Offer'!$N$3 + SUM('Dungeon&amp;Framework'!AK23:AN23)*'Chest&amp;Cards&amp;Offer'!$N$4</f>
        <v>955200</v>
      </c>
      <c r="AT23">
        <f>SUM(AO23:AP23)*'Chest&amp;Cards&amp;Offer'!$N$5</f>
        <v>864000</v>
      </c>
      <c r="AU23" s="11">
        <f t="shared" si="33"/>
        <v>72000</v>
      </c>
      <c r="AW23" s="41">
        <v>0.3</v>
      </c>
      <c r="AX23">
        <f t="shared" si="8"/>
        <v>50400</v>
      </c>
      <c r="AY23">
        <f t="shared" si="9"/>
        <v>21600</v>
      </c>
      <c r="AZ23">
        <f>SUM($AY$5:AY23)</f>
        <v>261600</v>
      </c>
      <c r="BA23">
        <f>AZ23/'Chest&amp;Cards&amp;Offer'!$R$3</f>
        <v>1090</v>
      </c>
      <c r="BB23">
        <f t="shared" si="10"/>
        <v>10.9</v>
      </c>
      <c r="BC23">
        <v>19</v>
      </c>
      <c r="BH23">
        <f>VLOOKUP(LEFT(C23,1),'CardsStar&amp;Rewards'!$AF$13:$AJ$16,3,FALSE)</f>
        <v>8</v>
      </c>
      <c r="BI23">
        <f>VLOOKUP(LEFT(C23,1),'CardsStar&amp;Rewards'!$AF$19:$AJ$22,3,FALSE)</f>
        <v>5</v>
      </c>
      <c r="BJ23">
        <f>SUM($BI$5:BI23)</f>
        <v>95</v>
      </c>
      <c r="BS23">
        <f>VLOOKUP(BJ23,StarIdelRewards!A:D,4,FALSE)</f>
        <v>18</v>
      </c>
      <c r="BT23">
        <v>2</v>
      </c>
      <c r="BU23">
        <f t="shared" si="11"/>
        <v>160</v>
      </c>
      <c r="BV23">
        <f t="shared" si="12"/>
        <v>9600</v>
      </c>
      <c r="BW23">
        <f t="shared" si="13"/>
        <v>172800</v>
      </c>
      <c r="BX23">
        <f>SUM($BW$5:BW23)</f>
        <v>1022400</v>
      </c>
      <c r="BY23">
        <f>SUM($AX$5:AX23)</f>
        <v>693600</v>
      </c>
      <c r="BZ23" s="46">
        <f t="shared" si="14"/>
        <v>0.47404844290657439</v>
      </c>
      <c r="CC23" t="s">
        <v>424</v>
      </c>
      <c r="CG23">
        <f t="shared" si="15"/>
        <v>95</v>
      </c>
      <c r="CH23" s="121"/>
      <c r="CI23" s="43">
        <f>CI5</f>
        <v>1</v>
      </c>
      <c r="CJ23" s="43">
        <f>CJ5</f>
        <v>90</v>
      </c>
      <c r="CK23" s="42"/>
      <c r="CQ23">
        <f>VLOOKUP(W23,CardUpgrade!$O$9:$R$20,2,FALSE)</f>
        <v>225000</v>
      </c>
      <c r="CR23">
        <f>VLOOKUP(X23,CardUpgrade!$O$9:$R$20,2,FALSE)</f>
        <v>105000</v>
      </c>
      <c r="CS23">
        <f>VLOOKUP(Y23,CardUpgrade!$O$9:$R$20,3,FALSE)</f>
        <v>315000</v>
      </c>
      <c r="CT23">
        <f>VLOOKUP(Z23,CardUpgrade!$O$9:$R$20,3,FALSE)</f>
        <v>315000</v>
      </c>
      <c r="CU23">
        <f>VLOOKUP(AA23,CardUpgrade!$O$9:$R$20,3,FALSE)</f>
        <v>315000</v>
      </c>
      <c r="CV23">
        <f>VLOOKUP(AB23,CardUpgrade!$O$9:$R$20,3,FALSE)</f>
        <v>315000</v>
      </c>
      <c r="CW23">
        <f>VLOOKUP(AC23,CardUpgrade!$O$9:$R$20,4,FALSE)</f>
        <v>645000</v>
      </c>
      <c r="CX23">
        <f>VLOOKUP(AD23,CardUpgrade!$O$9:$R$20,4,FALSE)</f>
        <v>645000</v>
      </c>
      <c r="CY23">
        <f t="shared" si="17"/>
        <v>1590000</v>
      </c>
      <c r="CZ23">
        <f t="shared" si="34"/>
        <v>120000</v>
      </c>
      <c r="DA23">
        <f t="shared" si="18"/>
        <v>86400</v>
      </c>
      <c r="DB23">
        <f t="shared" si="19"/>
        <v>10800</v>
      </c>
      <c r="DC23" s="47">
        <v>0.1</v>
      </c>
      <c r="DD23" s="71">
        <f t="shared" si="20"/>
        <v>20520</v>
      </c>
      <c r="DE23">
        <f>SUM($DD$5:DD23)</f>
        <v>945720</v>
      </c>
      <c r="DF23" s="47">
        <v>0.5</v>
      </c>
      <c r="DG23" s="47">
        <f t="shared" ref="DG23:DG62" si="38">1-DF23</f>
        <v>0.5</v>
      </c>
      <c r="DH23" s="74">
        <f t="shared" si="22"/>
        <v>10260</v>
      </c>
      <c r="DI23">
        <f>SUM($DH$5:DH23)</f>
        <v>348060</v>
      </c>
      <c r="DJ23">
        <f t="shared" si="35"/>
        <v>10260</v>
      </c>
      <c r="DK23">
        <f t="shared" si="23"/>
        <v>10260</v>
      </c>
      <c r="DL23">
        <f>SUM($DK$5:DK23)</f>
        <v>597660</v>
      </c>
      <c r="DM23">
        <f t="shared" si="0"/>
        <v>95</v>
      </c>
      <c r="DN23">
        <f>SUM($BH$5:BH23)</f>
        <v>164</v>
      </c>
      <c r="DO23">
        <f t="shared" si="24"/>
        <v>130</v>
      </c>
      <c r="DP23" s="121">
        <f>SUM(DK23:DK40)</f>
        <v>1189620</v>
      </c>
      <c r="DQ23" s="121">
        <f>DO40-DO22</f>
        <v>147</v>
      </c>
      <c r="DR23">
        <f t="shared" si="25"/>
        <v>6291.1578947368425</v>
      </c>
      <c r="DS23" s="121">
        <f>DP23/DQ23</f>
        <v>8092.6530612244896</v>
      </c>
      <c r="DT23">
        <f>VLOOKUP(DM23,StarIdelRewards!A:I,9,FALSE)*BV23</f>
        <v>86400</v>
      </c>
      <c r="DU23">
        <f t="shared" si="26"/>
        <v>10260</v>
      </c>
      <c r="DV23">
        <f>SUM($DT$5:DT23)</f>
        <v>489600</v>
      </c>
      <c r="DW23" s="46">
        <f t="shared" si="27"/>
        <v>-0.28909313725490199</v>
      </c>
      <c r="DX23">
        <f t="shared" si="1"/>
        <v>1.0687500000000001</v>
      </c>
      <c r="DZ23" s="119">
        <f t="shared" si="2"/>
        <v>12000</v>
      </c>
      <c r="EA23" s="119">
        <f t="shared" si="3"/>
        <v>10.9</v>
      </c>
      <c r="EB23" s="121"/>
      <c r="ED23">
        <f t="shared" si="4"/>
        <v>10.9</v>
      </c>
      <c r="EE23">
        <f>B23*(3-1.333)*'Chest&amp;Cards&amp;Offer'!$J$70/100</f>
        <v>28.505700000000001</v>
      </c>
      <c r="EF23">
        <f t="shared" si="28"/>
        <v>39.405700000000003</v>
      </c>
      <c r="EG23">
        <f t="shared" si="29"/>
        <v>130</v>
      </c>
      <c r="EJ23">
        <f>VLOOKUP(W23,CardUpgrade!$I$52:$L$63,2,FALSE)</f>
        <v>36</v>
      </c>
      <c r="EK23">
        <f>VLOOKUP(X23,CardUpgrade!$I$52:$L$63,2,FALSE)</f>
        <v>16</v>
      </c>
      <c r="EL23">
        <f>VLOOKUP(Y23,CardUpgrade!$I$52:$L$63,3,FALSE)</f>
        <v>96</v>
      </c>
      <c r="EM23">
        <f>VLOOKUP(Z23,CardUpgrade!$I$52:$L$63,3,FALSE)</f>
        <v>96</v>
      </c>
      <c r="EN23">
        <f>VLOOKUP(AA23,CardUpgrade!$I$52:$L$63,3,FALSE)</f>
        <v>96</v>
      </c>
      <c r="EO23">
        <f>VLOOKUP(AB23,CardUpgrade!$I$52:$L$63,3,FALSE)</f>
        <v>96</v>
      </c>
      <c r="EP23">
        <f>VLOOKUP(AC23,CardUpgrade!$I$52:$L$63,4,FALSE)</f>
        <v>256</v>
      </c>
      <c r="EQ23">
        <f>VLOOKUP(AD23,CardUpgrade!$I$52:$L$63,4,FALSE)</f>
        <v>256</v>
      </c>
      <c r="ES23" s="7">
        <f t="shared" si="30"/>
        <v>436</v>
      </c>
      <c r="EU23" s="7">
        <f t="shared" si="5"/>
        <v>948</v>
      </c>
      <c r="EX23" s="7">
        <f t="shared" si="31"/>
        <v>4</v>
      </c>
      <c r="EY23" s="7">
        <f>SUM($EX$5:EX23)</f>
        <v>76</v>
      </c>
      <c r="EZ23" s="7">
        <v>2</v>
      </c>
      <c r="FA23" s="7">
        <f>SUM($EZ$5:EZ23)</f>
        <v>38</v>
      </c>
      <c r="FB23" s="7" t="str">
        <f>IFERROR(VLOOKUP(ER23,'CourseLevel&amp;Rewards&amp;PVP'!$A$3:$F$18,6,FALSE),"")</f>
        <v/>
      </c>
      <c r="FC23" s="7">
        <f>SUM($FB$5:FB23)</f>
        <v>18</v>
      </c>
      <c r="FD23" s="7">
        <f>VLOOKUP(CG23,ProgressReward!C:K,9,FALSE)</f>
        <v>24</v>
      </c>
      <c r="FE23" s="7">
        <f t="shared" si="32"/>
        <v>80</v>
      </c>
      <c r="FJ23" s="11" t="s">
        <v>302</v>
      </c>
    </row>
    <row r="24" spans="1:166" ht="16" customHeight="1" x14ac:dyDescent="0.2">
      <c r="A24" s="11">
        <v>20</v>
      </c>
      <c r="B24">
        <v>20</v>
      </c>
      <c r="C24" s="13" t="s">
        <v>50</v>
      </c>
      <c r="D24" s="7">
        <v>4</v>
      </c>
      <c r="E24" t="str">
        <f t="shared" si="36"/>
        <v>橙2 - Lv4</v>
      </c>
      <c r="G24" t="str">
        <f t="shared" si="37"/>
        <v>橙4</v>
      </c>
      <c r="H24">
        <f>VLOOKUP(G24,Reference1!C:E,3,FALSE)</f>
        <v>793</v>
      </c>
      <c r="I24" s="125"/>
      <c r="V24" s="26"/>
      <c r="W24" s="7">
        <v>4</v>
      </c>
      <c r="X24" s="7">
        <v>4</v>
      </c>
      <c r="Y24" s="7">
        <v>3</v>
      </c>
      <c r="Z24" s="7">
        <v>3</v>
      </c>
      <c r="AA24" s="7">
        <v>3</v>
      </c>
      <c r="AB24" s="7">
        <v>3</v>
      </c>
      <c r="AC24" s="7">
        <v>3</v>
      </c>
      <c r="AD24">
        <v>3</v>
      </c>
      <c r="AI24">
        <f>VLOOKUP(W24,CardUpgrade!$C$10:$I$20,6,FALSE)</f>
        <v>36</v>
      </c>
      <c r="AJ24">
        <f>VLOOKUP(X24,CardUpgrade!$C$10:$I$20,6,FALSE)</f>
        <v>36</v>
      </c>
      <c r="AK24">
        <f>VLOOKUP(Y24,CardUpgrade!$C$10:$I$20,6,FALSE)</f>
        <v>16</v>
      </c>
      <c r="AL24">
        <f>VLOOKUP(Z24,CardUpgrade!$C$10:$I$20,6,FALSE)</f>
        <v>16</v>
      </c>
      <c r="AM24">
        <f>VLOOKUP(AA24,CardUpgrade!$C$10:$I$20,6,FALSE)</f>
        <v>16</v>
      </c>
      <c r="AN24">
        <f>VLOOKUP(AB24,CardUpgrade!$C$10:$I$20,6,FALSE)</f>
        <v>16</v>
      </c>
      <c r="AO24">
        <f>VLOOKUP(AC24,CardUpgrade!$C$10:$I$20,7,FALSE)</f>
        <v>9</v>
      </c>
      <c r="AP24">
        <f>VLOOKUP(AD24,CardUpgrade!$C$10:$I$20,7,FALSE)</f>
        <v>9</v>
      </c>
      <c r="AS24" s="2">
        <f>SUM(AI24:AJ24)*'Chest&amp;Cards&amp;Offer'!$N$3 + SUM('Dungeon&amp;Framework'!AK24:AN24)*'Chest&amp;Cards&amp;Offer'!$N$4</f>
        <v>1027200</v>
      </c>
      <c r="AT24">
        <f>SUM(AO24:AP24)*'Chest&amp;Cards&amp;Offer'!$N$5</f>
        <v>864000</v>
      </c>
      <c r="AU24" s="11">
        <f t="shared" si="33"/>
        <v>72000</v>
      </c>
      <c r="AW24" s="41">
        <v>0.3</v>
      </c>
      <c r="AX24">
        <f>AU24*(1-AW24)</f>
        <v>50400</v>
      </c>
      <c r="AY24">
        <f t="shared" si="9"/>
        <v>21600</v>
      </c>
      <c r="AZ24">
        <f>SUM($AY$5:AY24)</f>
        <v>283200</v>
      </c>
      <c r="BA24">
        <f>AZ24/'Chest&amp;Cards&amp;Offer'!$R$3</f>
        <v>1180</v>
      </c>
      <c r="BB24">
        <f t="shared" si="10"/>
        <v>11.8</v>
      </c>
      <c r="BC24">
        <v>20</v>
      </c>
      <c r="BH24">
        <f>VLOOKUP(LEFT(C24,1),'CardsStar&amp;Rewards'!$AF$13:$AJ$16,3,FALSE)</f>
        <v>8</v>
      </c>
      <c r="BI24">
        <f>VLOOKUP(LEFT(C24,1),'CardsStar&amp;Rewards'!$AF$19:$AJ$22,3,FALSE)</f>
        <v>5</v>
      </c>
      <c r="BJ24">
        <f>SUM($BI$5:BI24)</f>
        <v>100</v>
      </c>
      <c r="BS24">
        <f>VLOOKUP(BJ24,StarIdelRewards!A:D,4,FALSE)</f>
        <v>19</v>
      </c>
      <c r="BT24">
        <v>2</v>
      </c>
      <c r="BU24">
        <f t="shared" si="11"/>
        <v>160</v>
      </c>
      <c r="BV24">
        <f t="shared" si="12"/>
        <v>9600</v>
      </c>
      <c r="BW24">
        <f t="shared" si="13"/>
        <v>182400</v>
      </c>
      <c r="BX24">
        <f>SUM($BW$5:BW24)</f>
        <v>1204800</v>
      </c>
      <c r="BY24">
        <f>SUM($AX$5:AX24)</f>
        <v>744000</v>
      </c>
      <c r="BZ24" s="46">
        <f t="shared" si="14"/>
        <v>0.61935483870967745</v>
      </c>
      <c r="CG24">
        <f t="shared" si="15"/>
        <v>100</v>
      </c>
      <c r="CH24" s="121"/>
      <c r="CI24" s="43">
        <f t="shared" ref="CI24:CJ64" si="39">CI6</f>
        <v>2</v>
      </c>
      <c r="CJ24" s="43">
        <f t="shared" si="39"/>
        <v>180</v>
      </c>
      <c r="CK24" s="42"/>
      <c r="CL24" s="43" t="s">
        <v>464</v>
      </c>
      <c r="CQ24">
        <f>VLOOKUP(W24,CardUpgrade!$O$9:$R$20,2,FALSE)</f>
        <v>225000</v>
      </c>
      <c r="CR24">
        <f>VLOOKUP(X24,CardUpgrade!$O$9:$R$20,2,FALSE)</f>
        <v>225000</v>
      </c>
      <c r="CS24">
        <f>VLOOKUP(Y24,CardUpgrade!$O$9:$R$20,3,FALSE)</f>
        <v>315000</v>
      </c>
      <c r="CT24">
        <f>VLOOKUP(Z24,CardUpgrade!$O$9:$R$20,3,FALSE)</f>
        <v>315000</v>
      </c>
      <c r="CU24">
        <f>VLOOKUP(AA24,CardUpgrade!$O$9:$R$20,3,FALSE)</f>
        <v>315000</v>
      </c>
      <c r="CV24">
        <f>VLOOKUP(AB24,CardUpgrade!$O$9:$R$20,3,FALSE)</f>
        <v>315000</v>
      </c>
      <c r="CW24">
        <f>VLOOKUP(AC24,CardUpgrade!$O$9:$R$20,4,FALSE)</f>
        <v>645000</v>
      </c>
      <c r="CX24">
        <f>VLOOKUP(AD24,CardUpgrade!$O$9:$R$20,4,FALSE)</f>
        <v>645000</v>
      </c>
      <c r="CY24">
        <f t="shared" si="17"/>
        <v>1710000</v>
      </c>
      <c r="CZ24">
        <f t="shared" si="34"/>
        <v>120000</v>
      </c>
      <c r="DA24">
        <f t="shared" si="18"/>
        <v>91200</v>
      </c>
      <c r="DB24">
        <f t="shared" si="19"/>
        <v>10800</v>
      </c>
      <c r="DC24" s="47">
        <v>0.1</v>
      </c>
      <c r="DD24" s="71">
        <f t="shared" si="20"/>
        <v>16200</v>
      </c>
      <c r="DE24">
        <f>SUM($DD$5:DD24)</f>
        <v>961920</v>
      </c>
      <c r="DF24" s="47">
        <v>0.5</v>
      </c>
      <c r="DG24" s="47">
        <f t="shared" si="38"/>
        <v>0.5</v>
      </c>
      <c r="DH24" s="74">
        <f t="shared" si="22"/>
        <v>8100</v>
      </c>
      <c r="DI24">
        <f>SUM($DH$5:DH24)</f>
        <v>356160</v>
      </c>
      <c r="DJ24">
        <f t="shared" si="35"/>
        <v>8100</v>
      </c>
      <c r="DK24">
        <f t="shared" si="23"/>
        <v>8100</v>
      </c>
      <c r="DL24">
        <f>SUM($DK$5:DK24)</f>
        <v>605760</v>
      </c>
      <c r="DM24">
        <f t="shared" si="0"/>
        <v>100</v>
      </c>
      <c r="DN24">
        <f>SUM($BH$5:BH24)</f>
        <v>172</v>
      </c>
      <c r="DO24">
        <f t="shared" si="24"/>
        <v>136</v>
      </c>
      <c r="DP24" s="121"/>
      <c r="DQ24" s="121"/>
      <c r="DR24">
        <f t="shared" si="25"/>
        <v>6057.6</v>
      </c>
      <c r="DS24" s="121"/>
      <c r="DT24">
        <f>VLOOKUP(DM24,StarIdelRewards!A:I,9,FALSE)*BV24</f>
        <v>86400</v>
      </c>
      <c r="DU24">
        <f t="shared" si="26"/>
        <v>8100</v>
      </c>
      <c r="DV24">
        <f>SUM($DT$5:DT24)</f>
        <v>576000</v>
      </c>
      <c r="DW24" s="46">
        <f t="shared" si="27"/>
        <v>-0.38166666666666665</v>
      </c>
      <c r="DX24">
        <f t="shared" si="1"/>
        <v>0.84375</v>
      </c>
      <c r="DZ24" s="119">
        <f t="shared" si="2"/>
        <v>12000</v>
      </c>
      <c r="EA24" s="119">
        <f t="shared" si="3"/>
        <v>11.8</v>
      </c>
      <c r="EB24" s="121"/>
      <c r="ED24">
        <f t="shared" si="4"/>
        <v>11.8</v>
      </c>
      <c r="EE24">
        <f>B24*(3-1.333)*'Chest&amp;Cards&amp;Offer'!$J$70/100</f>
        <v>30.006000000000004</v>
      </c>
      <c r="EF24">
        <f t="shared" si="28"/>
        <v>41.806000000000004</v>
      </c>
      <c r="EG24">
        <f t="shared" si="29"/>
        <v>136</v>
      </c>
      <c r="EJ24">
        <f>VLOOKUP(W24,CardUpgrade!$I$52:$L$63,2,FALSE)</f>
        <v>36</v>
      </c>
      <c r="EK24">
        <f>VLOOKUP(X24,CardUpgrade!$I$52:$L$63,2,FALSE)</f>
        <v>36</v>
      </c>
      <c r="EL24">
        <f>VLOOKUP(Y24,CardUpgrade!$I$52:$L$63,3,FALSE)</f>
        <v>96</v>
      </c>
      <c r="EM24">
        <f>VLOOKUP(Z24,CardUpgrade!$I$52:$L$63,3,FALSE)</f>
        <v>96</v>
      </c>
      <c r="EN24">
        <f>VLOOKUP(AA24,CardUpgrade!$I$52:$L$63,3,FALSE)</f>
        <v>96</v>
      </c>
      <c r="EO24">
        <f>VLOOKUP(AB24,CardUpgrade!$I$52:$L$63,3,FALSE)</f>
        <v>96</v>
      </c>
      <c r="EP24">
        <f>VLOOKUP(AC24,CardUpgrade!$I$52:$L$63,4,FALSE)</f>
        <v>256</v>
      </c>
      <c r="EQ24">
        <f>VLOOKUP(AD24,CardUpgrade!$I$52:$L$63,4,FALSE)</f>
        <v>256</v>
      </c>
      <c r="ES24" s="7">
        <f t="shared" si="30"/>
        <v>456</v>
      </c>
      <c r="EU24" s="7">
        <f t="shared" si="5"/>
        <v>968</v>
      </c>
      <c r="EX24" s="7">
        <f t="shared" si="31"/>
        <v>4</v>
      </c>
      <c r="EY24" s="7">
        <f>SUM($EX$5:EX24)</f>
        <v>80</v>
      </c>
      <c r="EZ24" s="7">
        <v>2</v>
      </c>
      <c r="FA24" s="7">
        <f>SUM($EZ$5:EZ24)</f>
        <v>40</v>
      </c>
      <c r="FB24" s="7" t="str">
        <f>IFERROR(VLOOKUP(ER24,'CourseLevel&amp;Rewards&amp;PVP'!$A$3:$F$18,6,FALSE),"")</f>
        <v/>
      </c>
      <c r="FC24" s="7">
        <f>SUM($FB$5:FB24)</f>
        <v>18</v>
      </c>
      <c r="FD24" s="7">
        <f>VLOOKUP(CG24,ProgressReward!C:K,9,FALSE)</f>
        <v>31</v>
      </c>
      <c r="FE24" s="7">
        <f t="shared" si="32"/>
        <v>89</v>
      </c>
      <c r="FJ24" t="s">
        <v>303</v>
      </c>
    </row>
    <row r="25" spans="1:166" x14ac:dyDescent="0.2">
      <c r="A25" s="11">
        <v>21</v>
      </c>
      <c r="B25">
        <v>21</v>
      </c>
      <c r="C25" s="13" t="s">
        <v>49</v>
      </c>
      <c r="D25" s="7">
        <v>5</v>
      </c>
      <c r="E25" t="str">
        <f t="shared" si="36"/>
        <v>橙1 - Lv5</v>
      </c>
      <c r="G25" t="str">
        <f t="shared" si="37"/>
        <v>橙5</v>
      </c>
      <c r="H25">
        <f>VLOOKUP(G25,Reference1!C:E,3,FALSE)</f>
        <v>713.7</v>
      </c>
      <c r="I25" s="125"/>
      <c r="V25" s="26"/>
      <c r="W25" s="7">
        <v>5</v>
      </c>
      <c r="X25" s="7">
        <v>4</v>
      </c>
      <c r="Y25" s="7">
        <v>3</v>
      </c>
      <c r="Z25" s="7">
        <v>3</v>
      </c>
      <c r="AA25" s="7">
        <v>3</v>
      </c>
      <c r="AB25" s="7">
        <v>3</v>
      </c>
      <c r="AC25" s="7">
        <v>3</v>
      </c>
      <c r="AD25">
        <v>3</v>
      </c>
      <c r="AI25">
        <f>VLOOKUP(W25,CardUpgrade!$C$10:$I$20,6,FALSE)</f>
        <v>66</v>
      </c>
      <c r="AJ25">
        <f>VLOOKUP(X25,CardUpgrade!$C$10:$I$20,6,FALSE)</f>
        <v>36</v>
      </c>
      <c r="AK25">
        <f>VLOOKUP(Y25,CardUpgrade!$C$10:$I$20,6,FALSE)</f>
        <v>16</v>
      </c>
      <c r="AL25">
        <f>VLOOKUP(Z25,CardUpgrade!$C$10:$I$20,6,FALSE)</f>
        <v>16</v>
      </c>
      <c r="AM25">
        <f>VLOOKUP(AA25,CardUpgrade!$C$10:$I$20,6,FALSE)</f>
        <v>16</v>
      </c>
      <c r="AN25">
        <f>VLOOKUP(AB25,CardUpgrade!$C$10:$I$20,6,FALSE)</f>
        <v>16</v>
      </c>
      <c r="AO25">
        <f>VLOOKUP(AC25,CardUpgrade!$C$10:$I$20,7,FALSE)</f>
        <v>9</v>
      </c>
      <c r="AP25">
        <f>VLOOKUP(AD25,CardUpgrade!$C$10:$I$20,7,FALSE)</f>
        <v>9</v>
      </c>
      <c r="AS25" s="2">
        <f>SUM(AI25:AJ25)*'Chest&amp;Cards&amp;Offer'!$N$3 + SUM('Dungeon&amp;Framework'!AK25:AN25)*'Chest&amp;Cards&amp;Offer'!$N$4</f>
        <v>1135200</v>
      </c>
      <c r="AT25">
        <f>SUM(AO25:AP25)*'Chest&amp;Cards&amp;Offer'!$N$5</f>
        <v>864000</v>
      </c>
      <c r="AU25" s="11">
        <f t="shared" si="33"/>
        <v>108000</v>
      </c>
      <c r="AW25" s="41">
        <v>0.3</v>
      </c>
      <c r="AX25">
        <f>AU25*(1-AW25)</f>
        <v>75600</v>
      </c>
      <c r="AY25">
        <f t="shared" si="9"/>
        <v>32400</v>
      </c>
      <c r="AZ25">
        <f>SUM($AY$5:AY25)</f>
        <v>315600</v>
      </c>
      <c r="BA25">
        <f>AZ25/'Chest&amp;Cards&amp;Offer'!$R$3</f>
        <v>1315</v>
      </c>
      <c r="BB25">
        <f t="shared" si="10"/>
        <v>13.15</v>
      </c>
      <c r="BC25">
        <v>21</v>
      </c>
      <c r="BH25">
        <f>VLOOKUP(LEFT(C25,1),'CardsStar&amp;Rewards'!$AF$13:$AJ$16,3,FALSE)</f>
        <v>8</v>
      </c>
      <c r="BI25">
        <f>VLOOKUP(LEFT(C25,1),'CardsStar&amp;Rewards'!$AF$19:$AJ$22,3,FALSE)</f>
        <v>5</v>
      </c>
      <c r="BJ25">
        <f>SUM($BI$5:BI25)</f>
        <v>105</v>
      </c>
      <c r="BS25">
        <f>VLOOKUP(BJ25,StarIdelRewards!A:D,4,FALSE)</f>
        <v>19</v>
      </c>
      <c r="BT25">
        <v>2</v>
      </c>
      <c r="BU25">
        <f t="shared" si="11"/>
        <v>160</v>
      </c>
      <c r="BV25">
        <f t="shared" si="12"/>
        <v>9600</v>
      </c>
      <c r="BW25">
        <f t="shared" si="13"/>
        <v>182400</v>
      </c>
      <c r="BX25">
        <f>SUM($BW$5:BW25)</f>
        <v>1387200</v>
      </c>
      <c r="BY25">
        <f>SUM($AX$5:AX25)</f>
        <v>819600</v>
      </c>
      <c r="BZ25" s="46">
        <f t="shared" si="14"/>
        <v>0.69253294289897516</v>
      </c>
      <c r="CG25">
        <f t="shared" si="15"/>
        <v>105</v>
      </c>
      <c r="CH25" s="121"/>
      <c r="CI25" s="43">
        <f t="shared" si="39"/>
        <v>3</v>
      </c>
      <c r="CJ25" s="43">
        <f t="shared" si="39"/>
        <v>270</v>
      </c>
      <c r="CK25" s="42"/>
      <c r="CQ25">
        <f>VLOOKUP(W25,CardUpgrade!$O$9:$R$20,2,FALSE)</f>
        <v>375000</v>
      </c>
      <c r="CR25">
        <f>VLOOKUP(X25,CardUpgrade!$O$9:$R$20,2,FALSE)</f>
        <v>225000</v>
      </c>
      <c r="CS25">
        <f>VLOOKUP(Y25,CardUpgrade!$O$9:$R$20,3,FALSE)</f>
        <v>315000</v>
      </c>
      <c r="CT25">
        <f>VLOOKUP(Z25,CardUpgrade!$O$9:$R$20,3,FALSE)</f>
        <v>315000</v>
      </c>
      <c r="CU25">
        <f>VLOOKUP(AA25,CardUpgrade!$O$9:$R$20,3,FALSE)</f>
        <v>315000</v>
      </c>
      <c r="CV25">
        <f>VLOOKUP(AB25,CardUpgrade!$O$9:$R$20,3,FALSE)</f>
        <v>315000</v>
      </c>
      <c r="CW25">
        <f>VLOOKUP(AC25,CardUpgrade!$O$9:$R$20,4,FALSE)</f>
        <v>645000</v>
      </c>
      <c r="CX25">
        <f>VLOOKUP(AD25,CardUpgrade!$O$9:$R$20,4,FALSE)</f>
        <v>645000</v>
      </c>
      <c r="CY25">
        <f t="shared" si="17"/>
        <v>1860000</v>
      </c>
      <c r="CZ25">
        <f t="shared" si="34"/>
        <v>150000</v>
      </c>
      <c r="DA25">
        <f t="shared" si="18"/>
        <v>91200</v>
      </c>
      <c r="DB25">
        <f t="shared" si="19"/>
        <v>16200</v>
      </c>
      <c r="DC25" s="47">
        <v>0.1</v>
      </c>
      <c r="DD25" s="71">
        <f t="shared" si="20"/>
        <v>38340</v>
      </c>
      <c r="DE25">
        <f>SUM($DD$5:DD25)</f>
        <v>1000260</v>
      </c>
      <c r="DF25" s="47">
        <v>0.5</v>
      </c>
      <c r="DG25" s="47">
        <f t="shared" si="38"/>
        <v>0.5</v>
      </c>
      <c r="DH25" s="74">
        <f t="shared" si="22"/>
        <v>19170</v>
      </c>
      <c r="DI25">
        <f>SUM($DH$5:DH25)</f>
        <v>375330</v>
      </c>
      <c r="DJ25">
        <f t="shared" si="35"/>
        <v>19170</v>
      </c>
      <c r="DK25">
        <f t="shared" si="23"/>
        <v>19170</v>
      </c>
      <c r="DL25">
        <f>SUM($DK$5:DK25)</f>
        <v>624930</v>
      </c>
      <c r="DM25">
        <f t="shared" si="0"/>
        <v>105</v>
      </c>
      <c r="DN25">
        <f>SUM($BH$5:BH25)</f>
        <v>180</v>
      </c>
      <c r="DO25">
        <f t="shared" si="24"/>
        <v>143</v>
      </c>
      <c r="DP25" s="121"/>
      <c r="DQ25" s="121"/>
      <c r="DR25">
        <f t="shared" si="25"/>
        <v>5951.7142857142853</v>
      </c>
      <c r="DS25" s="121"/>
      <c r="DT25">
        <f>VLOOKUP(DM25,StarIdelRewards!A:I,9,FALSE)*BV25</f>
        <v>86400</v>
      </c>
      <c r="DU25">
        <f t="shared" si="26"/>
        <v>19170</v>
      </c>
      <c r="DV25">
        <f>SUM($DT$5:DT25)</f>
        <v>662400</v>
      </c>
      <c r="DW25" s="46">
        <f t="shared" si="27"/>
        <v>-0.43337862318840581</v>
      </c>
      <c r="DX25">
        <f t="shared" si="1"/>
        <v>1.996875</v>
      </c>
      <c r="DZ25" s="119">
        <f t="shared" si="2"/>
        <v>15000</v>
      </c>
      <c r="EA25" s="119">
        <f t="shared" si="3"/>
        <v>13.15</v>
      </c>
      <c r="EB25" s="121"/>
      <c r="ED25">
        <f t="shared" si="4"/>
        <v>13.15</v>
      </c>
      <c r="EE25">
        <f>B25*(3-1.333)*'Chest&amp;Cards&amp;Offer'!$J$70/100</f>
        <v>31.506299999999996</v>
      </c>
      <c r="EF25">
        <f t="shared" si="28"/>
        <v>44.656299999999995</v>
      </c>
      <c r="EG25">
        <f t="shared" si="29"/>
        <v>143</v>
      </c>
      <c r="EJ25">
        <f>VLOOKUP(W25,CardUpgrade!$I$52:$L$63,2,FALSE)</f>
        <v>66</v>
      </c>
      <c r="EK25">
        <f>VLOOKUP(X25,CardUpgrade!$I$52:$L$63,2,FALSE)</f>
        <v>36</v>
      </c>
      <c r="EL25">
        <f>VLOOKUP(Y25,CardUpgrade!$I$52:$L$63,3,FALSE)</f>
        <v>96</v>
      </c>
      <c r="EM25">
        <f>VLOOKUP(Z25,CardUpgrade!$I$52:$L$63,3,FALSE)</f>
        <v>96</v>
      </c>
      <c r="EN25">
        <f>VLOOKUP(AA25,CardUpgrade!$I$52:$L$63,3,FALSE)</f>
        <v>96</v>
      </c>
      <c r="EO25">
        <f>VLOOKUP(AB25,CardUpgrade!$I$52:$L$63,3,FALSE)</f>
        <v>96</v>
      </c>
      <c r="EP25">
        <f>VLOOKUP(AC25,CardUpgrade!$I$52:$L$63,4,FALSE)</f>
        <v>256</v>
      </c>
      <c r="EQ25">
        <f>VLOOKUP(AD25,CardUpgrade!$I$52:$L$63,4,FALSE)</f>
        <v>256</v>
      </c>
      <c r="ES25" s="7">
        <f t="shared" si="30"/>
        <v>486</v>
      </c>
      <c r="EU25" s="7">
        <f t="shared" si="5"/>
        <v>998</v>
      </c>
      <c r="EX25" s="7">
        <f t="shared" si="31"/>
        <v>4</v>
      </c>
      <c r="EY25" s="7">
        <f>SUM($EX$5:EX25)</f>
        <v>84</v>
      </c>
      <c r="EZ25" s="7">
        <v>2</v>
      </c>
      <c r="FA25" s="7">
        <f>SUM($EZ$5:EZ25)</f>
        <v>42</v>
      </c>
      <c r="FB25" s="7" t="str">
        <f>IFERROR(VLOOKUP(ER25,'CourseLevel&amp;Rewards&amp;PVP'!$A$3:$F$18,6,FALSE),"")</f>
        <v/>
      </c>
      <c r="FC25" s="7">
        <f>SUM($FB$5:FB25)</f>
        <v>18</v>
      </c>
      <c r="FD25" s="7">
        <f>VLOOKUP(CG25,ProgressReward!C:K,9,FALSE)</f>
        <v>31</v>
      </c>
      <c r="FE25" s="7">
        <f t="shared" si="32"/>
        <v>91</v>
      </c>
    </row>
    <row r="26" spans="1:166" x14ac:dyDescent="0.2">
      <c r="A26" s="11">
        <v>22</v>
      </c>
      <c r="B26">
        <v>22</v>
      </c>
      <c r="C26" s="13" t="s">
        <v>50</v>
      </c>
      <c r="D26" s="7">
        <v>5</v>
      </c>
      <c r="E26" t="str">
        <f t="shared" si="36"/>
        <v>橙2 - Lv5</v>
      </c>
      <c r="G26" t="str">
        <f t="shared" si="37"/>
        <v>橙5</v>
      </c>
      <c r="H26">
        <f>VLOOKUP(G26,Reference1!C:E,3,FALSE)</f>
        <v>713.7</v>
      </c>
      <c r="I26" s="125"/>
      <c r="V26" s="26"/>
      <c r="W26" s="7">
        <v>5</v>
      </c>
      <c r="X26" s="7">
        <v>5</v>
      </c>
      <c r="Y26" s="7">
        <v>3</v>
      </c>
      <c r="Z26" s="7">
        <v>3</v>
      </c>
      <c r="AA26" s="7">
        <v>3</v>
      </c>
      <c r="AB26" s="7">
        <v>3</v>
      </c>
      <c r="AC26">
        <v>3</v>
      </c>
      <c r="AD26">
        <v>3</v>
      </c>
      <c r="AI26">
        <f>VLOOKUP(W26,CardUpgrade!$C$10:$I$20,6,FALSE)</f>
        <v>66</v>
      </c>
      <c r="AJ26">
        <f>VLOOKUP(X26,CardUpgrade!$C$10:$I$20,6,FALSE)</f>
        <v>66</v>
      </c>
      <c r="AK26">
        <f>VLOOKUP(Y26,CardUpgrade!$C$10:$I$20,6,FALSE)</f>
        <v>16</v>
      </c>
      <c r="AL26">
        <f>VLOOKUP(Z26,CardUpgrade!$C$10:$I$20,6,FALSE)</f>
        <v>16</v>
      </c>
      <c r="AM26">
        <f>VLOOKUP(AA26,CardUpgrade!$C$10:$I$20,6,FALSE)</f>
        <v>16</v>
      </c>
      <c r="AN26">
        <f>VLOOKUP(AB26,CardUpgrade!$C$10:$I$20,6,FALSE)</f>
        <v>16</v>
      </c>
      <c r="AO26">
        <f>VLOOKUP(AC26,CardUpgrade!$C$10:$I$20,7,FALSE)</f>
        <v>9</v>
      </c>
      <c r="AP26">
        <f>VLOOKUP(AD26,CardUpgrade!$C$10:$I$20,7,FALSE)</f>
        <v>9</v>
      </c>
      <c r="AS26" s="2">
        <f>SUM(AI26:AJ26)*'Chest&amp;Cards&amp;Offer'!$N$3 + SUM('Dungeon&amp;Framework'!AK26:AN26)*'Chest&amp;Cards&amp;Offer'!$N$4</f>
        <v>1243200</v>
      </c>
      <c r="AT26">
        <f>SUM(AO26:AP26)*'Chest&amp;Cards&amp;Offer'!$N$5</f>
        <v>864000</v>
      </c>
      <c r="AU26" s="11">
        <f t="shared" si="33"/>
        <v>108000</v>
      </c>
      <c r="AW26" s="41">
        <v>0.3</v>
      </c>
      <c r="AX26">
        <f t="shared" si="8"/>
        <v>75600</v>
      </c>
      <c r="AY26">
        <f t="shared" si="9"/>
        <v>32400</v>
      </c>
      <c r="AZ26">
        <f>SUM($AY$5:AY26)</f>
        <v>348000</v>
      </c>
      <c r="BA26">
        <f>AZ26/'Chest&amp;Cards&amp;Offer'!$R$3</f>
        <v>1450</v>
      </c>
      <c r="BB26">
        <f t="shared" si="10"/>
        <v>14.5</v>
      </c>
      <c r="BC26">
        <v>22</v>
      </c>
      <c r="BH26">
        <f>VLOOKUP(LEFT(C26,1),'CardsStar&amp;Rewards'!$AF$13:$AJ$16,3,FALSE)</f>
        <v>8</v>
      </c>
      <c r="BI26">
        <f>VLOOKUP(LEFT(C26,1),'CardsStar&amp;Rewards'!$AF$19:$AJ$22,3,FALSE)</f>
        <v>5</v>
      </c>
      <c r="BJ26">
        <f>SUM($BI$5:BI26)</f>
        <v>110</v>
      </c>
      <c r="BS26">
        <f>VLOOKUP(BJ26,StarIdelRewards!A:D,4,FALSE)</f>
        <v>20</v>
      </c>
      <c r="BT26">
        <v>2</v>
      </c>
      <c r="BU26">
        <f t="shared" si="11"/>
        <v>160</v>
      </c>
      <c r="BV26">
        <f t="shared" si="12"/>
        <v>9600</v>
      </c>
      <c r="BW26">
        <f t="shared" si="13"/>
        <v>192000</v>
      </c>
      <c r="BX26">
        <f>SUM($BW$5:BW26)</f>
        <v>1579200</v>
      </c>
      <c r="BY26">
        <f>SUM($AX$5:AX26)</f>
        <v>895200</v>
      </c>
      <c r="BZ26" s="46">
        <f t="shared" si="14"/>
        <v>0.76407506702412864</v>
      </c>
      <c r="CG26">
        <f t="shared" si="15"/>
        <v>110</v>
      </c>
      <c r="CH26" s="121"/>
      <c r="CI26" s="43">
        <f t="shared" si="39"/>
        <v>4</v>
      </c>
      <c r="CJ26" s="43">
        <f t="shared" si="39"/>
        <v>360</v>
      </c>
      <c r="CK26" s="42"/>
      <c r="CQ26">
        <f>VLOOKUP(W26,CardUpgrade!$O$9:$R$20,2,FALSE)</f>
        <v>375000</v>
      </c>
      <c r="CR26">
        <f>VLOOKUP(X26,CardUpgrade!$O$9:$R$20,2,FALSE)</f>
        <v>375000</v>
      </c>
      <c r="CS26">
        <f>VLOOKUP(Y26,CardUpgrade!$O$9:$R$20,3,FALSE)</f>
        <v>315000</v>
      </c>
      <c r="CT26">
        <f>VLOOKUP(Z26,CardUpgrade!$O$9:$R$20,3,FALSE)</f>
        <v>315000</v>
      </c>
      <c r="CU26">
        <f>VLOOKUP(AA26,CardUpgrade!$O$9:$R$20,3,FALSE)</f>
        <v>315000</v>
      </c>
      <c r="CV26">
        <f>VLOOKUP(AB26,CardUpgrade!$O$9:$R$20,3,FALSE)</f>
        <v>315000</v>
      </c>
      <c r="CW26">
        <f>VLOOKUP(AC26,CardUpgrade!$O$9:$R$20,4,FALSE)</f>
        <v>645000</v>
      </c>
      <c r="CX26">
        <f>VLOOKUP(AD26,CardUpgrade!$O$9:$R$20,4,FALSE)</f>
        <v>645000</v>
      </c>
      <c r="CY26">
        <f t="shared" si="17"/>
        <v>2010000</v>
      </c>
      <c r="CZ26">
        <f t="shared" si="34"/>
        <v>150000</v>
      </c>
      <c r="DA26">
        <f t="shared" si="18"/>
        <v>96000</v>
      </c>
      <c r="DB26">
        <f t="shared" si="19"/>
        <v>16200</v>
      </c>
      <c r="DC26" s="47">
        <v>0.1</v>
      </c>
      <c r="DD26" s="71">
        <f t="shared" si="20"/>
        <v>34020</v>
      </c>
      <c r="DE26">
        <f>SUM($DD$5:DD26)</f>
        <v>1034280</v>
      </c>
      <c r="DF26" s="47">
        <v>0.5</v>
      </c>
      <c r="DG26" s="47">
        <f t="shared" si="38"/>
        <v>0.5</v>
      </c>
      <c r="DH26" s="74">
        <f t="shared" si="22"/>
        <v>17010</v>
      </c>
      <c r="DI26">
        <f>SUM($DH$5:DH26)</f>
        <v>392340</v>
      </c>
      <c r="DJ26">
        <f t="shared" si="35"/>
        <v>17010</v>
      </c>
      <c r="DK26">
        <f t="shared" si="23"/>
        <v>17010</v>
      </c>
      <c r="DL26">
        <f>SUM($DK$5:DK26)</f>
        <v>641940</v>
      </c>
      <c r="DM26">
        <f t="shared" si="0"/>
        <v>110</v>
      </c>
      <c r="DN26">
        <f>SUM($BH$5:BH26)</f>
        <v>188</v>
      </c>
      <c r="DO26">
        <f t="shared" si="24"/>
        <v>149</v>
      </c>
      <c r="DP26" s="121"/>
      <c r="DQ26" s="121"/>
      <c r="DR26">
        <f t="shared" si="25"/>
        <v>5835.818181818182</v>
      </c>
      <c r="DS26" s="121"/>
      <c r="DT26">
        <f>VLOOKUP(DM26,StarIdelRewards!A:I,9,FALSE)*BV26</f>
        <v>96000</v>
      </c>
      <c r="DU26">
        <f t="shared" si="26"/>
        <v>17010</v>
      </c>
      <c r="DV26">
        <f>SUM($DT$5:DT26)</f>
        <v>758400</v>
      </c>
      <c r="DW26" s="46">
        <f t="shared" si="27"/>
        <v>-0.48267405063291141</v>
      </c>
      <c r="DX26">
        <f t="shared" si="1"/>
        <v>1.7718750000000001</v>
      </c>
      <c r="DZ26" s="119">
        <f t="shared" si="2"/>
        <v>15000</v>
      </c>
      <c r="EA26" s="119">
        <f t="shared" si="3"/>
        <v>14.5</v>
      </c>
      <c r="EB26" s="121"/>
      <c r="ED26">
        <f t="shared" si="4"/>
        <v>14.5</v>
      </c>
      <c r="EE26">
        <f>B26*(3-1.333)*'Chest&amp;Cards&amp;Offer'!$J$70/100</f>
        <v>33.006599999999999</v>
      </c>
      <c r="EF26">
        <f t="shared" si="28"/>
        <v>47.506599999999999</v>
      </c>
      <c r="EG26">
        <f t="shared" si="29"/>
        <v>149</v>
      </c>
      <c r="EJ26">
        <f>VLOOKUP(W26,CardUpgrade!$I$52:$L$63,2,FALSE)</f>
        <v>66</v>
      </c>
      <c r="EK26">
        <f>VLOOKUP(X26,CardUpgrade!$I$52:$L$63,2,FALSE)</f>
        <v>66</v>
      </c>
      <c r="EL26">
        <f>VLOOKUP(Y26,CardUpgrade!$I$52:$L$63,3,FALSE)</f>
        <v>96</v>
      </c>
      <c r="EM26">
        <f>VLOOKUP(Z26,CardUpgrade!$I$52:$L$63,3,FALSE)</f>
        <v>96</v>
      </c>
      <c r="EN26">
        <f>VLOOKUP(AA26,CardUpgrade!$I$52:$L$63,3,FALSE)</f>
        <v>96</v>
      </c>
      <c r="EO26">
        <f>VLOOKUP(AB26,CardUpgrade!$I$52:$L$63,3,FALSE)</f>
        <v>96</v>
      </c>
      <c r="EP26">
        <f>VLOOKUP(AC26,CardUpgrade!$I$52:$L$63,4,FALSE)</f>
        <v>256</v>
      </c>
      <c r="EQ26">
        <f>VLOOKUP(AD26,CardUpgrade!$I$52:$L$63,4,FALSE)</f>
        <v>256</v>
      </c>
      <c r="ES26" s="7">
        <f t="shared" si="30"/>
        <v>516</v>
      </c>
      <c r="EU26" s="7">
        <f t="shared" si="5"/>
        <v>1028</v>
      </c>
      <c r="EX26" s="7">
        <f t="shared" si="31"/>
        <v>4</v>
      </c>
      <c r="EY26" s="7">
        <f>SUM($EX$5:EX26)</f>
        <v>88</v>
      </c>
      <c r="EZ26" s="7">
        <v>2</v>
      </c>
      <c r="FA26" s="7">
        <f>SUM($EZ$5:EZ26)</f>
        <v>44</v>
      </c>
      <c r="FB26" s="7" t="str">
        <f>IFERROR(VLOOKUP(ER26,'CourseLevel&amp;Rewards&amp;PVP'!$A$3:$F$18,6,FALSE),"")</f>
        <v/>
      </c>
      <c r="FC26" s="7">
        <f>SUM($FB$5:FB26)</f>
        <v>18</v>
      </c>
      <c r="FD26" s="7">
        <f>VLOOKUP(CG26,ProgressReward!C:K,9,FALSE)</f>
        <v>33</v>
      </c>
      <c r="FE26" s="7">
        <f t="shared" si="32"/>
        <v>95</v>
      </c>
      <c r="FJ26" t="s">
        <v>304</v>
      </c>
    </row>
    <row r="27" spans="1:166" x14ac:dyDescent="0.2">
      <c r="A27" s="11">
        <v>23</v>
      </c>
      <c r="B27">
        <v>23</v>
      </c>
      <c r="C27" s="14" t="s">
        <v>51</v>
      </c>
      <c r="D27" s="7">
        <v>4</v>
      </c>
      <c r="E27" t="str">
        <f t="shared" si="36"/>
        <v>紫1 - Lv4</v>
      </c>
      <c r="G27" t="str">
        <f t="shared" si="37"/>
        <v>紫4</v>
      </c>
      <c r="H27">
        <f>VLOOKUP(G27,Reference1!C:E,3,FALSE)</f>
        <v>1179</v>
      </c>
      <c r="I27" s="125"/>
      <c r="V27" s="26"/>
      <c r="W27" s="7">
        <v>5</v>
      </c>
      <c r="X27" s="7">
        <v>5</v>
      </c>
      <c r="Y27" s="7">
        <v>4</v>
      </c>
      <c r="Z27" s="7">
        <v>3</v>
      </c>
      <c r="AA27" s="7">
        <v>3</v>
      </c>
      <c r="AB27" s="7">
        <v>3</v>
      </c>
      <c r="AC27" s="7">
        <v>3</v>
      </c>
      <c r="AD27">
        <v>3</v>
      </c>
      <c r="AI27">
        <f>VLOOKUP(W27,CardUpgrade!$C$10:$I$20,6,FALSE)</f>
        <v>66</v>
      </c>
      <c r="AJ27">
        <f>VLOOKUP(X27,CardUpgrade!$C$10:$I$20,6,FALSE)</f>
        <v>66</v>
      </c>
      <c r="AK27">
        <f>VLOOKUP(Y27,CardUpgrade!$C$10:$I$20,6,FALSE)</f>
        <v>36</v>
      </c>
      <c r="AL27">
        <f>VLOOKUP(Z27,CardUpgrade!$C$10:$I$20,6,FALSE)</f>
        <v>16</v>
      </c>
      <c r="AM27">
        <f>VLOOKUP(AA27,CardUpgrade!$C$10:$I$20,6,FALSE)</f>
        <v>16</v>
      </c>
      <c r="AN27">
        <f>VLOOKUP(AB27,CardUpgrade!$C$10:$I$20,6,FALSE)</f>
        <v>16</v>
      </c>
      <c r="AO27">
        <f>VLOOKUP(AC27,CardUpgrade!$C$10:$I$20,7,FALSE)</f>
        <v>9</v>
      </c>
      <c r="AP27">
        <f>VLOOKUP(AD27,CardUpgrade!$C$10:$I$20,7,FALSE)</f>
        <v>9</v>
      </c>
      <c r="AS27" s="2">
        <f>SUM(AI27:AJ27)*'Chest&amp;Cards&amp;Offer'!$N$3 + SUM('Dungeon&amp;Framework'!AK27:AN27)*'Chest&amp;Cards&amp;Offer'!$N$4</f>
        <v>1483200</v>
      </c>
      <c r="AT27">
        <f>SUM(AO27:AP27)*'Chest&amp;Cards&amp;Offer'!$N$5</f>
        <v>864000</v>
      </c>
      <c r="AU27" s="11">
        <f t="shared" si="33"/>
        <v>240000</v>
      </c>
      <c r="AW27" s="41">
        <v>0.3</v>
      </c>
      <c r="AX27">
        <f t="shared" si="8"/>
        <v>168000</v>
      </c>
      <c r="AY27">
        <f t="shared" si="9"/>
        <v>72000</v>
      </c>
      <c r="AZ27">
        <f>SUM($AY$5:AY27)</f>
        <v>420000</v>
      </c>
      <c r="BA27">
        <f>AZ27/'Chest&amp;Cards&amp;Offer'!$R$3</f>
        <v>1750</v>
      </c>
      <c r="BB27">
        <f t="shared" si="10"/>
        <v>17.5</v>
      </c>
      <c r="BC27">
        <v>23</v>
      </c>
      <c r="BH27">
        <f>VLOOKUP(LEFT(C27,1),'CardsStar&amp;Rewards'!$AF$13:$AJ$16,3,FALSE)</f>
        <v>12</v>
      </c>
      <c r="BI27">
        <f>VLOOKUP(LEFT(C27,1),'CardsStar&amp;Rewards'!$AF$19:$AJ$22,3,FALSE)</f>
        <v>6</v>
      </c>
      <c r="BJ27">
        <f>SUM($BI$5:BI27)</f>
        <v>116</v>
      </c>
      <c r="BS27">
        <f>VLOOKUP(BJ27,StarIdelRewards!A:D,4,FALSE)</f>
        <v>21</v>
      </c>
      <c r="BT27">
        <v>2</v>
      </c>
      <c r="BU27">
        <f t="shared" si="11"/>
        <v>160</v>
      </c>
      <c r="BV27">
        <f t="shared" si="12"/>
        <v>9600</v>
      </c>
      <c r="BW27">
        <f t="shared" si="13"/>
        <v>201600</v>
      </c>
      <c r="BX27">
        <f>SUM($BW$5:BW27)</f>
        <v>1780800</v>
      </c>
      <c r="BY27">
        <f>SUM($AX$5:AX27)</f>
        <v>1063200</v>
      </c>
      <c r="BZ27" s="46">
        <f t="shared" si="14"/>
        <v>0.67494356659142207</v>
      </c>
      <c r="CG27">
        <f t="shared" si="15"/>
        <v>116</v>
      </c>
      <c r="CH27" s="121"/>
      <c r="CI27" s="43">
        <f t="shared" si="39"/>
        <v>5</v>
      </c>
      <c r="CJ27" s="43">
        <f t="shared" si="39"/>
        <v>450</v>
      </c>
      <c r="CK27" s="42"/>
      <c r="CQ27">
        <f>VLOOKUP(W27,CardUpgrade!$O$9:$R$20,2,FALSE)</f>
        <v>375000</v>
      </c>
      <c r="CR27">
        <f>VLOOKUP(X27,CardUpgrade!$O$9:$R$20,2,FALSE)</f>
        <v>375000</v>
      </c>
      <c r="CS27">
        <f>VLOOKUP(Y27,CardUpgrade!$O$9:$R$20,3,FALSE)</f>
        <v>585000</v>
      </c>
      <c r="CT27">
        <f>VLOOKUP(Z27,CardUpgrade!$O$9:$R$20,3,FALSE)</f>
        <v>315000</v>
      </c>
      <c r="CU27">
        <f>VLOOKUP(AA27,CardUpgrade!$O$9:$R$20,3,FALSE)</f>
        <v>315000</v>
      </c>
      <c r="CV27">
        <f>VLOOKUP(AB27,CardUpgrade!$O$9:$R$20,3,FALSE)</f>
        <v>315000</v>
      </c>
      <c r="CW27">
        <f>VLOOKUP(AC27,CardUpgrade!$O$9:$R$20,4,FALSE)</f>
        <v>645000</v>
      </c>
      <c r="CX27">
        <f>VLOOKUP(AD27,CardUpgrade!$O$9:$R$20,4,FALSE)</f>
        <v>645000</v>
      </c>
      <c r="CY27">
        <f t="shared" si="17"/>
        <v>2280000</v>
      </c>
      <c r="CZ27">
        <f t="shared" si="34"/>
        <v>270000</v>
      </c>
      <c r="DA27">
        <f t="shared" si="18"/>
        <v>100800</v>
      </c>
      <c r="DB27">
        <f t="shared" si="19"/>
        <v>36000</v>
      </c>
      <c r="DC27" s="47">
        <v>0.1</v>
      </c>
      <c r="DD27" s="71">
        <f t="shared" si="20"/>
        <v>119880</v>
      </c>
      <c r="DE27">
        <f>SUM($DD$5:DD27)</f>
        <v>1154160</v>
      </c>
      <c r="DF27" s="47">
        <v>0.5</v>
      </c>
      <c r="DG27" s="47">
        <f t="shared" si="38"/>
        <v>0.5</v>
      </c>
      <c r="DH27" s="74">
        <f t="shared" si="22"/>
        <v>59940</v>
      </c>
      <c r="DI27">
        <f>SUM($DH$5:DH27)</f>
        <v>452280</v>
      </c>
      <c r="DJ27">
        <f t="shared" si="35"/>
        <v>59940</v>
      </c>
      <c r="DK27">
        <f t="shared" si="23"/>
        <v>59940</v>
      </c>
      <c r="DL27">
        <f>SUM($DK$5:DK27)</f>
        <v>701880</v>
      </c>
      <c r="DM27">
        <f t="shared" si="0"/>
        <v>116</v>
      </c>
      <c r="DN27">
        <f>SUM($BH$5:BH27)</f>
        <v>200</v>
      </c>
      <c r="DO27">
        <f t="shared" si="24"/>
        <v>158</v>
      </c>
      <c r="DP27" s="121"/>
      <c r="DQ27" s="121"/>
      <c r="DR27">
        <f t="shared" si="25"/>
        <v>6050.6896551724139</v>
      </c>
      <c r="DS27" s="121"/>
      <c r="DT27">
        <f>VLOOKUP(DM27,StarIdelRewards!A:I,9,FALSE)*BV27</f>
        <v>96000</v>
      </c>
      <c r="DU27">
        <f t="shared" si="26"/>
        <v>59940</v>
      </c>
      <c r="DV27">
        <f>SUM($DT$5:DT27)</f>
        <v>854400</v>
      </c>
      <c r="DW27" s="46">
        <f t="shared" si="27"/>
        <v>-0.47064606741573034</v>
      </c>
      <c r="DX27">
        <f t="shared" si="1"/>
        <v>6.2437500000000004</v>
      </c>
      <c r="DZ27" s="119">
        <f t="shared" si="2"/>
        <v>27000</v>
      </c>
      <c r="EA27" s="119">
        <f t="shared" si="3"/>
        <v>17.5</v>
      </c>
      <c r="EB27" s="121"/>
      <c r="ED27">
        <f t="shared" si="4"/>
        <v>17.5</v>
      </c>
      <c r="EE27">
        <f>B27*(3-1.333)*'Chest&amp;Cards&amp;Offer'!$J$70/100</f>
        <v>34.506900000000002</v>
      </c>
      <c r="EF27">
        <f t="shared" si="28"/>
        <v>52.006900000000002</v>
      </c>
      <c r="EG27">
        <f t="shared" si="29"/>
        <v>158</v>
      </c>
      <c r="EJ27">
        <f>VLOOKUP(W27,CardUpgrade!$I$52:$L$63,2,FALSE)</f>
        <v>66</v>
      </c>
      <c r="EK27">
        <f>VLOOKUP(X27,CardUpgrade!$I$52:$L$63,2,FALSE)</f>
        <v>66</v>
      </c>
      <c r="EL27">
        <f>VLOOKUP(Y27,CardUpgrade!$I$52:$L$63,3,FALSE)</f>
        <v>216</v>
      </c>
      <c r="EM27">
        <f>VLOOKUP(Z27,CardUpgrade!$I$52:$L$63,3,FALSE)</f>
        <v>96</v>
      </c>
      <c r="EN27">
        <f>VLOOKUP(AA27,CardUpgrade!$I$52:$L$63,3,FALSE)</f>
        <v>96</v>
      </c>
      <c r="EO27">
        <f>VLOOKUP(AB27,CardUpgrade!$I$52:$L$63,3,FALSE)</f>
        <v>96</v>
      </c>
      <c r="EP27">
        <f>VLOOKUP(AC27,CardUpgrade!$I$52:$L$63,4,FALSE)</f>
        <v>256</v>
      </c>
      <c r="EQ27">
        <f>VLOOKUP(AD27,CardUpgrade!$I$52:$L$63,4,FALSE)</f>
        <v>256</v>
      </c>
      <c r="ER27" s="7">
        <v>4</v>
      </c>
      <c r="ES27" s="7">
        <f t="shared" si="30"/>
        <v>636</v>
      </c>
      <c r="EU27" s="7">
        <f t="shared" si="5"/>
        <v>1148</v>
      </c>
      <c r="EX27" s="7">
        <f t="shared" si="31"/>
        <v>4</v>
      </c>
      <c r="EY27" s="7">
        <f>SUM($EX$5:EX27)</f>
        <v>92</v>
      </c>
      <c r="EZ27" s="7">
        <v>2</v>
      </c>
      <c r="FA27" s="7">
        <f>SUM($EZ$5:EZ27)</f>
        <v>46</v>
      </c>
      <c r="FB27" s="7">
        <f>IFERROR(VLOOKUP(ER27,'CourseLevel&amp;Rewards&amp;PVP'!$A$3:$F$18,6,FALSE),"")</f>
        <v>10</v>
      </c>
      <c r="FC27" s="7">
        <f>SUM($FB$5:FB27)</f>
        <v>28</v>
      </c>
      <c r="FD27" s="7">
        <f>VLOOKUP(CG27,ProgressReward!C:K,9,FALSE)</f>
        <v>33</v>
      </c>
      <c r="FE27" s="7">
        <f t="shared" si="32"/>
        <v>107</v>
      </c>
      <c r="FJ27" t="s">
        <v>305</v>
      </c>
    </row>
    <row r="28" spans="1:166" x14ac:dyDescent="0.2">
      <c r="A28" s="11">
        <v>24</v>
      </c>
      <c r="B28">
        <v>24</v>
      </c>
      <c r="C28" s="14" t="s">
        <v>51</v>
      </c>
      <c r="D28" s="7">
        <v>5</v>
      </c>
      <c r="E28" t="str">
        <f t="shared" si="36"/>
        <v>紫1 - Lv5</v>
      </c>
      <c r="G28" t="str">
        <f t="shared" si="37"/>
        <v>紫5</v>
      </c>
      <c r="H28">
        <f>VLOOKUP(G28,Reference1!C:E,3,FALSE)</f>
        <v>1061.1000000000001</v>
      </c>
      <c r="I28" s="125"/>
      <c r="V28" s="26"/>
      <c r="W28" s="7">
        <v>5</v>
      </c>
      <c r="X28" s="7">
        <v>5</v>
      </c>
      <c r="Y28" s="7">
        <v>5</v>
      </c>
      <c r="Z28" s="7">
        <v>3</v>
      </c>
      <c r="AA28" s="7">
        <v>3</v>
      </c>
      <c r="AB28" s="7">
        <v>3</v>
      </c>
      <c r="AC28" s="7">
        <v>3</v>
      </c>
      <c r="AD28">
        <v>3</v>
      </c>
      <c r="AI28">
        <f>VLOOKUP(W28,CardUpgrade!$C$10:$I$20,6,FALSE)</f>
        <v>66</v>
      </c>
      <c r="AJ28">
        <f>VLOOKUP(X28,CardUpgrade!$C$10:$I$20,6,FALSE)</f>
        <v>66</v>
      </c>
      <c r="AK28">
        <f>VLOOKUP(Y28,CardUpgrade!$C$10:$I$20,6,FALSE)</f>
        <v>66</v>
      </c>
      <c r="AL28">
        <f>VLOOKUP(Z28,CardUpgrade!$C$10:$I$20,6,FALSE)</f>
        <v>16</v>
      </c>
      <c r="AM28">
        <f>VLOOKUP(AA28,CardUpgrade!$C$10:$I$20,6,FALSE)</f>
        <v>16</v>
      </c>
      <c r="AN28">
        <f>VLOOKUP(AB28,CardUpgrade!$C$10:$I$20,6,FALSE)</f>
        <v>16</v>
      </c>
      <c r="AO28">
        <f>VLOOKUP(AC28,CardUpgrade!$C$10:$I$20,7,FALSE)</f>
        <v>9</v>
      </c>
      <c r="AP28">
        <f>VLOOKUP(AD28,CardUpgrade!$C$10:$I$20,7,FALSE)</f>
        <v>9</v>
      </c>
      <c r="AS28" s="2">
        <f>SUM(AI28:AJ28)*'Chest&amp;Cards&amp;Offer'!$N$3 + SUM('Dungeon&amp;Framework'!AK28:AN28)*'Chest&amp;Cards&amp;Offer'!$N$4</f>
        <v>1843200</v>
      </c>
      <c r="AT28">
        <f>SUM(AO28:AP28)*'Chest&amp;Cards&amp;Offer'!$N$5</f>
        <v>864000</v>
      </c>
      <c r="AU28" s="11">
        <f t="shared" si="33"/>
        <v>360000</v>
      </c>
      <c r="AW28" s="41">
        <v>0.3</v>
      </c>
      <c r="AX28">
        <f t="shared" si="8"/>
        <v>251999.99999999997</v>
      </c>
      <c r="AY28">
        <f t="shared" si="9"/>
        <v>108000.00000000003</v>
      </c>
      <c r="AZ28">
        <f>SUM($AY$5:AY28)</f>
        <v>528000</v>
      </c>
      <c r="BA28">
        <f>AZ28/'Chest&amp;Cards&amp;Offer'!$R$3</f>
        <v>2200</v>
      </c>
      <c r="BB28">
        <f t="shared" si="10"/>
        <v>22</v>
      </c>
      <c r="BC28">
        <v>24</v>
      </c>
      <c r="BH28">
        <f>VLOOKUP(LEFT(C28,1),'CardsStar&amp;Rewards'!$AF$13:$AJ$16,3,FALSE)</f>
        <v>12</v>
      </c>
      <c r="BI28">
        <f>VLOOKUP(LEFT(C28,1),'CardsStar&amp;Rewards'!$AF$19:$AJ$22,3,FALSE)</f>
        <v>6</v>
      </c>
      <c r="BJ28">
        <f>SUM($BI$5:BI28)</f>
        <v>122</v>
      </c>
      <c r="BS28">
        <f>VLOOKUP(BJ28,StarIdelRewards!A:D,4,FALSE)</f>
        <v>22</v>
      </c>
      <c r="BT28">
        <v>2</v>
      </c>
      <c r="BU28">
        <f t="shared" si="11"/>
        <v>160</v>
      </c>
      <c r="BV28">
        <f t="shared" si="12"/>
        <v>9600</v>
      </c>
      <c r="BW28">
        <f t="shared" si="13"/>
        <v>211200</v>
      </c>
      <c r="BX28">
        <f>SUM($BW$5:BW28)</f>
        <v>1992000</v>
      </c>
      <c r="BY28">
        <f>SUM($AX$5:AX28)</f>
        <v>1315200</v>
      </c>
      <c r="BZ28" s="46">
        <f t="shared" si="14"/>
        <v>0.51459854014598538</v>
      </c>
      <c r="CG28">
        <f t="shared" si="15"/>
        <v>122</v>
      </c>
      <c r="CH28" s="121"/>
      <c r="CI28" s="43">
        <f t="shared" si="39"/>
        <v>6</v>
      </c>
      <c r="CJ28" s="43">
        <f t="shared" si="39"/>
        <v>540</v>
      </c>
      <c r="CK28" s="42"/>
      <c r="CQ28">
        <f>VLOOKUP(W28,CardUpgrade!$O$9:$R$20,2,FALSE)</f>
        <v>375000</v>
      </c>
      <c r="CR28">
        <f>VLOOKUP(X28,CardUpgrade!$O$9:$R$20,2,FALSE)</f>
        <v>375000</v>
      </c>
      <c r="CS28">
        <f>VLOOKUP(Y28,CardUpgrade!$O$9:$R$20,3,FALSE)</f>
        <v>935000</v>
      </c>
      <c r="CT28">
        <f>VLOOKUP(Z28,CardUpgrade!$O$9:$R$20,3,FALSE)</f>
        <v>315000</v>
      </c>
      <c r="CU28">
        <f>VLOOKUP(AA28,CardUpgrade!$O$9:$R$20,3,FALSE)</f>
        <v>315000</v>
      </c>
      <c r="CV28">
        <f>VLOOKUP(AB28,CardUpgrade!$O$9:$R$20,3,FALSE)</f>
        <v>315000</v>
      </c>
      <c r="CW28">
        <f>VLOOKUP(AC28,CardUpgrade!$O$9:$R$20,4,FALSE)</f>
        <v>645000</v>
      </c>
      <c r="CX28">
        <f>VLOOKUP(AD28,CardUpgrade!$O$9:$R$20,4,FALSE)</f>
        <v>645000</v>
      </c>
      <c r="CY28">
        <f t="shared" si="17"/>
        <v>2630000</v>
      </c>
      <c r="CZ28">
        <f t="shared" si="34"/>
        <v>350000</v>
      </c>
      <c r="DA28">
        <f t="shared" si="18"/>
        <v>105600</v>
      </c>
      <c r="DB28">
        <f t="shared" si="19"/>
        <v>54000.000000000015</v>
      </c>
      <c r="DC28" s="47">
        <v>0.1</v>
      </c>
      <c r="DD28" s="71">
        <f t="shared" si="20"/>
        <v>171360</v>
      </c>
      <c r="DE28">
        <f>SUM($DD$5:DD28)</f>
        <v>1325520</v>
      </c>
      <c r="DF28" s="47">
        <v>0.5</v>
      </c>
      <c r="DG28" s="47">
        <f t="shared" si="38"/>
        <v>0.5</v>
      </c>
      <c r="DH28" s="74">
        <f t="shared" si="22"/>
        <v>85680</v>
      </c>
      <c r="DI28">
        <f>SUM($DH$5:DH28)</f>
        <v>537960</v>
      </c>
      <c r="DJ28">
        <f t="shared" si="35"/>
        <v>85680</v>
      </c>
      <c r="DK28">
        <f t="shared" si="23"/>
        <v>85680</v>
      </c>
      <c r="DL28">
        <f>SUM($DK$5:DK28)</f>
        <v>787560</v>
      </c>
      <c r="DM28">
        <f t="shared" si="0"/>
        <v>122</v>
      </c>
      <c r="DN28">
        <f>SUM($BH$5:BH28)</f>
        <v>212</v>
      </c>
      <c r="DO28">
        <f t="shared" si="24"/>
        <v>167</v>
      </c>
      <c r="DP28" s="121"/>
      <c r="DQ28" s="121"/>
      <c r="DR28">
        <f t="shared" si="25"/>
        <v>6455.4098360655735</v>
      </c>
      <c r="DS28" s="121"/>
      <c r="DT28">
        <f>VLOOKUP(DM28,StarIdelRewards!A:I,9,FALSE)*BV28</f>
        <v>105600</v>
      </c>
      <c r="DU28">
        <f t="shared" si="26"/>
        <v>85680</v>
      </c>
      <c r="DV28">
        <f>SUM($DT$5:DT28)</f>
        <v>960000</v>
      </c>
      <c r="DW28" s="46">
        <f t="shared" si="27"/>
        <v>-0.43962499999999999</v>
      </c>
      <c r="DX28">
        <f t="shared" si="1"/>
        <v>8.9250000000000007</v>
      </c>
      <c r="DZ28" s="119">
        <f t="shared" si="2"/>
        <v>35000</v>
      </c>
      <c r="EA28" s="119">
        <f t="shared" si="3"/>
        <v>22</v>
      </c>
      <c r="EB28" s="121"/>
      <c r="ED28">
        <f t="shared" si="4"/>
        <v>22</v>
      </c>
      <c r="EE28">
        <f>B28*(3-1.333)*'Chest&amp;Cards&amp;Offer'!$J$70/100</f>
        <v>36.007200000000005</v>
      </c>
      <c r="EF28">
        <f t="shared" si="28"/>
        <v>58.007200000000005</v>
      </c>
      <c r="EG28">
        <f t="shared" si="29"/>
        <v>167</v>
      </c>
      <c r="EJ28">
        <f>VLOOKUP(W28,CardUpgrade!$I$52:$L$63,2,FALSE)</f>
        <v>66</v>
      </c>
      <c r="EK28">
        <f>VLOOKUP(X28,CardUpgrade!$I$52:$L$63,2,FALSE)</f>
        <v>66</v>
      </c>
      <c r="EL28">
        <f>VLOOKUP(Y28,CardUpgrade!$I$52:$L$63,3,FALSE)</f>
        <v>396</v>
      </c>
      <c r="EM28">
        <f>VLOOKUP(Z28,CardUpgrade!$I$52:$L$63,3,FALSE)</f>
        <v>96</v>
      </c>
      <c r="EN28">
        <f>VLOOKUP(AA28,CardUpgrade!$I$52:$L$63,3,FALSE)</f>
        <v>96</v>
      </c>
      <c r="EO28">
        <f>VLOOKUP(AB28,CardUpgrade!$I$52:$L$63,3,FALSE)</f>
        <v>96</v>
      </c>
      <c r="EP28">
        <f>VLOOKUP(AC28,CardUpgrade!$I$52:$L$63,4,FALSE)</f>
        <v>256</v>
      </c>
      <c r="EQ28">
        <f>VLOOKUP(AD28,CardUpgrade!$I$52:$L$63,4,FALSE)</f>
        <v>256</v>
      </c>
      <c r="ES28" s="7">
        <f t="shared" si="30"/>
        <v>816</v>
      </c>
      <c r="EU28" s="7">
        <f t="shared" si="5"/>
        <v>1328</v>
      </c>
      <c r="EX28" s="7">
        <f t="shared" si="31"/>
        <v>4</v>
      </c>
      <c r="EY28" s="7">
        <f>SUM($EX$5:EX28)</f>
        <v>96</v>
      </c>
      <c r="EZ28" s="7">
        <v>2</v>
      </c>
      <c r="FA28" s="7">
        <f>SUM($EZ$5:EZ28)</f>
        <v>48</v>
      </c>
      <c r="FB28" s="7" t="str">
        <f>IFERROR(VLOOKUP(ER28,'CourseLevel&amp;Rewards&amp;PVP'!$A$3:$F$18,6,FALSE),"")</f>
        <v/>
      </c>
      <c r="FC28" s="7">
        <f>SUM($FB$5:FB28)</f>
        <v>28</v>
      </c>
      <c r="FD28" s="7">
        <f>VLOOKUP(CG28,ProgressReward!C:K,9,FALSE)</f>
        <v>33</v>
      </c>
      <c r="FE28" s="7">
        <f t="shared" si="32"/>
        <v>109</v>
      </c>
      <c r="FJ28" t="s">
        <v>306</v>
      </c>
    </row>
    <row r="29" spans="1:166" x14ac:dyDescent="0.2">
      <c r="A29" s="11">
        <v>25</v>
      </c>
      <c r="B29">
        <v>25</v>
      </c>
      <c r="C29" s="14" t="s">
        <v>104</v>
      </c>
      <c r="D29" s="7">
        <v>4</v>
      </c>
      <c r="E29" t="str">
        <f t="shared" si="36"/>
        <v>紫2 - Lv4</v>
      </c>
      <c r="G29" t="str">
        <f t="shared" si="37"/>
        <v>紫4</v>
      </c>
      <c r="H29">
        <f>VLOOKUP(G29,Reference1!C:E,3,FALSE)</f>
        <v>1179</v>
      </c>
      <c r="I29" s="125"/>
      <c r="N29" t="s">
        <v>131</v>
      </c>
      <c r="V29" s="26"/>
      <c r="W29" s="7">
        <v>5</v>
      </c>
      <c r="X29" s="7">
        <v>5</v>
      </c>
      <c r="Y29" s="7">
        <v>5</v>
      </c>
      <c r="Z29" s="7">
        <v>4</v>
      </c>
      <c r="AA29" s="7">
        <v>3</v>
      </c>
      <c r="AB29" s="7">
        <v>3</v>
      </c>
      <c r="AC29" s="7">
        <v>3</v>
      </c>
      <c r="AD29">
        <v>3</v>
      </c>
      <c r="AI29">
        <f>VLOOKUP(W29,CardUpgrade!$C$10:$I$20,6,FALSE)</f>
        <v>66</v>
      </c>
      <c r="AJ29">
        <f>VLOOKUP(X29,CardUpgrade!$C$10:$I$20,6,FALSE)</f>
        <v>66</v>
      </c>
      <c r="AK29">
        <f>VLOOKUP(Y29,CardUpgrade!$C$10:$I$20,6,FALSE)</f>
        <v>66</v>
      </c>
      <c r="AL29">
        <f>VLOOKUP(Z29,CardUpgrade!$C$10:$I$20,6,FALSE)</f>
        <v>36</v>
      </c>
      <c r="AM29">
        <f>VLOOKUP(AA29,CardUpgrade!$C$10:$I$20,6,FALSE)</f>
        <v>16</v>
      </c>
      <c r="AN29">
        <f>VLOOKUP(AB29,CardUpgrade!$C$10:$I$20,6,FALSE)</f>
        <v>16</v>
      </c>
      <c r="AO29">
        <f>VLOOKUP(AC29,CardUpgrade!$C$10:$I$20,7,FALSE)</f>
        <v>9</v>
      </c>
      <c r="AP29">
        <f>VLOOKUP(AD29,CardUpgrade!$C$10:$I$20,7,FALSE)</f>
        <v>9</v>
      </c>
      <c r="AS29" s="2">
        <f>SUM(AI29:AJ29)*'Chest&amp;Cards&amp;Offer'!$N$3 + SUM('Dungeon&amp;Framework'!AK29:AN29)*'Chest&amp;Cards&amp;Offer'!$N$4</f>
        <v>2083200</v>
      </c>
      <c r="AT29">
        <f>SUM(AO29:AP29)*'Chest&amp;Cards&amp;Offer'!$N$5</f>
        <v>864000</v>
      </c>
      <c r="AU29" s="11">
        <f t="shared" si="33"/>
        <v>240000</v>
      </c>
      <c r="AW29" s="41">
        <v>0.4</v>
      </c>
      <c r="AX29">
        <f t="shared" si="8"/>
        <v>144000</v>
      </c>
      <c r="AY29">
        <f t="shared" si="9"/>
        <v>96000</v>
      </c>
      <c r="AZ29">
        <f>SUM($AY$5:AY29)</f>
        <v>624000</v>
      </c>
      <c r="BA29">
        <f>AZ29/'Chest&amp;Cards&amp;Offer'!$R$3</f>
        <v>2600</v>
      </c>
      <c r="BB29">
        <f t="shared" si="10"/>
        <v>26</v>
      </c>
      <c r="BC29">
        <v>25</v>
      </c>
      <c r="BH29">
        <f>VLOOKUP(LEFT(C29,1),'CardsStar&amp;Rewards'!$AF$13:$AJ$16,3,FALSE)</f>
        <v>12</v>
      </c>
      <c r="BI29">
        <f>VLOOKUP(LEFT(C29,1),'CardsStar&amp;Rewards'!$AF$19:$AJ$22,3,FALSE)</f>
        <v>6</v>
      </c>
      <c r="BJ29">
        <f>SUM($BI$5:BI29)</f>
        <v>128</v>
      </c>
      <c r="BS29">
        <f>VLOOKUP(BJ29,StarIdelRewards!A:D,4,FALSE)</f>
        <v>22</v>
      </c>
      <c r="BT29">
        <v>2</v>
      </c>
      <c r="BU29">
        <f t="shared" si="11"/>
        <v>160</v>
      </c>
      <c r="BV29">
        <f t="shared" si="12"/>
        <v>9600</v>
      </c>
      <c r="BW29">
        <f t="shared" si="13"/>
        <v>211200</v>
      </c>
      <c r="BX29">
        <f>SUM($BW$5:BW29)</f>
        <v>2203200</v>
      </c>
      <c r="BY29">
        <f>SUM($AX$5:AX29)</f>
        <v>1459200</v>
      </c>
      <c r="BZ29" s="46">
        <f t="shared" si="14"/>
        <v>0.50986842105263153</v>
      </c>
      <c r="CG29">
        <f t="shared" si="15"/>
        <v>128</v>
      </c>
      <c r="CH29" s="121"/>
      <c r="CI29" s="43">
        <f t="shared" si="39"/>
        <v>7</v>
      </c>
      <c r="CJ29" s="43">
        <f t="shared" si="39"/>
        <v>630</v>
      </c>
      <c r="CK29" s="42"/>
      <c r="CQ29">
        <f>VLOOKUP(W29,CardUpgrade!$O$9:$R$20,2,FALSE)</f>
        <v>375000</v>
      </c>
      <c r="CR29">
        <f>VLOOKUP(X29,CardUpgrade!$O$9:$R$20,2,FALSE)</f>
        <v>375000</v>
      </c>
      <c r="CS29">
        <f>VLOOKUP(Y29,CardUpgrade!$O$9:$R$20,3,FALSE)</f>
        <v>935000</v>
      </c>
      <c r="CT29">
        <f>VLOOKUP(Z29,CardUpgrade!$O$9:$R$20,3,FALSE)</f>
        <v>585000</v>
      </c>
      <c r="CU29">
        <f>VLOOKUP(AA29,CardUpgrade!$O$9:$R$20,3,FALSE)</f>
        <v>315000</v>
      </c>
      <c r="CV29">
        <f>VLOOKUP(AB29,CardUpgrade!$O$9:$R$20,3,FALSE)</f>
        <v>315000</v>
      </c>
      <c r="CW29">
        <f>VLOOKUP(AC29,CardUpgrade!$O$9:$R$20,4,FALSE)</f>
        <v>645000</v>
      </c>
      <c r="CX29">
        <f>VLOOKUP(AD29,CardUpgrade!$O$9:$R$20,4,FALSE)</f>
        <v>645000</v>
      </c>
      <c r="CY29">
        <f t="shared" si="17"/>
        <v>2900000</v>
      </c>
      <c r="CZ29">
        <f t="shared" si="34"/>
        <v>270000</v>
      </c>
      <c r="DA29">
        <f t="shared" si="18"/>
        <v>105600</v>
      </c>
      <c r="DB29">
        <f t="shared" si="19"/>
        <v>48000</v>
      </c>
      <c r="DC29" s="47">
        <v>0.1</v>
      </c>
      <c r="DD29" s="71">
        <f t="shared" si="20"/>
        <v>104760</v>
      </c>
      <c r="DE29">
        <f>SUM($DD$5:DD29)</f>
        <v>1430280</v>
      </c>
      <c r="DF29" s="47">
        <v>0.5</v>
      </c>
      <c r="DG29" s="47">
        <f t="shared" si="38"/>
        <v>0.5</v>
      </c>
      <c r="DH29" s="74">
        <f t="shared" si="22"/>
        <v>52380</v>
      </c>
      <c r="DI29">
        <f>SUM($DH$5:DH29)</f>
        <v>590340</v>
      </c>
      <c r="DJ29">
        <f t="shared" si="35"/>
        <v>52380</v>
      </c>
      <c r="DK29">
        <f t="shared" si="23"/>
        <v>52380</v>
      </c>
      <c r="DL29">
        <f>SUM($DK$5:DK29)</f>
        <v>839940</v>
      </c>
      <c r="DM29">
        <f t="shared" si="0"/>
        <v>128</v>
      </c>
      <c r="DN29">
        <f>SUM($BH$5:BH29)</f>
        <v>224</v>
      </c>
      <c r="DO29">
        <f t="shared" si="24"/>
        <v>176</v>
      </c>
      <c r="DP29" s="121"/>
      <c r="DQ29" s="121"/>
      <c r="DR29">
        <f t="shared" si="25"/>
        <v>6562.03125</v>
      </c>
      <c r="DS29" s="121"/>
      <c r="DT29">
        <f>VLOOKUP(DM29,StarIdelRewards!A:I,9,FALSE)*BV29</f>
        <v>105600</v>
      </c>
      <c r="DU29">
        <f t="shared" si="26"/>
        <v>52380</v>
      </c>
      <c r="DV29">
        <f>SUM($DT$5:DT29)</f>
        <v>1065600</v>
      </c>
      <c r="DW29" s="46">
        <f t="shared" si="27"/>
        <v>-0.44600225225225226</v>
      </c>
      <c r="DX29">
        <f t="shared" si="1"/>
        <v>5.4562499999999998</v>
      </c>
      <c r="DZ29" s="119">
        <f t="shared" si="2"/>
        <v>27000</v>
      </c>
      <c r="EA29" s="119">
        <f t="shared" si="3"/>
        <v>26</v>
      </c>
      <c r="EB29" s="121"/>
      <c r="ED29">
        <f t="shared" si="4"/>
        <v>26</v>
      </c>
      <c r="EE29">
        <f>B29*(3-1.333)*'Chest&amp;Cards&amp;Offer'!$J$70/100</f>
        <v>37.507500000000007</v>
      </c>
      <c r="EF29">
        <f t="shared" si="28"/>
        <v>63.507500000000007</v>
      </c>
      <c r="EG29">
        <f t="shared" si="29"/>
        <v>176</v>
      </c>
      <c r="EJ29">
        <f>VLOOKUP(W29,CardUpgrade!$I$52:$L$63,2,FALSE)</f>
        <v>66</v>
      </c>
      <c r="EK29">
        <f>VLOOKUP(X29,CardUpgrade!$I$52:$L$63,2,FALSE)</f>
        <v>66</v>
      </c>
      <c r="EL29">
        <f>VLOOKUP(Y29,CardUpgrade!$I$52:$L$63,3,FALSE)</f>
        <v>396</v>
      </c>
      <c r="EM29">
        <f>VLOOKUP(Z29,CardUpgrade!$I$52:$L$63,3,FALSE)</f>
        <v>216</v>
      </c>
      <c r="EN29">
        <f>VLOOKUP(AA29,CardUpgrade!$I$52:$L$63,3,FALSE)</f>
        <v>96</v>
      </c>
      <c r="EO29">
        <f>VLOOKUP(AB29,CardUpgrade!$I$52:$L$63,3,FALSE)</f>
        <v>96</v>
      </c>
      <c r="EP29">
        <f>VLOOKUP(AC29,CardUpgrade!$I$52:$L$63,4,FALSE)</f>
        <v>256</v>
      </c>
      <c r="EQ29">
        <f>VLOOKUP(AD29,CardUpgrade!$I$52:$L$63,4,FALSE)</f>
        <v>256</v>
      </c>
      <c r="ES29" s="7">
        <f t="shared" si="30"/>
        <v>936</v>
      </c>
      <c r="EU29" s="7">
        <f t="shared" si="5"/>
        <v>1448</v>
      </c>
      <c r="EX29" s="7">
        <f t="shared" si="31"/>
        <v>4</v>
      </c>
      <c r="EY29" s="7">
        <f>SUM($EX$5:EX29)</f>
        <v>100</v>
      </c>
      <c r="EZ29" s="7">
        <v>2</v>
      </c>
      <c r="FA29" s="7">
        <f>SUM($EZ$5:EZ29)</f>
        <v>50</v>
      </c>
      <c r="FB29" s="7" t="str">
        <f>IFERROR(VLOOKUP(ER29,'CourseLevel&amp;Rewards&amp;PVP'!$A$3:$F$18,6,FALSE),"")</f>
        <v/>
      </c>
      <c r="FC29" s="7">
        <f>SUM($FB$5:FB29)</f>
        <v>28</v>
      </c>
      <c r="FD29" s="7">
        <f>VLOOKUP(CG29,ProgressReward!C:K,9,FALSE)</f>
        <v>35</v>
      </c>
      <c r="FE29" s="7">
        <f t="shared" si="32"/>
        <v>113</v>
      </c>
      <c r="FJ29" t="s">
        <v>307</v>
      </c>
    </row>
    <row r="30" spans="1:166" x14ac:dyDescent="0.2">
      <c r="A30" s="11">
        <v>26</v>
      </c>
      <c r="B30">
        <v>26</v>
      </c>
      <c r="C30" s="14" t="s">
        <v>104</v>
      </c>
      <c r="D30" s="7">
        <v>5</v>
      </c>
      <c r="E30" t="str">
        <f t="shared" si="36"/>
        <v>紫2 - Lv5</v>
      </c>
      <c r="G30" t="str">
        <f t="shared" si="37"/>
        <v>紫5</v>
      </c>
      <c r="H30">
        <f>VLOOKUP(G30,Reference1!C:E,3,FALSE)</f>
        <v>1061.1000000000001</v>
      </c>
      <c r="I30" s="125"/>
      <c r="K30" t="s">
        <v>168</v>
      </c>
      <c r="N30" t="s">
        <v>49</v>
      </c>
      <c r="O30" t="s">
        <v>50</v>
      </c>
      <c r="P30" t="s">
        <v>51</v>
      </c>
      <c r="Q30" t="s">
        <v>104</v>
      </c>
      <c r="R30" t="s">
        <v>112</v>
      </c>
      <c r="S30" t="s">
        <v>113</v>
      </c>
      <c r="T30" t="s">
        <v>129</v>
      </c>
      <c r="U30" t="s">
        <v>105</v>
      </c>
      <c r="V30" s="26"/>
      <c r="W30" s="7">
        <v>5</v>
      </c>
      <c r="X30" s="7">
        <v>5</v>
      </c>
      <c r="Y30" s="7">
        <v>5</v>
      </c>
      <c r="Z30" s="7">
        <v>5</v>
      </c>
      <c r="AA30" s="7">
        <v>3</v>
      </c>
      <c r="AB30" s="7">
        <v>3</v>
      </c>
      <c r="AC30" s="7">
        <v>4</v>
      </c>
      <c r="AD30">
        <v>3</v>
      </c>
      <c r="AI30">
        <f>VLOOKUP(W30,CardUpgrade!$C$10:$I$20,6,FALSE)</f>
        <v>66</v>
      </c>
      <c r="AJ30">
        <f>VLOOKUP(X30,CardUpgrade!$C$10:$I$20,6,FALSE)</f>
        <v>66</v>
      </c>
      <c r="AK30">
        <f>VLOOKUP(Y30,CardUpgrade!$C$10:$I$20,6,FALSE)</f>
        <v>66</v>
      </c>
      <c r="AL30">
        <f>VLOOKUP(Z30,CardUpgrade!$C$10:$I$20,6,FALSE)</f>
        <v>66</v>
      </c>
      <c r="AM30">
        <f>VLOOKUP(AA30,CardUpgrade!$C$10:$I$20,6,FALSE)</f>
        <v>16</v>
      </c>
      <c r="AN30">
        <f>VLOOKUP(AB30,CardUpgrade!$C$10:$I$20,6,FALSE)</f>
        <v>16</v>
      </c>
      <c r="AO30">
        <f>VLOOKUP(AC30,CardUpgrade!$C$10:$I$20,7,FALSE)</f>
        <v>19</v>
      </c>
      <c r="AP30">
        <f>VLOOKUP(AD30,CardUpgrade!$C$10:$I$20,7,FALSE)</f>
        <v>9</v>
      </c>
      <c r="AS30" s="2">
        <f>SUM(AI30:AJ30)*'Chest&amp;Cards&amp;Offer'!$N$3 + SUM('Dungeon&amp;Framework'!AK30:AN30)*'Chest&amp;Cards&amp;Offer'!$N$4</f>
        <v>2443200</v>
      </c>
      <c r="AT30">
        <f>SUM(AO30:AP30)*'Chest&amp;Cards&amp;Offer'!$N$5</f>
        <v>1344000</v>
      </c>
      <c r="AU30" s="11">
        <f t="shared" si="33"/>
        <v>360000</v>
      </c>
      <c r="AW30" s="41">
        <v>0.4</v>
      </c>
      <c r="AX30">
        <f t="shared" si="8"/>
        <v>216000</v>
      </c>
      <c r="AY30">
        <f t="shared" si="9"/>
        <v>144000</v>
      </c>
      <c r="AZ30">
        <f>SUM($AY$5:AY30)</f>
        <v>768000</v>
      </c>
      <c r="BA30">
        <f>AZ30/'Chest&amp;Cards&amp;Offer'!$R$3</f>
        <v>3200</v>
      </c>
      <c r="BB30">
        <f t="shared" si="10"/>
        <v>32</v>
      </c>
      <c r="BC30">
        <v>26</v>
      </c>
      <c r="BH30">
        <f>VLOOKUP(LEFT(C30,1),'CardsStar&amp;Rewards'!$AF$13:$AJ$16,3,FALSE)</f>
        <v>12</v>
      </c>
      <c r="BI30">
        <f>VLOOKUP(LEFT(C30,1),'CardsStar&amp;Rewards'!$AF$19:$AJ$22,3,FALSE)</f>
        <v>6</v>
      </c>
      <c r="BJ30">
        <f>SUM($BI$5:BI30)</f>
        <v>134</v>
      </c>
      <c r="BS30">
        <f>VLOOKUP(BJ30,StarIdelRewards!A:D,4,FALSE)</f>
        <v>23</v>
      </c>
      <c r="BT30">
        <v>2</v>
      </c>
      <c r="BU30">
        <f t="shared" si="11"/>
        <v>160</v>
      </c>
      <c r="BV30">
        <f t="shared" si="12"/>
        <v>9600</v>
      </c>
      <c r="BW30">
        <f t="shared" si="13"/>
        <v>220800</v>
      </c>
      <c r="BX30">
        <f>SUM($BW$5:BW30)</f>
        <v>2424000</v>
      </c>
      <c r="BY30">
        <f>SUM($AX$5:AX30)</f>
        <v>1675200</v>
      </c>
      <c r="BZ30" s="46">
        <f t="shared" si="14"/>
        <v>0.44699140401146131</v>
      </c>
      <c r="CG30">
        <f t="shared" si="15"/>
        <v>134</v>
      </c>
      <c r="CH30" s="121"/>
      <c r="CI30" s="43">
        <f t="shared" si="39"/>
        <v>8</v>
      </c>
      <c r="CJ30" s="43">
        <f t="shared" si="39"/>
        <v>720</v>
      </c>
      <c r="CK30" s="42"/>
      <c r="CQ30">
        <f>VLOOKUP(W30,CardUpgrade!$O$9:$R$20,2,FALSE)</f>
        <v>375000</v>
      </c>
      <c r="CR30">
        <f>VLOOKUP(X30,CardUpgrade!$O$9:$R$20,2,FALSE)</f>
        <v>375000</v>
      </c>
      <c r="CS30">
        <f>VLOOKUP(Y30,CardUpgrade!$O$9:$R$20,3,FALSE)</f>
        <v>935000</v>
      </c>
      <c r="CT30">
        <f>VLOOKUP(Z30,CardUpgrade!$O$9:$R$20,3,FALSE)</f>
        <v>935000</v>
      </c>
      <c r="CU30">
        <f>VLOOKUP(AA30,CardUpgrade!$O$9:$R$20,3,FALSE)</f>
        <v>315000</v>
      </c>
      <c r="CV30">
        <f>VLOOKUP(AB30,CardUpgrade!$O$9:$R$20,3,FALSE)</f>
        <v>315000</v>
      </c>
      <c r="CW30">
        <f>VLOOKUP(AC30,CardUpgrade!$O$9:$R$20,4,FALSE)</f>
        <v>1115000</v>
      </c>
      <c r="CX30">
        <f>VLOOKUP(AD30,CardUpgrade!$O$9:$R$20,4,FALSE)</f>
        <v>645000</v>
      </c>
      <c r="CY30">
        <f t="shared" si="17"/>
        <v>3250000</v>
      </c>
      <c r="CZ30">
        <f t="shared" si="34"/>
        <v>350000</v>
      </c>
      <c r="DA30">
        <f t="shared" si="18"/>
        <v>110400</v>
      </c>
      <c r="DB30">
        <f t="shared" si="19"/>
        <v>72000</v>
      </c>
      <c r="DC30" s="47">
        <v>0.1</v>
      </c>
      <c r="DD30" s="71">
        <f t="shared" si="20"/>
        <v>150840</v>
      </c>
      <c r="DE30">
        <f>SUM($DD$5:DD30)</f>
        <v>1581120</v>
      </c>
      <c r="DF30" s="47">
        <v>0.5</v>
      </c>
      <c r="DG30" s="47">
        <f t="shared" si="38"/>
        <v>0.5</v>
      </c>
      <c r="DH30" s="74">
        <f t="shared" si="22"/>
        <v>75420</v>
      </c>
      <c r="DI30">
        <f>SUM($DH$5:DH30)</f>
        <v>665760</v>
      </c>
      <c r="DJ30">
        <f t="shared" si="35"/>
        <v>75420</v>
      </c>
      <c r="DK30">
        <f t="shared" si="23"/>
        <v>75420</v>
      </c>
      <c r="DL30">
        <f>SUM($DK$5:DK30)</f>
        <v>915360</v>
      </c>
      <c r="DM30">
        <f t="shared" si="0"/>
        <v>134</v>
      </c>
      <c r="DN30">
        <f>SUM($BH$5:BH30)</f>
        <v>236</v>
      </c>
      <c r="DO30">
        <f t="shared" si="24"/>
        <v>185</v>
      </c>
      <c r="DP30" s="121"/>
      <c r="DQ30" s="121"/>
      <c r="DR30">
        <f t="shared" si="25"/>
        <v>6831.0447761194027</v>
      </c>
      <c r="DS30" s="121"/>
      <c r="DT30">
        <f>VLOOKUP(DM30,StarIdelRewards!A:I,9,FALSE)*BV30</f>
        <v>105600</v>
      </c>
      <c r="DU30">
        <f t="shared" si="26"/>
        <v>75420</v>
      </c>
      <c r="DV30">
        <f>SUM($DT$5:DT30)</f>
        <v>1171200</v>
      </c>
      <c r="DW30" s="46">
        <f t="shared" si="27"/>
        <v>-0.43155737704918035</v>
      </c>
      <c r="DX30">
        <f t="shared" si="1"/>
        <v>7.8562500000000002</v>
      </c>
      <c r="DZ30" s="119">
        <f t="shared" si="2"/>
        <v>35000</v>
      </c>
      <c r="EA30" s="119">
        <f t="shared" si="3"/>
        <v>32</v>
      </c>
      <c r="EB30" s="121"/>
      <c r="ED30">
        <f t="shared" si="4"/>
        <v>32</v>
      </c>
      <c r="EE30">
        <f>B30*(3-1.333)*'Chest&amp;Cards&amp;Offer'!$J$70/100</f>
        <v>39.007799999999996</v>
      </c>
      <c r="EF30">
        <f t="shared" si="28"/>
        <v>71.007800000000003</v>
      </c>
      <c r="EG30">
        <f t="shared" si="29"/>
        <v>185</v>
      </c>
      <c r="EJ30">
        <f>VLOOKUP(W30,CardUpgrade!$I$52:$L$63,2,FALSE)</f>
        <v>66</v>
      </c>
      <c r="EK30">
        <f>VLOOKUP(X30,CardUpgrade!$I$52:$L$63,2,FALSE)</f>
        <v>66</v>
      </c>
      <c r="EL30">
        <f>VLOOKUP(Y30,CardUpgrade!$I$52:$L$63,3,FALSE)</f>
        <v>396</v>
      </c>
      <c r="EM30">
        <f>VLOOKUP(Z30,CardUpgrade!$I$52:$L$63,3,FALSE)</f>
        <v>396</v>
      </c>
      <c r="EN30">
        <f>VLOOKUP(AA30,CardUpgrade!$I$52:$L$63,3,FALSE)</f>
        <v>96</v>
      </c>
      <c r="EO30">
        <f>VLOOKUP(AB30,CardUpgrade!$I$52:$L$63,3,FALSE)</f>
        <v>96</v>
      </c>
      <c r="EP30">
        <f>VLOOKUP(AC30,CardUpgrade!$I$52:$L$63,4,FALSE)</f>
        <v>576</v>
      </c>
      <c r="EQ30">
        <f>VLOOKUP(AD30,CardUpgrade!$I$52:$L$63,4,FALSE)</f>
        <v>256</v>
      </c>
      <c r="ER30" s="7">
        <v>5</v>
      </c>
      <c r="ES30" s="7">
        <f t="shared" si="30"/>
        <v>1116</v>
      </c>
      <c r="EU30" s="7">
        <f t="shared" si="5"/>
        <v>1948</v>
      </c>
      <c r="EX30" s="7">
        <f t="shared" si="31"/>
        <v>4</v>
      </c>
      <c r="EY30" s="7">
        <f>SUM($EX$5:EX30)</f>
        <v>104</v>
      </c>
      <c r="EZ30" s="7">
        <v>2</v>
      </c>
      <c r="FA30" s="7">
        <f>SUM($EZ$5:EZ30)</f>
        <v>52</v>
      </c>
      <c r="FB30" s="7">
        <f>IFERROR(VLOOKUP(ER30,'CourseLevel&amp;Rewards&amp;PVP'!$A$3:$F$18,6,FALSE),"")</f>
        <v>12</v>
      </c>
      <c r="FC30" s="7">
        <f>SUM($FB$5:FB30)</f>
        <v>40</v>
      </c>
      <c r="FD30" s="7">
        <f>VLOOKUP(CG30,ProgressReward!C:K,9,FALSE)</f>
        <v>35</v>
      </c>
      <c r="FE30" s="7">
        <f t="shared" si="32"/>
        <v>127</v>
      </c>
      <c r="FJ30" t="s">
        <v>308</v>
      </c>
    </row>
    <row r="31" spans="1:166" x14ac:dyDescent="0.2">
      <c r="A31" s="11">
        <v>27</v>
      </c>
      <c r="B31">
        <v>27</v>
      </c>
      <c r="C31" s="14" t="s">
        <v>112</v>
      </c>
      <c r="D31" s="7">
        <v>4</v>
      </c>
      <c r="E31" t="str">
        <f t="shared" si="36"/>
        <v>紫3 - Lv4</v>
      </c>
      <c r="G31" t="str">
        <f t="shared" si="37"/>
        <v>紫4</v>
      </c>
      <c r="H31">
        <f>VLOOKUP(G31,Reference1!C:E,3,FALSE)</f>
        <v>1179</v>
      </c>
      <c r="I31" s="125"/>
      <c r="K31" t="s">
        <v>169</v>
      </c>
      <c r="M31" s="123" t="s">
        <v>157</v>
      </c>
      <c r="N31" s="13" t="s">
        <v>132</v>
      </c>
      <c r="O31" s="13" t="s">
        <v>132</v>
      </c>
      <c r="P31" s="14" t="s">
        <v>132</v>
      </c>
      <c r="Q31" s="14" t="s">
        <v>132</v>
      </c>
      <c r="R31" s="14" t="s">
        <v>132</v>
      </c>
      <c r="S31" s="14" t="s">
        <v>132</v>
      </c>
      <c r="T31" s="7" t="s">
        <v>132</v>
      </c>
      <c r="U31" t="s">
        <v>132</v>
      </c>
      <c r="V31" s="26" t="s">
        <v>340</v>
      </c>
      <c r="W31" s="7">
        <v>5</v>
      </c>
      <c r="X31" s="7">
        <v>5</v>
      </c>
      <c r="Y31" s="7">
        <v>5</v>
      </c>
      <c r="Z31" s="7">
        <v>5</v>
      </c>
      <c r="AA31" s="7">
        <v>4</v>
      </c>
      <c r="AB31" s="7">
        <v>3</v>
      </c>
      <c r="AC31">
        <v>5</v>
      </c>
      <c r="AD31">
        <v>3</v>
      </c>
      <c r="AI31">
        <f>VLOOKUP(W31,CardUpgrade!$C$10:$I$20,6,FALSE)</f>
        <v>66</v>
      </c>
      <c r="AJ31">
        <f>VLOOKUP(X31,CardUpgrade!$C$10:$I$20,6,FALSE)</f>
        <v>66</v>
      </c>
      <c r="AK31">
        <f>VLOOKUP(Y31,CardUpgrade!$C$10:$I$20,6,FALSE)</f>
        <v>66</v>
      </c>
      <c r="AL31">
        <f>VLOOKUP(Z31,CardUpgrade!$C$10:$I$20,6,FALSE)</f>
        <v>66</v>
      </c>
      <c r="AM31">
        <f>VLOOKUP(AA31,CardUpgrade!$C$10:$I$20,6,FALSE)</f>
        <v>36</v>
      </c>
      <c r="AN31">
        <f>VLOOKUP(AB31,CardUpgrade!$C$10:$I$20,6,FALSE)</f>
        <v>16</v>
      </c>
      <c r="AO31">
        <f>VLOOKUP(AC31,CardUpgrade!$C$10:$I$20,7,FALSE)</f>
        <v>34</v>
      </c>
      <c r="AP31">
        <f>VLOOKUP(AD31,CardUpgrade!$C$10:$I$20,7,FALSE)</f>
        <v>9</v>
      </c>
      <c r="AS31" s="2">
        <f>SUM(AI31:AJ31)*'Chest&amp;Cards&amp;Offer'!$N$3 + SUM('Dungeon&amp;Framework'!AK31:AN31)*'Chest&amp;Cards&amp;Offer'!$N$4</f>
        <v>2683200</v>
      </c>
      <c r="AT31">
        <f>SUM(AO31:AP31)*'Chest&amp;Cards&amp;Offer'!$N$5</f>
        <v>2064000</v>
      </c>
      <c r="AU31" s="11">
        <f t="shared" si="33"/>
        <v>240000</v>
      </c>
      <c r="AW31" s="41">
        <v>0.4</v>
      </c>
      <c r="AX31">
        <f t="shared" si="8"/>
        <v>144000</v>
      </c>
      <c r="AY31">
        <f t="shared" si="9"/>
        <v>96000</v>
      </c>
      <c r="AZ31">
        <f>SUM($AY$5:AY31)</f>
        <v>864000</v>
      </c>
      <c r="BA31">
        <f>AZ31/'Chest&amp;Cards&amp;Offer'!$R$3</f>
        <v>3600</v>
      </c>
      <c r="BB31">
        <f t="shared" si="10"/>
        <v>36</v>
      </c>
      <c r="BC31">
        <v>27</v>
      </c>
      <c r="BH31">
        <f>VLOOKUP(LEFT(C31,1),'CardsStar&amp;Rewards'!$AF$13:$AJ$16,3,FALSE)</f>
        <v>12</v>
      </c>
      <c r="BI31">
        <f>VLOOKUP(LEFT(C31,1),'CardsStar&amp;Rewards'!$AF$19:$AJ$22,3,FALSE)</f>
        <v>6</v>
      </c>
      <c r="BJ31">
        <f>SUM($BI$5:BI31)</f>
        <v>140</v>
      </c>
      <c r="BS31">
        <f>VLOOKUP(BJ31,StarIdelRewards!A:D,4,FALSE)</f>
        <v>23</v>
      </c>
      <c r="BT31">
        <v>2</v>
      </c>
      <c r="BU31">
        <f t="shared" si="11"/>
        <v>160</v>
      </c>
      <c r="BV31">
        <f t="shared" si="12"/>
        <v>9600</v>
      </c>
      <c r="BW31">
        <f t="shared" si="13"/>
        <v>220800</v>
      </c>
      <c r="BX31">
        <f>SUM($BW$5:BW31)</f>
        <v>2644800</v>
      </c>
      <c r="BY31">
        <f>SUM($AX$5:AX31)</f>
        <v>1819200</v>
      </c>
      <c r="BZ31" s="46">
        <f t="shared" si="14"/>
        <v>0.45382585751978893</v>
      </c>
      <c r="CG31">
        <f t="shared" si="15"/>
        <v>140</v>
      </c>
      <c r="CH31" s="121"/>
      <c r="CI31" s="43">
        <f t="shared" si="39"/>
        <v>9</v>
      </c>
      <c r="CJ31" s="43">
        <f t="shared" si="39"/>
        <v>810</v>
      </c>
      <c r="CK31" s="42"/>
      <c r="CQ31">
        <f>VLOOKUP(W31,CardUpgrade!$O$9:$R$20,2,FALSE)</f>
        <v>375000</v>
      </c>
      <c r="CR31">
        <f>VLOOKUP(X31,CardUpgrade!$O$9:$R$20,2,FALSE)</f>
        <v>375000</v>
      </c>
      <c r="CS31">
        <f>VLOOKUP(Y31,CardUpgrade!$O$9:$R$20,3,FALSE)</f>
        <v>935000</v>
      </c>
      <c r="CT31">
        <f>VLOOKUP(Z31,CardUpgrade!$O$9:$R$20,3,FALSE)</f>
        <v>935000</v>
      </c>
      <c r="CU31">
        <f>VLOOKUP(AA31,CardUpgrade!$O$9:$R$20,3,FALSE)</f>
        <v>585000</v>
      </c>
      <c r="CV31">
        <f>VLOOKUP(AB31,CardUpgrade!$O$9:$R$20,3,FALSE)</f>
        <v>315000</v>
      </c>
      <c r="CW31">
        <f>VLOOKUP(AC31,CardUpgrade!$O$9:$R$20,4,FALSE)</f>
        <v>1865000</v>
      </c>
      <c r="CX31">
        <f>VLOOKUP(AD31,CardUpgrade!$O$9:$R$20,4,FALSE)</f>
        <v>645000</v>
      </c>
      <c r="CY31">
        <f t="shared" si="17"/>
        <v>3520000</v>
      </c>
      <c r="CZ31">
        <f t="shared" si="34"/>
        <v>270000</v>
      </c>
      <c r="DA31">
        <f t="shared" si="18"/>
        <v>110400</v>
      </c>
      <c r="DB31">
        <f t="shared" si="19"/>
        <v>48000</v>
      </c>
      <c r="DC31" s="47">
        <v>0.1</v>
      </c>
      <c r="DD31" s="71">
        <f t="shared" si="20"/>
        <v>100440</v>
      </c>
      <c r="DE31">
        <f>SUM($DD$5:DD31)</f>
        <v>1681560</v>
      </c>
      <c r="DF31" s="47">
        <v>0.5</v>
      </c>
      <c r="DG31" s="47">
        <f t="shared" si="38"/>
        <v>0.5</v>
      </c>
      <c r="DH31" s="74">
        <f t="shared" si="22"/>
        <v>50220</v>
      </c>
      <c r="DI31">
        <f>SUM($DH$5:DH31)</f>
        <v>715980</v>
      </c>
      <c r="DJ31">
        <f t="shared" si="35"/>
        <v>50220</v>
      </c>
      <c r="DK31">
        <f t="shared" si="23"/>
        <v>50220</v>
      </c>
      <c r="DL31">
        <f>SUM($DK$5:DK31)</f>
        <v>965580</v>
      </c>
      <c r="DM31">
        <f t="shared" si="0"/>
        <v>140</v>
      </c>
      <c r="DN31">
        <f>SUM($BH$5:BH31)</f>
        <v>248</v>
      </c>
      <c r="DO31">
        <f t="shared" si="24"/>
        <v>194</v>
      </c>
      <c r="DP31" s="121"/>
      <c r="DQ31" s="121"/>
      <c r="DR31">
        <f t="shared" si="25"/>
        <v>6897</v>
      </c>
      <c r="DS31" s="121"/>
      <c r="DT31">
        <f>VLOOKUP(DM31,StarIdelRewards!A:I,9,FALSE)*BV31</f>
        <v>105600</v>
      </c>
      <c r="DU31">
        <f t="shared" si="26"/>
        <v>50220</v>
      </c>
      <c r="DV31">
        <f>SUM($DT$5:DT31)</f>
        <v>1276800</v>
      </c>
      <c r="DW31" s="46">
        <f t="shared" si="27"/>
        <v>-0.43923872180451129</v>
      </c>
      <c r="DX31">
        <f t="shared" si="1"/>
        <v>5.2312500000000002</v>
      </c>
      <c r="DZ31" s="119">
        <f t="shared" si="2"/>
        <v>27000</v>
      </c>
      <c r="EA31" s="119">
        <f t="shared" si="3"/>
        <v>36</v>
      </c>
      <c r="EB31" s="121"/>
      <c r="ED31">
        <f t="shared" si="4"/>
        <v>36</v>
      </c>
      <c r="EE31">
        <f>B31*(3-1.333)*'Chest&amp;Cards&amp;Offer'!$J$70/100</f>
        <v>40.508099999999999</v>
      </c>
      <c r="EF31">
        <f t="shared" si="28"/>
        <v>76.508099999999999</v>
      </c>
      <c r="EG31">
        <f t="shared" si="29"/>
        <v>194</v>
      </c>
      <c r="EJ31">
        <f>VLOOKUP(W31,CardUpgrade!$I$52:$L$63,2,FALSE)</f>
        <v>66</v>
      </c>
      <c r="EK31">
        <f>VLOOKUP(X31,CardUpgrade!$I$52:$L$63,2,FALSE)</f>
        <v>66</v>
      </c>
      <c r="EL31">
        <f>VLOOKUP(Y31,CardUpgrade!$I$52:$L$63,3,FALSE)</f>
        <v>396</v>
      </c>
      <c r="EM31">
        <f>VLOOKUP(Z31,CardUpgrade!$I$52:$L$63,3,FALSE)</f>
        <v>396</v>
      </c>
      <c r="EN31">
        <f>VLOOKUP(AA31,CardUpgrade!$I$52:$L$63,3,FALSE)</f>
        <v>216</v>
      </c>
      <c r="EO31">
        <f>VLOOKUP(AB31,CardUpgrade!$I$52:$L$63,3,FALSE)</f>
        <v>96</v>
      </c>
      <c r="EP31">
        <f>VLOOKUP(AC31,CardUpgrade!$I$52:$L$63,4,FALSE)</f>
        <v>1056</v>
      </c>
      <c r="EQ31">
        <f>VLOOKUP(AD31,CardUpgrade!$I$52:$L$63,4,FALSE)</f>
        <v>256</v>
      </c>
      <c r="ES31" s="7">
        <f t="shared" si="30"/>
        <v>1236</v>
      </c>
      <c r="EU31" s="7">
        <f t="shared" si="5"/>
        <v>2548</v>
      </c>
      <c r="EX31" s="7">
        <f t="shared" si="31"/>
        <v>4</v>
      </c>
      <c r="EY31" s="7">
        <f>SUM($EX$5:EX31)</f>
        <v>108</v>
      </c>
      <c r="EZ31" s="7">
        <v>2</v>
      </c>
      <c r="FA31" s="7">
        <f>SUM($EZ$5:EZ31)</f>
        <v>54</v>
      </c>
      <c r="FB31" s="7" t="str">
        <f>IFERROR(VLOOKUP(ER31,'CourseLevel&amp;Rewards&amp;PVP'!$A$3:$F$18,6,FALSE),"")</f>
        <v/>
      </c>
      <c r="FC31" s="7">
        <f>SUM($FB$5:FB31)</f>
        <v>40</v>
      </c>
      <c r="FD31" s="7">
        <f>VLOOKUP(CG31,ProgressReward!C:K,9,FALSE)</f>
        <v>43</v>
      </c>
      <c r="FE31" s="7">
        <f t="shared" si="32"/>
        <v>137</v>
      </c>
    </row>
    <row r="32" spans="1:166" x14ac:dyDescent="0.2">
      <c r="A32" s="11">
        <v>28</v>
      </c>
      <c r="B32">
        <v>28</v>
      </c>
      <c r="C32" s="14" t="s">
        <v>112</v>
      </c>
      <c r="D32">
        <v>5</v>
      </c>
      <c r="E32" t="str">
        <f t="shared" si="36"/>
        <v>紫3 - Lv5</v>
      </c>
      <c r="G32" t="str">
        <f t="shared" si="37"/>
        <v>紫5</v>
      </c>
      <c r="H32">
        <f>VLOOKUP(G32,Reference1!C:E,3,FALSE)</f>
        <v>1061.1000000000001</v>
      </c>
      <c r="I32" s="125"/>
      <c r="K32" t="s">
        <v>170</v>
      </c>
      <c r="M32" s="123"/>
      <c r="N32" s="13" t="s">
        <v>133</v>
      </c>
      <c r="O32" s="13" t="s">
        <v>133</v>
      </c>
      <c r="P32" s="14" t="s">
        <v>133</v>
      </c>
      <c r="Q32" s="14" t="s">
        <v>133</v>
      </c>
      <c r="R32" s="14" t="s">
        <v>133</v>
      </c>
      <c r="S32" s="14" t="s">
        <v>133</v>
      </c>
      <c r="T32" s="7" t="s">
        <v>133</v>
      </c>
      <c r="U32" t="s">
        <v>133</v>
      </c>
      <c r="V32" s="26"/>
      <c r="W32" s="7">
        <v>5</v>
      </c>
      <c r="X32" s="7">
        <v>5</v>
      </c>
      <c r="Y32" s="7">
        <v>5</v>
      </c>
      <c r="Z32" s="7">
        <v>5</v>
      </c>
      <c r="AA32" s="7">
        <v>5</v>
      </c>
      <c r="AB32" s="7">
        <v>3</v>
      </c>
      <c r="AC32" s="7">
        <v>6</v>
      </c>
      <c r="AD32">
        <v>3</v>
      </c>
      <c r="AI32">
        <f>VLOOKUP(W32,CardUpgrade!$C$10:$I$20,6,FALSE)</f>
        <v>66</v>
      </c>
      <c r="AJ32">
        <f>VLOOKUP(X32,CardUpgrade!$C$10:$I$20,6,FALSE)</f>
        <v>66</v>
      </c>
      <c r="AK32">
        <f>VLOOKUP(Y32,CardUpgrade!$C$10:$I$20,6,FALSE)</f>
        <v>66</v>
      </c>
      <c r="AL32">
        <f>VLOOKUP(Z32,CardUpgrade!$C$10:$I$20,6,FALSE)</f>
        <v>66</v>
      </c>
      <c r="AM32">
        <f>VLOOKUP(AA32,CardUpgrade!$C$10:$I$20,6,FALSE)</f>
        <v>66</v>
      </c>
      <c r="AN32">
        <f>VLOOKUP(AB32,CardUpgrade!$C$10:$I$20,6,FALSE)</f>
        <v>16</v>
      </c>
      <c r="AO32">
        <f>VLOOKUP(AC32,CardUpgrade!$C$10:$I$20,7,FALSE)</f>
        <v>59</v>
      </c>
      <c r="AP32">
        <f>VLOOKUP(AD32,CardUpgrade!$C$10:$I$20,7,FALSE)</f>
        <v>9</v>
      </c>
      <c r="AS32" s="2">
        <f>SUM(AI32:AJ32)*'Chest&amp;Cards&amp;Offer'!$N$3 + SUM('Dungeon&amp;Framework'!AK32:AN32)*'Chest&amp;Cards&amp;Offer'!$N$4</f>
        <v>3043200</v>
      </c>
      <c r="AT32">
        <f>SUM(AO32:AP32)*'Chest&amp;Cards&amp;Offer'!$N$5</f>
        <v>3264000</v>
      </c>
      <c r="AU32" s="11">
        <f t="shared" si="33"/>
        <v>360000</v>
      </c>
      <c r="AW32" s="41">
        <v>0.4</v>
      </c>
      <c r="AX32">
        <f t="shared" si="8"/>
        <v>216000</v>
      </c>
      <c r="AY32">
        <f t="shared" si="9"/>
        <v>144000</v>
      </c>
      <c r="AZ32">
        <f>SUM($AY$5:AY32)</f>
        <v>1008000</v>
      </c>
      <c r="BA32">
        <f>AZ32/'Chest&amp;Cards&amp;Offer'!$R$3</f>
        <v>4200</v>
      </c>
      <c r="BB32">
        <f t="shared" si="10"/>
        <v>42</v>
      </c>
      <c r="BC32">
        <v>28</v>
      </c>
      <c r="BH32">
        <f>VLOOKUP(LEFT(C32,1),'CardsStar&amp;Rewards'!$AF$13:$AJ$16,3,FALSE)</f>
        <v>12</v>
      </c>
      <c r="BI32">
        <f>VLOOKUP(LEFT(C32,1),'CardsStar&amp;Rewards'!$AF$19:$AJ$22,3,FALSE)</f>
        <v>6</v>
      </c>
      <c r="BJ32">
        <f>SUM($BI$5:BI32)</f>
        <v>146</v>
      </c>
      <c r="BS32">
        <f>VLOOKUP(BJ32,StarIdelRewards!A:D,4,FALSE)</f>
        <v>24</v>
      </c>
      <c r="BT32">
        <v>2</v>
      </c>
      <c r="BU32">
        <f t="shared" si="11"/>
        <v>160</v>
      </c>
      <c r="BV32">
        <f t="shared" si="12"/>
        <v>9600</v>
      </c>
      <c r="BW32">
        <f t="shared" si="13"/>
        <v>230400</v>
      </c>
      <c r="BX32">
        <f>SUM($BW$5:BW32)</f>
        <v>2875200</v>
      </c>
      <c r="BY32">
        <f>SUM($AX$5:AX32)</f>
        <v>2035200</v>
      </c>
      <c r="BZ32" s="46">
        <f t="shared" si="14"/>
        <v>0.41273584905660377</v>
      </c>
      <c r="CG32">
        <f t="shared" si="15"/>
        <v>146</v>
      </c>
      <c r="CH32" s="121"/>
      <c r="CI32" s="43">
        <f t="shared" si="39"/>
        <v>10</v>
      </c>
      <c r="CJ32" s="43">
        <f t="shared" si="39"/>
        <v>900</v>
      </c>
      <c r="CK32" s="42"/>
      <c r="CL32" t="s">
        <v>463</v>
      </c>
      <c r="CQ32">
        <f>VLOOKUP(W32,CardUpgrade!$O$9:$R$20,2,FALSE)</f>
        <v>375000</v>
      </c>
      <c r="CR32">
        <f>VLOOKUP(X32,CardUpgrade!$O$9:$R$20,2,FALSE)</f>
        <v>375000</v>
      </c>
      <c r="CS32">
        <f>VLOOKUP(Y32,CardUpgrade!$O$9:$R$20,3,FALSE)</f>
        <v>935000</v>
      </c>
      <c r="CT32">
        <f>VLOOKUP(Z32,CardUpgrade!$O$9:$R$20,3,FALSE)</f>
        <v>935000</v>
      </c>
      <c r="CU32">
        <f>VLOOKUP(AA32,CardUpgrade!$O$9:$R$20,3,FALSE)</f>
        <v>935000</v>
      </c>
      <c r="CV32">
        <f>VLOOKUP(AB32,CardUpgrade!$O$9:$R$20,3,FALSE)</f>
        <v>315000</v>
      </c>
      <c r="CW32">
        <f>VLOOKUP(AC32,CardUpgrade!$O$9:$R$20,4,FALSE)</f>
        <v>3265000</v>
      </c>
      <c r="CX32">
        <f>VLOOKUP(AD32,CardUpgrade!$O$9:$R$20,4,FALSE)</f>
        <v>645000</v>
      </c>
      <c r="CY32">
        <f t="shared" si="17"/>
        <v>3870000</v>
      </c>
      <c r="CZ32">
        <f t="shared" si="34"/>
        <v>350000</v>
      </c>
      <c r="DA32">
        <f t="shared" si="18"/>
        <v>115200</v>
      </c>
      <c r="DB32">
        <f t="shared" si="19"/>
        <v>72000</v>
      </c>
      <c r="DC32" s="47">
        <v>0.1</v>
      </c>
      <c r="DD32" s="71">
        <f t="shared" si="20"/>
        <v>146520</v>
      </c>
      <c r="DE32">
        <f>SUM($DD$5:DD32)</f>
        <v>1828080</v>
      </c>
      <c r="DF32" s="47">
        <v>0.5</v>
      </c>
      <c r="DG32" s="47">
        <f t="shared" si="38"/>
        <v>0.5</v>
      </c>
      <c r="DH32" s="74">
        <f t="shared" si="22"/>
        <v>73260</v>
      </c>
      <c r="DI32">
        <f>SUM($DH$5:DH32)</f>
        <v>789240</v>
      </c>
      <c r="DJ32">
        <f t="shared" si="35"/>
        <v>73260</v>
      </c>
      <c r="DK32">
        <f t="shared" si="23"/>
        <v>73260</v>
      </c>
      <c r="DL32">
        <f>SUM($DK$5:DK32)</f>
        <v>1038840</v>
      </c>
      <c r="DM32">
        <f t="shared" si="0"/>
        <v>146</v>
      </c>
      <c r="DN32">
        <f>SUM($BH$5:BH32)</f>
        <v>260</v>
      </c>
      <c r="DO32">
        <f t="shared" si="24"/>
        <v>203</v>
      </c>
      <c r="DP32" s="121"/>
      <c r="DQ32" s="121"/>
      <c r="DR32">
        <f t="shared" si="25"/>
        <v>7115.3424657534242</v>
      </c>
      <c r="DS32" s="121"/>
      <c r="DT32">
        <f>VLOOKUP(DM32,StarIdelRewards!A:I,9,FALSE)*BV32</f>
        <v>115200</v>
      </c>
      <c r="DU32">
        <f t="shared" si="26"/>
        <v>73260</v>
      </c>
      <c r="DV32">
        <f>SUM($DT$5:DT32)</f>
        <v>1392000</v>
      </c>
      <c r="DW32" s="46">
        <f t="shared" si="27"/>
        <v>-0.43301724137931036</v>
      </c>
      <c r="DX32">
        <f t="shared" si="1"/>
        <v>7.6312499999999996</v>
      </c>
      <c r="DZ32" s="119">
        <f t="shared" si="2"/>
        <v>35000</v>
      </c>
      <c r="EA32" s="119">
        <f t="shared" si="3"/>
        <v>42</v>
      </c>
      <c r="EB32" s="121"/>
      <c r="ED32">
        <f t="shared" si="4"/>
        <v>42</v>
      </c>
      <c r="EE32">
        <f>B32*(3-1.333)*'Chest&amp;Cards&amp;Offer'!$J$70/100</f>
        <v>42.008400000000002</v>
      </c>
      <c r="EF32">
        <f t="shared" si="28"/>
        <v>84.008399999999995</v>
      </c>
      <c r="EG32">
        <f t="shared" si="29"/>
        <v>203</v>
      </c>
      <c r="EJ32">
        <f>VLOOKUP(W32,CardUpgrade!$I$52:$L$63,2,FALSE)</f>
        <v>66</v>
      </c>
      <c r="EK32">
        <f>VLOOKUP(X32,CardUpgrade!$I$52:$L$63,2,FALSE)</f>
        <v>66</v>
      </c>
      <c r="EL32">
        <f>VLOOKUP(Y32,CardUpgrade!$I$52:$L$63,3,FALSE)</f>
        <v>396</v>
      </c>
      <c r="EM32">
        <f>VLOOKUP(Z32,CardUpgrade!$I$52:$L$63,3,FALSE)</f>
        <v>396</v>
      </c>
      <c r="EN32">
        <f>VLOOKUP(AA32,CardUpgrade!$I$52:$L$63,3,FALSE)</f>
        <v>396</v>
      </c>
      <c r="EO32">
        <f>VLOOKUP(AB32,CardUpgrade!$I$52:$L$63,3,FALSE)</f>
        <v>96</v>
      </c>
      <c r="EP32">
        <f>VLOOKUP(AC32,CardUpgrade!$I$52:$L$63,4,FALSE)</f>
        <v>1856</v>
      </c>
      <c r="EQ32">
        <f>VLOOKUP(AD32,CardUpgrade!$I$52:$L$63,4,FALSE)</f>
        <v>256</v>
      </c>
      <c r="ES32" s="7">
        <f t="shared" si="30"/>
        <v>1416</v>
      </c>
      <c r="EU32" s="7">
        <f t="shared" si="5"/>
        <v>3528</v>
      </c>
      <c r="EX32" s="7">
        <f t="shared" si="31"/>
        <v>4</v>
      </c>
      <c r="EY32" s="7">
        <f>SUM($EX$5:EX32)</f>
        <v>112</v>
      </c>
      <c r="EZ32" s="7">
        <v>2</v>
      </c>
      <c r="FA32" s="7">
        <f>SUM($EZ$5:EZ32)</f>
        <v>56</v>
      </c>
      <c r="FB32" s="7" t="str">
        <f>IFERROR(VLOOKUP(ER32,'CourseLevel&amp;Rewards&amp;PVP'!$A$3:$F$18,6,FALSE),"")</f>
        <v/>
      </c>
      <c r="FC32" s="7">
        <f>SUM($FB$5:FB32)</f>
        <v>40</v>
      </c>
      <c r="FD32" s="7">
        <f>VLOOKUP(CG32,ProgressReward!C:K,9,FALSE)</f>
        <v>46</v>
      </c>
      <c r="FE32" s="7">
        <f t="shared" si="32"/>
        <v>142</v>
      </c>
    </row>
    <row r="33" spans="1:254" x14ac:dyDescent="0.2">
      <c r="A33" s="11">
        <v>29</v>
      </c>
      <c r="B33">
        <v>29</v>
      </c>
      <c r="C33" s="14" t="s">
        <v>113</v>
      </c>
      <c r="D33">
        <v>4</v>
      </c>
      <c r="E33" t="str">
        <f t="shared" si="36"/>
        <v>紫4 - Lv4</v>
      </c>
      <c r="G33" t="str">
        <f t="shared" si="37"/>
        <v>紫4</v>
      </c>
      <c r="H33">
        <f>VLOOKUP(G33,Reference1!C:E,3,FALSE)</f>
        <v>1179</v>
      </c>
      <c r="I33" s="125"/>
      <c r="M33" s="123"/>
      <c r="N33" s="13" t="s">
        <v>134</v>
      </c>
      <c r="O33" s="13" t="s">
        <v>134</v>
      </c>
      <c r="P33" s="14" t="s">
        <v>134</v>
      </c>
      <c r="Q33" s="14" t="s">
        <v>134</v>
      </c>
      <c r="R33" s="14" t="s">
        <v>134</v>
      </c>
      <c r="S33" s="14" t="s">
        <v>134</v>
      </c>
      <c r="T33" s="7" t="s">
        <v>134</v>
      </c>
      <c r="U33" t="s">
        <v>134</v>
      </c>
      <c r="V33" s="26"/>
      <c r="W33" s="7">
        <v>5</v>
      </c>
      <c r="X33" s="7">
        <v>5</v>
      </c>
      <c r="Y33" s="7">
        <v>5</v>
      </c>
      <c r="Z33" s="7">
        <v>5</v>
      </c>
      <c r="AA33" s="7">
        <v>5</v>
      </c>
      <c r="AB33" s="7">
        <v>4</v>
      </c>
      <c r="AC33" s="7">
        <v>6</v>
      </c>
      <c r="AD33">
        <v>3</v>
      </c>
      <c r="AI33">
        <f>VLOOKUP(W33,CardUpgrade!$C$10:$I$20,6,FALSE)</f>
        <v>66</v>
      </c>
      <c r="AJ33">
        <f>VLOOKUP(X33,CardUpgrade!$C$10:$I$20,6,FALSE)</f>
        <v>66</v>
      </c>
      <c r="AK33">
        <f>VLOOKUP(Y33,CardUpgrade!$C$10:$I$20,6,FALSE)</f>
        <v>66</v>
      </c>
      <c r="AL33">
        <f>VLOOKUP(Z33,CardUpgrade!$C$10:$I$20,6,FALSE)</f>
        <v>66</v>
      </c>
      <c r="AM33">
        <f>VLOOKUP(AA33,CardUpgrade!$C$10:$I$20,6,FALSE)</f>
        <v>66</v>
      </c>
      <c r="AN33">
        <f>VLOOKUP(AB33,CardUpgrade!$C$10:$I$20,6,FALSE)</f>
        <v>36</v>
      </c>
      <c r="AO33">
        <f>VLOOKUP(AC33,CardUpgrade!$C$10:$I$20,7,FALSE)</f>
        <v>59</v>
      </c>
      <c r="AP33">
        <f>VLOOKUP(AD33,CardUpgrade!$C$10:$I$20,7,FALSE)</f>
        <v>9</v>
      </c>
      <c r="AS33" s="2">
        <f>SUM(AI33:AJ33)*'Chest&amp;Cards&amp;Offer'!$N$3 + SUM('Dungeon&amp;Framework'!AK33:AN33)*'Chest&amp;Cards&amp;Offer'!$N$4</f>
        <v>3283200</v>
      </c>
      <c r="AT33">
        <f>SUM(AO33:AP33)*'Chest&amp;Cards&amp;Offer'!$N$5</f>
        <v>3264000</v>
      </c>
      <c r="AU33" s="11">
        <f t="shared" si="33"/>
        <v>240000</v>
      </c>
      <c r="AW33" s="41">
        <v>0.4</v>
      </c>
      <c r="AX33">
        <f t="shared" si="8"/>
        <v>144000</v>
      </c>
      <c r="AY33">
        <f t="shared" si="9"/>
        <v>96000</v>
      </c>
      <c r="AZ33">
        <f>SUM($AY$5:AY33)</f>
        <v>1104000</v>
      </c>
      <c r="BA33">
        <f>AZ33/'Chest&amp;Cards&amp;Offer'!$R$3</f>
        <v>4600</v>
      </c>
      <c r="BB33">
        <f t="shared" si="10"/>
        <v>46</v>
      </c>
      <c r="BC33">
        <v>29</v>
      </c>
      <c r="BH33">
        <f>VLOOKUP(LEFT(C33,1),'CardsStar&amp;Rewards'!$AF$13:$AJ$16,3,FALSE)</f>
        <v>12</v>
      </c>
      <c r="BI33">
        <f>VLOOKUP(LEFT(C33,1),'CardsStar&amp;Rewards'!$AF$19:$AJ$22,3,FALSE)</f>
        <v>6</v>
      </c>
      <c r="BJ33">
        <f>SUM($BI$5:BI33)</f>
        <v>152</v>
      </c>
      <c r="BS33">
        <f>VLOOKUP(BJ33,StarIdelRewards!A:D,4,FALSE)</f>
        <v>24</v>
      </c>
      <c r="BT33">
        <v>2</v>
      </c>
      <c r="BU33">
        <f t="shared" si="11"/>
        <v>160</v>
      </c>
      <c r="BV33">
        <f t="shared" si="12"/>
        <v>9600</v>
      </c>
      <c r="BW33">
        <f t="shared" si="13"/>
        <v>230400</v>
      </c>
      <c r="BX33">
        <f>SUM($BW$5:BW33)</f>
        <v>3105600</v>
      </c>
      <c r="BY33">
        <f>SUM($AX$5:AX33)</f>
        <v>2179200</v>
      </c>
      <c r="BZ33" s="46">
        <f t="shared" si="14"/>
        <v>0.42511013215859028</v>
      </c>
      <c r="CG33">
        <f t="shared" si="15"/>
        <v>152</v>
      </c>
      <c r="CH33" s="121"/>
      <c r="CI33" s="43">
        <f t="shared" si="39"/>
        <v>11</v>
      </c>
      <c r="CJ33" s="43">
        <f t="shared" si="39"/>
        <v>990</v>
      </c>
      <c r="CK33" s="42"/>
      <c r="CQ33">
        <f>VLOOKUP(W33,CardUpgrade!$O$9:$R$20,2,FALSE)</f>
        <v>375000</v>
      </c>
      <c r="CR33">
        <f>VLOOKUP(X33,CardUpgrade!$O$9:$R$20,2,FALSE)</f>
        <v>375000</v>
      </c>
      <c r="CS33">
        <f>VLOOKUP(Y33,CardUpgrade!$O$9:$R$20,3,FALSE)</f>
        <v>935000</v>
      </c>
      <c r="CT33">
        <f>VLOOKUP(Z33,CardUpgrade!$O$9:$R$20,3,FALSE)</f>
        <v>935000</v>
      </c>
      <c r="CU33">
        <f>VLOOKUP(AA33,CardUpgrade!$O$9:$R$20,3,FALSE)</f>
        <v>935000</v>
      </c>
      <c r="CV33">
        <f>VLOOKUP(AB33,CardUpgrade!$O$9:$R$20,3,FALSE)</f>
        <v>585000</v>
      </c>
      <c r="CW33">
        <f>VLOOKUP(AC33,CardUpgrade!$O$9:$R$20,4,FALSE)</f>
        <v>3265000</v>
      </c>
      <c r="CX33">
        <f>VLOOKUP(AD33,CardUpgrade!$O$9:$R$20,4,FALSE)</f>
        <v>645000</v>
      </c>
      <c r="CY33">
        <f t="shared" si="17"/>
        <v>4140000</v>
      </c>
      <c r="CZ33">
        <f t="shared" si="34"/>
        <v>270000</v>
      </c>
      <c r="DA33">
        <f t="shared" si="18"/>
        <v>115200</v>
      </c>
      <c r="DB33">
        <f t="shared" si="19"/>
        <v>48000</v>
      </c>
      <c r="DC33" s="47">
        <v>0.1</v>
      </c>
      <c r="DD33" s="71">
        <f t="shared" si="20"/>
        <v>96120</v>
      </c>
      <c r="DE33">
        <f>SUM($DD$5:DD33)</f>
        <v>1924200</v>
      </c>
      <c r="DF33" s="47">
        <v>0.5</v>
      </c>
      <c r="DG33" s="47">
        <f t="shared" si="38"/>
        <v>0.5</v>
      </c>
      <c r="DH33" s="74">
        <f t="shared" si="22"/>
        <v>48060</v>
      </c>
      <c r="DI33">
        <f>SUM($DH$5:DH33)</f>
        <v>837300</v>
      </c>
      <c r="DJ33">
        <f t="shared" si="35"/>
        <v>48060</v>
      </c>
      <c r="DK33">
        <f t="shared" si="23"/>
        <v>48060</v>
      </c>
      <c r="DL33">
        <f>SUM($DK$5:DK33)</f>
        <v>1086900</v>
      </c>
      <c r="DM33">
        <f t="shared" si="0"/>
        <v>152</v>
      </c>
      <c r="DN33">
        <f>SUM($BH$5:BH33)</f>
        <v>272</v>
      </c>
      <c r="DO33">
        <f t="shared" si="24"/>
        <v>212</v>
      </c>
      <c r="DP33" s="121"/>
      <c r="DQ33" s="121"/>
      <c r="DR33">
        <f t="shared" si="25"/>
        <v>7150.6578947368425</v>
      </c>
      <c r="DS33" s="121"/>
      <c r="DT33">
        <f>VLOOKUP(DM33,StarIdelRewards!A:I,9,FALSE)*BV33</f>
        <v>115200</v>
      </c>
      <c r="DU33">
        <f t="shared" si="26"/>
        <v>48060</v>
      </c>
      <c r="DV33">
        <f>SUM($DT$5:DT33)</f>
        <v>1507200</v>
      </c>
      <c r="DW33" s="46">
        <f t="shared" si="27"/>
        <v>-0.44446656050955413</v>
      </c>
      <c r="DX33">
        <f t="shared" si="1"/>
        <v>5.0062499999999996</v>
      </c>
      <c r="DZ33" s="119">
        <f t="shared" si="2"/>
        <v>27000</v>
      </c>
      <c r="EA33" s="119">
        <f t="shared" si="3"/>
        <v>46</v>
      </c>
      <c r="EB33" s="121"/>
      <c r="ED33">
        <f t="shared" si="4"/>
        <v>46</v>
      </c>
      <c r="EE33">
        <f>B33*(3-1.333)*'Chest&amp;Cards&amp;Offer'!$J$70/100</f>
        <v>43.508699999999997</v>
      </c>
      <c r="EF33">
        <f t="shared" si="28"/>
        <v>89.508700000000005</v>
      </c>
      <c r="EG33">
        <f t="shared" si="29"/>
        <v>212</v>
      </c>
      <c r="EJ33">
        <f>VLOOKUP(W33,CardUpgrade!$I$52:$L$63,2,FALSE)</f>
        <v>66</v>
      </c>
      <c r="EK33">
        <f>VLOOKUP(X33,CardUpgrade!$I$52:$L$63,2,FALSE)</f>
        <v>66</v>
      </c>
      <c r="EL33">
        <f>VLOOKUP(Y33,CardUpgrade!$I$52:$L$63,3,FALSE)</f>
        <v>396</v>
      </c>
      <c r="EM33">
        <f>VLOOKUP(Z33,CardUpgrade!$I$52:$L$63,3,FALSE)</f>
        <v>396</v>
      </c>
      <c r="EN33">
        <f>VLOOKUP(AA33,CardUpgrade!$I$52:$L$63,3,FALSE)</f>
        <v>396</v>
      </c>
      <c r="EO33">
        <f>VLOOKUP(AB33,CardUpgrade!$I$52:$L$63,3,FALSE)</f>
        <v>216</v>
      </c>
      <c r="EP33">
        <f>VLOOKUP(AC33,CardUpgrade!$I$52:$L$63,4,FALSE)</f>
        <v>1856</v>
      </c>
      <c r="EQ33">
        <f>VLOOKUP(AD33,CardUpgrade!$I$52:$L$63,4,FALSE)</f>
        <v>256</v>
      </c>
      <c r="ES33" s="7">
        <f t="shared" si="30"/>
        <v>1536</v>
      </c>
      <c r="EU33" s="7">
        <f t="shared" si="5"/>
        <v>3648</v>
      </c>
      <c r="EX33" s="7">
        <f t="shared" si="31"/>
        <v>4</v>
      </c>
      <c r="EY33" s="7">
        <f>SUM($EX$5:EX33)</f>
        <v>116</v>
      </c>
      <c r="EZ33" s="7">
        <v>2</v>
      </c>
      <c r="FA33" s="7">
        <f>SUM($EZ$5:EZ33)</f>
        <v>58</v>
      </c>
      <c r="FB33" s="7" t="str">
        <f>IFERROR(VLOOKUP(ER33,'CourseLevel&amp;Rewards&amp;PVP'!$A$3:$F$18,6,FALSE),"")</f>
        <v/>
      </c>
      <c r="FC33" s="7">
        <f>SUM($FB$5:FB33)</f>
        <v>40</v>
      </c>
      <c r="FD33" s="7">
        <f>VLOOKUP(CG33,ProgressReward!C:K,9,FALSE)</f>
        <v>46</v>
      </c>
      <c r="FE33" s="7">
        <f t="shared" si="32"/>
        <v>144</v>
      </c>
    </row>
    <row r="34" spans="1:254" x14ac:dyDescent="0.2">
      <c r="A34" s="11">
        <v>30</v>
      </c>
      <c r="B34">
        <v>30</v>
      </c>
      <c r="C34" s="14" t="s">
        <v>113</v>
      </c>
      <c r="D34">
        <v>5</v>
      </c>
      <c r="E34" t="str">
        <f t="shared" si="36"/>
        <v>紫4 - Lv5</v>
      </c>
      <c r="G34" t="str">
        <f t="shared" si="37"/>
        <v>紫5</v>
      </c>
      <c r="H34">
        <f>VLOOKUP(G34,Reference1!C:E,3,FALSE)</f>
        <v>1061.1000000000001</v>
      </c>
      <c r="I34" s="125"/>
      <c r="M34" s="123" t="s">
        <v>158</v>
      </c>
      <c r="N34" s="13" t="s">
        <v>135</v>
      </c>
      <c r="O34" s="13" t="s">
        <v>135</v>
      </c>
      <c r="P34" s="14" t="s">
        <v>135</v>
      </c>
      <c r="Q34" s="14" t="s">
        <v>135</v>
      </c>
      <c r="R34" s="14" t="s">
        <v>135</v>
      </c>
      <c r="S34" s="14" t="s">
        <v>135</v>
      </c>
      <c r="T34" s="7" t="s">
        <v>135</v>
      </c>
      <c r="U34" t="s">
        <v>135</v>
      </c>
      <c r="V34" s="26"/>
      <c r="W34" s="7">
        <v>5</v>
      </c>
      <c r="X34" s="7">
        <v>5</v>
      </c>
      <c r="Y34" s="7">
        <v>5</v>
      </c>
      <c r="Z34" s="7">
        <v>5</v>
      </c>
      <c r="AA34" s="7">
        <v>5</v>
      </c>
      <c r="AB34" s="7">
        <v>5</v>
      </c>
      <c r="AC34" s="7">
        <v>6</v>
      </c>
      <c r="AD34">
        <v>3</v>
      </c>
      <c r="AI34">
        <f>VLOOKUP(W34,CardUpgrade!$C$10:$I$20,6,FALSE)</f>
        <v>66</v>
      </c>
      <c r="AJ34">
        <f>VLOOKUP(X34,CardUpgrade!$C$10:$I$20,6,FALSE)</f>
        <v>66</v>
      </c>
      <c r="AK34">
        <f>VLOOKUP(Y34,CardUpgrade!$C$10:$I$20,6,FALSE)</f>
        <v>66</v>
      </c>
      <c r="AL34">
        <f>VLOOKUP(Z34,CardUpgrade!$C$10:$I$20,6,FALSE)</f>
        <v>66</v>
      </c>
      <c r="AM34">
        <f>VLOOKUP(AA34,CardUpgrade!$C$10:$I$20,6,FALSE)</f>
        <v>66</v>
      </c>
      <c r="AN34">
        <f>VLOOKUP(AB34,CardUpgrade!$C$10:$I$20,6,FALSE)</f>
        <v>66</v>
      </c>
      <c r="AO34">
        <f>VLOOKUP(AC34,CardUpgrade!$C$10:$I$20,7,FALSE)</f>
        <v>59</v>
      </c>
      <c r="AP34">
        <f>VLOOKUP(AD34,CardUpgrade!$C$10:$I$20,7,FALSE)</f>
        <v>9</v>
      </c>
      <c r="AS34" s="2">
        <f>SUM(AI34:AJ34)*'Chest&amp;Cards&amp;Offer'!$N$3 + SUM('Dungeon&amp;Framework'!AK34:AN34)*'Chest&amp;Cards&amp;Offer'!$N$4</f>
        <v>3643200</v>
      </c>
      <c r="AT34">
        <f>SUM(AO34:AP34)*'Chest&amp;Cards&amp;Offer'!$N$5</f>
        <v>3264000</v>
      </c>
      <c r="AU34" s="11">
        <f t="shared" si="33"/>
        <v>360000</v>
      </c>
      <c r="AW34" s="41">
        <v>0.4</v>
      </c>
      <c r="AX34">
        <f t="shared" si="8"/>
        <v>216000</v>
      </c>
      <c r="AY34">
        <f t="shared" si="9"/>
        <v>144000</v>
      </c>
      <c r="AZ34">
        <f>SUM($AY$5:AY34)</f>
        <v>1248000</v>
      </c>
      <c r="BA34">
        <f>AZ34/'Chest&amp;Cards&amp;Offer'!$R$3</f>
        <v>5200</v>
      </c>
      <c r="BB34">
        <f t="shared" si="10"/>
        <v>52</v>
      </c>
      <c r="BC34">
        <v>30</v>
      </c>
      <c r="BH34">
        <f>VLOOKUP(LEFT(C34,1),'CardsStar&amp;Rewards'!$AF$13:$AJ$16,3,FALSE)</f>
        <v>12</v>
      </c>
      <c r="BI34">
        <f>VLOOKUP(LEFT(C34,1),'CardsStar&amp;Rewards'!$AF$19:$AJ$22,3,FALSE)</f>
        <v>6</v>
      </c>
      <c r="BJ34">
        <f>SUM($BI$5:BI34)</f>
        <v>158</v>
      </c>
      <c r="BS34">
        <f>VLOOKUP(BJ34,StarIdelRewards!A:D,4,FALSE)</f>
        <v>24</v>
      </c>
      <c r="BT34">
        <v>2</v>
      </c>
      <c r="BU34">
        <f t="shared" si="11"/>
        <v>160</v>
      </c>
      <c r="BV34">
        <f t="shared" si="12"/>
        <v>9600</v>
      </c>
      <c r="BW34">
        <f t="shared" si="13"/>
        <v>230400</v>
      </c>
      <c r="BX34">
        <f>SUM($BW$5:BW34)</f>
        <v>3336000</v>
      </c>
      <c r="BY34">
        <f>SUM($AX$5:AX34)</f>
        <v>2395200</v>
      </c>
      <c r="BZ34" s="46">
        <f t="shared" si="14"/>
        <v>0.39278557114228457</v>
      </c>
      <c r="CG34">
        <f t="shared" si="15"/>
        <v>158</v>
      </c>
      <c r="CH34" s="121"/>
      <c r="CI34" s="43">
        <f t="shared" si="39"/>
        <v>12</v>
      </c>
      <c r="CJ34" s="43">
        <f t="shared" si="39"/>
        <v>1080</v>
      </c>
      <c r="CK34" s="42"/>
      <c r="CQ34">
        <f>VLOOKUP(W34,CardUpgrade!$O$9:$R$20,2,FALSE)</f>
        <v>375000</v>
      </c>
      <c r="CR34">
        <f>VLOOKUP(X34,CardUpgrade!$O$9:$R$20,2,FALSE)</f>
        <v>375000</v>
      </c>
      <c r="CS34">
        <f>VLOOKUP(Y34,CardUpgrade!$O$9:$R$20,3,FALSE)</f>
        <v>935000</v>
      </c>
      <c r="CT34">
        <f>VLOOKUP(Z34,CardUpgrade!$O$9:$R$20,3,FALSE)</f>
        <v>935000</v>
      </c>
      <c r="CU34">
        <f>VLOOKUP(AA34,CardUpgrade!$O$9:$R$20,3,FALSE)</f>
        <v>935000</v>
      </c>
      <c r="CV34">
        <f>VLOOKUP(AB34,CardUpgrade!$O$9:$R$20,3,FALSE)</f>
        <v>935000</v>
      </c>
      <c r="CW34">
        <f>VLOOKUP(AC34,CardUpgrade!$O$9:$R$20,4,FALSE)</f>
        <v>3265000</v>
      </c>
      <c r="CX34">
        <f>VLOOKUP(AD34,CardUpgrade!$O$9:$R$20,4,FALSE)</f>
        <v>645000</v>
      </c>
      <c r="CY34">
        <f t="shared" si="17"/>
        <v>4490000</v>
      </c>
      <c r="CZ34">
        <f t="shared" si="34"/>
        <v>350000</v>
      </c>
      <c r="DA34">
        <f t="shared" si="18"/>
        <v>115200</v>
      </c>
      <c r="DB34">
        <f t="shared" si="19"/>
        <v>72000</v>
      </c>
      <c r="DC34" s="47">
        <v>0.1</v>
      </c>
      <c r="DD34" s="71">
        <f t="shared" si="20"/>
        <v>146520</v>
      </c>
      <c r="DE34">
        <f>SUM($DD$5:DD34)</f>
        <v>2070720</v>
      </c>
      <c r="DF34" s="47">
        <v>0.5</v>
      </c>
      <c r="DG34" s="47">
        <f t="shared" si="38"/>
        <v>0.5</v>
      </c>
      <c r="DH34" s="74">
        <f t="shared" si="22"/>
        <v>73260</v>
      </c>
      <c r="DI34">
        <f>SUM($DH$5:DH34)</f>
        <v>910560</v>
      </c>
      <c r="DJ34">
        <f t="shared" si="35"/>
        <v>73260</v>
      </c>
      <c r="DK34">
        <f t="shared" si="23"/>
        <v>73260</v>
      </c>
      <c r="DL34">
        <f>SUM($DK$5:DK34)</f>
        <v>1160160</v>
      </c>
      <c r="DM34">
        <f t="shared" si="0"/>
        <v>158</v>
      </c>
      <c r="DN34">
        <f>SUM($BH$5:BH34)</f>
        <v>284</v>
      </c>
      <c r="DO34">
        <f t="shared" si="24"/>
        <v>221</v>
      </c>
      <c r="DP34" s="121"/>
      <c r="DQ34" s="121"/>
      <c r="DR34">
        <f t="shared" si="25"/>
        <v>7342.7848101265827</v>
      </c>
      <c r="DS34" s="121"/>
      <c r="DT34">
        <f>VLOOKUP(DM34,StarIdelRewards!A:I,9,FALSE)*BV34</f>
        <v>115200</v>
      </c>
      <c r="DU34">
        <f t="shared" si="26"/>
        <v>73260</v>
      </c>
      <c r="DV34">
        <f>SUM($DT$5:DT34)</f>
        <v>1622400</v>
      </c>
      <c r="DW34" s="46">
        <f t="shared" si="27"/>
        <v>-0.43875739644970413</v>
      </c>
      <c r="DX34">
        <f t="shared" si="1"/>
        <v>7.6312499999999996</v>
      </c>
      <c r="DZ34" s="119">
        <f t="shared" si="2"/>
        <v>35000</v>
      </c>
      <c r="EA34" s="119">
        <f t="shared" si="3"/>
        <v>52</v>
      </c>
      <c r="EB34" s="121"/>
      <c r="ED34">
        <f t="shared" si="4"/>
        <v>52</v>
      </c>
      <c r="EE34">
        <f>B34*(3-1.333)*'Chest&amp;Cards&amp;Offer'!$J$70/100</f>
        <v>45.008999999999993</v>
      </c>
      <c r="EF34">
        <f t="shared" si="28"/>
        <v>97.008999999999986</v>
      </c>
      <c r="EG34">
        <f t="shared" si="29"/>
        <v>221</v>
      </c>
      <c r="EJ34">
        <f>VLOOKUP(W34,CardUpgrade!$I$52:$L$63,2,FALSE)</f>
        <v>66</v>
      </c>
      <c r="EK34">
        <f>VLOOKUP(X34,CardUpgrade!$I$52:$L$63,2,FALSE)</f>
        <v>66</v>
      </c>
      <c r="EL34">
        <f>VLOOKUP(Y34,CardUpgrade!$I$52:$L$63,3,FALSE)</f>
        <v>396</v>
      </c>
      <c r="EM34">
        <f>VLOOKUP(Z34,CardUpgrade!$I$52:$L$63,3,FALSE)</f>
        <v>396</v>
      </c>
      <c r="EN34">
        <f>VLOOKUP(AA34,CardUpgrade!$I$52:$L$63,3,FALSE)</f>
        <v>396</v>
      </c>
      <c r="EO34">
        <f>VLOOKUP(AB34,CardUpgrade!$I$52:$L$63,3,FALSE)</f>
        <v>396</v>
      </c>
      <c r="EP34">
        <f>VLOOKUP(AC34,CardUpgrade!$I$52:$L$63,4,FALSE)</f>
        <v>1856</v>
      </c>
      <c r="EQ34">
        <f>VLOOKUP(AD34,CardUpgrade!$I$52:$L$63,4,FALSE)</f>
        <v>256</v>
      </c>
      <c r="ES34" s="7">
        <f t="shared" si="30"/>
        <v>1716</v>
      </c>
      <c r="EU34" s="7">
        <f t="shared" si="5"/>
        <v>3828</v>
      </c>
      <c r="EX34" s="7">
        <f t="shared" si="31"/>
        <v>4</v>
      </c>
      <c r="EY34" s="7">
        <f>SUM($EX$5:EX34)</f>
        <v>120</v>
      </c>
      <c r="EZ34" s="7">
        <v>2</v>
      </c>
      <c r="FA34" s="7">
        <f>SUM($EZ$5:EZ34)</f>
        <v>60</v>
      </c>
      <c r="FB34" s="7" t="str">
        <f>IFERROR(VLOOKUP(ER34,'CourseLevel&amp;Rewards&amp;PVP'!$A$3:$F$18,6,FALSE),"")</f>
        <v/>
      </c>
      <c r="FC34" s="7">
        <f>SUM($FB$5:FB34)</f>
        <v>40</v>
      </c>
      <c r="FD34" s="7">
        <f>VLOOKUP(CG34,ProgressReward!C:K,9,FALSE)</f>
        <v>49</v>
      </c>
      <c r="FE34" s="7">
        <f t="shared" si="32"/>
        <v>149</v>
      </c>
    </row>
    <row r="35" spans="1:254" x14ac:dyDescent="0.2">
      <c r="A35" s="11">
        <v>31</v>
      </c>
      <c r="B35">
        <v>31</v>
      </c>
      <c r="C35" s="13" t="s">
        <v>49</v>
      </c>
      <c r="D35">
        <v>6</v>
      </c>
      <c r="E35" t="str">
        <f t="shared" ref="E35:E40" si="40">C35&amp;" - " &amp;"Lv"&amp;D35</f>
        <v>橙1 - Lv6</v>
      </c>
      <c r="G35" t="str">
        <f t="shared" si="37"/>
        <v>橙6</v>
      </c>
      <c r="H35">
        <f>VLOOKUP(G35,Reference1!C:E,3,FALSE)</f>
        <v>634.40000000000009</v>
      </c>
      <c r="I35" s="125"/>
      <c r="M35" s="123"/>
      <c r="N35" s="13" t="s">
        <v>136</v>
      </c>
      <c r="O35" s="13" t="s">
        <v>136</v>
      </c>
      <c r="P35" s="14" t="s">
        <v>136</v>
      </c>
      <c r="Q35" s="14" t="s">
        <v>136</v>
      </c>
      <c r="R35" s="14" t="s">
        <v>136</v>
      </c>
      <c r="S35" s="14" t="s">
        <v>136</v>
      </c>
      <c r="T35" s="7" t="s">
        <v>136</v>
      </c>
      <c r="U35" t="s">
        <v>136</v>
      </c>
      <c r="V35" s="26"/>
      <c r="W35" s="7">
        <v>6</v>
      </c>
      <c r="X35" s="7">
        <v>5</v>
      </c>
      <c r="Y35" s="7">
        <v>5</v>
      </c>
      <c r="Z35" s="7">
        <v>5</v>
      </c>
      <c r="AA35" s="7">
        <v>5</v>
      </c>
      <c r="AB35" s="7">
        <v>5</v>
      </c>
      <c r="AC35" s="7">
        <v>6</v>
      </c>
      <c r="AD35">
        <v>3</v>
      </c>
      <c r="AI35">
        <f>VLOOKUP(W35,CardUpgrade!$C$10:$I$20,6,FALSE)</f>
        <v>116</v>
      </c>
      <c r="AJ35">
        <f>VLOOKUP(X35,CardUpgrade!$C$10:$I$20,6,FALSE)</f>
        <v>66</v>
      </c>
      <c r="AK35">
        <f>VLOOKUP(Y35,CardUpgrade!$C$10:$I$20,6,FALSE)</f>
        <v>66</v>
      </c>
      <c r="AL35">
        <f>VLOOKUP(Z35,CardUpgrade!$C$10:$I$20,6,FALSE)</f>
        <v>66</v>
      </c>
      <c r="AM35">
        <f>VLOOKUP(AA35,CardUpgrade!$C$10:$I$20,6,FALSE)</f>
        <v>66</v>
      </c>
      <c r="AN35">
        <f>VLOOKUP(AB35,CardUpgrade!$C$10:$I$20,6,FALSE)</f>
        <v>66</v>
      </c>
      <c r="AO35">
        <f>VLOOKUP(AC35,CardUpgrade!$C$10:$I$20,7,FALSE)</f>
        <v>59</v>
      </c>
      <c r="AP35">
        <f>VLOOKUP(AD35,CardUpgrade!$C$10:$I$20,7,FALSE)</f>
        <v>9</v>
      </c>
      <c r="AS35" s="2">
        <f>SUM(AI35:AJ35)*'Chest&amp;Cards&amp;Offer'!$N$3 + SUM('Dungeon&amp;Framework'!AK35:AN35)*'Chest&amp;Cards&amp;Offer'!$N$4</f>
        <v>3823200</v>
      </c>
      <c r="AT35">
        <f>SUM(AO35:AP35)*'Chest&amp;Cards&amp;Offer'!$N$5</f>
        <v>3264000</v>
      </c>
      <c r="AU35" s="11">
        <f t="shared" si="33"/>
        <v>180000</v>
      </c>
      <c r="AW35" s="41">
        <v>0.5</v>
      </c>
      <c r="AX35">
        <f t="shared" si="8"/>
        <v>90000</v>
      </c>
      <c r="AY35">
        <f t="shared" si="9"/>
        <v>90000</v>
      </c>
      <c r="AZ35">
        <f>SUM($AY$5:AY35)</f>
        <v>1338000</v>
      </c>
      <c r="BA35">
        <f>AZ35/'Chest&amp;Cards&amp;Offer'!$R$3</f>
        <v>5575</v>
      </c>
      <c r="BB35">
        <f t="shared" si="10"/>
        <v>55.75</v>
      </c>
      <c r="BC35">
        <v>31</v>
      </c>
      <c r="BH35">
        <f>VLOOKUP(LEFT(C35,1),'CardsStar&amp;Rewards'!$AF$13:$AJ$16,3,FALSE)</f>
        <v>8</v>
      </c>
      <c r="BI35">
        <f>VLOOKUP(LEFT(C35,1),'CardsStar&amp;Rewards'!$AF$19:$AJ$22,3,FALSE)</f>
        <v>5</v>
      </c>
      <c r="BJ35">
        <f>SUM($BI$5:BI35)</f>
        <v>163</v>
      </c>
      <c r="BS35">
        <f>VLOOKUP(BJ35,StarIdelRewards!A:D,4,FALSE)</f>
        <v>25</v>
      </c>
      <c r="BT35">
        <v>2</v>
      </c>
      <c r="BU35">
        <f t="shared" si="11"/>
        <v>160</v>
      </c>
      <c r="BV35">
        <f t="shared" si="12"/>
        <v>9600</v>
      </c>
      <c r="BW35">
        <f t="shared" si="13"/>
        <v>240000</v>
      </c>
      <c r="BX35">
        <f>SUM($BW$5:BW35)</f>
        <v>3576000</v>
      </c>
      <c r="BY35">
        <f>SUM($AX$5:AX35)</f>
        <v>2485200</v>
      </c>
      <c r="BZ35" s="46">
        <f t="shared" si="14"/>
        <v>0.43891839690970547</v>
      </c>
      <c r="CG35">
        <f t="shared" si="15"/>
        <v>163</v>
      </c>
      <c r="CH35" s="121"/>
      <c r="CI35" s="43">
        <f t="shared" si="39"/>
        <v>13</v>
      </c>
      <c r="CJ35" s="43">
        <f t="shared" si="39"/>
        <v>1170</v>
      </c>
      <c r="CK35" s="42"/>
      <c r="CQ35">
        <f>VLOOKUP(W35,CardUpgrade!$O$9:$R$20,2,FALSE)</f>
        <v>575000</v>
      </c>
      <c r="CR35">
        <f>VLOOKUP(X35,CardUpgrade!$O$9:$R$20,2,FALSE)</f>
        <v>375000</v>
      </c>
      <c r="CS35">
        <f>VLOOKUP(Y35,CardUpgrade!$O$9:$R$20,3,FALSE)</f>
        <v>935000</v>
      </c>
      <c r="CT35">
        <f>VLOOKUP(Z35,CardUpgrade!$O$9:$R$20,3,FALSE)</f>
        <v>935000</v>
      </c>
      <c r="CU35">
        <f>VLOOKUP(AA35,CardUpgrade!$O$9:$R$20,3,FALSE)</f>
        <v>935000</v>
      </c>
      <c r="CV35">
        <f>VLOOKUP(AB35,CardUpgrade!$O$9:$R$20,3,FALSE)</f>
        <v>935000</v>
      </c>
      <c r="CW35">
        <f>VLOOKUP(AC35,CardUpgrade!$O$9:$R$20,4,FALSE)</f>
        <v>3265000</v>
      </c>
      <c r="CX35">
        <f>VLOOKUP(AD35,CardUpgrade!$O$9:$R$20,4,FALSE)</f>
        <v>645000</v>
      </c>
      <c r="CY35">
        <f t="shared" si="17"/>
        <v>4690000</v>
      </c>
      <c r="CZ35">
        <f t="shared" si="34"/>
        <v>200000</v>
      </c>
      <c r="DA35">
        <f t="shared" si="18"/>
        <v>120000</v>
      </c>
      <c r="DB35">
        <f t="shared" si="19"/>
        <v>45000</v>
      </c>
      <c r="DC35" s="47">
        <v>0.1</v>
      </c>
      <c r="DD35" s="71">
        <f t="shared" si="20"/>
        <v>31500</v>
      </c>
      <c r="DE35">
        <f>SUM($DD$5:DD35)</f>
        <v>2102220</v>
      </c>
      <c r="DF35" s="47">
        <v>0.5</v>
      </c>
      <c r="DG35" s="47">
        <f t="shared" si="38"/>
        <v>0.5</v>
      </c>
      <c r="DH35" s="74">
        <f t="shared" si="22"/>
        <v>15750</v>
      </c>
      <c r="DI35">
        <f>SUM($DH$5:DH35)</f>
        <v>926310</v>
      </c>
      <c r="DJ35">
        <f t="shared" si="35"/>
        <v>15750</v>
      </c>
      <c r="DK35">
        <f t="shared" si="23"/>
        <v>15750</v>
      </c>
      <c r="DL35">
        <f>SUM($DK$5:DK35)</f>
        <v>1175910</v>
      </c>
      <c r="DM35">
        <f t="shared" si="0"/>
        <v>163</v>
      </c>
      <c r="DN35">
        <f>SUM($BH$5:BH35)</f>
        <v>292</v>
      </c>
      <c r="DO35">
        <f t="shared" si="24"/>
        <v>228</v>
      </c>
      <c r="DP35" s="121"/>
      <c r="DQ35" s="121"/>
      <c r="DR35">
        <f t="shared" si="25"/>
        <v>7214.1717791411047</v>
      </c>
      <c r="DS35" s="121"/>
      <c r="DT35">
        <f>VLOOKUP(DM35,StarIdelRewards!A:I,9,FALSE)*BV35</f>
        <v>115200</v>
      </c>
      <c r="DU35">
        <f t="shared" si="26"/>
        <v>15750</v>
      </c>
      <c r="DV35">
        <f>SUM($DT$5:DT35)</f>
        <v>1737600</v>
      </c>
      <c r="DW35" s="46">
        <f t="shared" si="27"/>
        <v>-0.46690262430939228</v>
      </c>
      <c r="DX35">
        <f t="shared" si="1"/>
        <v>1.640625</v>
      </c>
      <c r="DZ35" s="119">
        <f t="shared" si="2"/>
        <v>20000</v>
      </c>
      <c r="EA35" s="119">
        <f t="shared" si="3"/>
        <v>55.75</v>
      </c>
      <c r="EB35" s="121"/>
      <c r="ED35">
        <f t="shared" si="4"/>
        <v>55.75</v>
      </c>
      <c r="EE35">
        <f>B35*(3-1.333)*'Chest&amp;Cards&amp;Offer'!$J$70/100</f>
        <v>46.509300000000003</v>
      </c>
      <c r="EF35">
        <f t="shared" si="28"/>
        <v>102.2593</v>
      </c>
      <c r="EG35">
        <f t="shared" si="29"/>
        <v>228</v>
      </c>
      <c r="EJ35">
        <f>VLOOKUP(W35,CardUpgrade!$I$52:$L$63,2,FALSE)</f>
        <v>116</v>
      </c>
      <c r="EK35">
        <f>VLOOKUP(X35,CardUpgrade!$I$52:$L$63,2,FALSE)</f>
        <v>66</v>
      </c>
      <c r="EL35">
        <f>VLOOKUP(Y35,CardUpgrade!$I$52:$L$63,3,FALSE)</f>
        <v>396</v>
      </c>
      <c r="EM35">
        <f>VLOOKUP(Z35,CardUpgrade!$I$52:$L$63,3,FALSE)</f>
        <v>396</v>
      </c>
      <c r="EN35">
        <f>VLOOKUP(AA35,CardUpgrade!$I$52:$L$63,3,FALSE)</f>
        <v>396</v>
      </c>
      <c r="EO35">
        <f>VLOOKUP(AB35,CardUpgrade!$I$52:$L$63,3,FALSE)</f>
        <v>396</v>
      </c>
      <c r="EP35">
        <f>VLOOKUP(AC35,CardUpgrade!$I$52:$L$63,4,FALSE)</f>
        <v>1856</v>
      </c>
      <c r="EQ35">
        <f>VLOOKUP(AD35,CardUpgrade!$I$52:$L$63,4,FALSE)</f>
        <v>256</v>
      </c>
      <c r="ES35" s="7">
        <f t="shared" si="30"/>
        <v>1766</v>
      </c>
      <c r="EU35" s="7">
        <f t="shared" si="5"/>
        <v>3878</v>
      </c>
      <c r="EX35" s="7">
        <f t="shared" si="31"/>
        <v>4</v>
      </c>
      <c r="EY35" s="7">
        <f>SUM($EX$5:EX35)</f>
        <v>124</v>
      </c>
      <c r="EZ35" s="7">
        <v>2</v>
      </c>
      <c r="FA35" s="7">
        <f>SUM($EZ$5:EZ35)</f>
        <v>62</v>
      </c>
      <c r="FB35" s="7" t="str">
        <f>IFERROR(VLOOKUP(ER35,'CourseLevel&amp;Rewards&amp;PVP'!$A$3:$F$18,6,FALSE),"")</f>
        <v/>
      </c>
      <c r="FC35" s="7">
        <f>SUM($FB$5:FB35)</f>
        <v>40</v>
      </c>
      <c r="FD35" s="7">
        <f>VLOOKUP(CG35,ProgressReward!C:K,9,FALSE)</f>
        <v>52</v>
      </c>
      <c r="FE35" s="7">
        <f t="shared" si="32"/>
        <v>154</v>
      </c>
    </row>
    <row r="36" spans="1:254" s="55" customFormat="1" x14ac:dyDescent="0.2">
      <c r="A36" s="97">
        <v>32</v>
      </c>
      <c r="B36" s="55">
        <v>32</v>
      </c>
      <c r="C36" s="98" t="s">
        <v>50</v>
      </c>
      <c r="D36" s="55">
        <v>6</v>
      </c>
      <c r="E36" s="55" t="str">
        <f t="shared" si="40"/>
        <v>橙2 - Lv6</v>
      </c>
      <c r="F36" s="99"/>
      <c r="G36" s="55" t="str">
        <f t="shared" si="37"/>
        <v>橙6</v>
      </c>
      <c r="H36" s="55">
        <f>VLOOKUP(G36,Reference1!C:E,3,FALSE)</f>
        <v>634.40000000000009</v>
      </c>
      <c r="I36" s="125"/>
      <c r="K36" s="55" t="s">
        <v>171</v>
      </c>
      <c r="M36" s="123"/>
      <c r="N36" s="98" t="s">
        <v>137</v>
      </c>
      <c r="O36" s="98" t="s">
        <v>137</v>
      </c>
      <c r="P36" s="100" t="s">
        <v>137</v>
      </c>
      <c r="Q36" s="100" t="s">
        <v>137</v>
      </c>
      <c r="R36" s="100" t="s">
        <v>137</v>
      </c>
      <c r="S36" s="100" t="s">
        <v>137</v>
      </c>
      <c r="T36" s="34" t="s">
        <v>137</v>
      </c>
      <c r="U36" s="55" t="s">
        <v>137</v>
      </c>
      <c r="V36" s="101"/>
      <c r="W36" s="34">
        <v>6</v>
      </c>
      <c r="X36" s="34">
        <v>6</v>
      </c>
      <c r="Y36" s="34">
        <v>5</v>
      </c>
      <c r="Z36" s="34">
        <v>5</v>
      </c>
      <c r="AA36" s="34">
        <v>5</v>
      </c>
      <c r="AB36" s="34">
        <v>5</v>
      </c>
      <c r="AC36" s="55">
        <v>6</v>
      </c>
      <c r="AD36" s="55">
        <v>4</v>
      </c>
      <c r="AI36" s="55">
        <f>VLOOKUP(W36,CardUpgrade!$C$10:$I$20,6,FALSE)</f>
        <v>116</v>
      </c>
      <c r="AJ36" s="55">
        <f>VLOOKUP(X36,CardUpgrade!$C$10:$I$20,6,FALSE)</f>
        <v>116</v>
      </c>
      <c r="AK36" s="55">
        <f>VLOOKUP(Y36,CardUpgrade!$C$10:$I$20,6,FALSE)</f>
        <v>66</v>
      </c>
      <c r="AL36" s="55">
        <f>VLOOKUP(Z36,CardUpgrade!$C$10:$I$20,6,FALSE)</f>
        <v>66</v>
      </c>
      <c r="AM36" s="55">
        <f>VLOOKUP(AA36,CardUpgrade!$C$10:$I$20,6,FALSE)</f>
        <v>66</v>
      </c>
      <c r="AN36" s="55">
        <f>VLOOKUP(AB36,CardUpgrade!$C$10:$I$20,6,FALSE)</f>
        <v>66</v>
      </c>
      <c r="AO36" s="55">
        <f>VLOOKUP(AC36,CardUpgrade!$C$10:$I$20,7,FALSE)</f>
        <v>59</v>
      </c>
      <c r="AP36" s="55">
        <f>VLOOKUP(AD36,CardUpgrade!$C$10:$I$20,7,FALSE)</f>
        <v>19</v>
      </c>
      <c r="AS36" s="102">
        <f>SUM(AI36:AJ36)*'Chest&amp;Cards&amp;Offer'!$N$3 + SUM('Dungeon&amp;Framework'!AK36:AN36)*'Chest&amp;Cards&amp;Offer'!$N$4</f>
        <v>4003200</v>
      </c>
      <c r="AT36" s="55">
        <f>SUM(AO36:AP36)*'Chest&amp;Cards&amp;Offer'!$N$5</f>
        <v>3744000</v>
      </c>
      <c r="AU36" s="97">
        <f t="shared" si="33"/>
        <v>180000</v>
      </c>
      <c r="AW36" s="103">
        <v>0.5</v>
      </c>
      <c r="AX36" s="55">
        <f t="shared" si="8"/>
        <v>90000</v>
      </c>
      <c r="AY36" s="55">
        <f t="shared" si="9"/>
        <v>90000</v>
      </c>
      <c r="AZ36" s="55">
        <f>SUM($AY$5:AY36)</f>
        <v>1428000</v>
      </c>
      <c r="BA36" s="55">
        <f>AZ36/'Chest&amp;Cards&amp;Offer'!$R$3</f>
        <v>5950</v>
      </c>
      <c r="BB36" s="55">
        <f t="shared" si="10"/>
        <v>59.5</v>
      </c>
      <c r="BC36" s="55">
        <v>32</v>
      </c>
      <c r="BH36" s="55">
        <f>VLOOKUP(LEFT(C36,1),'CardsStar&amp;Rewards'!$AF$13:$AJ$16,3,FALSE)</f>
        <v>8</v>
      </c>
      <c r="BI36" s="55">
        <f>VLOOKUP(LEFT(C36,1),'CardsStar&amp;Rewards'!$AF$19:$AJ$22,3,FALSE)</f>
        <v>5</v>
      </c>
      <c r="BJ36" s="55">
        <f>SUM($BI$5:BI36)</f>
        <v>168</v>
      </c>
      <c r="BS36" s="55">
        <f>VLOOKUP(BJ36,StarIdelRewards!A:D,4,FALSE)</f>
        <v>25</v>
      </c>
      <c r="BT36" s="55">
        <v>2</v>
      </c>
      <c r="BU36" s="55">
        <f t="shared" si="11"/>
        <v>160</v>
      </c>
      <c r="BV36" s="55">
        <f t="shared" si="12"/>
        <v>9600</v>
      </c>
      <c r="BW36" s="55">
        <f t="shared" si="13"/>
        <v>240000</v>
      </c>
      <c r="BX36" s="55">
        <f>SUM($BW$5:BW36)</f>
        <v>3816000</v>
      </c>
      <c r="BY36" s="55">
        <f>SUM($AX$5:AX36)</f>
        <v>2575200</v>
      </c>
      <c r="BZ36" s="104">
        <f t="shared" si="14"/>
        <v>0.48182665424044735</v>
      </c>
      <c r="CG36" s="55">
        <f t="shared" si="15"/>
        <v>168</v>
      </c>
      <c r="CH36" s="121"/>
      <c r="CI36" s="105">
        <f t="shared" si="39"/>
        <v>14</v>
      </c>
      <c r="CJ36" s="105">
        <f t="shared" si="39"/>
        <v>1260</v>
      </c>
      <c r="CK36" s="106"/>
      <c r="CQ36" s="55">
        <f>VLOOKUP(W36,CardUpgrade!$O$9:$R$20,2,FALSE)</f>
        <v>575000</v>
      </c>
      <c r="CR36" s="55">
        <f>VLOOKUP(X36,CardUpgrade!$O$9:$R$20,2,FALSE)</f>
        <v>575000</v>
      </c>
      <c r="CS36" s="55">
        <f>VLOOKUP(Y36,CardUpgrade!$O$9:$R$20,3,FALSE)</f>
        <v>935000</v>
      </c>
      <c r="CT36" s="55">
        <f>VLOOKUP(Z36,CardUpgrade!$O$9:$R$20,3,FALSE)</f>
        <v>935000</v>
      </c>
      <c r="CU36" s="55">
        <f>VLOOKUP(AA36,CardUpgrade!$O$9:$R$20,3,FALSE)</f>
        <v>935000</v>
      </c>
      <c r="CV36" s="55">
        <f>VLOOKUP(AB36,CardUpgrade!$O$9:$R$20,3,FALSE)</f>
        <v>935000</v>
      </c>
      <c r="CW36" s="55">
        <f>VLOOKUP(AC36,CardUpgrade!$O$9:$R$20,4,FALSE)</f>
        <v>3265000</v>
      </c>
      <c r="CX36" s="55">
        <f>VLOOKUP(AD36,CardUpgrade!$O$9:$R$20,4,FALSE)</f>
        <v>1115000</v>
      </c>
      <c r="CY36" s="55">
        <f t="shared" si="17"/>
        <v>4890000</v>
      </c>
      <c r="CZ36" s="55">
        <f t="shared" si="34"/>
        <v>200000</v>
      </c>
      <c r="DA36">
        <f t="shared" si="18"/>
        <v>120000</v>
      </c>
      <c r="DB36">
        <f t="shared" si="19"/>
        <v>45000</v>
      </c>
      <c r="DC36" s="47">
        <v>0.1</v>
      </c>
      <c r="DD36" s="71">
        <f t="shared" si="20"/>
        <v>31500</v>
      </c>
      <c r="DE36" s="55">
        <f>SUM($DD$5:DD36)</f>
        <v>2133720</v>
      </c>
      <c r="DF36" s="47">
        <v>0.5</v>
      </c>
      <c r="DG36" s="107">
        <f t="shared" si="38"/>
        <v>0.5</v>
      </c>
      <c r="DH36" s="108">
        <f t="shared" si="22"/>
        <v>15750</v>
      </c>
      <c r="DI36" s="55">
        <f>SUM($DH$5:DH36)</f>
        <v>942060</v>
      </c>
      <c r="DJ36" s="55">
        <f t="shared" si="35"/>
        <v>15750</v>
      </c>
      <c r="DK36" s="55">
        <f t="shared" si="23"/>
        <v>15750</v>
      </c>
      <c r="DL36" s="55">
        <f>SUM($DK$5:DK36)</f>
        <v>1191660</v>
      </c>
      <c r="DM36" s="55">
        <f t="shared" si="0"/>
        <v>168</v>
      </c>
      <c r="DN36" s="55">
        <f>SUM($BH$5:BH36)</f>
        <v>300</v>
      </c>
      <c r="DO36" s="55">
        <f t="shared" si="24"/>
        <v>234</v>
      </c>
      <c r="DP36" s="121"/>
      <c r="DQ36" s="121"/>
      <c r="DR36" s="55">
        <f t="shared" si="25"/>
        <v>7093.2142857142853</v>
      </c>
      <c r="DS36" s="121"/>
      <c r="DT36" s="55">
        <f>VLOOKUP(DM36,StarIdelRewards!A:I,9,FALSE)*BV36</f>
        <v>115200</v>
      </c>
      <c r="DU36" s="55">
        <f t="shared" si="26"/>
        <v>15750</v>
      </c>
      <c r="DV36" s="55">
        <f>SUM($DT$5:DT36)</f>
        <v>1852800</v>
      </c>
      <c r="DW36" s="104">
        <f t="shared" si="27"/>
        <v>-0.4915479274611399</v>
      </c>
      <c r="DX36" s="55">
        <f t="shared" si="1"/>
        <v>1.640625</v>
      </c>
      <c r="DZ36" s="120">
        <f t="shared" si="2"/>
        <v>20000</v>
      </c>
      <c r="EA36" s="120">
        <f t="shared" si="3"/>
        <v>59.5</v>
      </c>
      <c r="EB36" s="121"/>
      <c r="ED36" s="55">
        <f t="shared" si="4"/>
        <v>59.5</v>
      </c>
      <c r="EE36" s="55">
        <f>B36*(3-1.333)*'Chest&amp;Cards&amp;Offer'!$J$70/100</f>
        <v>48.009599999999999</v>
      </c>
      <c r="EF36" s="55">
        <f t="shared" si="28"/>
        <v>107.50960000000001</v>
      </c>
      <c r="EG36" s="55">
        <f t="shared" si="29"/>
        <v>234</v>
      </c>
      <c r="EI36" s="34"/>
      <c r="EJ36" s="55">
        <f>VLOOKUP(W36,CardUpgrade!$I$52:$L$63,2,FALSE)</f>
        <v>116</v>
      </c>
      <c r="EK36" s="55">
        <f>VLOOKUP(X36,CardUpgrade!$I$52:$L$63,2,FALSE)</f>
        <v>116</v>
      </c>
      <c r="EL36" s="55">
        <f>VLOOKUP(Y36,CardUpgrade!$I$52:$L$63,3,FALSE)</f>
        <v>396</v>
      </c>
      <c r="EM36" s="55">
        <f>VLOOKUP(Z36,CardUpgrade!$I$52:$L$63,3,FALSE)</f>
        <v>396</v>
      </c>
      <c r="EN36" s="55">
        <f>VLOOKUP(AA36,CardUpgrade!$I$52:$L$63,3,FALSE)</f>
        <v>396</v>
      </c>
      <c r="EO36" s="55">
        <f>VLOOKUP(AB36,CardUpgrade!$I$52:$L$63,3,FALSE)</f>
        <v>396</v>
      </c>
      <c r="EP36" s="55">
        <f>VLOOKUP(AC36,CardUpgrade!$I$52:$L$63,4,FALSE)</f>
        <v>1856</v>
      </c>
      <c r="EQ36" s="55">
        <f>VLOOKUP(AD36,CardUpgrade!$I$52:$L$63,4,FALSE)</f>
        <v>576</v>
      </c>
      <c r="ER36" s="34">
        <v>6</v>
      </c>
      <c r="ES36" s="34">
        <f t="shared" si="30"/>
        <v>1816</v>
      </c>
      <c r="EU36" s="34">
        <f t="shared" si="5"/>
        <v>4248</v>
      </c>
      <c r="EV36" s="34"/>
      <c r="EW36" s="34"/>
      <c r="EX36" s="7">
        <f t="shared" si="31"/>
        <v>4</v>
      </c>
      <c r="EY36" s="7">
        <f>SUM($EX$5:EX36)</f>
        <v>128</v>
      </c>
      <c r="EZ36" s="7">
        <v>2</v>
      </c>
      <c r="FA36" s="7">
        <f>SUM($EZ$5:EZ36)</f>
        <v>64</v>
      </c>
      <c r="FB36" s="7">
        <f>IFERROR(VLOOKUP(ER36,'CourseLevel&amp;Rewards&amp;PVP'!$A$3:$F$18,6,FALSE),"")</f>
        <v>14</v>
      </c>
      <c r="FC36" s="7">
        <f>SUM($FB$5:FB36)</f>
        <v>54</v>
      </c>
      <c r="FD36" s="7">
        <f>VLOOKUP(CG36,ProgressReward!C:K,9,FALSE)</f>
        <v>61</v>
      </c>
      <c r="FE36" s="7">
        <f t="shared" si="32"/>
        <v>179</v>
      </c>
      <c r="FF36" s="34"/>
      <c r="FH36" s="109"/>
      <c r="HM36" s="31"/>
      <c r="HN36" s="31"/>
      <c r="HO36" s="31"/>
      <c r="HQ36" s="31"/>
      <c r="HR36" s="31"/>
      <c r="HS36" s="31"/>
      <c r="HT36" s="31"/>
      <c r="HV36" s="32"/>
      <c r="HW36" s="32"/>
      <c r="HX36" s="32"/>
      <c r="HZ36" s="32"/>
      <c r="IA36" s="32"/>
      <c r="IB36" s="32"/>
      <c r="ID36" s="32"/>
      <c r="IE36" s="32"/>
      <c r="IF36" s="32"/>
      <c r="IH36" s="32"/>
      <c r="II36" s="32"/>
      <c r="IJ36" s="32"/>
      <c r="IK36" s="34"/>
      <c r="IM36" s="35"/>
      <c r="IN36" s="35"/>
      <c r="IO36" s="35"/>
      <c r="IR36" s="35"/>
      <c r="IS36" s="35"/>
      <c r="IT36" s="35"/>
    </row>
    <row r="37" spans="1:254" x14ac:dyDescent="0.2">
      <c r="A37" s="11">
        <v>33</v>
      </c>
      <c r="B37">
        <v>33</v>
      </c>
      <c r="C37" s="14" t="s">
        <v>51</v>
      </c>
      <c r="D37">
        <v>6</v>
      </c>
      <c r="E37" t="str">
        <f t="shared" si="40"/>
        <v>紫1 - Lv6</v>
      </c>
      <c r="G37" t="str">
        <f t="shared" si="37"/>
        <v>紫6</v>
      </c>
      <c r="H37">
        <f>VLOOKUP(G37,Reference1!C:E,3,FALSE)</f>
        <v>943.2</v>
      </c>
      <c r="I37" s="125"/>
      <c r="K37" t="s">
        <v>172</v>
      </c>
      <c r="M37" s="123" t="s">
        <v>159</v>
      </c>
      <c r="N37" s="13" t="s">
        <v>138</v>
      </c>
      <c r="O37" s="13" t="s">
        <v>138</v>
      </c>
      <c r="P37" s="14" t="s">
        <v>138</v>
      </c>
      <c r="Q37" s="14" t="s">
        <v>138</v>
      </c>
      <c r="R37" s="14" t="s">
        <v>138</v>
      </c>
      <c r="S37" s="14" t="s">
        <v>138</v>
      </c>
      <c r="T37" s="7" t="s">
        <v>138</v>
      </c>
      <c r="U37" t="s">
        <v>138</v>
      </c>
      <c r="V37" s="26"/>
      <c r="W37" s="7">
        <v>6</v>
      </c>
      <c r="X37" s="7">
        <v>6</v>
      </c>
      <c r="Y37" s="7">
        <v>6</v>
      </c>
      <c r="Z37" s="7">
        <v>5</v>
      </c>
      <c r="AA37" s="7">
        <v>5</v>
      </c>
      <c r="AB37" s="7">
        <v>5</v>
      </c>
      <c r="AC37" s="7">
        <v>6</v>
      </c>
      <c r="AD37">
        <v>5</v>
      </c>
      <c r="AI37">
        <f>VLOOKUP(W37,CardUpgrade!$C$10:$I$20,6,FALSE)</f>
        <v>116</v>
      </c>
      <c r="AJ37">
        <f>VLOOKUP(X37,CardUpgrade!$C$10:$I$20,6,FALSE)</f>
        <v>116</v>
      </c>
      <c r="AK37">
        <f>VLOOKUP(Y37,CardUpgrade!$C$10:$I$20,6,FALSE)</f>
        <v>116</v>
      </c>
      <c r="AL37">
        <f>VLOOKUP(Z37,CardUpgrade!$C$10:$I$20,6,FALSE)</f>
        <v>66</v>
      </c>
      <c r="AM37">
        <f>VLOOKUP(AA37,CardUpgrade!$C$10:$I$20,6,FALSE)</f>
        <v>66</v>
      </c>
      <c r="AN37">
        <f>VLOOKUP(AB37,CardUpgrade!$C$10:$I$20,6,FALSE)</f>
        <v>66</v>
      </c>
      <c r="AO37">
        <f>VLOOKUP(AC37,CardUpgrade!$C$10:$I$20,7,FALSE)</f>
        <v>59</v>
      </c>
      <c r="AP37">
        <f>VLOOKUP(AD37,CardUpgrade!$C$10:$I$20,7,FALSE)</f>
        <v>34</v>
      </c>
      <c r="AS37" s="2">
        <f>SUM(AI37:AJ37)*'Chest&amp;Cards&amp;Offer'!$N$3 + SUM('Dungeon&amp;Framework'!AK37:AN37)*'Chest&amp;Cards&amp;Offer'!$N$4</f>
        <v>4603200</v>
      </c>
      <c r="AT37">
        <f>SUM(AO37:AP37)*'Chest&amp;Cards&amp;Offer'!$N$5</f>
        <v>4464000</v>
      </c>
      <c r="AU37" s="11">
        <f t="shared" si="33"/>
        <v>600000</v>
      </c>
      <c r="AW37" s="41">
        <v>0.5</v>
      </c>
      <c r="AX37">
        <f t="shared" si="8"/>
        <v>300000</v>
      </c>
      <c r="AY37">
        <f t="shared" si="9"/>
        <v>300000</v>
      </c>
      <c r="AZ37">
        <f>SUM($AY$5:AY37)</f>
        <v>1728000</v>
      </c>
      <c r="BA37">
        <f>AZ37/'Chest&amp;Cards&amp;Offer'!$R$3</f>
        <v>7200</v>
      </c>
      <c r="BB37">
        <f t="shared" si="10"/>
        <v>72</v>
      </c>
      <c r="BC37">
        <v>33</v>
      </c>
      <c r="BH37">
        <f>VLOOKUP(LEFT(C37,1),'CardsStar&amp;Rewards'!$AF$13:$AJ$16,3,FALSE)</f>
        <v>12</v>
      </c>
      <c r="BI37">
        <f>VLOOKUP(LEFT(C37,1),'CardsStar&amp;Rewards'!$AF$19:$AJ$22,3,FALSE)</f>
        <v>6</v>
      </c>
      <c r="BJ37">
        <f>SUM($BI$5:BI37)</f>
        <v>174</v>
      </c>
      <c r="BS37">
        <f>VLOOKUP(BJ37,StarIdelRewards!A:D,4,FALSE)</f>
        <v>25</v>
      </c>
      <c r="BT37">
        <v>2</v>
      </c>
      <c r="BU37">
        <f t="shared" si="11"/>
        <v>160</v>
      </c>
      <c r="BV37">
        <f t="shared" si="12"/>
        <v>9600</v>
      </c>
      <c r="BW37">
        <f t="shared" si="13"/>
        <v>240000</v>
      </c>
      <c r="BX37">
        <f>SUM($BW$5:BW37)</f>
        <v>4056000</v>
      </c>
      <c r="BY37">
        <f>SUM($AX$5:AX37)</f>
        <v>2875200</v>
      </c>
      <c r="BZ37" s="46">
        <f t="shared" si="14"/>
        <v>0.41068447412353926</v>
      </c>
      <c r="CG37">
        <f t="shared" si="15"/>
        <v>174</v>
      </c>
      <c r="CH37" s="121"/>
      <c r="CI37" s="43">
        <f t="shared" si="39"/>
        <v>15</v>
      </c>
      <c r="CJ37" s="43">
        <f t="shared" si="39"/>
        <v>1350</v>
      </c>
      <c r="CK37" s="42"/>
      <c r="CQ37">
        <f>VLOOKUP(W37,CardUpgrade!$O$9:$R$20,2,FALSE)</f>
        <v>575000</v>
      </c>
      <c r="CR37">
        <f>VLOOKUP(X37,CardUpgrade!$O$9:$R$20,2,FALSE)</f>
        <v>575000</v>
      </c>
      <c r="CS37">
        <f>VLOOKUP(Y37,CardUpgrade!$O$9:$R$20,3,FALSE)</f>
        <v>1535000</v>
      </c>
      <c r="CT37">
        <f>VLOOKUP(Z37,CardUpgrade!$O$9:$R$20,3,FALSE)</f>
        <v>935000</v>
      </c>
      <c r="CU37">
        <f>VLOOKUP(AA37,CardUpgrade!$O$9:$R$20,3,FALSE)</f>
        <v>935000</v>
      </c>
      <c r="CV37">
        <f>VLOOKUP(AB37,CardUpgrade!$O$9:$R$20,3,FALSE)</f>
        <v>935000</v>
      </c>
      <c r="CW37">
        <f>VLOOKUP(AC37,CardUpgrade!$O$9:$R$20,4,FALSE)</f>
        <v>3265000</v>
      </c>
      <c r="CX37">
        <f>VLOOKUP(AD37,CardUpgrade!$O$9:$R$20,4,FALSE)</f>
        <v>1865000</v>
      </c>
      <c r="CY37">
        <f t="shared" si="17"/>
        <v>5490000</v>
      </c>
      <c r="CZ37">
        <f t="shared" si="34"/>
        <v>600000</v>
      </c>
      <c r="DA37">
        <f t="shared" si="18"/>
        <v>120000</v>
      </c>
      <c r="DB37">
        <f t="shared" si="19"/>
        <v>150000</v>
      </c>
      <c r="DC37" s="47">
        <v>0.1</v>
      </c>
      <c r="DD37" s="71">
        <f t="shared" si="20"/>
        <v>297000</v>
      </c>
      <c r="DE37">
        <f>SUM($DD$5:DD37)</f>
        <v>2430720</v>
      </c>
      <c r="DF37" s="47">
        <v>0.5</v>
      </c>
      <c r="DG37" s="47">
        <f t="shared" si="38"/>
        <v>0.5</v>
      </c>
      <c r="DH37" s="74">
        <f t="shared" si="22"/>
        <v>148500</v>
      </c>
      <c r="DI37">
        <f>SUM($DH$5:DH37)</f>
        <v>1090560</v>
      </c>
      <c r="DJ37">
        <f t="shared" si="35"/>
        <v>148500</v>
      </c>
      <c r="DK37">
        <f t="shared" si="23"/>
        <v>148500</v>
      </c>
      <c r="DL37">
        <f>SUM($DK$5:DK37)</f>
        <v>1340160</v>
      </c>
      <c r="DM37">
        <f t="shared" ref="DM37:DM64" si="41">BJ37</f>
        <v>174</v>
      </c>
      <c r="DN37">
        <f>SUM($BH$5:BH37)</f>
        <v>312</v>
      </c>
      <c r="DO37">
        <f t="shared" si="24"/>
        <v>243</v>
      </c>
      <c r="DP37" s="121"/>
      <c r="DQ37" s="121"/>
      <c r="DR37">
        <f t="shared" si="25"/>
        <v>7702.0689655172409</v>
      </c>
      <c r="DS37" s="121"/>
      <c r="DT37">
        <f>VLOOKUP(DM37,StarIdelRewards!A:I,9,FALSE)*BV37</f>
        <v>115200</v>
      </c>
      <c r="DU37">
        <f t="shared" si="26"/>
        <v>148500</v>
      </c>
      <c r="DV37">
        <f>SUM($DT$5:DT37)</f>
        <v>1968000</v>
      </c>
      <c r="DW37" s="46">
        <f t="shared" si="27"/>
        <v>-0.44585365853658537</v>
      </c>
      <c r="DX37">
        <f t="shared" ref="DX37:DX64" si="42">DJ37/BV37</f>
        <v>15.46875</v>
      </c>
      <c r="DZ37" s="119">
        <f t="shared" ref="DZ37:DZ64" si="43">CZ37*DC37</f>
        <v>60000</v>
      </c>
      <c r="EA37" s="119">
        <f t="shared" ref="EA37:EA64" si="44">BB37</f>
        <v>72</v>
      </c>
      <c r="EB37" s="121"/>
      <c r="ED37">
        <f t="shared" ref="ED37:ED64" si="45">BB37</f>
        <v>72</v>
      </c>
      <c r="EE37">
        <f>B37*(3-1.333)*'Chest&amp;Cards&amp;Offer'!$J$70/100</f>
        <v>49.509900000000009</v>
      </c>
      <c r="EF37">
        <f t="shared" si="28"/>
        <v>121.50990000000002</v>
      </c>
      <c r="EG37">
        <f t="shared" si="29"/>
        <v>243</v>
      </c>
      <c r="EJ37">
        <f>VLOOKUP(W37,CardUpgrade!$I$52:$L$63,2,FALSE)</f>
        <v>116</v>
      </c>
      <c r="EK37">
        <f>VLOOKUP(X37,CardUpgrade!$I$52:$L$63,2,FALSE)</f>
        <v>116</v>
      </c>
      <c r="EL37">
        <f>VLOOKUP(Y37,CardUpgrade!$I$52:$L$63,3,FALSE)</f>
        <v>696</v>
      </c>
      <c r="EM37">
        <f>VLOOKUP(Z37,CardUpgrade!$I$52:$L$63,3,FALSE)</f>
        <v>396</v>
      </c>
      <c r="EN37">
        <f>VLOOKUP(AA37,CardUpgrade!$I$52:$L$63,3,FALSE)</f>
        <v>396</v>
      </c>
      <c r="EO37">
        <f>VLOOKUP(AB37,CardUpgrade!$I$52:$L$63,3,FALSE)</f>
        <v>396</v>
      </c>
      <c r="EP37">
        <f>VLOOKUP(AC37,CardUpgrade!$I$52:$L$63,4,FALSE)</f>
        <v>1856</v>
      </c>
      <c r="EQ37">
        <f>VLOOKUP(AD37,CardUpgrade!$I$52:$L$63,4,FALSE)</f>
        <v>1056</v>
      </c>
      <c r="ES37" s="7">
        <f t="shared" si="30"/>
        <v>2116</v>
      </c>
      <c r="EU37" s="7">
        <f t="shared" ref="EU37:EU64" si="46">SUM(EJ37:EQ37)</f>
        <v>5028</v>
      </c>
      <c r="EX37" s="7">
        <f t="shared" si="31"/>
        <v>4</v>
      </c>
      <c r="EY37" s="7">
        <f>SUM($EX$5:EX37)</f>
        <v>132</v>
      </c>
      <c r="EZ37" s="7">
        <v>2</v>
      </c>
      <c r="FA37" s="7">
        <f>SUM($EZ$5:EZ37)</f>
        <v>66</v>
      </c>
      <c r="FB37" s="7" t="str">
        <f>IFERROR(VLOOKUP(ER37,'CourseLevel&amp;Rewards&amp;PVP'!$A$3:$F$18,6,FALSE),"")</f>
        <v/>
      </c>
      <c r="FC37" s="7">
        <f>SUM($FB$5:FB37)</f>
        <v>54</v>
      </c>
      <c r="FD37" s="7">
        <f>VLOOKUP(CG37,ProgressReward!C:K,9,FALSE)</f>
        <v>61</v>
      </c>
      <c r="FE37" s="7">
        <f t="shared" si="32"/>
        <v>181</v>
      </c>
    </row>
    <row r="38" spans="1:254" x14ac:dyDescent="0.2">
      <c r="A38" s="11">
        <v>34</v>
      </c>
      <c r="B38">
        <v>34</v>
      </c>
      <c r="C38" s="14" t="s">
        <v>104</v>
      </c>
      <c r="D38">
        <v>6</v>
      </c>
      <c r="E38" t="str">
        <f t="shared" si="40"/>
        <v>紫2 - Lv6</v>
      </c>
      <c r="G38" t="str">
        <f t="shared" si="37"/>
        <v>紫6</v>
      </c>
      <c r="H38">
        <f>VLOOKUP(G38,Reference1!C:E,3,FALSE)</f>
        <v>943.2</v>
      </c>
      <c r="I38" s="125"/>
      <c r="K38" t="s">
        <v>173</v>
      </c>
      <c r="M38" s="123"/>
      <c r="N38" s="13" t="s">
        <v>139</v>
      </c>
      <c r="O38" s="13" t="s">
        <v>139</v>
      </c>
      <c r="P38" s="14" t="s">
        <v>139</v>
      </c>
      <c r="Q38" s="14" t="s">
        <v>139</v>
      </c>
      <c r="R38" s="14" t="s">
        <v>139</v>
      </c>
      <c r="S38" s="14" t="s">
        <v>139</v>
      </c>
      <c r="T38" s="7" t="s">
        <v>139</v>
      </c>
      <c r="U38" t="s">
        <v>139</v>
      </c>
      <c r="V38" s="26"/>
      <c r="W38" s="7">
        <v>6</v>
      </c>
      <c r="X38" s="7">
        <v>6</v>
      </c>
      <c r="Y38" s="7">
        <v>6</v>
      </c>
      <c r="Z38" s="7">
        <v>6</v>
      </c>
      <c r="AA38" s="7">
        <v>5</v>
      </c>
      <c r="AB38" s="7">
        <v>5</v>
      </c>
      <c r="AC38" s="7">
        <v>6</v>
      </c>
      <c r="AD38">
        <v>6</v>
      </c>
      <c r="AI38">
        <f>VLOOKUP(W38,CardUpgrade!$C$10:$I$20,6,FALSE)</f>
        <v>116</v>
      </c>
      <c r="AJ38">
        <f>VLOOKUP(X38,CardUpgrade!$C$10:$I$20,6,FALSE)</f>
        <v>116</v>
      </c>
      <c r="AK38">
        <f>VLOOKUP(Y38,CardUpgrade!$C$10:$I$20,6,FALSE)</f>
        <v>116</v>
      </c>
      <c r="AL38">
        <f>VLOOKUP(Z38,CardUpgrade!$C$10:$I$20,6,FALSE)</f>
        <v>116</v>
      </c>
      <c r="AM38">
        <f>VLOOKUP(AA38,CardUpgrade!$C$10:$I$20,6,FALSE)</f>
        <v>66</v>
      </c>
      <c r="AN38">
        <f>VLOOKUP(AB38,CardUpgrade!$C$10:$I$20,6,FALSE)</f>
        <v>66</v>
      </c>
      <c r="AO38">
        <f>VLOOKUP(AC38,CardUpgrade!$C$10:$I$20,7,FALSE)</f>
        <v>59</v>
      </c>
      <c r="AP38">
        <f>VLOOKUP(AD38,CardUpgrade!$C$10:$I$20,7,FALSE)</f>
        <v>59</v>
      </c>
      <c r="AS38" s="2">
        <f>SUM(AI38:AJ38)*'Chest&amp;Cards&amp;Offer'!$N$3 + SUM('Dungeon&amp;Framework'!AK38:AN38)*'Chest&amp;Cards&amp;Offer'!$N$4</f>
        <v>5203200</v>
      </c>
      <c r="AT38">
        <f>SUM(AO38:AP38)*'Chest&amp;Cards&amp;Offer'!$N$5</f>
        <v>5664000</v>
      </c>
      <c r="AU38" s="11">
        <f t="shared" si="33"/>
        <v>600000</v>
      </c>
      <c r="AW38" s="41">
        <v>0.5</v>
      </c>
      <c r="AX38">
        <f t="shared" si="8"/>
        <v>300000</v>
      </c>
      <c r="AY38">
        <f t="shared" si="9"/>
        <v>300000</v>
      </c>
      <c r="AZ38">
        <f>SUM($AY$5:AY38)</f>
        <v>2028000</v>
      </c>
      <c r="BA38">
        <f>AZ38/'Chest&amp;Cards&amp;Offer'!$R$3</f>
        <v>8450</v>
      </c>
      <c r="BB38">
        <f t="shared" si="10"/>
        <v>84.5</v>
      </c>
      <c r="BC38">
        <v>34</v>
      </c>
      <c r="BH38">
        <f>VLOOKUP(LEFT(C38,1),'CardsStar&amp;Rewards'!$AF$13:$AJ$16,3,FALSE)</f>
        <v>12</v>
      </c>
      <c r="BI38">
        <f>VLOOKUP(LEFT(C38,1),'CardsStar&amp;Rewards'!$AF$19:$AJ$22,3,FALSE)</f>
        <v>6</v>
      </c>
      <c r="BJ38">
        <f>SUM($BI$5:BI38)</f>
        <v>180</v>
      </c>
      <c r="BS38">
        <f>VLOOKUP(BJ38,StarIdelRewards!A:D,4,FALSE)</f>
        <v>26</v>
      </c>
      <c r="BT38">
        <v>2</v>
      </c>
      <c r="BU38">
        <f t="shared" si="11"/>
        <v>160</v>
      </c>
      <c r="BV38">
        <f t="shared" si="12"/>
        <v>9600</v>
      </c>
      <c r="BW38">
        <f t="shared" si="13"/>
        <v>249600</v>
      </c>
      <c r="BX38">
        <f>SUM($BW$5:BW38)</f>
        <v>4305600</v>
      </c>
      <c r="BY38">
        <f>SUM($AX$5:AX38)</f>
        <v>3175200</v>
      </c>
      <c r="BZ38" s="46">
        <f t="shared" si="14"/>
        <v>0.35600907029478457</v>
      </c>
      <c r="CG38">
        <f t="shared" si="15"/>
        <v>180</v>
      </c>
      <c r="CH38" s="121"/>
      <c r="CI38" s="43">
        <f t="shared" si="39"/>
        <v>16</v>
      </c>
      <c r="CJ38" s="43">
        <f t="shared" si="39"/>
        <v>1440</v>
      </c>
      <c r="CK38" s="42"/>
      <c r="CQ38">
        <f>VLOOKUP(W38,CardUpgrade!$O$9:$R$20,2,FALSE)</f>
        <v>575000</v>
      </c>
      <c r="CR38">
        <f>VLOOKUP(X38,CardUpgrade!$O$9:$R$20,2,FALSE)</f>
        <v>575000</v>
      </c>
      <c r="CS38">
        <f>VLOOKUP(Y38,CardUpgrade!$O$9:$R$20,3,FALSE)</f>
        <v>1535000</v>
      </c>
      <c r="CT38">
        <f>VLOOKUP(Z38,CardUpgrade!$O$9:$R$20,3,FALSE)</f>
        <v>1535000</v>
      </c>
      <c r="CU38">
        <f>VLOOKUP(AA38,CardUpgrade!$O$9:$R$20,3,FALSE)</f>
        <v>935000</v>
      </c>
      <c r="CV38">
        <f>VLOOKUP(AB38,CardUpgrade!$O$9:$R$20,3,FALSE)</f>
        <v>935000</v>
      </c>
      <c r="CW38">
        <f>VLOOKUP(AC38,CardUpgrade!$O$9:$R$20,4,FALSE)</f>
        <v>3265000</v>
      </c>
      <c r="CX38">
        <f>VLOOKUP(AD38,CardUpgrade!$O$9:$R$20,4,FALSE)</f>
        <v>3265000</v>
      </c>
      <c r="CY38">
        <f t="shared" si="17"/>
        <v>6090000</v>
      </c>
      <c r="CZ38">
        <f t="shared" si="34"/>
        <v>600000</v>
      </c>
      <c r="DA38">
        <f t="shared" si="18"/>
        <v>124800</v>
      </c>
      <c r="DB38">
        <f t="shared" si="19"/>
        <v>150000</v>
      </c>
      <c r="DC38" s="47">
        <v>0.1</v>
      </c>
      <c r="DD38" s="71">
        <f t="shared" si="20"/>
        <v>292680</v>
      </c>
      <c r="DE38">
        <f>SUM($DD$5:DD38)</f>
        <v>2723400</v>
      </c>
      <c r="DF38" s="47">
        <v>0.5</v>
      </c>
      <c r="DG38" s="47">
        <f t="shared" si="38"/>
        <v>0.5</v>
      </c>
      <c r="DH38" s="74">
        <f t="shared" si="22"/>
        <v>146340</v>
      </c>
      <c r="DI38">
        <f>SUM($DH$5:DH38)</f>
        <v>1236900</v>
      </c>
      <c r="DJ38">
        <f t="shared" si="35"/>
        <v>146340</v>
      </c>
      <c r="DK38">
        <f t="shared" si="23"/>
        <v>146340</v>
      </c>
      <c r="DL38">
        <f>SUM($DK$5:DK38)</f>
        <v>1486500</v>
      </c>
      <c r="DM38">
        <f t="shared" si="41"/>
        <v>180</v>
      </c>
      <c r="DN38">
        <f>SUM($BH$5:BH38)</f>
        <v>324</v>
      </c>
      <c r="DO38">
        <f t="shared" si="24"/>
        <v>252</v>
      </c>
      <c r="DP38" s="121"/>
      <c r="DQ38" s="121"/>
      <c r="DR38">
        <f t="shared" si="25"/>
        <v>8258.3333333333339</v>
      </c>
      <c r="DS38" s="121"/>
      <c r="DT38">
        <f>VLOOKUP(DM38,StarIdelRewards!A:I,9,FALSE)*BV38</f>
        <v>124800</v>
      </c>
      <c r="DU38">
        <f t="shared" si="26"/>
        <v>146340</v>
      </c>
      <c r="DV38">
        <f>SUM($DT$5:DT38)</f>
        <v>2092800</v>
      </c>
      <c r="DW38" s="46">
        <f t="shared" si="27"/>
        <v>-0.40897362385321101</v>
      </c>
      <c r="DX38">
        <f t="shared" si="42"/>
        <v>15.24375</v>
      </c>
      <c r="DZ38" s="119">
        <f t="shared" si="43"/>
        <v>60000</v>
      </c>
      <c r="EA38" s="119">
        <f t="shared" si="44"/>
        <v>84.5</v>
      </c>
      <c r="EB38" s="121"/>
      <c r="ED38">
        <f t="shared" si="45"/>
        <v>84.5</v>
      </c>
      <c r="EE38">
        <f>B38*(3-1.333)*'Chest&amp;Cards&amp;Offer'!$J$70/100</f>
        <v>51.010200000000005</v>
      </c>
      <c r="EF38">
        <f t="shared" si="28"/>
        <v>135.5102</v>
      </c>
      <c r="EG38">
        <f t="shared" si="29"/>
        <v>252</v>
      </c>
      <c r="EJ38">
        <f>VLOOKUP(W38,CardUpgrade!$I$52:$L$63,2,FALSE)</f>
        <v>116</v>
      </c>
      <c r="EK38">
        <f>VLOOKUP(X38,CardUpgrade!$I$52:$L$63,2,FALSE)</f>
        <v>116</v>
      </c>
      <c r="EL38">
        <f>VLOOKUP(Y38,CardUpgrade!$I$52:$L$63,3,FALSE)</f>
        <v>696</v>
      </c>
      <c r="EM38">
        <f>VLOOKUP(Z38,CardUpgrade!$I$52:$L$63,3,FALSE)</f>
        <v>696</v>
      </c>
      <c r="EN38">
        <f>VLOOKUP(AA38,CardUpgrade!$I$52:$L$63,3,FALSE)</f>
        <v>396</v>
      </c>
      <c r="EO38">
        <f>VLOOKUP(AB38,CardUpgrade!$I$52:$L$63,3,FALSE)</f>
        <v>396</v>
      </c>
      <c r="EP38">
        <f>VLOOKUP(AC38,CardUpgrade!$I$52:$L$63,4,FALSE)</f>
        <v>1856</v>
      </c>
      <c r="EQ38">
        <f>VLOOKUP(AD38,CardUpgrade!$I$52:$L$63,4,FALSE)</f>
        <v>1856</v>
      </c>
      <c r="ES38" s="7">
        <f t="shared" si="30"/>
        <v>2416</v>
      </c>
      <c r="EU38" s="7">
        <f t="shared" si="46"/>
        <v>6128</v>
      </c>
      <c r="EX38" s="7">
        <f t="shared" si="31"/>
        <v>4</v>
      </c>
      <c r="EY38" s="7">
        <f>SUM($EX$5:EX38)</f>
        <v>136</v>
      </c>
      <c r="EZ38" s="7">
        <v>2</v>
      </c>
      <c r="FA38" s="7">
        <f>SUM($EZ$5:EZ38)</f>
        <v>68</v>
      </c>
      <c r="FB38" s="7" t="str">
        <f>IFERROR(VLOOKUP(ER38,'CourseLevel&amp;Rewards&amp;PVP'!$A$3:$F$18,6,FALSE),"")</f>
        <v/>
      </c>
      <c r="FC38" s="7">
        <f>SUM($FB$5:FB38)</f>
        <v>54</v>
      </c>
      <c r="FD38" s="7">
        <f>VLOOKUP(CG38,ProgressReward!C:K,9,FALSE)</f>
        <v>61</v>
      </c>
      <c r="FE38" s="7">
        <f t="shared" si="32"/>
        <v>183</v>
      </c>
    </row>
    <row r="39" spans="1:254" x14ac:dyDescent="0.2">
      <c r="A39" s="11">
        <v>35</v>
      </c>
      <c r="B39">
        <v>35</v>
      </c>
      <c r="C39" s="14" t="s">
        <v>112</v>
      </c>
      <c r="D39">
        <v>6</v>
      </c>
      <c r="E39" t="str">
        <f t="shared" si="40"/>
        <v>紫3 - Lv6</v>
      </c>
      <c r="G39" t="str">
        <f t="shared" si="37"/>
        <v>紫6</v>
      </c>
      <c r="H39">
        <f>VLOOKUP(G39,Reference1!C:E,3,FALSE)</f>
        <v>943.2</v>
      </c>
      <c r="I39" s="125"/>
      <c r="M39" s="123"/>
      <c r="N39" s="13" t="s">
        <v>140</v>
      </c>
      <c r="O39" s="13" t="s">
        <v>140</v>
      </c>
      <c r="P39" s="14" t="s">
        <v>140</v>
      </c>
      <c r="Q39" s="14" t="s">
        <v>140</v>
      </c>
      <c r="R39" s="14" t="s">
        <v>140</v>
      </c>
      <c r="S39" s="14" t="s">
        <v>140</v>
      </c>
      <c r="T39" s="7" t="s">
        <v>140</v>
      </c>
      <c r="U39" t="s">
        <v>140</v>
      </c>
      <c r="V39" s="26"/>
      <c r="W39" s="7">
        <v>6</v>
      </c>
      <c r="X39" s="7">
        <v>6</v>
      </c>
      <c r="Y39" s="7">
        <v>6</v>
      </c>
      <c r="Z39" s="7">
        <v>6</v>
      </c>
      <c r="AA39" s="7">
        <v>6</v>
      </c>
      <c r="AB39" s="7">
        <v>5</v>
      </c>
      <c r="AC39" s="7">
        <v>6</v>
      </c>
      <c r="AD39">
        <v>6</v>
      </c>
      <c r="AI39">
        <f>VLOOKUP(W39,CardUpgrade!$C$10:$I$20,6,FALSE)</f>
        <v>116</v>
      </c>
      <c r="AJ39">
        <f>VLOOKUP(X39,CardUpgrade!$C$10:$I$20,6,FALSE)</f>
        <v>116</v>
      </c>
      <c r="AK39">
        <f>VLOOKUP(Y39,CardUpgrade!$C$10:$I$20,6,FALSE)</f>
        <v>116</v>
      </c>
      <c r="AL39">
        <f>VLOOKUP(Z39,CardUpgrade!$C$10:$I$20,6,FALSE)</f>
        <v>116</v>
      </c>
      <c r="AM39">
        <f>VLOOKUP(AA39,CardUpgrade!$C$10:$I$20,6,FALSE)</f>
        <v>116</v>
      </c>
      <c r="AN39">
        <f>VLOOKUP(AB39,CardUpgrade!$C$10:$I$20,6,FALSE)</f>
        <v>66</v>
      </c>
      <c r="AO39">
        <f>VLOOKUP(AC39,CardUpgrade!$C$10:$I$20,7,FALSE)</f>
        <v>59</v>
      </c>
      <c r="AP39">
        <f>VLOOKUP(AD39,CardUpgrade!$C$10:$I$20,7,FALSE)</f>
        <v>59</v>
      </c>
      <c r="AS39" s="2">
        <f>SUM(AI39:AJ39)*'Chest&amp;Cards&amp;Offer'!$N$3 + SUM('Dungeon&amp;Framework'!AK39:AN39)*'Chest&amp;Cards&amp;Offer'!$N$4</f>
        <v>5803200</v>
      </c>
      <c r="AT39">
        <f>SUM(AO39:AP39)*'Chest&amp;Cards&amp;Offer'!$N$5</f>
        <v>5664000</v>
      </c>
      <c r="AU39" s="11">
        <f t="shared" si="33"/>
        <v>600000</v>
      </c>
      <c r="AW39" s="41">
        <v>0.5</v>
      </c>
      <c r="AX39">
        <f t="shared" si="8"/>
        <v>300000</v>
      </c>
      <c r="AY39">
        <f t="shared" si="9"/>
        <v>300000</v>
      </c>
      <c r="AZ39">
        <f>SUM($AY$5:AY39)</f>
        <v>2328000</v>
      </c>
      <c r="BA39">
        <f>AZ39/'Chest&amp;Cards&amp;Offer'!$R$3</f>
        <v>9700</v>
      </c>
      <c r="BB39">
        <f t="shared" si="10"/>
        <v>97</v>
      </c>
      <c r="BC39">
        <v>35</v>
      </c>
      <c r="BH39">
        <f>VLOOKUP(LEFT(C39,1),'CardsStar&amp;Rewards'!$AF$13:$AJ$16,3,FALSE)</f>
        <v>12</v>
      </c>
      <c r="BI39">
        <f>VLOOKUP(LEFT(C39,1),'CardsStar&amp;Rewards'!$AF$19:$AJ$22,3,FALSE)</f>
        <v>6</v>
      </c>
      <c r="BJ39">
        <f>SUM($BI$5:BI39)</f>
        <v>186</v>
      </c>
      <c r="BS39">
        <f>VLOOKUP(BJ39,StarIdelRewards!A:D,4,FALSE)</f>
        <v>26</v>
      </c>
      <c r="BT39">
        <v>2</v>
      </c>
      <c r="BU39">
        <f t="shared" si="11"/>
        <v>160</v>
      </c>
      <c r="BV39">
        <f t="shared" si="12"/>
        <v>9600</v>
      </c>
      <c r="BW39">
        <f t="shared" si="13"/>
        <v>249600</v>
      </c>
      <c r="BX39">
        <f>SUM($BW$5:BW39)</f>
        <v>4555200</v>
      </c>
      <c r="BY39">
        <f>SUM($AX$5:AX39)</f>
        <v>3475200</v>
      </c>
      <c r="BZ39" s="46">
        <f t="shared" si="14"/>
        <v>0.31077348066298344</v>
      </c>
      <c r="CG39">
        <f t="shared" si="15"/>
        <v>186</v>
      </c>
      <c r="CH39" s="121"/>
      <c r="CI39" s="43">
        <f t="shared" si="39"/>
        <v>17</v>
      </c>
      <c r="CJ39" s="43">
        <f t="shared" si="39"/>
        <v>1530</v>
      </c>
      <c r="CK39" s="42"/>
      <c r="CQ39">
        <f>VLOOKUP(W39,CardUpgrade!$O$9:$R$20,2,FALSE)</f>
        <v>575000</v>
      </c>
      <c r="CR39">
        <f>VLOOKUP(X39,CardUpgrade!$O$9:$R$20,2,FALSE)</f>
        <v>575000</v>
      </c>
      <c r="CS39">
        <f>VLOOKUP(Y39,CardUpgrade!$O$9:$R$20,3,FALSE)</f>
        <v>1535000</v>
      </c>
      <c r="CT39">
        <f>VLOOKUP(Z39,CardUpgrade!$O$9:$R$20,3,FALSE)</f>
        <v>1535000</v>
      </c>
      <c r="CU39">
        <f>VLOOKUP(AA39,CardUpgrade!$O$9:$R$20,3,FALSE)</f>
        <v>1535000</v>
      </c>
      <c r="CV39">
        <f>VLOOKUP(AB39,CardUpgrade!$O$9:$R$20,3,FALSE)</f>
        <v>935000</v>
      </c>
      <c r="CW39">
        <f>VLOOKUP(AC39,CardUpgrade!$O$9:$R$20,4,FALSE)</f>
        <v>3265000</v>
      </c>
      <c r="CX39">
        <f>VLOOKUP(AD39,CardUpgrade!$O$9:$R$20,4,FALSE)</f>
        <v>3265000</v>
      </c>
      <c r="CY39">
        <f t="shared" si="17"/>
        <v>6690000</v>
      </c>
      <c r="CZ39">
        <f t="shared" si="34"/>
        <v>600000</v>
      </c>
      <c r="DA39">
        <f t="shared" si="18"/>
        <v>124800</v>
      </c>
      <c r="DB39">
        <f t="shared" si="19"/>
        <v>150000</v>
      </c>
      <c r="DC39" s="47">
        <v>0.1</v>
      </c>
      <c r="DD39" s="71">
        <f t="shared" si="20"/>
        <v>292680</v>
      </c>
      <c r="DE39">
        <f>SUM($DD$5:DD39)</f>
        <v>3016080</v>
      </c>
      <c r="DF39" s="47">
        <v>0.5</v>
      </c>
      <c r="DG39" s="47">
        <f t="shared" si="38"/>
        <v>0.5</v>
      </c>
      <c r="DH39" s="74">
        <f t="shared" si="22"/>
        <v>146340</v>
      </c>
      <c r="DI39">
        <f>SUM($DH$5:DH39)</f>
        <v>1383240</v>
      </c>
      <c r="DJ39">
        <f t="shared" si="35"/>
        <v>146340</v>
      </c>
      <c r="DK39">
        <f t="shared" si="23"/>
        <v>146340</v>
      </c>
      <c r="DL39">
        <f>SUM($DK$5:DK39)</f>
        <v>1632840</v>
      </c>
      <c r="DM39">
        <f t="shared" si="41"/>
        <v>186</v>
      </c>
      <c r="DN39">
        <f>SUM($BH$5:BH39)</f>
        <v>336</v>
      </c>
      <c r="DO39">
        <f t="shared" si="24"/>
        <v>261</v>
      </c>
      <c r="DP39" s="121"/>
      <c r="DQ39" s="121"/>
      <c r="DR39">
        <f t="shared" si="25"/>
        <v>8778.7096774193542</v>
      </c>
      <c r="DS39" s="121"/>
      <c r="DT39">
        <f>VLOOKUP(DM39,StarIdelRewards!A:I,9,FALSE)*BV39</f>
        <v>124800</v>
      </c>
      <c r="DU39">
        <f t="shared" si="26"/>
        <v>146340</v>
      </c>
      <c r="DV39">
        <f>SUM($DT$5:DT39)</f>
        <v>2217600</v>
      </c>
      <c r="DW39" s="46">
        <f t="shared" si="27"/>
        <v>-0.37624458874458877</v>
      </c>
      <c r="DX39">
        <f t="shared" si="42"/>
        <v>15.24375</v>
      </c>
      <c r="DZ39" s="119">
        <f t="shared" si="43"/>
        <v>60000</v>
      </c>
      <c r="EA39" s="119">
        <f t="shared" si="44"/>
        <v>97</v>
      </c>
      <c r="EB39" s="121"/>
      <c r="ED39">
        <f t="shared" si="45"/>
        <v>97</v>
      </c>
      <c r="EE39">
        <f>B39*(3-1.333)*'Chest&amp;Cards&amp;Offer'!$J$70/100</f>
        <v>52.5105</v>
      </c>
      <c r="EF39">
        <f t="shared" si="28"/>
        <v>149.51050000000001</v>
      </c>
      <c r="EG39">
        <f t="shared" si="29"/>
        <v>261</v>
      </c>
      <c r="EJ39">
        <f>VLOOKUP(W39,CardUpgrade!$I$52:$L$63,2,FALSE)</f>
        <v>116</v>
      </c>
      <c r="EK39">
        <f>VLOOKUP(X39,CardUpgrade!$I$52:$L$63,2,FALSE)</f>
        <v>116</v>
      </c>
      <c r="EL39">
        <f>VLOOKUP(Y39,CardUpgrade!$I$52:$L$63,3,FALSE)</f>
        <v>696</v>
      </c>
      <c r="EM39">
        <f>VLOOKUP(Z39,CardUpgrade!$I$52:$L$63,3,FALSE)</f>
        <v>696</v>
      </c>
      <c r="EN39">
        <f>VLOOKUP(AA39,CardUpgrade!$I$52:$L$63,3,FALSE)</f>
        <v>696</v>
      </c>
      <c r="EO39">
        <f>VLOOKUP(AB39,CardUpgrade!$I$52:$L$63,3,FALSE)</f>
        <v>396</v>
      </c>
      <c r="EP39">
        <f>VLOOKUP(AC39,CardUpgrade!$I$52:$L$63,4,FALSE)</f>
        <v>1856</v>
      </c>
      <c r="EQ39">
        <f>VLOOKUP(AD39,CardUpgrade!$I$52:$L$63,4,FALSE)</f>
        <v>1856</v>
      </c>
      <c r="ES39" s="7">
        <f t="shared" si="30"/>
        <v>2716</v>
      </c>
      <c r="EU39" s="7">
        <f t="shared" si="46"/>
        <v>6428</v>
      </c>
      <c r="EX39" s="7">
        <f t="shared" si="31"/>
        <v>4</v>
      </c>
      <c r="EY39" s="7">
        <f>SUM($EX$5:EX39)</f>
        <v>140</v>
      </c>
      <c r="EZ39" s="7">
        <v>2</v>
      </c>
      <c r="FA39" s="7">
        <f>SUM($EZ$5:EZ39)</f>
        <v>70</v>
      </c>
      <c r="FB39" s="7" t="str">
        <f>IFERROR(VLOOKUP(ER39,'CourseLevel&amp;Rewards&amp;PVP'!$A$3:$F$18,6,FALSE),"")</f>
        <v/>
      </c>
      <c r="FC39" s="7">
        <f>SUM($FB$5:FB39)</f>
        <v>54</v>
      </c>
      <c r="FD39" s="7">
        <f>VLOOKUP(CG39,ProgressReward!C:K,9,FALSE)</f>
        <v>61</v>
      </c>
      <c r="FE39" s="7">
        <f t="shared" si="32"/>
        <v>185</v>
      </c>
    </row>
    <row r="40" spans="1:254" x14ac:dyDescent="0.2">
      <c r="A40" s="11">
        <v>36</v>
      </c>
      <c r="B40">
        <v>36</v>
      </c>
      <c r="C40" s="14" t="s">
        <v>113</v>
      </c>
      <c r="D40">
        <v>6</v>
      </c>
      <c r="E40" t="str">
        <f t="shared" si="40"/>
        <v>紫4 - Lv6</v>
      </c>
      <c r="G40" t="str">
        <f t="shared" ref="G40:G42" si="47">TEXT(SUBSTITUTE(C40,RIGHT(C40,1),"")&amp;D40,0)</f>
        <v>紫6</v>
      </c>
      <c r="H40">
        <f>VLOOKUP(G40,Reference1!C:E,3,FALSE)</f>
        <v>943.2</v>
      </c>
      <c r="I40" s="125"/>
      <c r="M40" s="37" t="s">
        <v>160</v>
      </c>
      <c r="N40" s="13" t="s">
        <v>141</v>
      </c>
      <c r="O40" s="13" t="s">
        <v>141</v>
      </c>
      <c r="P40" s="14" t="s">
        <v>141</v>
      </c>
      <c r="Q40" s="14" t="s">
        <v>141</v>
      </c>
      <c r="R40" s="14" t="s">
        <v>141</v>
      </c>
      <c r="S40" s="14" t="s">
        <v>141</v>
      </c>
      <c r="T40" s="7" t="s">
        <v>141</v>
      </c>
      <c r="U40" t="s">
        <v>141</v>
      </c>
      <c r="V40" s="26"/>
      <c r="W40" s="7">
        <v>6</v>
      </c>
      <c r="X40" s="7">
        <v>6</v>
      </c>
      <c r="Y40" s="7">
        <v>6</v>
      </c>
      <c r="Z40" s="7">
        <v>6</v>
      </c>
      <c r="AA40" s="7">
        <v>6</v>
      </c>
      <c r="AB40" s="7">
        <v>6</v>
      </c>
      <c r="AC40" s="7">
        <v>6</v>
      </c>
      <c r="AD40">
        <v>6</v>
      </c>
      <c r="AI40">
        <f>VLOOKUP(W40,CardUpgrade!$C$10:$I$20,6,FALSE)</f>
        <v>116</v>
      </c>
      <c r="AJ40">
        <f>VLOOKUP(X40,CardUpgrade!$C$10:$I$20,6,FALSE)</f>
        <v>116</v>
      </c>
      <c r="AK40">
        <f>VLOOKUP(Y40,CardUpgrade!$C$10:$I$20,6,FALSE)</f>
        <v>116</v>
      </c>
      <c r="AL40">
        <f>VLOOKUP(Z40,CardUpgrade!$C$10:$I$20,6,FALSE)</f>
        <v>116</v>
      </c>
      <c r="AM40">
        <f>VLOOKUP(AA40,CardUpgrade!$C$10:$I$20,6,FALSE)</f>
        <v>116</v>
      </c>
      <c r="AN40">
        <f>VLOOKUP(AB40,CardUpgrade!$C$10:$I$20,6,FALSE)</f>
        <v>116</v>
      </c>
      <c r="AO40">
        <f>VLOOKUP(AC40,CardUpgrade!$C$10:$I$20,7,FALSE)</f>
        <v>59</v>
      </c>
      <c r="AP40">
        <f>VLOOKUP(AD40,CardUpgrade!$C$10:$I$20,7,FALSE)</f>
        <v>59</v>
      </c>
      <c r="AS40" s="2">
        <f>SUM(AI40:AJ40)*'Chest&amp;Cards&amp;Offer'!$N$3 + SUM('Dungeon&amp;Framework'!AK40:AN40)*'Chest&amp;Cards&amp;Offer'!$N$4</f>
        <v>6403200</v>
      </c>
      <c r="AT40">
        <f>SUM(AO40:AP40)*'Chest&amp;Cards&amp;Offer'!$N$5</f>
        <v>5664000</v>
      </c>
      <c r="AU40" s="11">
        <f t="shared" si="33"/>
        <v>600000</v>
      </c>
      <c r="AW40" s="41">
        <v>0.5</v>
      </c>
      <c r="AX40">
        <f t="shared" si="8"/>
        <v>300000</v>
      </c>
      <c r="AY40">
        <f t="shared" si="9"/>
        <v>300000</v>
      </c>
      <c r="AZ40">
        <f>SUM($AY$5:AY40)</f>
        <v>2628000</v>
      </c>
      <c r="BA40">
        <f>AZ40/'Chest&amp;Cards&amp;Offer'!$R$3</f>
        <v>10950</v>
      </c>
      <c r="BB40">
        <f t="shared" si="10"/>
        <v>109.5</v>
      </c>
      <c r="BC40">
        <v>36</v>
      </c>
      <c r="BD40">
        <f>SUM(AY23:AY40)</f>
        <v>2388000</v>
      </c>
      <c r="BE40">
        <f>BD40/'Chest&amp;Cards&amp;Offer'!$R$3</f>
        <v>9950</v>
      </c>
      <c r="BF40">
        <f>BE40/100</f>
        <v>99.5</v>
      </c>
      <c r="BG40">
        <f>SUM(AX23:AX40)</f>
        <v>3132000</v>
      </c>
      <c r="BH40">
        <f>VLOOKUP(LEFT(C40,1),'CardsStar&amp;Rewards'!$AF$13:$AJ$16,3,FALSE)</f>
        <v>12</v>
      </c>
      <c r="BI40">
        <f>VLOOKUP(LEFT(C40,1),'CardsStar&amp;Rewards'!$AF$19:$AJ$22,3,FALSE)</f>
        <v>6</v>
      </c>
      <c r="BJ40">
        <f>SUM($BI$5:BI40)</f>
        <v>192</v>
      </c>
      <c r="BS40">
        <f>VLOOKUP(BJ40,StarIdelRewards!A:D,4,FALSE)</f>
        <v>27</v>
      </c>
      <c r="BT40">
        <v>2</v>
      </c>
      <c r="BU40">
        <f t="shared" si="11"/>
        <v>160</v>
      </c>
      <c r="BV40">
        <f t="shared" si="12"/>
        <v>9600</v>
      </c>
      <c r="BW40">
        <f t="shared" si="13"/>
        <v>259200</v>
      </c>
      <c r="BX40">
        <f>SUM($BW$5:BW40)</f>
        <v>4814400</v>
      </c>
      <c r="BY40">
        <f>SUM($AX$5:AX40)</f>
        <v>3775200</v>
      </c>
      <c r="BZ40" s="46">
        <f t="shared" si="14"/>
        <v>0.27527018436109346</v>
      </c>
      <c r="CB40">
        <f>BF40</f>
        <v>99.5</v>
      </c>
      <c r="CC40">
        <f>CB40/2</f>
        <v>49.75</v>
      </c>
      <c r="CF40">
        <f>BJ40</f>
        <v>192</v>
      </c>
      <c r="CG40">
        <f t="shared" si="15"/>
        <v>192</v>
      </c>
      <c r="CH40" s="121"/>
      <c r="CI40" s="43">
        <f t="shared" si="39"/>
        <v>18</v>
      </c>
      <c r="CJ40" s="43">
        <f t="shared" si="39"/>
        <v>1620</v>
      </c>
      <c r="CK40" s="43">
        <f>CJ40+BE40/3</f>
        <v>4936.6666666666661</v>
      </c>
      <c r="CN40">
        <f>CK40</f>
        <v>4936.6666666666661</v>
      </c>
      <c r="CO40">
        <f>CK40</f>
        <v>4936.6666666666661</v>
      </c>
      <c r="CQ40">
        <f>VLOOKUP(W40,CardUpgrade!$O$9:$R$20,2,FALSE)</f>
        <v>575000</v>
      </c>
      <c r="CR40">
        <f>VLOOKUP(X40,CardUpgrade!$O$9:$R$20,2,FALSE)</f>
        <v>575000</v>
      </c>
      <c r="CS40">
        <f>VLOOKUP(Y40,CardUpgrade!$O$9:$R$20,3,FALSE)</f>
        <v>1535000</v>
      </c>
      <c r="CT40">
        <f>VLOOKUP(Z40,CardUpgrade!$O$9:$R$20,3,FALSE)</f>
        <v>1535000</v>
      </c>
      <c r="CU40">
        <f>VLOOKUP(AA40,CardUpgrade!$O$9:$R$20,3,FALSE)</f>
        <v>1535000</v>
      </c>
      <c r="CV40">
        <f>VLOOKUP(AB40,CardUpgrade!$O$9:$R$20,3,FALSE)</f>
        <v>1535000</v>
      </c>
      <c r="CW40">
        <f>VLOOKUP(AC40,CardUpgrade!$O$9:$R$20,4,FALSE)</f>
        <v>3265000</v>
      </c>
      <c r="CX40">
        <f>VLOOKUP(AD40,CardUpgrade!$O$9:$R$20,4,FALSE)</f>
        <v>3265000</v>
      </c>
      <c r="CY40">
        <f t="shared" si="17"/>
        <v>7290000</v>
      </c>
      <c r="CZ40">
        <f t="shared" si="34"/>
        <v>600000</v>
      </c>
      <c r="DA40">
        <f t="shared" si="18"/>
        <v>129600</v>
      </c>
      <c r="DB40">
        <f t="shared" si="19"/>
        <v>150000</v>
      </c>
      <c r="DC40" s="47">
        <v>0.1</v>
      </c>
      <c r="DD40" s="71">
        <f t="shared" si="20"/>
        <v>288360</v>
      </c>
      <c r="DE40">
        <f>SUM($DD$5:DD40)</f>
        <v>3304440</v>
      </c>
      <c r="DF40" s="47">
        <v>0.5</v>
      </c>
      <c r="DG40" s="47">
        <f t="shared" si="38"/>
        <v>0.5</v>
      </c>
      <c r="DH40" s="74">
        <f t="shared" si="22"/>
        <v>144180</v>
      </c>
      <c r="DI40">
        <f>SUM($DH$5:DH40)</f>
        <v>1527420</v>
      </c>
      <c r="DJ40">
        <f t="shared" si="35"/>
        <v>144180</v>
      </c>
      <c r="DK40">
        <f t="shared" si="23"/>
        <v>144180</v>
      </c>
      <c r="DL40">
        <f>SUM($DK$5:DK40)</f>
        <v>1777020</v>
      </c>
      <c r="DM40">
        <f t="shared" si="41"/>
        <v>192</v>
      </c>
      <c r="DN40">
        <f>SUM($BH$5:BH40)</f>
        <v>348</v>
      </c>
      <c r="DO40">
        <f t="shared" si="24"/>
        <v>270</v>
      </c>
      <c r="DP40" s="121"/>
      <c r="DQ40" s="121"/>
      <c r="DR40">
        <f t="shared" si="25"/>
        <v>9255.3125</v>
      </c>
      <c r="DS40" s="121"/>
      <c r="DT40">
        <f>VLOOKUP(DM40,StarIdelRewards!A:I,9,FALSE)*BV40</f>
        <v>124800</v>
      </c>
      <c r="DU40">
        <f t="shared" si="26"/>
        <v>144180</v>
      </c>
      <c r="DV40">
        <f>SUM($DT$5:DT40)</f>
        <v>2342400</v>
      </c>
      <c r="DW40" s="46">
        <f t="shared" si="27"/>
        <v>-0.3479252049180328</v>
      </c>
      <c r="DX40">
        <f t="shared" si="42"/>
        <v>15.018750000000001</v>
      </c>
      <c r="DZ40" s="119">
        <f t="shared" si="43"/>
        <v>60000</v>
      </c>
      <c r="EA40" s="119">
        <f t="shared" si="44"/>
        <v>109.5</v>
      </c>
      <c r="EB40" s="121"/>
      <c r="ED40">
        <f t="shared" si="45"/>
        <v>109.5</v>
      </c>
      <c r="EE40">
        <f>B40*(3-1.333)*'Chest&amp;Cards&amp;Offer'!$J$70/100</f>
        <v>54.010799999999996</v>
      </c>
      <c r="EF40">
        <f t="shared" si="28"/>
        <v>163.51079999999999</v>
      </c>
      <c r="EG40">
        <f t="shared" si="29"/>
        <v>270</v>
      </c>
      <c r="EH40">
        <f>EF40/EG40*100</f>
        <v>60.559555555555555</v>
      </c>
      <c r="EJ40">
        <f>VLOOKUP(W40,CardUpgrade!$I$52:$L$63,2,FALSE)</f>
        <v>116</v>
      </c>
      <c r="EK40">
        <f>VLOOKUP(X40,CardUpgrade!$I$52:$L$63,2,FALSE)</f>
        <v>116</v>
      </c>
      <c r="EL40">
        <f>VLOOKUP(Y40,CardUpgrade!$I$52:$L$63,3,FALSE)</f>
        <v>696</v>
      </c>
      <c r="EM40">
        <f>VLOOKUP(Z40,CardUpgrade!$I$52:$L$63,3,FALSE)</f>
        <v>696</v>
      </c>
      <c r="EN40">
        <f>VLOOKUP(AA40,CardUpgrade!$I$52:$L$63,3,FALSE)</f>
        <v>696</v>
      </c>
      <c r="EO40">
        <f>VLOOKUP(AB40,CardUpgrade!$I$52:$L$63,3,FALSE)</f>
        <v>696</v>
      </c>
      <c r="EP40">
        <f>VLOOKUP(AC40,CardUpgrade!$I$52:$L$63,4,FALSE)</f>
        <v>1856</v>
      </c>
      <c r="EQ40">
        <f>VLOOKUP(AD40,CardUpgrade!$I$52:$L$63,4,FALSE)</f>
        <v>1856</v>
      </c>
      <c r="ER40" s="7">
        <v>7</v>
      </c>
      <c r="ES40" s="7">
        <f t="shared" si="30"/>
        <v>3016</v>
      </c>
      <c r="EU40" s="7">
        <f t="shared" si="46"/>
        <v>6728</v>
      </c>
      <c r="EX40" s="7">
        <f t="shared" si="31"/>
        <v>4</v>
      </c>
      <c r="EY40" s="7">
        <f>SUM($EX$5:EX40)</f>
        <v>144</v>
      </c>
      <c r="EZ40" s="7">
        <v>2</v>
      </c>
      <c r="FA40" s="7">
        <f>SUM($EZ$5:EZ40)</f>
        <v>72</v>
      </c>
      <c r="FB40" s="7">
        <f>IFERROR(VLOOKUP(ER40,'CourseLevel&amp;Rewards&amp;PVP'!$A$3:$F$18,6,FALSE),"")</f>
        <v>16</v>
      </c>
      <c r="FC40" s="7">
        <f>SUM($FB$5:FB40)</f>
        <v>70</v>
      </c>
      <c r="FD40" s="7">
        <f>VLOOKUP(CG40,ProgressReward!C:K,9,FALSE)</f>
        <v>61</v>
      </c>
      <c r="FE40" s="7">
        <f t="shared" si="32"/>
        <v>203</v>
      </c>
      <c r="GQ40" t="s">
        <v>252</v>
      </c>
    </row>
    <row r="41" spans="1:254" x14ac:dyDescent="0.2">
      <c r="A41" s="16">
        <v>37</v>
      </c>
      <c r="B41">
        <v>37</v>
      </c>
      <c r="C41" s="13" t="s">
        <v>49</v>
      </c>
      <c r="D41">
        <v>7</v>
      </c>
      <c r="E41" t="str">
        <f t="shared" ref="E41:E57" si="48">C41&amp;" - " &amp;"Lv"&amp;D41</f>
        <v>橙1 - Lv7</v>
      </c>
      <c r="G41" t="str">
        <f t="shared" si="47"/>
        <v>橙7</v>
      </c>
      <c r="H41">
        <f>VLOOKUP(G41,Reference1!C:E,3,FALSE)</f>
        <v>1293</v>
      </c>
      <c r="I41" s="129" t="s">
        <v>159</v>
      </c>
      <c r="V41" s="16"/>
      <c r="W41" s="7">
        <v>7</v>
      </c>
      <c r="X41" s="7">
        <v>6</v>
      </c>
      <c r="Y41" s="7">
        <v>6</v>
      </c>
      <c r="Z41" s="7">
        <v>6</v>
      </c>
      <c r="AA41" s="7">
        <v>6</v>
      </c>
      <c r="AB41" s="7">
        <v>6</v>
      </c>
      <c r="AC41">
        <v>6</v>
      </c>
      <c r="AD41">
        <v>6</v>
      </c>
      <c r="AI41">
        <f>VLOOKUP(W41,CardUpgrade!$C$10:$I$20,6,FALSE)</f>
        <v>196</v>
      </c>
      <c r="AJ41">
        <f>VLOOKUP(X41,CardUpgrade!$C$10:$I$20,6,FALSE)</f>
        <v>116</v>
      </c>
      <c r="AK41">
        <f>VLOOKUP(Y41,CardUpgrade!$C$10:$I$20,6,FALSE)</f>
        <v>116</v>
      </c>
      <c r="AL41">
        <f>VLOOKUP(Z41,CardUpgrade!$C$10:$I$20,6,FALSE)</f>
        <v>116</v>
      </c>
      <c r="AM41">
        <f>VLOOKUP(AA41,CardUpgrade!$C$10:$I$20,6,FALSE)</f>
        <v>116</v>
      </c>
      <c r="AN41">
        <f>VLOOKUP(AB41,CardUpgrade!$C$10:$I$20,6,FALSE)</f>
        <v>116</v>
      </c>
      <c r="AO41">
        <f>VLOOKUP(AC41,CardUpgrade!$C$10:$I$20,7,FALSE)</f>
        <v>59</v>
      </c>
      <c r="AP41">
        <f>VLOOKUP(AD41,CardUpgrade!$C$10:$I$20,7,FALSE)</f>
        <v>59</v>
      </c>
      <c r="AS41" s="2">
        <f>SUM(AI41:AJ41)*'Chest&amp;Cards&amp;Offer'!$N$3 + SUM('Dungeon&amp;Framework'!AK41:AN41)*'Chest&amp;Cards&amp;Offer'!$N$4</f>
        <v>6691200</v>
      </c>
      <c r="AT41">
        <f>SUM(AO41:AP41)*'Chest&amp;Cards&amp;Offer'!$N$5</f>
        <v>5664000</v>
      </c>
      <c r="AU41" s="16">
        <f t="shared" si="33"/>
        <v>288000</v>
      </c>
      <c r="AW41" s="41">
        <v>0.6</v>
      </c>
      <c r="AX41">
        <f t="shared" si="8"/>
        <v>115200</v>
      </c>
      <c r="AY41">
        <f t="shared" si="9"/>
        <v>172800</v>
      </c>
      <c r="AZ41">
        <f>SUM($AY$5:AY41)</f>
        <v>2800800</v>
      </c>
      <c r="BA41">
        <f>AZ41/'Chest&amp;Cards&amp;Offer'!$R$3</f>
        <v>11670</v>
      </c>
      <c r="BB41">
        <f t="shared" si="10"/>
        <v>116.7</v>
      </c>
      <c r="BC41">
        <v>37</v>
      </c>
      <c r="BH41">
        <f>VLOOKUP(LEFT(C41,1),'CardsStar&amp;Rewards'!$AF$13:$AJ$16,4,FALSE)</f>
        <v>10</v>
      </c>
      <c r="BI41">
        <f>VLOOKUP(LEFT(C41,1),'CardsStar&amp;Rewards'!$AF$19:$AJ$22,4,FALSE)</f>
        <v>6</v>
      </c>
      <c r="BJ41">
        <f>SUM($BI$5:BI41)</f>
        <v>198</v>
      </c>
      <c r="BS41">
        <f>VLOOKUP(BJ41,StarIdelRewards!A:D,4,FALSE)</f>
        <v>27</v>
      </c>
      <c r="BT41">
        <v>3</v>
      </c>
      <c r="BU41">
        <f t="shared" si="11"/>
        <v>240</v>
      </c>
      <c r="BV41">
        <f t="shared" si="12"/>
        <v>14400</v>
      </c>
      <c r="BW41">
        <f t="shared" si="13"/>
        <v>388800</v>
      </c>
      <c r="BX41">
        <f>SUM($BW$5:BW41)</f>
        <v>5203200</v>
      </c>
      <c r="BY41">
        <f>SUM($AX$5:AX41)</f>
        <v>3890400</v>
      </c>
      <c r="BZ41" s="46">
        <f t="shared" si="14"/>
        <v>0.33744602097470699</v>
      </c>
      <c r="CC41" t="s">
        <v>425</v>
      </c>
      <c r="CG41">
        <f t="shared" si="15"/>
        <v>198</v>
      </c>
      <c r="CH41" s="121"/>
      <c r="CI41" s="43">
        <f t="shared" si="39"/>
        <v>1</v>
      </c>
      <c r="CJ41" s="43">
        <f t="shared" si="39"/>
        <v>90</v>
      </c>
      <c r="CK41" s="42"/>
      <c r="CQ41">
        <f>VLOOKUP(W41,CardUpgrade!$O$9:$R$20,2,FALSE)</f>
        <v>975000</v>
      </c>
      <c r="CR41">
        <f>VLOOKUP(X41,CardUpgrade!$O$9:$R$20,2,FALSE)</f>
        <v>575000</v>
      </c>
      <c r="CS41">
        <f>VLOOKUP(Y41,CardUpgrade!$O$9:$R$20,3,FALSE)</f>
        <v>1535000</v>
      </c>
      <c r="CT41">
        <f>VLOOKUP(Z41,CardUpgrade!$O$9:$R$20,3,FALSE)</f>
        <v>1535000</v>
      </c>
      <c r="CU41">
        <f>VLOOKUP(AA41,CardUpgrade!$O$9:$R$20,3,FALSE)</f>
        <v>1535000</v>
      </c>
      <c r="CV41">
        <f>VLOOKUP(AB41,CardUpgrade!$O$9:$R$20,3,FALSE)</f>
        <v>1535000</v>
      </c>
      <c r="CW41">
        <f>VLOOKUP(AC41,CardUpgrade!$O$9:$R$20,4,FALSE)</f>
        <v>3265000</v>
      </c>
      <c r="CX41">
        <f>VLOOKUP(AD41,CardUpgrade!$O$9:$R$20,4,FALSE)</f>
        <v>3265000</v>
      </c>
      <c r="CY41">
        <f t="shared" si="17"/>
        <v>7690000</v>
      </c>
      <c r="CZ41">
        <f t="shared" si="34"/>
        <v>400000</v>
      </c>
      <c r="DA41">
        <f t="shared" si="18"/>
        <v>194400</v>
      </c>
      <c r="DB41">
        <f t="shared" si="19"/>
        <v>86400</v>
      </c>
      <c r="DC41" s="47">
        <v>0.1</v>
      </c>
      <c r="DD41" s="71">
        <f t="shared" si="20"/>
        <v>107280</v>
      </c>
      <c r="DE41">
        <f>SUM($DD$5:DD41)</f>
        <v>3411720</v>
      </c>
      <c r="DF41" s="47">
        <v>0.5</v>
      </c>
      <c r="DG41" s="47">
        <f t="shared" si="38"/>
        <v>0.5</v>
      </c>
      <c r="DH41" s="74">
        <f t="shared" si="22"/>
        <v>53640</v>
      </c>
      <c r="DI41">
        <f>SUM($DH$5:DH41)</f>
        <v>1581060</v>
      </c>
      <c r="DJ41">
        <f t="shared" si="35"/>
        <v>53640</v>
      </c>
      <c r="DK41">
        <f t="shared" si="23"/>
        <v>53640</v>
      </c>
      <c r="DL41">
        <f>SUM($DK$5:DK41)</f>
        <v>1830660</v>
      </c>
      <c r="DM41">
        <f t="shared" si="41"/>
        <v>198</v>
      </c>
      <c r="DN41">
        <f>SUM($BH$5:BH41)</f>
        <v>358</v>
      </c>
      <c r="DO41">
        <f t="shared" si="24"/>
        <v>278</v>
      </c>
      <c r="DP41" s="121">
        <f>SUM(DK41:DK58)</f>
        <v>6512940</v>
      </c>
      <c r="DQ41" s="121">
        <f>DO58-DO40</f>
        <v>168</v>
      </c>
      <c r="DR41">
        <f t="shared" si="25"/>
        <v>9245.757575757576</v>
      </c>
      <c r="DS41" s="121">
        <f>DP41/DQ41</f>
        <v>38767.5</v>
      </c>
      <c r="DT41">
        <f>VLOOKUP(DM41,StarIdelRewards!A:I,9,FALSE)*BV41</f>
        <v>187200</v>
      </c>
      <c r="DU41">
        <f t="shared" si="26"/>
        <v>53640</v>
      </c>
      <c r="DV41">
        <f>SUM($DT$5:DT41)</f>
        <v>2529600</v>
      </c>
      <c r="DW41" s="46">
        <f t="shared" si="27"/>
        <v>-0.37497628083491463</v>
      </c>
      <c r="DX41">
        <f t="shared" si="42"/>
        <v>3.7250000000000001</v>
      </c>
      <c r="DZ41" s="119">
        <f t="shared" si="43"/>
        <v>40000</v>
      </c>
      <c r="EA41" s="119">
        <f t="shared" si="44"/>
        <v>116.7</v>
      </c>
      <c r="EB41" s="121"/>
      <c r="ED41">
        <f t="shared" si="45"/>
        <v>116.7</v>
      </c>
      <c r="EE41">
        <f>B41*(3-1.333)*'Chest&amp;Cards&amp;Offer'!$J$70/100</f>
        <v>55.511100000000006</v>
      </c>
      <c r="EF41">
        <f t="shared" si="28"/>
        <v>172.21110000000002</v>
      </c>
      <c r="EG41">
        <f t="shared" si="29"/>
        <v>278</v>
      </c>
      <c r="EJ41">
        <f>VLOOKUP(W41,CardUpgrade!$I$52:$L$63,2,FALSE)</f>
        <v>196</v>
      </c>
      <c r="EK41">
        <f>VLOOKUP(X41,CardUpgrade!$I$52:$L$63,2,FALSE)</f>
        <v>116</v>
      </c>
      <c r="EL41">
        <f>VLOOKUP(Y41,CardUpgrade!$I$52:$L$63,3,FALSE)</f>
        <v>696</v>
      </c>
      <c r="EM41">
        <f>VLOOKUP(Z41,CardUpgrade!$I$52:$L$63,3,FALSE)</f>
        <v>696</v>
      </c>
      <c r="EN41">
        <f>VLOOKUP(AA41,CardUpgrade!$I$52:$L$63,3,FALSE)</f>
        <v>696</v>
      </c>
      <c r="EO41">
        <f>VLOOKUP(AB41,CardUpgrade!$I$52:$L$63,3,FALSE)</f>
        <v>696</v>
      </c>
      <c r="EP41">
        <f>VLOOKUP(AC41,CardUpgrade!$I$52:$L$63,4,FALSE)</f>
        <v>1856</v>
      </c>
      <c r="EQ41">
        <f>VLOOKUP(AD41,CardUpgrade!$I$52:$L$63,4,FALSE)</f>
        <v>1856</v>
      </c>
      <c r="ES41" s="7">
        <f t="shared" si="30"/>
        <v>3096</v>
      </c>
      <c r="EU41" s="7">
        <f t="shared" si="46"/>
        <v>6808</v>
      </c>
      <c r="EX41" s="7">
        <f t="shared" si="31"/>
        <v>4</v>
      </c>
      <c r="EY41" s="7">
        <f>SUM($EX$5:EX41)</f>
        <v>148</v>
      </c>
      <c r="EZ41" s="7">
        <v>2</v>
      </c>
      <c r="FA41" s="7">
        <f>SUM($EZ$5:EZ41)</f>
        <v>74</v>
      </c>
      <c r="FB41" s="7" t="str">
        <f>IFERROR(VLOOKUP(ER41,'CourseLevel&amp;Rewards&amp;PVP'!$A$3:$F$18,6,FALSE),"")</f>
        <v/>
      </c>
      <c r="FC41" s="7">
        <f>SUM($FB$5:FB41)</f>
        <v>70</v>
      </c>
      <c r="FD41" s="7">
        <f>VLOOKUP(CG41,ProgressReward!C:K,9,FALSE)</f>
        <v>69</v>
      </c>
      <c r="FE41" s="7">
        <f t="shared" si="32"/>
        <v>213</v>
      </c>
      <c r="GQ41" t="s">
        <v>253</v>
      </c>
    </row>
    <row r="42" spans="1:254" x14ac:dyDescent="0.2">
      <c r="A42" s="16">
        <v>38</v>
      </c>
      <c r="B42">
        <v>38</v>
      </c>
      <c r="C42" s="13" t="s">
        <v>50</v>
      </c>
      <c r="D42">
        <v>7</v>
      </c>
      <c r="E42" t="str">
        <f t="shared" si="48"/>
        <v>橙2 - Lv7</v>
      </c>
      <c r="G42" t="str">
        <f t="shared" si="47"/>
        <v>橙7</v>
      </c>
      <c r="H42">
        <f>VLOOKUP(G42,Reference1!C:E,3,FALSE)</f>
        <v>1293</v>
      </c>
      <c r="I42" s="129"/>
      <c r="V42" s="16"/>
      <c r="W42" s="7">
        <v>7</v>
      </c>
      <c r="X42" s="7">
        <v>7</v>
      </c>
      <c r="Y42" s="7">
        <v>6</v>
      </c>
      <c r="Z42" s="7">
        <v>6</v>
      </c>
      <c r="AA42" s="7">
        <v>6</v>
      </c>
      <c r="AB42" s="7">
        <v>6</v>
      </c>
      <c r="AC42" s="7">
        <v>6</v>
      </c>
      <c r="AD42">
        <v>6</v>
      </c>
      <c r="AI42">
        <f>VLOOKUP(W42,CardUpgrade!$C$10:$I$20,6,FALSE)</f>
        <v>196</v>
      </c>
      <c r="AJ42">
        <f>VLOOKUP(X42,CardUpgrade!$C$10:$I$20,6,FALSE)</f>
        <v>196</v>
      </c>
      <c r="AK42">
        <f>VLOOKUP(Y42,CardUpgrade!$C$10:$I$20,6,FALSE)</f>
        <v>116</v>
      </c>
      <c r="AL42">
        <f>VLOOKUP(Z42,CardUpgrade!$C$10:$I$20,6,FALSE)</f>
        <v>116</v>
      </c>
      <c r="AM42">
        <f>VLOOKUP(AA42,CardUpgrade!$C$10:$I$20,6,FALSE)</f>
        <v>116</v>
      </c>
      <c r="AN42">
        <f>VLOOKUP(AB42,CardUpgrade!$C$10:$I$20,6,FALSE)</f>
        <v>116</v>
      </c>
      <c r="AO42">
        <f>VLOOKUP(AC42,CardUpgrade!$C$10:$I$20,7,FALSE)</f>
        <v>59</v>
      </c>
      <c r="AP42">
        <f>VLOOKUP(AD42,CardUpgrade!$C$10:$I$20,7,FALSE)</f>
        <v>59</v>
      </c>
      <c r="AS42" s="2">
        <f>SUM(AI42:AJ42)*'Chest&amp;Cards&amp;Offer'!$N$3 + SUM('Dungeon&amp;Framework'!AK42:AN42)*'Chest&amp;Cards&amp;Offer'!$N$4</f>
        <v>6979200</v>
      </c>
      <c r="AT42">
        <f>SUM(AO42:AP42)*'Chest&amp;Cards&amp;Offer'!$N$5</f>
        <v>5664000</v>
      </c>
      <c r="AU42" s="16">
        <f t="shared" si="33"/>
        <v>288000</v>
      </c>
      <c r="AW42" s="41">
        <v>0.6</v>
      </c>
      <c r="AX42">
        <f t="shared" si="8"/>
        <v>115200</v>
      </c>
      <c r="AY42">
        <f t="shared" si="9"/>
        <v>172800</v>
      </c>
      <c r="AZ42">
        <f>SUM($AY$5:AY42)</f>
        <v>2973600</v>
      </c>
      <c r="BA42">
        <f>AZ42/'Chest&amp;Cards&amp;Offer'!$R$3</f>
        <v>12390</v>
      </c>
      <c r="BB42">
        <f t="shared" si="10"/>
        <v>123.9</v>
      </c>
      <c r="BC42">
        <v>38</v>
      </c>
      <c r="BH42">
        <f>VLOOKUP(LEFT(C42,1),'CardsStar&amp;Rewards'!$AF$13:$AJ$16,4,FALSE)</f>
        <v>10</v>
      </c>
      <c r="BI42">
        <f>VLOOKUP(LEFT(C42,1),'CardsStar&amp;Rewards'!$AF$19:$AJ$22,4,FALSE)</f>
        <v>6</v>
      </c>
      <c r="BJ42">
        <f>SUM($BI$5:BI42)</f>
        <v>204</v>
      </c>
      <c r="BS42">
        <f>VLOOKUP(BJ42,StarIdelRewards!A:D,4,FALSE)</f>
        <v>27</v>
      </c>
      <c r="BT42">
        <v>3</v>
      </c>
      <c r="BU42">
        <f t="shared" si="11"/>
        <v>240</v>
      </c>
      <c r="BV42">
        <f t="shared" si="12"/>
        <v>14400</v>
      </c>
      <c r="BW42">
        <f t="shared" si="13"/>
        <v>388800</v>
      </c>
      <c r="BX42">
        <f>SUM($BW$5:BW42)</f>
        <v>5592000</v>
      </c>
      <c r="BY42">
        <f>SUM($AX$5:AX42)</f>
        <v>4005600</v>
      </c>
      <c r="BZ42" s="46">
        <f t="shared" si="14"/>
        <v>0.39604553624925104</v>
      </c>
      <c r="CG42">
        <f t="shared" si="15"/>
        <v>204</v>
      </c>
      <c r="CH42" s="121"/>
      <c r="CI42" s="43">
        <f t="shared" si="39"/>
        <v>2</v>
      </c>
      <c r="CJ42" s="43">
        <f t="shared" si="39"/>
        <v>180</v>
      </c>
      <c r="CK42" s="42"/>
      <c r="CQ42">
        <f>VLOOKUP(W42,CardUpgrade!$O$9:$R$20,2,FALSE)</f>
        <v>975000</v>
      </c>
      <c r="CR42">
        <f>VLOOKUP(X42,CardUpgrade!$O$9:$R$20,2,FALSE)</f>
        <v>975000</v>
      </c>
      <c r="CS42">
        <f>VLOOKUP(Y42,CardUpgrade!$O$9:$R$20,3,FALSE)</f>
        <v>1535000</v>
      </c>
      <c r="CT42">
        <f>VLOOKUP(Z42,CardUpgrade!$O$9:$R$20,3,FALSE)</f>
        <v>1535000</v>
      </c>
      <c r="CU42">
        <f>VLOOKUP(AA42,CardUpgrade!$O$9:$R$20,3,FALSE)</f>
        <v>1535000</v>
      </c>
      <c r="CV42">
        <f>VLOOKUP(AB42,CardUpgrade!$O$9:$R$20,3,FALSE)</f>
        <v>1535000</v>
      </c>
      <c r="CW42">
        <f>VLOOKUP(AC42,CardUpgrade!$O$9:$R$20,4,FALSE)</f>
        <v>3265000</v>
      </c>
      <c r="CX42">
        <f>VLOOKUP(AD42,CardUpgrade!$O$9:$R$20,4,FALSE)</f>
        <v>3265000</v>
      </c>
      <c r="CY42">
        <f t="shared" si="17"/>
        <v>8090000</v>
      </c>
      <c r="CZ42">
        <f t="shared" si="34"/>
        <v>400000</v>
      </c>
      <c r="DA42">
        <f t="shared" si="18"/>
        <v>194400</v>
      </c>
      <c r="DB42">
        <f t="shared" si="19"/>
        <v>86400</v>
      </c>
      <c r="DC42" s="47">
        <v>0.1</v>
      </c>
      <c r="DD42" s="71">
        <f t="shared" si="20"/>
        <v>107280</v>
      </c>
      <c r="DE42">
        <f>SUM($DD$5:DD42)</f>
        <v>3519000</v>
      </c>
      <c r="DF42" s="47">
        <v>0.5</v>
      </c>
      <c r="DG42" s="47">
        <f t="shared" si="38"/>
        <v>0.5</v>
      </c>
      <c r="DH42" s="74">
        <f t="shared" si="22"/>
        <v>53640</v>
      </c>
      <c r="DI42">
        <f>SUM($DH$5:DH42)</f>
        <v>1634700</v>
      </c>
      <c r="DJ42">
        <f t="shared" si="35"/>
        <v>53640</v>
      </c>
      <c r="DK42">
        <f t="shared" si="23"/>
        <v>53640</v>
      </c>
      <c r="DL42">
        <f>SUM($DK$5:DK42)</f>
        <v>1884300</v>
      </c>
      <c r="DM42">
        <f t="shared" si="41"/>
        <v>204</v>
      </c>
      <c r="DN42">
        <f>SUM($BH$5:BH42)</f>
        <v>368</v>
      </c>
      <c r="DO42">
        <f t="shared" si="24"/>
        <v>286</v>
      </c>
      <c r="DP42" s="121"/>
      <c r="DQ42" s="121"/>
      <c r="DR42">
        <f t="shared" si="25"/>
        <v>9236.7647058823532</v>
      </c>
      <c r="DS42" s="121"/>
      <c r="DT42">
        <f>VLOOKUP(DM42,StarIdelRewards!A:I,9,FALSE)*BV42</f>
        <v>187200</v>
      </c>
      <c r="DU42">
        <f t="shared" si="26"/>
        <v>53640</v>
      </c>
      <c r="DV42">
        <f>SUM($DT$5:DT42)</f>
        <v>2716800</v>
      </c>
      <c r="DW42" s="46">
        <f t="shared" si="27"/>
        <v>-0.39829946996466431</v>
      </c>
      <c r="DX42">
        <f t="shared" si="42"/>
        <v>3.7250000000000001</v>
      </c>
      <c r="DZ42" s="119">
        <f t="shared" si="43"/>
        <v>40000</v>
      </c>
      <c r="EA42" s="119">
        <f t="shared" si="44"/>
        <v>123.9</v>
      </c>
      <c r="EB42" s="121"/>
      <c r="ED42">
        <f t="shared" si="45"/>
        <v>123.9</v>
      </c>
      <c r="EE42">
        <f>B42*(3-1.333)*'Chest&amp;Cards&amp;Offer'!$J$70/100</f>
        <v>57.011400000000002</v>
      </c>
      <c r="EF42">
        <f t="shared" si="28"/>
        <v>180.91140000000001</v>
      </c>
      <c r="EG42">
        <f t="shared" si="29"/>
        <v>286</v>
      </c>
      <c r="EJ42">
        <f>VLOOKUP(W42,CardUpgrade!$I$52:$L$63,2,FALSE)</f>
        <v>196</v>
      </c>
      <c r="EK42">
        <f>VLOOKUP(X42,CardUpgrade!$I$52:$L$63,2,FALSE)</f>
        <v>196</v>
      </c>
      <c r="EL42">
        <f>VLOOKUP(Y42,CardUpgrade!$I$52:$L$63,3,FALSE)</f>
        <v>696</v>
      </c>
      <c r="EM42">
        <f>VLOOKUP(Z42,CardUpgrade!$I$52:$L$63,3,FALSE)</f>
        <v>696</v>
      </c>
      <c r="EN42">
        <f>VLOOKUP(AA42,CardUpgrade!$I$52:$L$63,3,FALSE)</f>
        <v>696</v>
      </c>
      <c r="EO42">
        <f>VLOOKUP(AB42,CardUpgrade!$I$52:$L$63,3,FALSE)</f>
        <v>696</v>
      </c>
      <c r="EP42">
        <f>VLOOKUP(AC42,CardUpgrade!$I$52:$L$63,4,FALSE)</f>
        <v>1856</v>
      </c>
      <c r="EQ42">
        <f>VLOOKUP(AD42,CardUpgrade!$I$52:$L$63,4,FALSE)</f>
        <v>1856</v>
      </c>
      <c r="ES42" s="7">
        <f t="shared" si="30"/>
        <v>3176</v>
      </c>
      <c r="EU42" s="7">
        <f t="shared" si="46"/>
        <v>6888</v>
      </c>
      <c r="EX42" s="7">
        <f t="shared" si="31"/>
        <v>4</v>
      </c>
      <c r="EY42" s="7">
        <f>SUM($EX$5:EX42)</f>
        <v>152</v>
      </c>
      <c r="EZ42" s="7">
        <v>2</v>
      </c>
      <c r="FA42" s="7">
        <f>SUM($EZ$5:EZ42)</f>
        <v>76</v>
      </c>
      <c r="FB42" s="7" t="str">
        <f>IFERROR(VLOOKUP(ER42,'CourseLevel&amp;Rewards&amp;PVP'!$A$3:$F$18,6,FALSE),"")</f>
        <v/>
      </c>
      <c r="FC42" s="7">
        <f>SUM($FB$5:FB42)</f>
        <v>70</v>
      </c>
      <c r="FD42" s="7">
        <f>VLOOKUP(CG42,ProgressReward!C:K,9,FALSE)</f>
        <v>69</v>
      </c>
      <c r="FE42" s="7">
        <f t="shared" si="32"/>
        <v>215</v>
      </c>
      <c r="GQ42" s="25" t="s">
        <v>255</v>
      </c>
      <c r="GR42" s="25"/>
      <c r="GS42" s="25"/>
      <c r="GT42" s="25"/>
    </row>
    <row r="43" spans="1:254" x14ac:dyDescent="0.2">
      <c r="A43" s="16">
        <v>39</v>
      </c>
      <c r="B43">
        <v>39</v>
      </c>
      <c r="C43" s="13" t="s">
        <v>49</v>
      </c>
      <c r="D43">
        <v>8</v>
      </c>
      <c r="E43" t="str">
        <f t="shared" si="48"/>
        <v>橙1 - Lv8</v>
      </c>
      <c r="G43" t="str">
        <f t="shared" ref="G43:G57" si="49">TEXT(SUBSTITUTE(C43,RIGHT(C43,1),"")&amp;D43,0)</f>
        <v>橙8</v>
      </c>
      <c r="H43">
        <f>VLOOKUP(G43,Reference1!C:E,3,FALSE)</f>
        <v>1163.7</v>
      </c>
      <c r="I43" s="129"/>
      <c r="V43" s="16"/>
      <c r="W43" s="7">
        <v>8</v>
      </c>
      <c r="X43" s="7">
        <v>7</v>
      </c>
      <c r="Y43" s="7">
        <v>6</v>
      </c>
      <c r="Z43" s="7">
        <v>6</v>
      </c>
      <c r="AA43" s="7">
        <v>6</v>
      </c>
      <c r="AB43" s="7">
        <v>6</v>
      </c>
      <c r="AC43" s="7">
        <v>6</v>
      </c>
      <c r="AD43">
        <v>6</v>
      </c>
      <c r="AI43">
        <f>VLOOKUP(W43,CardUpgrade!$C$10:$I$20,6,FALSE)</f>
        <v>316</v>
      </c>
      <c r="AJ43">
        <f>VLOOKUP(X43,CardUpgrade!$C$10:$I$20,6,FALSE)</f>
        <v>196</v>
      </c>
      <c r="AK43">
        <f>VLOOKUP(Y43,CardUpgrade!$C$10:$I$20,6,FALSE)</f>
        <v>116</v>
      </c>
      <c r="AL43">
        <f>VLOOKUP(Z43,CardUpgrade!$C$10:$I$20,6,FALSE)</f>
        <v>116</v>
      </c>
      <c r="AM43">
        <f>VLOOKUP(AA43,CardUpgrade!$C$10:$I$20,6,FALSE)</f>
        <v>116</v>
      </c>
      <c r="AN43">
        <f>VLOOKUP(AB43,CardUpgrade!$C$10:$I$20,6,FALSE)</f>
        <v>116</v>
      </c>
      <c r="AO43">
        <f>VLOOKUP(AC43,CardUpgrade!$C$10:$I$20,7,FALSE)</f>
        <v>59</v>
      </c>
      <c r="AP43">
        <f>VLOOKUP(AD43,CardUpgrade!$C$10:$I$20,7,FALSE)</f>
        <v>59</v>
      </c>
      <c r="AS43" s="2">
        <f>SUM(AI43:AJ43)*'Chest&amp;Cards&amp;Offer'!$N$3 + SUM('Dungeon&amp;Framework'!AK43:AN43)*'Chest&amp;Cards&amp;Offer'!$N$4</f>
        <v>7411200</v>
      </c>
      <c r="AT43">
        <f>SUM(AO43:AP43)*'Chest&amp;Cards&amp;Offer'!$N$5</f>
        <v>5664000</v>
      </c>
      <c r="AU43" s="16">
        <f t="shared" si="33"/>
        <v>432000</v>
      </c>
      <c r="AW43" s="41">
        <v>0.6</v>
      </c>
      <c r="AX43">
        <f t="shared" si="8"/>
        <v>172800</v>
      </c>
      <c r="AY43">
        <f t="shared" si="9"/>
        <v>259200</v>
      </c>
      <c r="AZ43">
        <f>SUM($AY$5:AY43)</f>
        <v>3232800</v>
      </c>
      <c r="BA43">
        <f>AZ43/'Chest&amp;Cards&amp;Offer'!$R$3</f>
        <v>13470</v>
      </c>
      <c r="BB43">
        <f t="shared" si="10"/>
        <v>134.69999999999999</v>
      </c>
      <c r="BC43">
        <v>39</v>
      </c>
      <c r="BH43">
        <f>VLOOKUP(LEFT(C43,1),'CardsStar&amp;Rewards'!$AF$13:$AJ$16,4,FALSE)</f>
        <v>10</v>
      </c>
      <c r="BI43">
        <f>VLOOKUP(LEFT(C43,1),'CardsStar&amp;Rewards'!$AF$19:$AJ$22,4,FALSE)</f>
        <v>6</v>
      </c>
      <c r="BJ43">
        <f>SUM($BI$5:BI43)</f>
        <v>210</v>
      </c>
      <c r="BS43">
        <f>VLOOKUP(BJ43,StarIdelRewards!A:D,4,FALSE)</f>
        <v>28</v>
      </c>
      <c r="BT43">
        <v>3</v>
      </c>
      <c r="BU43">
        <f t="shared" si="11"/>
        <v>240</v>
      </c>
      <c r="BV43">
        <f t="shared" si="12"/>
        <v>14400</v>
      </c>
      <c r="BW43">
        <f t="shared" si="13"/>
        <v>403200</v>
      </c>
      <c r="BX43">
        <f>SUM($BW$5:BW43)</f>
        <v>5995200</v>
      </c>
      <c r="BY43">
        <f>SUM($AX$5:AX43)</f>
        <v>4178400</v>
      </c>
      <c r="BZ43" s="46">
        <f t="shared" si="14"/>
        <v>0.43480758184951179</v>
      </c>
      <c r="CG43">
        <f t="shared" si="15"/>
        <v>210</v>
      </c>
      <c r="CH43" s="121"/>
      <c r="CI43" s="43">
        <f t="shared" si="39"/>
        <v>3</v>
      </c>
      <c r="CJ43" s="43">
        <f t="shared" si="39"/>
        <v>270</v>
      </c>
      <c r="CK43" s="42"/>
      <c r="CL43" t="s">
        <v>462</v>
      </c>
      <c r="CQ43">
        <f>VLOOKUP(W43,CardUpgrade!$O$9:$R$20,2,FALSE)</f>
        <v>1775000</v>
      </c>
      <c r="CR43">
        <f>VLOOKUP(X43,CardUpgrade!$O$9:$R$20,2,FALSE)</f>
        <v>975000</v>
      </c>
      <c r="CS43">
        <f>VLOOKUP(Y43,CardUpgrade!$O$9:$R$20,3,FALSE)</f>
        <v>1535000</v>
      </c>
      <c r="CT43">
        <f>VLOOKUP(Z43,CardUpgrade!$O$9:$R$20,3,FALSE)</f>
        <v>1535000</v>
      </c>
      <c r="CU43">
        <f>VLOOKUP(AA43,CardUpgrade!$O$9:$R$20,3,FALSE)</f>
        <v>1535000</v>
      </c>
      <c r="CV43">
        <f>VLOOKUP(AB43,CardUpgrade!$O$9:$R$20,3,FALSE)</f>
        <v>1535000</v>
      </c>
      <c r="CW43">
        <f>VLOOKUP(AC43,CardUpgrade!$O$9:$R$20,4,FALSE)</f>
        <v>3265000</v>
      </c>
      <c r="CX43">
        <f>VLOOKUP(AD43,CardUpgrade!$O$9:$R$20,4,FALSE)</f>
        <v>3265000</v>
      </c>
      <c r="CY43">
        <f t="shared" si="17"/>
        <v>8890000</v>
      </c>
      <c r="CZ43">
        <f t="shared" si="34"/>
        <v>800000</v>
      </c>
      <c r="DA43">
        <f t="shared" si="18"/>
        <v>201600</v>
      </c>
      <c r="DB43">
        <f t="shared" si="19"/>
        <v>129600</v>
      </c>
      <c r="DC43" s="47">
        <v>0.1</v>
      </c>
      <c r="DD43" s="71">
        <f t="shared" si="20"/>
        <v>421920</v>
      </c>
      <c r="DE43">
        <f>SUM($DD$5:DD43)</f>
        <v>3940920</v>
      </c>
      <c r="DF43" s="47">
        <v>0.5</v>
      </c>
      <c r="DG43" s="47">
        <f t="shared" si="38"/>
        <v>0.5</v>
      </c>
      <c r="DH43" s="74">
        <f t="shared" si="22"/>
        <v>210960</v>
      </c>
      <c r="DI43">
        <f>SUM($DH$5:DH43)</f>
        <v>1845660</v>
      </c>
      <c r="DJ43">
        <f t="shared" si="35"/>
        <v>210960</v>
      </c>
      <c r="DK43">
        <f t="shared" si="23"/>
        <v>210960</v>
      </c>
      <c r="DL43">
        <f>SUM($DK$5:DK43)</f>
        <v>2095260</v>
      </c>
      <c r="DM43">
        <f t="shared" si="41"/>
        <v>210</v>
      </c>
      <c r="DN43">
        <f>SUM($BH$5:BH43)</f>
        <v>378</v>
      </c>
      <c r="DO43">
        <f t="shared" si="24"/>
        <v>294</v>
      </c>
      <c r="DP43" s="121"/>
      <c r="DQ43" s="121"/>
      <c r="DR43">
        <f t="shared" si="25"/>
        <v>9977.4285714285706</v>
      </c>
      <c r="DS43" s="121"/>
      <c r="DT43">
        <f>VLOOKUP(DM43,StarIdelRewards!A:I,9,FALSE)*BV43</f>
        <v>201600</v>
      </c>
      <c r="DU43">
        <f t="shared" si="26"/>
        <v>210960</v>
      </c>
      <c r="DV43">
        <f>SUM($DT$5:DT43)</f>
        <v>2918400</v>
      </c>
      <c r="DW43" s="46">
        <f t="shared" si="27"/>
        <v>-0.36757812499999998</v>
      </c>
      <c r="DX43">
        <f t="shared" si="42"/>
        <v>14.65</v>
      </c>
      <c r="DZ43" s="119">
        <f t="shared" si="43"/>
        <v>80000</v>
      </c>
      <c r="EA43" s="119">
        <f t="shared" si="44"/>
        <v>134.69999999999999</v>
      </c>
      <c r="EB43" s="121"/>
      <c r="ED43">
        <f t="shared" si="45"/>
        <v>134.69999999999999</v>
      </c>
      <c r="EE43">
        <f>B43*(3-1.333)*'Chest&amp;Cards&amp;Offer'!$J$70/100</f>
        <v>58.511699999999998</v>
      </c>
      <c r="EF43">
        <f t="shared" si="28"/>
        <v>193.21169999999998</v>
      </c>
      <c r="EG43">
        <f t="shared" si="29"/>
        <v>294</v>
      </c>
      <c r="EJ43">
        <f>VLOOKUP(W43,CardUpgrade!$I$52:$L$63,2,FALSE)</f>
        <v>316</v>
      </c>
      <c r="EK43">
        <f>VLOOKUP(X43,CardUpgrade!$I$52:$L$63,2,FALSE)</f>
        <v>196</v>
      </c>
      <c r="EL43">
        <f>VLOOKUP(Y43,CardUpgrade!$I$52:$L$63,3,FALSE)</f>
        <v>696</v>
      </c>
      <c r="EM43">
        <f>VLOOKUP(Z43,CardUpgrade!$I$52:$L$63,3,FALSE)</f>
        <v>696</v>
      </c>
      <c r="EN43">
        <f>VLOOKUP(AA43,CardUpgrade!$I$52:$L$63,3,FALSE)</f>
        <v>696</v>
      </c>
      <c r="EO43">
        <f>VLOOKUP(AB43,CardUpgrade!$I$52:$L$63,3,FALSE)</f>
        <v>696</v>
      </c>
      <c r="EP43">
        <f>VLOOKUP(AC43,CardUpgrade!$I$52:$L$63,4,FALSE)</f>
        <v>1856</v>
      </c>
      <c r="EQ43">
        <f>VLOOKUP(AD43,CardUpgrade!$I$52:$L$63,4,FALSE)</f>
        <v>1856</v>
      </c>
      <c r="ES43" s="7">
        <f t="shared" si="30"/>
        <v>3296</v>
      </c>
      <c r="EU43" s="7">
        <f t="shared" si="46"/>
        <v>7008</v>
      </c>
      <c r="EX43" s="7">
        <f t="shared" si="31"/>
        <v>4</v>
      </c>
      <c r="EY43" s="7">
        <f>SUM($EX$5:EX43)</f>
        <v>156</v>
      </c>
      <c r="EZ43" s="7">
        <v>2</v>
      </c>
      <c r="FA43" s="7">
        <f>SUM($EZ$5:EZ43)</f>
        <v>78</v>
      </c>
      <c r="FB43" s="7" t="str">
        <f>IFERROR(VLOOKUP(ER43,'CourseLevel&amp;Rewards&amp;PVP'!$A$3:$F$18,6,FALSE),"")</f>
        <v/>
      </c>
      <c r="FC43" s="7">
        <f>SUM($FB$5:FB43)</f>
        <v>70</v>
      </c>
      <c r="FD43" s="7">
        <f>VLOOKUP(CG43,ProgressReward!C:K,9,FALSE)</f>
        <v>72</v>
      </c>
      <c r="FE43" s="7">
        <f t="shared" si="32"/>
        <v>220</v>
      </c>
      <c r="GQ43" t="s">
        <v>256</v>
      </c>
      <c r="GU43" t="s">
        <v>257</v>
      </c>
    </row>
    <row r="44" spans="1:254" x14ac:dyDescent="0.2">
      <c r="A44" s="16">
        <v>40</v>
      </c>
      <c r="B44">
        <v>40</v>
      </c>
      <c r="C44" s="13" t="s">
        <v>50</v>
      </c>
      <c r="D44">
        <v>8</v>
      </c>
      <c r="E44" t="str">
        <f t="shared" si="48"/>
        <v>橙2 - Lv8</v>
      </c>
      <c r="G44" t="str">
        <f t="shared" si="49"/>
        <v>橙8</v>
      </c>
      <c r="H44">
        <f>VLOOKUP(G44,Reference1!C:E,3,FALSE)</f>
        <v>1163.7</v>
      </c>
      <c r="I44" s="129"/>
      <c r="V44" s="16"/>
      <c r="W44" s="7">
        <v>8</v>
      </c>
      <c r="X44" s="7">
        <v>8</v>
      </c>
      <c r="Y44" s="7">
        <v>6</v>
      </c>
      <c r="Z44" s="7">
        <v>6</v>
      </c>
      <c r="AA44" s="7">
        <v>6</v>
      </c>
      <c r="AB44" s="7">
        <v>6</v>
      </c>
      <c r="AC44" s="7">
        <v>6</v>
      </c>
      <c r="AD44">
        <v>6</v>
      </c>
      <c r="AI44">
        <f>VLOOKUP(W44,CardUpgrade!$C$10:$I$20,6,FALSE)</f>
        <v>316</v>
      </c>
      <c r="AJ44">
        <f>VLOOKUP(X44,CardUpgrade!$C$10:$I$20,6,FALSE)</f>
        <v>316</v>
      </c>
      <c r="AK44">
        <f>VLOOKUP(Y44,CardUpgrade!$C$10:$I$20,6,FALSE)</f>
        <v>116</v>
      </c>
      <c r="AL44">
        <f>VLOOKUP(Z44,CardUpgrade!$C$10:$I$20,6,FALSE)</f>
        <v>116</v>
      </c>
      <c r="AM44">
        <f>VLOOKUP(AA44,CardUpgrade!$C$10:$I$20,6,FALSE)</f>
        <v>116</v>
      </c>
      <c r="AN44">
        <f>VLOOKUP(AB44,CardUpgrade!$C$10:$I$20,6,FALSE)</f>
        <v>116</v>
      </c>
      <c r="AO44">
        <f>VLOOKUP(AC44,CardUpgrade!$C$10:$I$20,7,FALSE)</f>
        <v>59</v>
      </c>
      <c r="AP44">
        <f>VLOOKUP(AD44,CardUpgrade!$C$10:$I$20,7,FALSE)</f>
        <v>59</v>
      </c>
      <c r="AS44" s="2">
        <f>SUM(AI44:AJ44)*'Chest&amp;Cards&amp;Offer'!$N$3 + SUM('Dungeon&amp;Framework'!AK44:AN44)*'Chest&amp;Cards&amp;Offer'!$N$4</f>
        <v>7843200</v>
      </c>
      <c r="AT44">
        <f>SUM(AO44:AP44)*'Chest&amp;Cards&amp;Offer'!$N$5</f>
        <v>5664000</v>
      </c>
      <c r="AU44" s="16">
        <f t="shared" si="33"/>
        <v>432000</v>
      </c>
      <c r="AW44" s="41">
        <v>0.6</v>
      </c>
      <c r="AX44">
        <f t="shared" si="8"/>
        <v>172800</v>
      </c>
      <c r="AY44">
        <f t="shared" si="9"/>
        <v>259200</v>
      </c>
      <c r="AZ44">
        <f>SUM($AY$5:AY44)</f>
        <v>3492000</v>
      </c>
      <c r="BA44">
        <f>AZ44/'Chest&amp;Cards&amp;Offer'!$R$3</f>
        <v>14550</v>
      </c>
      <c r="BB44">
        <f t="shared" si="10"/>
        <v>145.5</v>
      </c>
      <c r="BC44">
        <v>40</v>
      </c>
      <c r="BH44">
        <f>VLOOKUP(LEFT(C44,1),'CardsStar&amp;Rewards'!$AF$13:$AJ$16,4,FALSE)</f>
        <v>10</v>
      </c>
      <c r="BI44">
        <f>VLOOKUP(LEFT(C44,1),'CardsStar&amp;Rewards'!$AF$19:$AJ$22,4,FALSE)</f>
        <v>6</v>
      </c>
      <c r="BJ44">
        <f>SUM($BI$5:BI44)</f>
        <v>216</v>
      </c>
      <c r="BS44">
        <f>VLOOKUP(BJ44,StarIdelRewards!A:D,4,FALSE)</f>
        <v>28</v>
      </c>
      <c r="BT44">
        <v>3</v>
      </c>
      <c r="BU44">
        <f t="shared" si="11"/>
        <v>240</v>
      </c>
      <c r="BV44">
        <f t="shared" si="12"/>
        <v>14400</v>
      </c>
      <c r="BW44">
        <f t="shared" si="13"/>
        <v>403200</v>
      </c>
      <c r="BX44">
        <f>SUM($BW$5:BW44)</f>
        <v>6398400</v>
      </c>
      <c r="BY44">
        <f>SUM($AX$5:AX44)</f>
        <v>4351200</v>
      </c>
      <c r="BZ44" s="46">
        <f t="shared" si="14"/>
        <v>0.47049089906232766</v>
      </c>
      <c r="CG44">
        <f t="shared" si="15"/>
        <v>216</v>
      </c>
      <c r="CH44" s="121"/>
      <c r="CI44" s="43">
        <f t="shared" si="39"/>
        <v>4</v>
      </c>
      <c r="CJ44" s="43">
        <f t="shared" si="39"/>
        <v>360</v>
      </c>
      <c r="CK44" s="42"/>
      <c r="CQ44">
        <f>VLOOKUP(W44,CardUpgrade!$O$9:$R$20,2,FALSE)</f>
        <v>1775000</v>
      </c>
      <c r="CR44">
        <f>VLOOKUP(X44,CardUpgrade!$O$9:$R$20,2,FALSE)</f>
        <v>1775000</v>
      </c>
      <c r="CS44">
        <f>VLOOKUP(Y44,CardUpgrade!$O$9:$R$20,3,FALSE)</f>
        <v>1535000</v>
      </c>
      <c r="CT44">
        <f>VLOOKUP(Z44,CardUpgrade!$O$9:$R$20,3,FALSE)</f>
        <v>1535000</v>
      </c>
      <c r="CU44">
        <f>VLOOKUP(AA44,CardUpgrade!$O$9:$R$20,3,FALSE)</f>
        <v>1535000</v>
      </c>
      <c r="CV44">
        <f>VLOOKUP(AB44,CardUpgrade!$O$9:$R$20,3,FALSE)</f>
        <v>1535000</v>
      </c>
      <c r="CW44">
        <f>VLOOKUP(AC44,CardUpgrade!$O$9:$R$20,4,FALSE)</f>
        <v>3265000</v>
      </c>
      <c r="CX44">
        <f>VLOOKUP(AD44,CardUpgrade!$O$9:$R$20,4,FALSE)</f>
        <v>3265000</v>
      </c>
      <c r="CY44">
        <f t="shared" si="17"/>
        <v>9690000</v>
      </c>
      <c r="CZ44">
        <f t="shared" si="34"/>
        <v>800000</v>
      </c>
      <c r="DA44">
        <f t="shared" si="18"/>
        <v>201600</v>
      </c>
      <c r="DB44">
        <f t="shared" si="19"/>
        <v>129600</v>
      </c>
      <c r="DC44" s="47">
        <v>0.1</v>
      </c>
      <c r="DD44" s="71">
        <f t="shared" si="20"/>
        <v>421920</v>
      </c>
      <c r="DE44">
        <f>SUM($DD$5:DD44)</f>
        <v>4362840</v>
      </c>
      <c r="DF44" s="47">
        <v>0.5</v>
      </c>
      <c r="DG44" s="47">
        <f t="shared" si="38"/>
        <v>0.5</v>
      </c>
      <c r="DH44" s="74">
        <f t="shared" si="22"/>
        <v>210960</v>
      </c>
      <c r="DI44">
        <f>SUM($DH$5:DH44)</f>
        <v>2056620</v>
      </c>
      <c r="DJ44">
        <f t="shared" si="35"/>
        <v>210960</v>
      </c>
      <c r="DK44">
        <f t="shared" si="23"/>
        <v>210960</v>
      </c>
      <c r="DL44">
        <f>SUM($DK$5:DK44)</f>
        <v>2306220</v>
      </c>
      <c r="DM44">
        <f t="shared" si="41"/>
        <v>216</v>
      </c>
      <c r="DN44">
        <f>SUM($BH$5:BH44)</f>
        <v>388</v>
      </c>
      <c r="DO44">
        <f t="shared" si="24"/>
        <v>302</v>
      </c>
      <c r="DP44" s="121"/>
      <c r="DQ44" s="121"/>
      <c r="DR44">
        <f t="shared" si="25"/>
        <v>10676.944444444445</v>
      </c>
      <c r="DS44" s="121"/>
      <c r="DT44">
        <f>VLOOKUP(DM44,StarIdelRewards!A:I,9,FALSE)*BV44</f>
        <v>201600</v>
      </c>
      <c r="DU44">
        <f t="shared" si="26"/>
        <v>210960</v>
      </c>
      <c r="DV44">
        <f>SUM($DT$5:DT44)</f>
        <v>3120000</v>
      </c>
      <c r="DW44" s="46">
        <f t="shared" si="27"/>
        <v>-0.34082692307692308</v>
      </c>
      <c r="DX44">
        <f t="shared" si="42"/>
        <v>14.65</v>
      </c>
      <c r="DZ44" s="119">
        <f t="shared" si="43"/>
        <v>80000</v>
      </c>
      <c r="EA44" s="119">
        <f t="shared" si="44"/>
        <v>145.5</v>
      </c>
      <c r="EB44" s="121"/>
      <c r="ED44">
        <f t="shared" si="45"/>
        <v>145.5</v>
      </c>
      <c r="EE44">
        <f>B44*(3-1.333)*'Chest&amp;Cards&amp;Offer'!$J$70/100</f>
        <v>60.012000000000008</v>
      </c>
      <c r="EF44">
        <f t="shared" si="28"/>
        <v>205.512</v>
      </c>
      <c r="EG44">
        <f t="shared" si="29"/>
        <v>302</v>
      </c>
      <c r="EJ44">
        <f>VLOOKUP(W44,CardUpgrade!$I$52:$L$63,2,FALSE)</f>
        <v>316</v>
      </c>
      <c r="EK44">
        <f>VLOOKUP(X44,CardUpgrade!$I$52:$L$63,2,FALSE)</f>
        <v>316</v>
      </c>
      <c r="EL44">
        <f>VLOOKUP(Y44,CardUpgrade!$I$52:$L$63,3,FALSE)</f>
        <v>696</v>
      </c>
      <c r="EM44">
        <f>VLOOKUP(Z44,CardUpgrade!$I$52:$L$63,3,FALSE)</f>
        <v>696</v>
      </c>
      <c r="EN44">
        <f>VLOOKUP(AA44,CardUpgrade!$I$52:$L$63,3,FALSE)</f>
        <v>696</v>
      </c>
      <c r="EO44">
        <f>VLOOKUP(AB44,CardUpgrade!$I$52:$L$63,3,FALSE)</f>
        <v>696</v>
      </c>
      <c r="EP44">
        <f>VLOOKUP(AC44,CardUpgrade!$I$52:$L$63,4,FALSE)</f>
        <v>1856</v>
      </c>
      <c r="EQ44">
        <f>VLOOKUP(AD44,CardUpgrade!$I$52:$L$63,4,FALSE)</f>
        <v>1856</v>
      </c>
      <c r="ES44" s="7">
        <f t="shared" si="30"/>
        <v>3416</v>
      </c>
      <c r="EU44" s="7">
        <f t="shared" si="46"/>
        <v>7128</v>
      </c>
      <c r="EX44" s="7">
        <f t="shared" si="31"/>
        <v>4</v>
      </c>
      <c r="EY44" s="7">
        <f>SUM($EX$5:EX44)</f>
        <v>160</v>
      </c>
      <c r="EZ44" s="7">
        <v>2</v>
      </c>
      <c r="FA44" s="7">
        <f>SUM($EZ$5:EZ44)</f>
        <v>80</v>
      </c>
      <c r="FB44" s="7" t="str">
        <f>IFERROR(VLOOKUP(ER44,'CourseLevel&amp;Rewards&amp;PVP'!$A$3:$F$18,6,FALSE),"")</f>
        <v/>
      </c>
      <c r="FC44" s="7">
        <f>SUM($FB$5:FB44)</f>
        <v>70</v>
      </c>
      <c r="FD44" s="7">
        <f>VLOOKUP(CG44,ProgressReward!C:K,9,FALSE)</f>
        <v>72</v>
      </c>
      <c r="FE44" s="7">
        <f t="shared" si="32"/>
        <v>222</v>
      </c>
      <c r="GQ44" t="s">
        <v>254</v>
      </c>
    </row>
    <row r="45" spans="1:254" x14ac:dyDescent="0.2">
      <c r="A45" s="16">
        <v>41</v>
      </c>
      <c r="B45">
        <v>41</v>
      </c>
      <c r="C45" s="14" t="s">
        <v>51</v>
      </c>
      <c r="D45">
        <v>7</v>
      </c>
      <c r="E45" t="str">
        <f t="shared" si="48"/>
        <v>紫1 - Lv7</v>
      </c>
      <c r="G45" t="str">
        <f t="shared" si="49"/>
        <v>紫7</v>
      </c>
      <c r="H45">
        <f>VLOOKUP(G45,Reference1!C:E,3,FALSE)</f>
        <v>2379</v>
      </c>
      <c r="I45" s="129"/>
      <c r="V45" s="16"/>
      <c r="W45" s="7">
        <v>8</v>
      </c>
      <c r="X45" s="7">
        <v>8</v>
      </c>
      <c r="Y45" s="7">
        <v>7</v>
      </c>
      <c r="Z45" s="7">
        <v>6</v>
      </c>
      <c r="AA45" s="7">
        <v>6</v>
      </c>
      <c r="AB45" s="7">
        <v>6</v>
      </c>
      <c r="AC45" s="7">
        <v>6</v>
      </c>
      <c r="AD45">
        <v>6</v>
      </c>
      <c r="AI45">
        <f>VLOOKUP(W45,CardUpgrade!$C$10:$I$20,6,FALSE)</f>
        <v>316</v>
      </c>
      <c r="AJ45">
        <f>VLOOKUP(X45,CardUpgrade!$C$10:$I$20,6,FALSE)</f>
        <v>316</v>
      </c>
      <c r="AK45">
        <f>VLOOKUP(Y45,CardUpgrade!$C$10:$I$20,6,FALSE)</f>
        <v>196</v>
      </c>
      <c r="AL45">
        <f>VLOOKUP(Z45,CardUpgrade!$C$10:$I$20,6,FALSE)</f>
        <v>116</v>
      </c>
      <c r="AM45">
        <f>VLOOKUP(AA45,CardUpgrade!$C$10:$I$20,6,FALSE)</f>
        <v>116</v>
      </c>
      <c r="AN45">
        <f>VLOOKUP(AB45,CardUpgrade!$C$10:$I$20,6,FALSE)</f>
        <v>116</v>
      </c>
      <c r="AO45">
        <f>VLOOKUP(AC45,CardUpgrade!$C$10:$I$20,7,FALSE)</f>
        <v>59</v>
      </c>
      <c r="AP45">
        <f>VLOOKUP(AD45,CardUpgrade!$C$10:$I$20,7,FALSE)</f>
        <v>59</v>
      </c>
      <c r="AS45" s="2">
        <f>SUM(AI45:AJ45)*'Chest&amp;Cards&amp;Offer'!$N$3 + SUM('Dungeon&amp;Framework'!AK45:AN45)*'Chest&amp;Cards&amp;Offer'!$N$4</f>
        <v>8803200</v>
      </c>
      <c r="AT45">
        <f>SUM(AO45:AP45)*'Chest&amp;Cards&amp;Offer'!$N$5</f>
        <v>5664000</v>
      </c>
      <c r="AU45" s="16">
        <f t="shared" si="33"/>
        <v>960000</v>
      </c>
      <c r="AW45" s="41">
        <v>0.6</v>
      </c>
      <c r="AX45">
        <f t="shared" si="8"/>
        <v>384000</v>
      </c>
      <c r="AY45">
        <f t="shared" si="9"/>
        <v>576000</v>
      </c>
      <c r="AZ45">
        <f>SUM($AY$5:AY45)</f>
        <v>4068000</v>
      </c>
      <c r="BA45">
        <f>AZ45/'Chest&amp;Cards&amp;Offer'!$R$3</f>
        <v>16950</v>
      </c>
      <c r="BB45">
        <f t="shared" si="10"/>
        <v>169.5</v>
      </c>
      <c r="BC45">
        <v>41</v>
      </c>
      <c r="BH45">
        <f>VLOOKUP(LEFT(C45,1),'CardsStar&amp;Rewards'!$AF$13:$AJ$16,4,FALSE)</f>
        <v>14</v>
      </c>
      <c r="BI45">
        <f>VLOOKUP(LEFT(C45,1),'CardsStar&amp;Rewards'!$AF$19:$AJ$22,4,FALSE)</f>
        <v>6</v>
      </c>
      <c r="BJ45">
        <f>SUM($BI$5:BI45)</f>
        <v>222</v>
      </c>
      <c r="BM45" t="s">
        <v>357</v>
      </c>
      <c r="BS45">
        <f>VLOOKUP(BJ45,StarIdelRewards!A:D,4,FALSE)</f>
        <v>29</v>
      </c>
      <c r="BT45">
        <v>3</v>
      </c>
      <c r="BU45">
        <f t="shared" si="11"/>
        <v>240</v>
      </c>
      <c r="BV45">
        <f t="shared" si="12"/>
        <v>14400</v>
      </c>
      <c r="BW45">
        <f t="shared" si="13"/>
        <v>417600</v>
      </c>
      <c r="BX45">
        <f>SUM($BW$5:BW45)</f>
        <v>6816000</v>
      </c>
      <c r="BY45">
        <f>SUM($AX$5:AX45)</f>
        <v>4735200</v>
      </c>
      <c r="BZ45" s="46">
        <f t="shared" si="14"/>
        <v>0.43943233654333502</v>
      </c>
      <c r="CG45">
        <f t="shared" si="15"/>
        <v>222</v>
      </c>
      <c r="CH45" s="121"/>
      <c r="CI45" s="43">
        <f t="shared" si="39"/>
        <v>5</v>
      </c>
      <c r="CJ45" s="43">
        <f t="shared" si="39"/>
        <v>450</v>
      </c>
      <c r="CK45" s="42"/>
      <c r="CQ45">
        <f>VLOOKUP(W45,CardUpgrade!$O$9:$R$20,2,FALSE)</f>
        <v>1775000</v>
      </c>
      <c r="CR45">
        <f>VLOOKUP(X45,CardUpgrade!$O$9:$R$20,2,FALSE)</f>
        <v>1775000</v>
      </c>
      <c r="CS45">
        <f>VLOOKUP(Y45,CardUpgrade!$O$9:$R$20,3,FALSE)</f>
        <v>2735000</v>
      </c>
      <c r="CT45">
        <f>VLOOKUP(Z45,CardUpgrade!$O$9:$R$20,3,FALSE)</f>
        <v>1535000</v>
      </c>
      <c r="CU45">
        <f>VLOOKUP(AA45,CardUpgrade!$O$9:$R$20,3,FALSE)</f>
        <v>1535000</v>
      </c>
      <c r="CV45">
        <f>VLOOKUP(AB45,CardUpgrade!$O$9:$R$20,3,FALSE)</f>
        <v>1535000</v>
      </c>
      <c r="CW45">
        <f>VLOOKUP(AC45,CardUpgrade!$O$9:$R$20,4,FALSE)</f>
        <v>3265000</v>
      </c>
      <c r="CX45">
        <f>VLOOKUP(AD45,CardUpgrade!$O$9:$R$20,4,FALSE)</f>
        <v>3265000</v>
      </c>
      <c r="CY45">
        <f t="shared" si="17"/>
        <v>10890000</v>
      </c>
      <c r="CZ45">
        <f t="shared" si="34"/>
        <v>1200000</v>
      </c>
      <c r="DA45">
        <f t="shared" si="18"/>
        <v>208800</v>
      </c>
      <c r="DB45">
        <f t="shared" si="19"/>
        <v>288000</v>
      </c>
      <c r="DC45" s="47">
        <v>0.1</v>
      </c>
      <c r="DD45" s="71">
        <f t="shared" si="20"/>
        <v>632880</v>
      </c>
      <c r="DE45">
        <f>SUM($DD$5:DD45)</f>
        <v>4995720</v>
      </c>
      <c r="DF45" s="47">
        <v>0.5</v>
      </c>
      <c r="DG45" s="47">
        <f t="shared" si="38"/>
        <v>0.5</v>
      </c>
      <c r="DH45" s="74">
        <f t="shared" si="22"/>
        <v>316440</v>
      </c>
      <c r="DI45">
        <f>SUM($DH$5:DH45)</f>
        <v>2373060</v>
      </c>
      <c r="DJ45">
        <f t="shared" si="35"/>
        <v>316440</v>
      </c>
      <c r="DK45">
        <f t="shared" si="23"/>
        <v>316440</v>
      </c>
      <c r="DL45">
        <f>SUM($DK$5:DK45)</f>
        <v>2622660</v>
      </c>
      <c r="DM45">
        <f t="shared" si="41"/>
        <v>222</v>
      </c>
      <c r="DN45">
        <f>SUM($BH$5:BH45)</f>
        <v>402</v>
      </c>
      <c r="DO45">
        <f t="shared" si="24"/>
        <v>312</v>
      </c>
      <c r="DP45" s="121"/>
      <c r="DQ45" s="121"/>
      <c r="DR45">
        <f t="shared" si="25"/>
        <v>11813.783783783783</v>
      </c>
      <c r="DS45" s="121"/>
      <c r="DT45">
        <f>VLOOKUP(DM45,StarIdelRewards!A:I,9,FALSE)*BV45</f>
        <v>201600</v>
      </c>
      <c r="DU45">
        <f t="shared" si="26"/>
        <v>316440</v>
      </c>
      <c r="DV45">
        <f>SUM($DT$5:DT45)</f>
        <v>3321600</v>
      </c>
      <c r="DW45" s="46">
        <f t="shared" si="27"/>
        <v>-0.28556719653179191</v>
      </c>
      <c r="DX45">
        <f t="shared" si="42"/>
        <v>21.975000000000001</v>
      </c>
      <c r="DZ45" s="119">
        <f t="shared" si="43"/>
        <v>120000</v>
      </c>
      <c r="EA45" s="119">
        <f t="shared" si="44"/>
        <v>169.5</v>
      </c>
      <c r="EB45" s="121"/>
      <c r="ED45">
        <f t="shared" si="45"/>
        <v>169.5</v>
      </c>
      <c r="EE45">
        <f>B45*(3-1.333)*'Chest&amp;Cards&amp;Offer'!$J$70/100</f>
        <v>61.512300000000003</v>
      </c>
      <c r="EF45">
        <f t="shared" si="28"/>
        <v>231.01230000000001</v>
      </c>
      <c r="EG45">
        <f t="shared" si="29"/>
        <v>312</v>
      </c>
      <c r="EJ45">
        <f>VLOOKUP(W45,CardUpgrade!$I$52:$L$63,2,FALSE)</f>
        <v>316</v>
      </c>
      <c r="EK45">
        <f>VLOOKUP(X45,CardUpgrade!$I$52:$L$63,2,FALSE)</f>
        <v>316</v>
      </c>
      <c r="EL45">
        <f>VLOOKUP(Y45,CardUpgrade!$I$52:$L$63,3,FALSE)</f>
        <v>1176</v>
      </c>
      <c r="EM45">
        <f>VLOOKUP(Z45,CardUpgrade!$I$52:$L$63,3,FALSE)</f>
        <v>696</v>
      </c>
      <c r="EN45">
        <f>VLOOKUP(AA45,CardUpgrade!$I$52:$L$63,3,FALSE)</f>
        <v>696</v>
      </c>
      <c r="EO45">
        <f>VLOOKUP(AB45,CardUpgrade!$I$52:$L$63,3,FALSE)</f>
        <v>696</v>
      </c>
      <c r="EP45">
        <f>VLOOKUP(AC45,CardUpgrade!$I$52:$L$63,4,FALSE)</f>
        <v>1856</v>
      </c>
      <c r="EQ45">
        <f>VLOOKUP(AD45,CardUpgrade!$I$52:$L$63,4,FALSE)</f>
        <v>1856</v>
      </c>
      <c r="ES45" s="7">
        <f t="shared" si="30"/>
        <v>3896</v>
      </c>
      <c r="EU45" s="7">
        <f t="shared" si="46"/>
        <v>7608</v>
      </c>
      <c r="EX45" s="7">
        <f t="shared" si="31"/>
        <v>4</v>
      </c>
      <c r="EY45" s="7">
        <f>SUM($EX$5:EX45)</f>
        <v>164</v>
      </c>
      <c r="EZ45" s="7">
        <v>2</v>
      </c>
      <c r="FA45" s="7">
        <f>SUM($EZ$5:EZ45)</f>
        <v>82</v>
      </c>
      <c r="FB45" s="7" t="str">
        <f>IFERROR(VLOOKUP(ER45,'CourseLevel&amp;Rewards&amp;PVP'!$A$3:$F$18,6,FALSE),"")</f>
        <v/>
      </c>
      <c r="FC45" s="7">
        <f>SUM($FB$5:FB45)</f>
        <v>70</v>
      </c>
      <c r="FD45" s="7">
        <f>VLOOKUP(CG45,ProgressReward!C:K,9,FALSE)</f>
        <v>72</v>
      </c>
      <c r="FE45" s="7">
        <f t="shared" si="32"/>
        <v>224</v>
      </c>
    </row>
    <row r="46" spans="1:254" x14ac:dyDescent="0.2">
      <c r="A46" s="16">
        <v>42</v>
      </c>
      <c r="B46">
        <v>42</v>
      </c>
      <c r="C46" s="14" t="s">
        <v>51</v>
      </c>
      <c r="D46">
        <v>8</v>
      </c>
      <c r="E46" t="str">
        <f t="shared" si="48"/>
        <v>紫1 - Lv8</v>
      </c>
      <c r="G46" t="str">
        <f t="shared" si="49"/>
        <v>紫8</v>
      </c>
      <c r="H46">
        <f>VLOOKUP(G46,Reference1!C:E,3,FALSE)</f>
        <v>2141.1</v>
      </c>
      <c r="I46" s="129"/>
      <c r="V46" s="16"/>
      <c r="W46" s="7">
        <v>8</v>
      </c>
      <c r="X46" s="7">
        <v>8</v>
      </c>
      <c r="Y46" s="7">
        <v>8</v>
      </c>
      <c r="Z46" s="7">
        <v>6</v>
      </c>
      <c r="AA46" s="7">
        <v>6</v>
      </c>
      <c r="AB46" s="7">
        <v>6</v>
      </c>
      <c r="AC46">
        <v>6</v>
      </c>
      <c r="AD46">
        <v>6</v>
      </c>
      <c r="AI46">
        <f>VLOOKUP(W46,CardUpgrade!$C$10:$I$20,6,FALSE)</f>
        <v>316</v>
      </c>
      <c r="AJ46">
        <f>VLOOKUP(X46,CardUpgrade!$C$10:$I$20,6,FALSE)</f>
        <v>316</v>
      </c>
      <c r="AK46">
        <f>VLOOKUP(Y46,CardUpgrade!$C$10:$I$20,6,FALSE)</f>
        <v>316</v>
      </c>
      <c r="AL46">
        <f>VLOOKUP(Z46,CardUpgrade!$C$10:$I$20,6,FALSE)</f>
        <v>116</v>
      </c>
      <c r="AM46">
        <f>VLOOKUP(AA46,CardUpgrade!$C$10:$I$20,6,FALSE)</f>
        <v>116</v>
      </c>
      <c r="AN46">
        <f>VLOOKUP(AB46,CardUpgrade!$C$10:$I$20,6,FALSE)</f>
        <v>116</v>
      </c>
      <c r="AO46">
        <f>VLOOKUP(AC46,CardUpgrade!$C$10:$I$20,7,FALSE)</f>
        <v>59</v>
      </c>
      <c r="AP46">
        <f>VLOOKUP(AD46,CardUpgrade!$C$10:$I$20,7,FALSE)</f>
        <v>59</v>
      </c>
      <c r="AS46" s="2">
        <f>SUM(AI46:AJ46)*'Chest&amp;Cards&amp;Offer'!$N$3 + SUM('Dungeon&amp;Framework'!AK46:AN46)*'Chest&amp;Cards&amp;Offer'!$N$4</f>
        <v>10243200</v>
      </c>
      <c r="AT46">
        <f>SUM(AO46:AP46)*'Chest&amp;Cards&amp;Offer'!$N$5</f>
        <v>5664000</v>
      </c>
      <c r="AU46" s="16">
        <f t="shared" si="33"/>
        <v>1440000</v>
      </c>
      <c r="AW46" s="41">
        <v>0.6</v>
      </c>
      <c r="AX46">
        <f t="shared" si="8"/>
        <v>576000</v>
      </c>
      <c r="AY46">
        <f t="shared" si="9"/>
        <v>864000</v>
      </c>
      <c r="AZ46">
        <f>SUM($AY$5:AY46)</f>
        <v>4932000</v>
      </c>
      <c r="BA46">
        <f>AZ46/'Chest&amp;Cards&amp;Offer'!$R$3</f>
        <v>20550</v>
      </c>
      <c r="BB46">
        <f t="shared" si="10"/>
        <v>205.5</v>
      </c>
      <c r="BC46">
        <v>42</v>
      </c>
      <c r="BH46">
        <f>VLOOKUP(LEFT(C46,1),'CardsStar&amp;Rewards'!$AF$13:$AJ$16,4,FALSE)</f>
        <v>14</v>
      </c>
      <c r="BI46">
        <f>VLOOKUP(LEFT(C46,1),'CardsStar&amp;Rewards'!$AF$19:$AJ$22,4,FALSE)</f>
        <v>6</v>
      </c>
      <c r="BJ46">
        <f>SUM($BI$5:BI46)</f>
        <v>228</v>
      </c>
      <c r="BS46">
        <f>VLOOKUP(BJ46,StarIdelRewards!A:D,4,FALSE)</f>
        <v>29</v>
      </c>
      <c r="BT46">
        <v>3</v>
      </c>
      <c r="BU46">
        <f t="shared" si="11"/>
        <v>240</v>
      </c>
      <c r="BV46">
        <f t="shared" si="12"/>
        <v>14400</v>
      </c>
      <c r="BW46">
        <f t="shared" si="13"/>
        <v>417600</v>
      </c>
      <c r="BX46">
        <f>SUM($BW$5:BW46)</f>
        <v>7233600</v>
      </c>
      <c r="BY46">
        <f>SUM($AX$5:AX46)</f>
        <v>5311200</v>
      </c>
      <c r="BZ46" s="46">
        <f t="shared" si="14"/>
        <v>0.36195210122006327</v>
      </c>
      <c r="CG46">
        <f t="shared" si="15"/>
        <v>228</v>
      </c>
      <c r="CH46" s="121"/>
      <c r="CI46" s="43">
        <f t="shared" si="39"/>
        <v>6</v>
      </c>
      <c r="CJ46" s="43">
        <f t="shared" si="39"/>
        <v>540</v>
      </c>
      <c r="CK46" s="42"/>
      <c r="CQ46">
        <f>VLOOKUP(W46,CardUpgrade!$O$9:$R$20,2,FALSE)</f>
        <v>1775000</v>
      </c>
      <c r="CR46">
        <f>VLOOKUP(X46,CardUpgrade!$O$9:$R$20,2,FALSE)</f>
        <v>1775000</v>
      </c>
      <c r="CS46">
        <f>VLOOKUP(Y46,CardUpgrade!$O$9:$R$20,3,FALSE)</f>
        <v>4535000</v>
      </c>
      <c r="CT46">
        <f>VLOOKUP(Z46,CardUpgrade!$O$9:$R$20,3,FALSE)</f>
        <v>1535000</v>
      </c>
      <c r="CU46">
        <f>VLOOKUP(AA46,CardUpgrade!$O$9:$R$20,3,FALSE)</f>
        <v>1535000</v>
      </c>
      <c r="CV46">
        <f>VLOOKUP(AB46,CardUpgrade!$O$9:$R$20,3,FALSE)</f>
        <v>1535000</v>
      </c>
      <c r="CW46">
        <f>VLOOKUP(AC46,CardUpgrade!$O$9:$R$20,4,FALSE)</f>
        <v>3265000</v>
      </c>
      <c r="CX46">
        <f>VLOOKUP(AD46,CardUpgrade!$O$9:$R$20,4,FALSE)</f>
        <v>3265000</v>
      </c>
      <c r="CY46">
        <f t="shared" si="17"/>
        <v>12690000</v>
      </c>
      <c r="CZ46">
        <f t="shared" si="34"/>
        <v>1800000</v>
      </c>
      <c r="DA46">
        <f t="shared" si="18"/>
        <v>208800</v>
      </c>
      <c r="DB46">
        <f t="shared" si="19"/>
        <v>432000</v>
      </c>
      <c r="DC46" s="47">
        <v>0.1</v>
      </c>
      <c r="DD46" s="71">
        <f t="shared" si="20"/>
        <v>1043280</v>
      </c>
      <c r="DE46">
        <f>SUM($DD$5:DD46)</f>
        <v>6039000</v>
      </c>
      <c r="DF46" s="47">
        <v>0.5</v>
      </c>
      <c r="DG46" s="47">
        <f t="shared" si="38"/>
        <v>0.5</v>
      </c>
      <c r="DH46" s="74">
        <f t="shared" si="22"/>
        <v>521640</v>
      </c>
      <c r="DI46">
        <f>SUM($DH$5:DH46)</f>
        <v>2894700</v>
      </c>
      <c r="DJ46">
        <f t="shared" si="35"/>
        <v>521640</v>
      </c>
      <c r="DK46">
        <f t="shared" si="23"/>
        <v>521640</v>
      </c>
      <c r="DL46">
        <f>SUM($DK$5:DK46)</f>
        <v>3144300</v>
      </c>
      <c r="DM46">
        <f t="shared" si="41"/>
        <v>228</v>
      </c>
      <c r="DN46">
        <f>SUM($BH$5:BH46)</f>
        <v>416</v>
      </c>
      <c r="DO46">
        <f t="shared" si="24"/>
        <v>322</v>
      </c>
      <c r="DP46" s="121"/>
      <c r="DQ46" s="121"/>
      <c r="DR46">
        <f t="shared" si="25"/>
        <v>13790.78947368421</v>
      </c>
      <c r="DS46" s="121"/>
      <c r="DT46">
        <f>VLOOKUP(DM46,StarIdelRewards!A:I,9,FALSE)*BV46</f>
        <v>201600</v>
      </c>
      <c r="DU46">
        <f t="shared" si="26"/>
        <v>521640</v>
      </c>
      <c r="DV46">
        <f>SUM($DT$5:DT46)</f>
        <v>3523200</v>
      </c>
      <c r="DW46" s="46">
        <f t="shared" si="27"/>
        <v>-0.17838896457765668</v>
      </c>
      <c r="DX46">
        <f t="shared" si="42"/>
        <v>36.225000000000001</v>
      </c>
      <c r="DZ46" s="119">
        <f t="shared" si="43"/>
        <v>180000</v>
      </c>
      <c r="EA46" s="119">
        <f t="shared" si="44"/>
        <v>205.5</v>
      </c>
      <c r="EB46" s="121"/>
      <c r="ED46">
        <f t="shared" si="45"/>
        <v>205.5</v>
      </c>
      <c r="EE46">
        <f>B46*(3-1.333)*'Chest&amp;Cards&amp;Offer'!$J$70/100</f>
        <v>63.012599999999992</v>
      </c>
      <c r="EF46">
        <f t="shared" si="28"/>
        <v>268.51260000000002</v>
      </c>
      <c r="EG46">
        <f t="shared" si="29"/>
        <v>322</v>
      </c>
      <c r="EJ46">
        <f>VLOOKUP(W46,CardUpgrade!$I$52:$L$63,2,FALSE)</f>
        <v>316</v>
      </c>
      <c r="EK46">
        <f>VLOOKUP(X46,CardUpgrade!$I$52:$L$63,2,FALSE)</f>
        <v>316</v>
      </c>
      <c r="EL46">
        <f>VLOOKUP(Y46,CardUpgrade!$I$52:$L$63,3,FALSE)</f>
        <v>1896</v>
      </c>
      <c r="EM46">
        <f>VLOOKUP(Z46,CardUpgrade!$I$52:$L$63,3,FALSE)</f>
        <v>696</v>
      </c>
      <c r="EN46">
        <f>VLOOKUP(AA46,CardUpgrade!$I$52:$L$63,3,FALSE)</f>
        <v>696</v>
      </c>
      <c r="EO46">
        <f>VLOOKUP(AB46,CardUpgrade!$I$52:$L$63,3,FALSE)</f>
        <v>696</v>
      </c>
      <c r="EP46">
        <f>VLOOKUP(AC46,CardUpgrade!$I$52:$L$63,4,FALSE)</f>
        <v>1856</v>
      </c>
      <c r="EQ46">
        <f>VLOOKUP(AD46,CardUpgrade!$I$52:$L$63,4,FALSE)</f>
        <v>1856</v>
      </c>
      <c r="ER46" s="7">
        <v>8</v>
      </c>
      <c r="ES46" s="7">
        <f t="shared" si="30"/>
        <v>4616</v>
      </c>
      <c r="EU46" s="7">
        <f t="shared" si="46"/>
        <v>8328</v>
      </c>
      <c r="EX46" s="7">
        <f t="shared" si="31"/>
        <v>4</v>
      </c>
      <c r="EY46" s="7">
        <f>SUM($EX$5:EX46)</f>
        <v>168</v>
      </c>
      <c r="EZ46" s="7">
        <v>2</v>
      </c>
      <c r="FA46" s="7">
        <f>SUM($EZ$5:EZ46)</f>
        <v>84</v>
      </c>
      <c r="FB46" s="7">
        <f>IFERROR(VLOOKUP(ER46,'CourseLevel&amp;Rewards&amp;PVP'!$A$3:$F$18,6,FALSE),"")</f>
        <v>18</v>
      </c>
      <c r="FC46" s="7">
        <f>SUM($FB$5:FB46)</f>
        <v>88</v>
      </c>
      <c r="FD46" s="7">
        <f>VLOOKUP(CG46,ProgressReward!C:K,9,FALSE)</f>
        <v>80</v>
      </c>
      <c r="FE46" s="7">
        <f t="shared" si="32"/>
        <v>252</v>
      </c>
    </row>
    <row r="47" spans="1:254" x14ac:dyDescent="0.2">
      <c r="A47" s="16">
        <v>43</v>
      </c>
      <c r="B47">
        <v>43</v>
      </c>
      <c r="C47" s="14" t="s">
        <v>104</v>
      </c>
      <c r="D47">
        <v>7</v>
      </c>
      <c r="E47" t="str">
        <f t="shared" si="48"/>
        <v>紫2 - Lv7</v>
      </c>
      <c r="G47" t="str">
        <f t="shared" si="49"/>
        <v>紫7</v>
      </c>
      <c r="H47">
        <f>VLOOKUP(G47,Reference1!C:E,3,FALSE)</f>
        <v>2379</v>
      </c>
      <c r="I47" s="129"/>
      <c r="V47" s="16"/>
      <c r="W47" s="7">
        <v>8</v>
      </c>
      <c r="X47" s="7">
        <v>8</v>
      </c>
      <c r="Y47" s="7">
        <v>8</v>
      </c>
      <c r="Z47" s="7">
        <v>7</v>
      </c>
      <c r="AA47" s="7">
        <v>6</v>
      </c>
      <c r="AB47" s="7">
        <v>6</v>
      </c>
      <c r="AC47" s="7">
        <v>6</v>
      </c>
      <c r="AD47">
        <v>6</v>
      </c>
      <c r="AI47">
        <f>VLOOKUP(W47,CardUpgrade!$C$10:$I$20,6,FALSE)</f>
        <v>316</v>
      </c>
      <c r="AJ47">
        <f>VLOOKUP(X47,CardUpgrade!$C$10:$I$20,6,FALSE)</f>
        <v>316</v>
      </c>
      <c r="AK47">
        <f>VLOOKUP(Y47,CardUpgrade!$C$10:$I$20,6,FALSE)</f>
        <v>316</v>
      </c>
      <c r="AL47">
        <f>VLOOKUP(Z47,CardUpgrade!$C$10:$I$20,6,FALSE)</f>
        <v>196</v>
      </c>
      <c r="AM47">
        <f>VLOOKUP(AA47,CardUpgrade!$C$10:$I$20,6,FALSE)</f>
        <v>116</v>
      </c>
      <c r="AN47">
        <f>VLOOKUP(AB47,CardUpgrade!$C$10:$I$20,6,FALSE)</f>
        <v>116</v>
      </c>
      <c r="AO47">
        <f>VLOOKUP(AC47,CardUpgrade!$C$10:$I$20,7,FALSE)</f>
        <v>59</v>
      </c>
      <c r="AP47">
        <f>VLOOKUP(AD47,CardUpgrade!$C$10:$I$20,7,FALSE)</f>
        <v>59</v>
      </c>
      <c r="AS47" s="2">
        <f>SUM(AI47:AJ47)*'Chest&amp;Cards&amp;Offer'!$N$3 + SUM('Dungeon&amp;Framework'!AK47:AN47)*'Chest&amp;Cards&amp;Offer'!$N$4</f>
        <v>11203200</v>
      </c>
      <c r="AT47">
        <f>SUM(AO47:AP47)*'Chest&amp;Cards&amp;Offer'!$N$5</f>
        <v>5664000</v>
      </c>
      <c r="AU47" s="16">
        <f>AS47-AS46</f>
        <v>960000</v>
      </c>
      <c r="AW47" s="41">
        <v>0.6</v>
      </c>
      <c r="AX47">
        <f t="shared" si="8"/>
        <v>384000</v>
      </c>
      <c r="AY47">
        <f t="shared" si="9"/>
        <v>576000</v>
      </c>
      <c r="AZ47">
        <f>SUM($AY$5:AY47)</f>
        <v>5508000</v>
      </c>
      <c r="BA47">
        <f>AZ47/'Chest&amp;Cards&amp;Offer'!$R$3</f>
        <v>22950</v>
      </c>
      <c r="BB47">
        <f t="shared" si="10"/>
        <v>229.5</v>
      </c>
      <c r="BC47">
        <v>43</v>
      </c>
      <c r="BH47">
        <f>VLOOKUP(LEFT(C47,1),'CardsStar&amp;Rewards'!$AF$13:$AJ$16,4,FALSE)</f>
        <v>14</v>
      </c>
      <c r="BI47">
        <f>VLOOKUP(LEFT(C47,1),'CardsStar&amp;Rewards'!$AF$19:$AJ$22,4,FALSE)</f>
        <v>6</v>
      </c>
      <c r="BJ47">
        <f>SUM($BI$5:BI47)</f>
        <v>234</v>
      </c>
      <c r="BS47">
        <f>VLOOKUP(BJ47,StarIdelRewards!A:D,4,FALSE)</f>
        <v>29</v>
      </c>
      <c r="BT47">
        <v>3</v>
      </c>
      <c r="BU47">
        <f t="shared" si="11"/>
        <v>240</v>
      </c>
      <c r="BV47">
        <f t="shared" si="12"/>
        <v>14400</v>
      </c>
      <c r="BW47">
        <f t="shared" si="13"/>
        <v>417600</v>
      </c>
      <c r="BX47">
        <f>SUM($BW$5:BW47)</f>
        <v>7651200</v>
      </c>
      <c r="BY47">
        <f>SUM($AX$5:AX47)</f>
        <v>5695200</v>
      </c>
      <c r="BZ47" s="46">
        <f t="shared" si="14"/>
        <v>0.34344711335861777</v>
      </c>
      <c r="CG47">
        <f t="shared" si="15"/>
        <v>234</v>
      </c>
      <c r="CH47" s="121"/>
      <c r="CI47" s="43">
        <f t="shared" si="39"/>
        <v>7</v>
      </c>
      <c r="CJ47" s="43">
        <f t="shared" si="39"/>
        <v>630</v>
      </c>
      <c r="CK47" s="42"/>
      <c r="CQ47">
        <f>VLOOKUP(W47,CardUpgrade!$O$9:$R$20,2,FALSE)</f>
        <v>1775000</v>
      </c>
      <c r="CR47">
        <f>VLOOKUP(X47,CardUpgrade!$O$9:$R$20,2,FALSE)</f>
        <v>1775000</v>
      </c>
      <c r="CS47">
        <f>VLOOKUP(Y47,CardUpgrade!$O$9:$R$20,3,FALSE)</f>
        <v>4535000</v>
      </c>
      <c r="CT47">
        <f>VLOOKUP(Z47,CardUpgrade!$O$9:$R$20,3,FALSE)</f>
        <v>2735000</v>
      </c>
      <c r="CU47">
        <f>VLOOKUP(AA47,CardUpgrade!$O$9:$R$20,3,FALSE)</f>
        <v>1535000</v>
      </c>
      <c r="CV47">
        <f>VLOOKUP(AB47,CardUpgrade!$O$9:$R$20,3,FALSE)</f>
        <v>1535000</v>
      </c>
      <c r="CW47">
        <f>VLOOKUP(AC47,CardUpgrade!$O$9:$R$20,4,FALSE)</f>
        <v>3265000</v>
      </c>
      <c r="CX47">
        <f>VLOOKUP(AD47,CardUpgrade!$O$9:$R$20,4,FALSE)</f>
        <v>3265000</v>
      </c>
      <c r="CY47">
        <f t="shared" si="17"/>
        <v>13890000</v>
      </c>
      <c r="CZ47">
        <f t="shared" si="34"/>
        <v>1200000</v>
      </c>
      <c r="DA47">
        <f t="shared" si="18"/>
        <v>208800</v>
      </c>
      <c r="DB47">
        <f t="shared" si="19"/>
        <v>288000</v>
      </c>
      <c r="DC47" s="47">
        <v>0.1</v>
      </c>
      <c r="DD47" s="71">
        <f t="shared" si="20"/>
        <v>632880</v>
      </c>
      <c r="DE47">
        <f>SUM($DD$5:DD47)</f>
        <v>6671880</v>
      </c>
      <c r="DF47" s="47">
        <v>0.5</v>
      </c>
      <c r="DG47" s="47">
        <f t="shared" si="38"/>
        <v>0.5</v>
      </c>
      <c r="DH47" s="74">
        <f t="shared" si="22"/>
        <v>316440</v>
      </c>
      <c r="DI47">
        <f>SUM($DH$5:DH47)</f>
        <v>3211140</v>
      </c>
      <c r="DJ47">
        <f t="shared" si="35"/>
        <v>316440</v>
      </c>
      <c r="DK47">
        <f t="shared" si="23"/>
        <v>316440</v>
      </c>
      <c r="DL47">
        <f>SUM($DK$5:DK47)</f>
        <v>3460740</v>
      </c>
      <c r="DM47">
        <f t="shared" si="41"/>
        <v>234</v>
      </c>
      <c r="DN47">
        <f>SUM($BH$5:BH47)</f>
        <v>430</v>
      </c>
      <c r="DO47">
        <f t="shared" si="24"/>
        <v>332</v>
      </c>
      <c r="DP47" s="121"/>
      <c r="DQ47" s="121"/>
      <c r="DR47">
        <f t="shared" si="25"/>
        <v>14789.48717948718</v>
      </c>
      <c r="DS47" s="121"/>
      <c r="DT47">
        <f>VLOOKUP(DM47,StarIdelRewards!A:I,9,FALSE)*BV47</f>
        <v>201600</v>
      </c>
      <c r="DU47">
        <f t="shared" si="26"/>
        <v>316440</v>
      </c>
      <c r="DV47">
        <f>SUM($DT$5:DT47)</f>
        <v>3724800</v>
      </c>
      <c r="DW47" s="46">
        <f t="shared" si="27"/>
        <v>-0.13790270618556702</v>
      </c>
      <c r="DX47">
        <f t="shared" si="42"/>
        <v>21.975000000000001</v>
      </c>
      <c r="DZ47" s="119">
        <f t="shared" si="43"/>
        <v>120000</v>
      </c>
      <c r="EA47" s="119">
        <f t="shared" si="44"/>
        <v>229.5</v>
      </c>
      <c r="EB47" s="121"/>
      <c r="ED47">
        <f t="shared" si="45"/>
        <v>229.5</v>
      </c>
      <c r="EE47">
        <f>B47*(3-1.333)*'Chest&amp;Cards&amp;Offer'!$J$70/100</f>
        <v>64.512900000000002</v>
      </c>
      <c r="EF47">
        <f t="shared" si="28"/>
        <v>294.0129</v>
      </c>
      <c r="EG47">
        <f t="shared" si="29"/>
        <v>332</v>
      </c>
      <c r="EJ47">
        <f>VLOOKUP(W47,CardUpgrade!$I$52:$L$63,2,FALSE)</f>
        <v>316</v>
      </c>
      <c r="EK47">
        <f>VLOOKUP(X47,CardUpgrade!$I$52:$L$63,2,FALSE)</f>
        <v>316</v>
      </c>
      <c r="EL47">
        <f>VLOOKUP(Y47,CardUpgrade!$I$52:$L$63,3,FALSE)</f>
        <v>1896</v>
      </c>
      <c r="EM47">
        <f>VLOOKUP(Z47,CardUpgrade!$I$52:$L$63,3,FALSE)</f>
        <v>1176</v>
      </c>
      <c r="EN47">
        <f>VLOOKUP(AA47,CardUpgrade!$I$52:$L$63,3,FALSE)</f>
        <v>696</v>
      </c>
      <c r="EO47">
        <f>VLOOKUP(AB47,CardUpgrade!$I$52:$L$63,3,FALSE)</f>
        <v>696</v>
      </c>
      <c r="EP47">
        <f>VLOOKUP(AC47,CardUpgrade!$I$52:$L$63,4,FALSE)</f>
        <v>1856</v>
      </c>
      <c r="EQ47">
        <f>VLOOKUP(AD47,CardUpgrade!$I$52:$L$63,4,FALSE)</f>
        <v>1856</v>
      </c>
      <c r="ES47" s="7">
        <f t="shared" si="30"/>
        <v>5096</v>
      </c>
      <c r="EU47" s="7">
        <f t="shared" si="46"/>
        <v>8808</v>
      </c>
      <c r="EX47" s="7">
        <f t="shared" si="31"/>
        <v>4</v>
      </c>
      <c r="EY47" s="7">
        <f>SUM($EX$5:EX47)</f>
        <v>172</v>
      </c>
      <c r="EZ47" s="7">
        <v>2</v>
      </c>
      <c r="FA47" s="7">
        <f>SUM($EZ$5:EZ47)</f>
        <v>86</v>
      </c>
      <c r="FB47" s="7" t="str">
        <f>IFERROR(VLOOKUP(ER47,'CourseLevel&amp;Rewards&amp;PVP'!$A$3:$F$18,6,FALSE),"")</f>
        <v/>
      </c>
      <c r="FC47" s="7">
        <f>SUM($FB$5:FB47)</f>
        <v>88</v>
      </c>
      <c r="FD47" s="7">
        <f>VLOOKUP(CG47,ProgressReward!C:K,9,FALSE)</f>
        <v>80</v>
      </c>
      <c r="FE47" s="7">
        <f t="shared" si="32"/>
        <v>254</v>
      </c>
    </row>
    <row r="48" spans="1:254" x14ac:dyDescent="0.2">
      <c r="A48" s="16">
        <v>44</v>
      </c>
      <c r="B48">
        <v>44</v>
      </c>
      <c r="C48" s="14" t="s">
        <v>104</v>
      </c>
      <c r="D48">
        <v>8</v>
      </c>
      <c r="E48" t="str">
        <f t="shared" si="48"/>
        <v>紫2 - Lv8</v>
      </c>
      <c r="G48" t="str">
        <f t="shared" si="49"/>
        <v>紫8</v>
      </c>
      <c r="H48">
        <f>VLOOKUP(G48,Reference1!C:E,3,FALSE)</f>
        <v>2141.1</v>
      </c>
      <c r="I48" s="129"/>
      <c r="K48" t="s">
        <v>174</v>
      </c>
      <c r="V48" s="16"/>
      <c r="W48" s="7">
        <v>8</v>
      </c>
      <c r="X48" s="7">
        <v>8</v>
      </c>
      <c r="Y48" s="7">
        <v>8</v>
      </c>
      <c r="Z48" s="7">
        <v>8</v>
      </c>
      <c r="AA48" s="7">
        <v>6</v>
      </c>
      <c r="AB48" s="7">
        <v>6</v>
      </c>
      <c r="AC48" s="7">
        <v>7</v>
      </c>
      <c r="AD48">
        <v>6</v>
      </c>
      <c r="AI48">
        <f>VLOOKUP(W48,CardUpgrade!$C$10:$I$20,6,FALSE)</f>
        <v>316</v>
      </c>
      <c r="AJ48">
        <f>VLOOKUP(X48,CardUpgrade!$C$10:$I$20,6,FALSE)</f>
        <v>316</v>
      </c>
      <c r="AK48">
        <f>VLOOKUP(Y48,CardUpgrade!$C$10:$I$20,6,FALSE)</f>
        <v>316</v>
      </c>
      <c r="AL48">
        <f>VLOOKUP(Z48,CardUpgrade!$C$10:$I$20,6,FALSE)</f>
        <v>316</v>
      </c>
      <c r="AM48">
        <f>VLOOKUP(AA48,CardUpgrade!$C$10:$I$20,6,FALSE)</f>
        <v>116</v>
      </c>
      <c r="AN48">
        <f>VLOOKUP(AB48,CardUpgrade!$C$10:$I$20,6,FALSE)</f>
        <v>116</v>
      </c>
      <c r="AO48">
        <f>VLOOKUP(AC48,CardUpgrade!$C$10:$I$20,7,FALSE)</f>
        <v>99</v>
      </c>
      <c r="AP48">
        <f>VLOOKUP(AD48,CardUpgrade!$C$10:$I$20,7,FALSE)</f>
        <v>59</v>
      </c>
      <c r="AS48" s="2">
        <f>SUM(AI48:AJ48)*'Chest&amp;Cards&amp;Offer'!$N$3 + SUM('Dungeon&amp;Framework'!AK48:AN48)*'Chest&amp;Cards&amp;Offer'!$N$4</f>
        <v>12643200</v>
      </c>
      <c r="AT48">
        <f>SUM(AO48:AP48)*'Chest&amp;Cards&amp;Offer'!$N$5</f>
        <v>7584000</v>
      </c>
      <c r="AU48" s="16">
        <f t="shared" si="33"/>
        <v>1440000</v>
      </c>
      <c r="AW48" s="41">
        <v>0.6</v>
      </c>
      <c r="AX48">
        <f t="shared" si="8"/>
        <v>576000</v>
      </c>
      <c r="AY48">
        <f t="shared" si="9"/>
        <v>864000</v>
      </c>
      <c r="AZ48">
        <f>SUM($AY$5:AY48)</f>
        <v>6372000</v>
      </c>
      <c r="BA48">
        <f>AZ48/'Chest&amp;Cards&amp;Offer'!$R$3</f>
        <v>26550</v>
      </c>
      <c r="BB48">
        <f t="shared" si="10"/>
        <v>265.5</v>
      </c>
      <c r="BC48">
        <v>44</v>
      </c>
      <c r="BH48">
        <f>VLOOKUP(LEFT(C48,1),'CardsStar&amp;Rewards'!$AF$13:$AJ$16,4,FALSE)</f>
        <v>14</v>
      </c>
      <c r="BI48">
        <f>VLOOKUP(LEFT(C48,1),'CardsStar&amp;Rewards'!$AF$19:$AJ$22,4,FALSE)</f>
        <v>6</v>
      </c>
      <c r="BJ48">
        <f>SUM($BI$5:BI48)</f>
        <v>240</v>
      </c>
      <c r="BS48">
        <f>VLOOKUP(BJ48,StarIdelRewards!A:D,4,FALSE)</f>
        <v>30</v>
      </c>
      <c r="BT48">
        <v>3</v>
      </c>
      <c r="BU48">
        <f t="shared" si="11"/>
        <v>240</v>
      </c>
      <c r="BV48">
        <f t="shared" si="12"/>
        <v>14400</v>
      </c>
      <c r="BW48">
        <f t="shared" si="13"/>
        <v>432000</v>
      </c>
      <c r="BX48">
        <f>SUM($BW$5:BW48)</f>
        <v>8083200</v>
      </c>
      <c r="BY48">
        <f>SUM($AX$5:AX48)</f>
        <v>6271200</v>
      </c>
      <c r="BZ48" s="46">
        <f t="shared" si="14"/>
        <v>0.28893991580558742</v>
      </c>
      <c r="CG48">
        <f t="shared" si="15"/>
        <v>240</v>
      </c>
      <c r="CH48" s="121"/>
      <c r="CI48" s="43">
        <f t="shared" si="39"/>
        <v>8</v>
      </c>
      <c r="CJ48" s="43">
        <f t="shared" si="39"/>
        <v>720</v>
      </c>
      <c r="CK48" s="42"/>
      <c r="CQ48">
        <f>VLOOKUP(W48,CardUpgrade!$O$9:$R$20,2,FALSE)</f>
        <v>1775000</v>
      </c>
      <c r="CR48">
        <f>VLOOKUP(X48,CardUpgrade!$O$9:$R$20,2,FALSE)</f>
        <v>1775000</v>
      </c>
      <c r="CS48">
        <f>VLOOKUP(Y48,CardUpgrade!$O$9:$R$20,3,FALSE)</f>
        <v>4535000</v>
      </c>
      <c r="CT48">
        <f>VLOOKUP(Z48,CardUpgrade!$O$9:$R$20,3,FALSE)</f>
        <v>4535000</v>
      </c>
      <c r="CU48">
        <f>VLOOKUP(AA48,CardUpgrade!$O$9:$R$20,3,FALSE)</f>
        <v>1535000</v>
      </c>
      <c r="CV48">
        <f>VLOOKUP(AB48,CardUpgrade!$O$9:$R$20,3,FALSE)</f>
        <v>1535000</v>
      </c>
      <c r="CW48">
        <f>VLOOKUP(AC48,CardUpgrade!$O$9:$R$20,4,FALSE)</f>
        <v>5465000</v>
      </c>
      <c r="CX48">
        <f>VLOOKUP(AD48,CardUpgrade!$O$9:$R$20,4,FALSE)</f>
        <v>3265000</v>
      </c>
      <c r="CY48">
        <f t="shared" si="17"/>
        <v>15690000</v>
      </c>
      <c r="CZ48">
        <f t="shared" si="34"/>
        <v>1800000</v>
      </c>
      <c r="DA48">
        <f t="shared" si="18"/>
        <v>216000</v>
      </c>
      <c r="DB48">
        <f t="shared" si="19"/>
        <v>432000</v>
      </c>
      <c r="DC48" s="47">
        <v>0.1</v>
      </c>
      <c r="DD48" s="71">
        <f t="shared" si="20"/>
        <v>1036800</v>
      </c>
      <c r="DE48">
        <f>SUM($DD$5:DD48)</f>
        <v>7708680</v>
      </c>
      <c r="DF48" s="47">
        <v>0.5</v>
      </c>
      <c r="DG48" s="47">
        <f t="shared" si="38"/>
        <v>0.5</v>
      </c>
      <c r="DH48" s="74">
        <f t="shared" si="22"/>
        <v>518400</v>
      </c>
      <c r="DI48">
        <f>SUM($DH$5:DH48)</f>
        <v>3729540</v>
      </c>
      <c r="DJ48">
        <f t="shared" si="35"/>
        <v>518400</v>
      </c>
      <c r="DK48">
        <f t="shared" si="23"/>
        <v>518400</v>
      </c>
      <c r="DL48">
        <f>SUM($DK$5:DK48)</f>
        <v>3979140</v>
      </c>
      <c r="DM48">
        <f t="shared" si="41"/>
        <v>240</v>
      </c>
      <c r="DN48">
        <f>SUM($BH$5:BH48)</f>
        <v>444</v>
      </c>
      <c r="DO48">
        <f t="shared" si="24"/>
        <v>342</v>
      </c>
      <c r="DP48" s="121"/>
      <c r="DQ48" s="121"/>
      <c r="DR48">
        <f t="shared" si="25"/>
        <v>16579.75</v>
      </c>
      <c r="DS48" s="121"/>
      <c r="DT48">
        <f>VLOOKUP(DM48,StarIdelRewards!A:I,9,FALSE)*BV48</f>
        <v>216000</v>
      </c>
      <c r="DU48">
        <f t="shared" si="26"/>
        <v>518400</v>
      </c>
      <c r="DV48">
        <f>SUM($DT$5:DT48)</f>
        <v>3940800</v>
      </c>
      <c r="DW48" s="46">
        <f t="shared" si="27"/>
        <v>-5.3608404384896467E-2</v>
      </c>
      <c r="DX48">
        <f t="shared" si="42"/>
        <v>36</v>
      </c>
      <c r="DZ48" s="119">
        <f t="shared" si="43"/>
        <v>180000</v>
      </c>
      <c r="EA48" s="119">
        <f t="shared" si="44"/>
        <v>265.5</v>
      </c>
      <c r="EB48" s="121"/>
      <c r="ED48">
        <f t="shared" si="45"/>
        <v>265.5</v>
      </c>
      <c r="EE48">
        <f>B48*(3-1.333)*'Chest&amp;Cards&amp;Offer'!$J$70/100</f>
        <v>66.013199999999998</v>
      </c>
      <c r="EF48">
        <f t="shared" si="28"/>
        <v>331.51319999999998</v>
      </c>
      <c r="EG48">
        <f t="shared" si="29"/>
        <v>342</v>
      </c>
      <c r="EJ48">
        <f>VLOOKUP(W48,CardUpgrade!$I$52:$L$63,2,FALSE)</f>
        <v>316</v>
      </c>
      <c r="EK48">
        <f>VLOOKUP(X48,CardUpgrade!$I$52:$L$63,2,FALSE)</f>
        <v>316</v>
      </c>
      <c r="EL48">
        <f>VLOOKUP(Y48,CardUpgrade!$I$52:$L$63,3,FALSE)</f>
        <v>1896</v>
      </c>
      <c r="EM48">
        <f>VLOOKUP(Z48,CardUpgrade!$I$52:$L$63,3,FALSE)</f>
        <v>1896</v>
      </c>
      <c r="EN48">
        <f>VLOOKUP(AA48,CardUpgrade!$I$52:$L$63,3,FALSE)</f>
        <v>696</v>
      </c>
      <c r="EO48">
        <f>VLOOKUP(AB48,CardUpgrade!$I$52:$L$63,3,FALSE)</f>
        <v>696</v>
      </c>
      <c r="EP48">
        <f>VLOOKUP(AC48,CardUpgrade!$I$52:$L$63,4,FALSE)</f>
        <v>3136</v>
      </c>
      <c r="EQ48">
        <f>VLOOKUP(AD48,CardUpgrade!$I$52:$L$63,4,FALSE)</f>
        <v>1856</v>
      </c>
      <c r="ES48" s="7">
        <f t="shared" si="30"/>
        <v>5816</v>
      </c>
      <c r="EU48" s="7">
        <f t="shared" si="46"/>
        <v>10808</v>
      </c>
      <c r="EX48" s="7">
        <f t="shared" si="31"/>
        <v>4</v>
      </c>
      <c r="EY48" s="7">
        <f>SUM($EX$5:EX48)</f>
        <v>176</v>
      </c>
      <c r="EZ48" s="7">
        <v>2</v>
      </c>
      <c r="FA48" s="7">
        <f>SUM($EZ$5:EZ48)</f>
        <v>88</v>
      </c>
      <c r="FB48" s="7" t="str">
        <f>IFERROR(VLOOKUP(ER48,'CourseLevel&amp;Rewards&amp;PVP'!$A$3:$F$18,6,FALSE),"")</f>
        <v/>
      </c>
      <c r="FC48" s="7">
        <f>SUM($FB$5:FB48)</f>
        <v>88</v>
      </c>
      <c r="FD48" s="7">
        <f>VLOOKUP(CG48,ProgressReward!C:K,9,FALSE)</f>
        <v>83</v>
      </c>
      <c r="FE48" s="7">
        <f t="shared" si="32"/>
        <v>259</v>
      </c>
    </row>
    <row r="49" spans="1:202" x14ac:dyDescent="0.2">
      <c r="A49" s="16">
        <v>45</v>
      </c>
      <c r="B49">
        <v>45</v>
      </c>
      <c r="C49" s="14" t="s">
        <v>112</v>
      </c>
      <c r="D49">
        <v>7</v>
      </c>
      <c r="E49" t="str">
        <f t="shared" si="48"/>
        <v>紫3 - Lv7</v>
      </c>
      <c r="G49" t="str">
        <f t="shared" si="49"/>
        <v>紫7</v>
      </c>
      <c r="H49">
        <f>VLOOKUP(G49,Reference1!C:E,3,FALSE)</f>
        <v>2379</v>
      </c>
      <c r="I49" s="129"/>
      <c r="K49" t="s">
        <v>175</v>
      </c>
      <c r="V49" s="16" t="s">
        <v>341</v>
      </c>
      <c r="W49" s="7">
        <v>8</v>
      </c>
      <c r="X49" s="7">
        <v>8</v>
      </c>
      <c r="Y49" s="7">
        <v>8</v>
      </c>
      <c r="Z49" s="7">
        <v>8</v>
      </c>
      <c r="AA49" s="7">
        <v>7</v>
      </c>
      <c r="AB49" s="7">
        <v>6</v>
      </c>
      <c r="AC49" s="7">
        <v>8</v>
      </c>
      <c r="AD49">
        <v>6</v>
      </c>
      <c r="AI49">
        <f>VLOOKUP(W49,CardUpgrade!$C$10:$I$20,6,FALSE)</f>
        <v>316</v>
      </c>
      <c r="AJ49">
        <f>VLOOKUP(X49,CardUpgrade!$C$10:$I$20,6,FALSE)</f>
        <v>316</v>
      </c>
      <c r="AK49">
        <f>VLOOKUP(Y49,CardUpgrade!$C$10:$I$20,6,FALSE)</f>
        <v>316</v>
      </c>
      <c r="AL49">
        <f>VLOOKUP(Z49,CardUpgrade!$C$10:$I$20,6,FALSE)</f>
        <v>316</v>
      </c>
      <c r="AM49">
        <f>VLOOKUP(AA49,CardUpgrade!$C$10:$I$20,6,FALSE)</f>
        <v>196</v>
      </c>
      <c r="AN49">
        <f>VLOOKUP(AB49,CardUpgrade!$C$10:$I$20,6,FALSE)</f>
        <v>116</v>
      </c>
      <c r="AO49">
        <f>VLOOKUP(AC49,CardUpgrade!$C$10:$I$20,7,FALSE)</f>
        <v>159</v>
      </c>
      <c r="AP49">
        <f>VLOOKUP(AD49,CardUpgrade!$C$10:$I$20,7,FALSE)</f>
        <v>59</v>
      </c>
      <c r="AS49" s="2">
        <f>SUM(AI49:AJ49)*'Chest&amp;Cards&amp;Offer'!$N$3 + SUM('Dungeon&amp;Framework'!AK49:AN49)*'Chest&amp;Cards&amp;Offer'!$N$4</f>
        <v>13603200</v>
      </c>
      <c r="AT49">
        <f>SUM(AO49:AP49)*'Chest&amp;Cards&amp;Offer'!$N$5</f>
        <v>10464000</v>
      </c>
      <c r="AU49" s="16">
        <f t="shared" si="33"/>
        <v>960000</v>
      </c>
      <c r="AW49" s="41">
        <v>0.6</v>
      </c>
      <c r="AX49">
        <f t="shared" si="8"/>
        <v>384000</v>
      </c>
      <c r="AY49">
        <f t="shared" si="9"/>
        <v>576000</v>
      </c>
      <c r="AZ49">
        <f>SUM($AY$5:AY49)</f>
        <v>6948000</v>
      </c>
      <c r="BA49">
        <f>AZ49/'Chest&amp;Cards&amp;Offer'!$R$3</f>
        <v>28950</v>
      </c>
      <c r="BB49">
        <f t="shared" si="10"/>
        <v>289.5</v>
      </c>
      <c r="BC49">
        <v>45</v>
      </c>
      <c r="BH49">
        <f>VLOOKUP(LEFT(C49,1),'CardsStar&amp;Rewards'!$AF$13:$AJ$16,4,FALSE)</f>
        <v>14</v>
      </c>
      <c r="BI49">
        <f>VLOOKUP(LEFT(C49,1),'CardsStar&amp;Rewards'!$AF$19:$AJ$22,4,FALSE)</f>
        <v>6</v>
      </c>
      <c r="BJ49">
        <f>SUM($BI$5:BI49)</f>
        <v>246</v>
      </c>
      <c r="BS49">
        <f>VLOOKUP(BJ49,StarIdelRewards!A:D,4,FALSE)</f>
        <v>30</v>
      </c>
      <c r="BT49">
        <v>3</v>
      </c>
      <c r="BU49">
        <f t="shared" si="11"/>
        <v>240</v>
      </c>
      <c r="BV49">
        <f t="shared" si="12"/>
        <v>14400</v>
      </c>
      <c r="BW49">
        <f t="shared" si="13"/>
        <v>432000</v>
      </c>
      <c r="BX49">
        <f>SUM($BW$5:BW49)</f>
        <v>8515200</v>
      </c>
      <c r="BY49">
        <f>SUM($AX$5:AX49)</f>
        <v>6655200</v>
      </c>
      <c r="BZ49" s="46">
        <f t="shared" si="14"/>
        <v>0.27948070681572307</v>
      </c>
      <c r="CG49">
        <f t="shared" si="15"/>
        <v>246</v>
      </c>
      <c r="CH49" s="121"/>
      <c r="CI49" s="43">
        <f t="shared" si="39"/>
        <v>9</v>
      </c>
      <c r="CJ49" s="43">
        <f t="shared" si="39"/>
        <v>810</v>
      </c>
      <c r="CK49" s="42"/>
      <c r="CQ49">
        <f>VLOOKUP(W49,CardUpgrade!$O$9:$R$20,2,FALSE)</f>
        <v>1775000</v>
      </c>
      <c r="CR49">
        <f>VLOOKUP(X49,CardUpgrade!$O$9:$R$20,2,FALSE)</f>
        <v>1775000</v>
      </c>
      <c r="CS49">
        <f>VLOOKUP(Y49,CardUpgrade!$O$9:$R$20,3,FALSE)</f>
        <v>4535000</v>
      </c>
      <c r="CT49">
        <f>VLOOKUP(Z49,CardUpgrade!$O$9:$R$20,3,FALSE)</f>
        <v>4535000</v>
      </c>
      <c r="CU49">
        <f>VLOOKUP(AA49,CardUpgrade!$O$9:$R$20,3,FALSE)</f>
        <v>2735000</v>
      </c>
      <c r="CV49">
        <f>VLOOKUP(AB49,CardUpgrade!$O$9:$R$20,3,FALSE)</f>
        <v>1535000</v>
      </c>
      <c r="CW49">
        <f>VLOOKUP(AC49,CardUpgrade!$O$9:$R$20,4,FALSE)</f>
        <v>8465000</v>
      </c>
      <c r="CX49">
        <f>VLOOKUP(AD49,CardUpgrade!$O$9:$R$20,4,FALSE)</f>
        <v>3265000</v>
      </c>
      <c r="CY49">
        <f t="shared" si="17"/>
        <v>16890000</v>
      </c>
      <c r="CZ49">
        <f t="shared" si="34"/>
        <v>1200000</v>
      </c>
      <c r="DA49">
        <f t="shared" si="18"/>
        <v>216000</v>
      </c>
      <c r="DB49">
        <f t="shared" si="19"/>
        <v>288000</v>
      </c>
      <c r="DC49" s="47">
        <v>0.1</v>
      </c>
      <c r="DD49" s="71">
        <f t="shared" si="20"/>
        <v>626400</v>
      </c>
      <c r="DE49">
        <f t="shared" ref="DE49:DE64" si="50">CY49*(1-DC49)</f>
        <v>15201000</v>
      </c>
      <c r="DF49" s="47">
        <v>0.5</v>
      </c>
      <c r="DG49" s="47">
        <f t="shared" si="38"/>
        <v>0.5</v>
      </c>
      <c r="DH49" s="74">
        <f t="shared" si="22"/>
        <v>313200</v>
      </c>
      <c r="DI49">
        <f>SUM($DH$5:DH49)</f>
        <v>4042740</v>
      </c>
      <c r="DJ49">
        <f t="shared" si="35"/>
        <v>313200</v>
      </c>
      <c r="DK49">
        <f t="shared" si="23"/>
        <v>313200</v>
      </c>
      <c r="DL49">
        <f>SUM($DK$5:DK49)</f>
        <v>4292340</v>
      </c>
      <c r="DM49">
        <f t="shared" si="41"/>
        <v>246</v>
      </c>
      <c r="DN49">
        <f>SUM($BH$5:BH49)</f>
        <v>458</v>
      </c>
      <c r="DO49">
        <f t="shared" si="24"/>
        <v>352</v>
      </c>
      <c r="DP49" s="121"/>
      <c r="DQ49" s="121"/>
      <c r="DR49">
        <f t="shared" si="25"/>
        <v>17448.536585365855</v>
      </c>
      <c r="DS49" s="121"/>
      <c r="DT49">
        <f>VLOOKUP(DM49,StarIdelRewards!A:I,9,FALSE)*BV49</f>
        <v>216000</v>
      </c>
      <c r="DU49">
        <f t="shared" si="26"/>
        <v>313200</v>
      </c>
      <c r="DV49">
        <f>SUM($DT$5:DT49)</f>
        <v>4156800</v>
      </c>
      <c r="DW49" s="46">
        <f t="shared" si="27"/>
        <v>-2.7439376443418016E-2</v>
      </c>
      <c r="DX49">
        <f t="shared" si="42"/>
        <v>21.75</v>
      </c>
      <c r="DZ49" s="119">
        <f t="shared" si="43"/>
        <v>120000</v>
      </c>
      <c r="EA49" s="119">
        <f t="shared" si="44"/>
        <v>289.5</v>
      </c>
      <c r="EB49" s="121"/>
      <c r="ED49">
        <f t="shared" si="45"/>
        <v>289.5</v>
      </c>
      <c r="EE49">
        <f>B49*(3-1.333)*'Chest&amp;Cards&amp;Offer'!$J$70/100</f>
        <v>67.513500000000008</v>
      </c>
      <c r="EF49">
        <f t="shared" si="28"/>
        <v>357.01350000000002</v>
      </c>
      <c r="EG49">
        <f t="shared" si="29"/>
        <v>352</v>
      </c>
      <c r="EJ49">
        <f>VLOOKUP(W49,CardUpgrade!$I$52:$L$63,2,FALSE)</f>
        <v>316</v>
      </c>
      <c r="EK49">
        <f>VLOOKUP(X49,CardUpgrade!$I$52:$L$63,2,FALSE)</f>
        <v>316</v>
      </c>
      <c r="EL49">
        <f>VLOOKUP(Y49,CardUpgrade!$I$52:$L$63,3,FALSE)</f>
        <v>1896</v>
      </c>
      <c r="EM49">
        <f>VLOOKUP(Z49,CardUpgrade!$I$52:$L$63,3,FALSE)</f>
        <v>1896</v>
      </c>
      <c r="EN49">
        <f>VLOOKUP(AA49,CardUpgrade!$I$52:$L$63,3,FALSE)</f>
        <v>1176</v>
      </c>
      <c r="EO49">
        <f>VLOOKUP(AB49,CardUpgrade!$I$52:$L$63,3,FALSE)</f>
        <v>696</v>
      </c>
      <c r="EP49">
        <f>VLOOKUP(AC49,CardUpgrade!$I$52:$L$63,4,FALSE)</f>
        <v>5056</v>
      </c>
      <c r="EQ49">
        <f>VLOOKUP(AD49,CardUpgrade!$I$52:$L$63,4,FALSE)</f>
        <v>1856</v>
      </c>
      <c r="ES49" s="7">
        <f t="shared" si="30"/>
        <v>6296</v>
      </c>
      <c r="EU49" s="7">
        <f t="shared" si="46"/>
        <v>13208</v>
      </c>
      <c r="EX49" s="7">
        <f t="shared" si="31"/>
        <v>4</v>
      </c>
      <c r="EY49" s="7">
        <f>SUM($EX$5:EX49)</f>
        <v>180</v>
      </c>
      <c r="EZ49" s="7">
        <v>2</v>
      </c>
      <c r="FA49" s="7">
        <f>SUM($EZ$5:EZ49)</f>
        <v>90</v>
      </c>
      <c r="FB49" s="7" t="str">
        <f>IFERROR(VLOOKUP(ER49,'CourseLevel&amp;Rewards&amp;PVP'!$A$3:$F$18,6,FALSE),"")</f>
        <v/>
      </c>
      <c r="FC49" s="7">
        <f>SUM($FB$5:FB49)</f>
        <v>88</v>
      </c>
      <c r="FD49" s="7">
        <f>VLOOKUP(CG49,ProgressReward!C:K,9,FALSE)</f>
        <v>83</v>
      </c>
      <c r="FE49" s="7">
        <f t="shared" si="32"/>
        <v>261</v>
      </c>
    </row>
    <row r="50" spans="1:202" x14ac:dyDescent="0.2">
      <c r="A50" s="16">
        <v>46</v>
      </c>
      <c r="B50">
        <v>46</v>
      </c>
      <c r="C50" s="14" t="s">
        <v>112</v>
      </c>
      <c r="D50">
        <v>8</v>
      </c>
      <c r="E50" t="str">
        <f t="shared" si="48"/>
        <v>紫3 - Lv8</v>
      </c>
      <c r="G50" t="str">
        <f t="shared" si="49"/>
        <v>紫8</v>
      </c>
      <c r="H50">
        <f>VLOOKUP(G50,Reference1!C:E,3,FALSE)</f>
        <v>2141.1</v>
      </c>
      <c r="I50" s="129"/>
      <c r="K50" t="s">
        <v>176</v>
      </c>
      <c r="V50" s="16"/>
      <c r="W50" s="7">
        <v>8</v>
      </c>
      <c r="X50" s="7">
        <v>8</v>
      </c>
      <c r="Y50" s="7">
        <v>8</v>
      </c>
      <c r="Z50" s="7">
        <v>8</v>
      </c>
      <c r="AA50" s="7">
        <v>8</v>
      </c>
      <c r="AB50" s="7">
        <v>6</v>
      </c>
      <c r="AC50" s="7">
        <v>9</v>
      </c>
      <c r="AD50">
        <v>6</v>
      </c>
      <c r="AI50">
        <f>VLOOKUP(W50,CardUpgrade!$C$10:$I$20,6,FALSE)</f>
        <v>316</v>
      </c>
      <c r="AJ50">
        <f>VLOOKUP(X50,CardUpgrade!$C$10:$I$20,6,FALSE)</f>
        <v>316</v>
      </c>
      <c r="AK50">
        <f>VLOOKUP(Y50,CardUpgrade!$C$10:$I$20,6,FALSE)</f>
        <v>316</v>
      </c>
      <c r="AL50">
        <f>VLOOKUP(Z50,CardUpgrade!$C$10:$I$20,6,FALSE)</f>
        <v>316</v>
      </c>
      <c r="AM50">
        <f>VLOOKUP(AA50,CardUpgrade!$C$10:$I$20,6,FALSE)</f>
        <v>316</v>
      </c>
      <c r="AN50">
        <f>VLOOKUP(AB50,CardUpgrade!$C$10:$I$20,6,FALSE)</f>
        <v>116</v>
      </c>
      <c r="AO50">
        <f>VLOOKUP(AC50,CardUpgrade!$C$10:$I$20,7,FALSE)</f>
        <v>259</v>
      </c>
      <c r="AP50">
        <f>VLOOKUP(AD50,CardUpgrade!$C$10:$I$20,7,FALSE)</f>
        <v>59</v>
      </c>
      <c r="AS50" s="2">
        <f>SUM(AI50:AJ50)*'Chest&amp;Cards&amp;Offer'!$N$3 + SUM('Dungeon&amp;Framework'!AK50:AN50)*'Chest&amp;Cards&amp;Offer'!$N$4</f>
        <v>15043200</v>
      </c>
      <c r="AT50">
        <f>SUM(AO50:AP50)*'Chest&amp;Cards&amp;Offer'!$N$5</f>
        <v>15264000</v>
      </c>
      <c r="AU50" s="16">
        <f t="shared" si="33"/>
        <v>1440000</v>
      </c>
      <c r="AW50" s="41">
        <v>0.7</v>
      </c>
      <c r="AX50">
        <f t="shared" si="8"/>
        <v>432000.00000000006</v>
      </c>
      <c r="AY50">
        <f t="shared" si="9"/>
        <v>1008000</v>
      </c>
      <c r="AZ50">
        <f>SUM($AY$5:AY50)</f>
        <v>7956000</v>
      </c>
      <c r="BA50">
        <f>AZ50/'Chest&amp;Cards&amp;Offer'!$R$3</f>
        <v>33150</v>
      </c>
      <c r="BB50">
        <f t="shared" si="10"/>
        <v>331.5</v>
      </c>
      <c r="BC50">
        <v>46</v>
      </c>
      <c r="BH50">
        <f>VLOOKUP(LEFT(C50,1),'CardsStar&amp;Rewards'!$AF$13:$AJ$16,4,FALSE)</f>
        <v>14</v>
      </c>
      <c r="BI50">
        <f>VLOOKUP(LEFT(C50,1),'CardsStar&amp;Rewards'!$AF$19:$AJ$22,4,FALSE)</f>
        <v>6</v>
      </c>
      <c r="BJ50">
        <f>SUM($BI$5:BI50)</f>
        <v>252</v>
      </c>
      <c r="BS50">
        <f>VLOOKUP(BJ50,StarIdelRewards!A:D,4,FALSE)</f>
        <v>31</v>
      </c>
      <c r="BT50">
        <v>3</v>
      </c>
      <c r="BU50">
        <f t="shared" si="11"/>
        <v>240</v>
      </c>
      <c r="BV50">
        <f t="shared" si="12"/>
        <v>14400</v>
      </c>
      <c r="BW50">
        <f t="shared" si="13"/>
        <v>446400</v>
      </c>
      <c r="BX50">
        <f>SUM($BW$5:BW50)</f>
        <v>8961600</v>
      </c>
      <c r="BY50">
        <f>SUM($AX$5:AX50)</f>
        <v>7087200</v>
      </c>
      <c r="BZ50" s="46">
        <f t="shared" si="14"/>
        <v>0.26447680325093126</v>
      </c>
      <c r="CG50">
        <f t="shared" si="15"/>
        <v>252</v>
      </c>
      <c r="CH50" s="121"/>
      <c r="CI50" s="43">
        <f t="shared" si="39"/>
        <v>10</v>
      </c>
      <c r="CJ50" s="43">
        <f t="shared" si="39"/>
        <v>900</v>
      </c>
      <c r="CK50" s="42"/>
      <c r="CQ50">
        <f>VLOOKUP(W50,CardUpgrade!$O$9:$R$20,2,FALSE)</f>
        <v>1775000</v>
      </c>
      <c r="CR50">
        <f>VLOOKUP(X50,CardUpgrade!$O$9:$R$20,2,FALSE)</f>
        <v>1775000</v>
      </c>
      <c r="CS50">
        <f>VLOOKUP(Y50,CardUpgrade!$O$9:$R$20,3,FALSE)</f>
        <v>4535000</v>
      </c>
      <c r="CT50">
        <f>VLOOKUP(Z50,CardUpgrade!$O$9:$R$20,3,FALSE)</f>
        <v>4535000</v>
      </c>
      <c r="CU50">
        <f>VLOOKUP(AA50,CardUpgrade!$O$9:$R$20,3,FALSE)</f>
        <v>4535000</v>
      </c>
      <c r="CV50">
        <f>VLOOKUP(AB50,CardUpgrade!$O$9:$R$20,3,FALSE)</f>
        <v>1535000</v>
      </c>
      <c r="CW50">
        <f>VLOOKUP(AC50,CardUpgrade!$O$9:$R$20,4,FALSE)</f>
        <v>12165000</v>
      </c>
      <c r="CX50">
        <f>VLOOKUP(AD50,CardUpgrade!$O$9:$R$20,4,FALSE)</f>
        <v>3265000</v>
      </c>
      <c r="CY50">
        <f t="shared" si="17"/>
        <v>18690000</v>
      </c>
      <c r="CZ50">
        <f t="shared" si="34"/>
        <v>1800000</v>
      </c>
      <c r="DA50">
        <f t="shared" si="18"/>
        <v>223200</v>
      </c>
      <c r="DB50">
        <f t="shared" si="19"/>
        <v>504000</v>
      </c>
      <c r="DC50" s="47">
        <v>0.1</v>
      </c>
      <c r="DD50" s="71">
        <f t="shared" si="20"/>
        <v>965520</v>
      </c>
      <c r="DE50">
        <f t="shared" si="50"/>
        <v>16821000</v>
      </c>
      <c r="DF50" s="47">
        <v>0.5</v>
      </c>
      <c r="DG50" s="47">
        <f t="shared" si="38"/>
        <v>0.5</v>
      </c>
      <c r="DH50" s="74">
        <f t="shared" si="22"/>
        <v>482760</v>
      </c>
      <c r="DI50">
        <f>SUM($DH$5:DH50)</f>
        <v>4525500</v>
      </c>
      <c r="DJ50">
        <f t="shared" si="35"/>
        <v>482760</v>
      </c>
      <c r="DK50">
        <f t="shared" si="23"/>
        <v>482760</v>
      </c>
      <c r="DL50">
        <f>SUM($DK$5:DK50)</f>
        <v>4775100</v>
      </c>
      <c r="DM50">
        <f t="shared" si="41"/>
        <v>252</v>
      </c>
      <c r="DN50">
        <f>SUM($BH$5:BH50)</f>
        <v>472</v>
      </c>
      <c r="DO50">
        <f t="shared" si="24"/>
        <v>362</v>
      </c>
      <c r="DP50" s="121"/>
      <c r="DQ50" s="121"/>
      <c r="DR50">
        <f t="shared" si="25"/>
        <v>18948.809523809523</v>
      </c>
      <c r="DS50" s="121"/>
      <c r="DT50">
        <f>VLOOKUP(DM50,StarIdelRewards!A:I,9,FALSE)*BV50</f>
        <v>259200</v>
      </c>
      <c r="DU50">
        <f t="shared" si="26"/>
        <v>482760</v>
      </c>
      <c r="DV50">
        <f>SUM($DT$5:DT50)</f>
        <v>4416000</v>
      </c>
      <c r="DW50" s="46">
        <f t="shared" si="27"/>
        <v>2.4796195652173912E-2</v>
      </c>
      <c r="DX50">
        <f t="shared" si="42"/>
        <v>33.524999999999999</v>
      </c>
      <c r="DZ50" s="119">
        <f t="shared" si="43"/>
        <v>180000</v>
      </c>
      <c r="EA50" s="119">
        <f t="shared" si="44"/>
        <v>331.5</v>
      </c>
      <c r="EB50" s="121"/>
      <c r="ED50">
        <f t="shared" si="45"/>
        <v>331.5</v>
      </c>
      <c r="EE50">
        <f>B50*(3-1.333)*'Chest&amp;Cards&amp;Offer'!$J$70/100</f>
        <v>69.013800000000003</v>
      </c>
      <c r="EF50">
        <f t="shared" si="28"/>
        <v>400.5138</v>
      </c>
      <c r="EG50">
        <f t="shared" si="29"/>
        <v>362</v>
      </c>
      <c r="EJ50">
        <f>VLOOKUP(W50,CardUpgrade!$I$52:$L$63,2,FALSE)</f>
        <v>316</v>
      </c>
      <c r="EK50">
        <f>VLOOKUP(X50,CardUpgrade!$I$52:$L$63,2,FALSE)</f>
        <v>316</v>
      </c>
      <c r="EL50">
        <f>VLOOKUP(Y50,CardUpgrade!$I$52:$L$63,3,FALSE)</f>
        <v>1896</v>
      </c>
      <c r="EM50">
        <f>VLOOKUP(Z50,CardUpgrade!$I$52:$L$63,3,FALSE)</f>
        <v>1896</v>
      </c>
      <c r="EN50">
        <f>VLOOKUP(AA50,CardUpgrade!$I$52:$L$63,3,FALSE)</f>
        <v>1896</v>
      </c>
      <c r="EO50">
        <f>VLOOKUP(AB50,CardUpgrade!$I$52:$L$63,3,FALSE)</f>
        <v>696</v>
      </c>
      <c r="EP50">
        <f>VLOOKUP(AC50,CardUpgrade!$I$52:$L$63,4,FALSE)</f>
        <v>7776</v>
      </c>
      <c r="EQ50">
        <f>VLOOKUP(AD50,CardUpgrade!$I$52:$L$63,4,FALSE)</f>
        <v>1856</v>
      </c>
      <c r="ER50" s="7">
        <v>9</v>
      </c>
      <c r="ES50" s="7">
        <f t="shared" si="30"/>
        <v>7016</v>
      </c>
      <c r="EU50" s="7">
        <f t="shared" si="46"/>
        <v>16648</v>
      </c>
      <c r="EX50" s="7">
        <f t="shared" si="31"/>
        <v>4</v>
      </c>
      <c r="EY50" s="7">
        <f>SUM($EX$5:EX50)</f>
        <v>184</v>
      </c>
      <c r="EZ50" s="7">
        <v>2</v>
      </c>
      <c r="FA50" s="7">
        <f>SUM($EZ$5:EZ50)</f>
        <v>92</v>
      </c>
      <c r="FB50" s="7">
        <f>IFERROR(VLOOKUP(ER50,'CourseLevel&amp;Rewards&amp;PVP'!$A$3:$F$18,6,FALSE),"")</f>
        <v>20</v>
      </c>
      <c r="FC50" s="7">
        <f>SUM($FB$5:FB50)</f>
        <v>108</v>
      </c>
      <c r="FD50" s="7">
        <f>VLOOKUP(CG50,ProgressReward!C:K,9,FALSE)</f>
        <v>83</v>
      </c>
      <c r="FE50" s="7">
        <f t="shared" si="32"/>
        <v>283</v>
      </c>
    </row>
    <row r="51" spans="1:202" x14ac:dyDescent="0.2">
      <c r="A51" s="16">
        <v>47</v>
      </c>
      <c r="B51">
        <v>47</v>
      </c>
      <c r="C51" s="14" t="s">
        <v>113</v>
      </c>
      <c r="D51">
        <v>7</v>
      </c>
      <c r="E51" t="str">
        <f t="shared" si="48"/>
        <v>紫4 - Lv7</v>
      </c>
      <c r="G51" t="str">
        <f t="shared" si="49"/>
        <v>紫7</v>
      </c>
      <c r="H51">
        <f>VLOOKUP(G51,Reference1!C:E,3,FALSE)</f>
        <v>2379</v>
      </c>
      <c r="I51" s="129"/>
      <c r="V51" s="16"/>
      <c r="W51" s="7">
        <v>8</v>
      </c>
      <c r="X51" s="7">
        <v>8</v>
      </c>
      <c r="Y51" s="7">
        <v>8</v>
      </c>
      <c r="Z51" s="7">
        <v>8</v>
      </c>
      <c r="AA51" s="7">
        <v>8</v>
      </c>
      <c r="AB51" s="7">
        <v>7</v>
      </c>
      <c r="AC51">
        <v>9</v>
      </c>
      <c r="AD51">
        <v>6</v>
      </c>
      <c r="AI51">
        <f>VLOOKUP(W51,CardUpgrade!$C$10:$I$20,6,FALSE)</f>
        <v>316</v>
      </c>
      <c r="AJ51">
        <f>VLOOKUP(X51,CardUpgrade!$C$10:$I$20,6,FALSE)</f>
        <v>316</v>
      </c>
      <c r="AK51">
        <f>VLOOKUP(Y51,CardUpgrade!$C$10:$I$20,6,FALSE)</f>
        <v>316</v>
      </c>
      <c r="AL51">
        <f>VLOOKUP(Z51,CardUpgrade!$C$10:$I$20,6,FALSE)</f>
        <v>316</v>
      </c>
      <c r="AM51">
        <f>VLOOKUP(AA51,CardUpgrade!$C$10:$I$20,6,FALSE)</f>
        <v>316</v>
      </c>
      <c r="AN51">
        <f>VLOOKUP(AB51,CardUpgrade!$C$10:$I$20,6,FALSE)</f>
        <v>196</v>
      </c>
      <c r="AO51">
        <f>VLOOKUP(AC51,CardUpgrade!$C$10:$I$20,7,FALSE)</f>
        <v>259</v>
      </c>
      <c r="AP51">
        <f>VLOOKUP(AD51,CardUpgrade!$C$10:$I$20,7,FALSE)</f>
        <v>59</v>
      </c>
      <c r="AS51" s="2">
        <f>SUM(AI51:AJ51)*'Chest&amp;Cards&amp;Offer'!$N$3 + SUM('Dungeon&amp;Framework'!AK51:AN51)*'Chest&amp;Cards&amp;Offer'!$N$4</f>
        <v>16003200</v>
      </c>
      <c r="AT51">
        <f>SUM(AO51:AP51)*'Chest&amp;Cards&amp;Offer'!$N$5</f>
        <v>15264000</v>
      </c>
      <c r="AU51" s="16">
        <f t="shared" si="33"/>
        <v>960000</v>
      </c>
      <c r="AW51" s="41">
        <v>0.7</v>
      </c>
      <c r="AX51">
        <f t="shared" si="8"/>
        <v>288000.00000000006</v>
      </c>
      <c r="AY51">
        <f t="shared" si="9"/>
        <v>672000</v>
      </c>
      <c r="AZ51">
        <f>SUM($AY$5:AY51)</f>
        <v>8628000</v>
      </c>
      <c r="BA51">
        <f>AZ51/'Chest&amp;Cards&amp;Offer'!$R$3</f>
        <v>35950</v>
      </c>
      <c r="BB51">
        <f t="shared" si="10"/>
        <v>359.5</v>
      </c>
      <c r="BC51">
        <v>47</v>
      </c>
      <c r="BH51">
        <f>VLOOKUP(LEFT(C51,1),'CardsStar&amp;Rewards'!$AF$13:$AJ$16,4,FALSE)</f>
        <v>14</v>
      </c>
      <c r="BI51">
        <f>VLOOKUP(LEFT(C51,1),'CardsStar&amp;Rewards'!$AF$19:$AJ$22,4,FALSE)</f>
        <v>6</v>
      </c>
      <c r="BJ51">
        <f>SUM($BI$5:BI51)</f>
        <v>258</v>
      </c>
      <c r="BM51" t="s">
        <v>358</v>
      </c>
      <c r="BS51">
        <f>VLOOKUP(BJ51,StarIdelRewards!A:D,4,FALSE)</f>
        <v>31</v>
      </c>
      <c r="BT51">
        <v>3</v>
      </c>
      <c r="BU51">
        <f t="shared" si="11"/>
        <v>240</v>
      </c>
      <c r="BV51">
        <f t="shared" si="12"/>
        <v>14400</v>
      </c>
      <c r="BW51">
        <f t="shared" si="13"/>
        <v>446400</v>
      </c>
      <c r="BX51">
        <f>SUM($BW$5:BW51)</f>
        <v>9408000</v>
      </c>
      <c r="BY51">
        <f>SUM($AX$5:AX51)</f>
        <v>7375200</v>
      </c>
      <c r="BZ51" s="46">
        <f t="shared" si="14"/>
        <v>0.27562642369020501</v>
      </c>
      <c r="CG51">
        <f t="shared" si="15"/>
        <v>258</v>
      </c>
      <c r="CH51" s="121"/>
      <c r="CI51" s="43">
        <f t="shared" si="39"/>
        <v>11</v>
      </c>
      <c r="CJ51" s="43">
        <f t="shared" si="39"/>
        <v>990</v>
      </c>
      <c r="CK51" s="42"/>
      <c r="CL51" t="s">
        <v>465</v>
      </c>
      <c r="CQ51">
        <f>VLOOKUP(W51,CardUpgrade!$O$9:$R$20,2,FALSE)</f>
        <v>1775000</v>
      </c>
      <c r="CR51">
        <f>VLOOKUP(X51,CardUpgrade!$O$9:$R$20,2,FALSE)</f>
        <v>1775000</v>
      </c>
      <c r="CS51">
        <f>VLOOKUP(Y51,CardUpgrade!$O$9:$R$20,3,FALSE)</f>
        <v>4535000</v>
      </c>
      <c r="CT51">
        <f>VLOOKUP(Z51,CardUpgrade!$O$9:$R$20,3,FALSE)</f>
        <v>4535000</v>
      </c>
      <c r="CU51">
        <f>VLOOKUP(AA51,CardUpgrade!$O$9:$R$20,3,FALSE)</f>
        <v>4535000</v>
      </c>
      <c r="CV51">
        <f>VLOOKUP(AB51,CardUpgrade!$O$9:$R$20,3,FALSE)</f>
        <v>2735000</v>
      </c>
      <c r="CW51">
        <f>VLOOKUP(AC51,CardUpgrade!$O$9:$R$20,4,FALSE)</f>
        <v>12165000</v>
      </c>
      <c r="CX51">
        <f>VLOOKUP(AD51,CardUpgrade!$O$9:$R$20,4,FALSE)</f>
        <v>3265000</v>
      </c>
      <c r="CY51">
        <f t="shared" si="17"/>
        <v>19890000</v>
      </c>
      <c r="CZ51">
        <f t="shared" si="34"/>
        <v>1200000</v>
      </c>
      <c r="DA51">
        <f t="shared" si="18"/>
        <v>223200</v>
      </c>
      <c r="DB51">
        <f t="shared" si="19"/>
        <v>336000</v>
      </c>
      <c r="DC51" s="47">
        <v>0.1</v>
      </c>
      <c r="DD51" s="71">
        <f t="shared" si="20"/>
        <v>576720</v>
      </c>
      <c r="DE51">
        <f t="shared" si="50"/>
        <v>17901000</v>
      </c>
      <c r="DF51" s="47">
        <v>0.5</v>
      </c>
      <c r="DG51" s="47">
        <f t="shared" si="38"/>
        <v>0.5</v>
      </c>
      <c r="DH51" s="74">
        <f t="shared" si="22"/>
        <v>288360</v>
      </c>
      <c r="DI51">
        <f>SUM($DH$5:DH51)</f>
        <v>4813860</v>
      </c>
      <c r="DJ51">
        <f t="shared" si="35"/>
        <v>288360</v>
      </c>
      <c r="DK51">
        <f t="shared" si="23"/>
        <v>288360</v>
      </c>
      <c r="DL51">
        <f>SUM($DK$5:DK51)</f>
        <v>5063460</v>
      </c>
      <c r="DM51">
        <f t="shared" si="41"/>
        <v>258</v>
      </c>
      <c r="DN51">
        <f>SUM($BH$5:BH51)</f>
        <v>486</v>
      </c>
      <c r="DO51">
        <f t="shared" si="24"/>
        <v>372</v>
      </c>
      <c r="DP51" s="121"/>
      <c r="DQ51" s="121"/>
      <c r="DR51">
        <f t="shared" si="25"/>
        <v>19625.81395348837</v>
      </c>
      <c r="DS51" s="121"/>
      <c r="DT51">
        <f>VLOOKUP(DM51,StarIdelRewards!A:I,9,FALSE)*BV51</f>
        <v>288000</v>
      </c>
      <c r="DU51">
        <f t="shared" si="26"/>
        <v>288360</v>
      </c>
      <c r="DV51">
        <f>SUM($DT$5:DT51)</f>
        <v>4704000</v>
      </c>
      <c r="DW51" s="46">
        <f t="shared" si="27"/>
        <v>2.3354591836734693E-2</v>
      </c>
      <c r="DX51">
        <f t="shared" si="42"/>
        <v>20.024999999999999</v>
      </c>
      <c r="DZ51" s="119">
        <f t="shared" si="43"/>
        <v>120000</v>
      </c>
      <c r="EA51" s="119">
        <f t="shared" si="44"/>
        <v>359.5</v>
      </c>
      <c r="EB51" s="121"/>
      <c r="ED51">
        <f t="shared" si="45"/>
        <v>359.5</v>
      </c>
      <c r="EE51">
        <f>B51*(3-1.333)*'Chest&amp;Cards&amp;Offer'!$J$70/100</f>
        <v>70.514100000000013</v>
      </c>
      <c r="EF51">
        <f t="shared" si="28"/>
        <v>430.01409999999998</v>
      </c>
      <c r="EG51">
        <f t="shared" si="29"/>
        <v>372</v>
      </c>
      <c r="EJ51">
        <f>VLOOKUP(W51,CardUpgrade!$I$52:$L$63,2,FALSE)</f>
        <v>316</v>
      </c>
      <c r="EK51">
        <f>VLOOKUP(X51,CardUpgrade!$I$52:$L$63,2,FALSE)</f>
        <v>316</v>
      </c>
      <c r="EL51">
        <f>VLOOKUP(Y51,CardUpgrade!$I$52:$L$63,3,FALSE)</f>
        <v>1896</v>
      </c>
      <c r="EM51">
        <f>VLOOKUP(Z51,CardUpgrade!$I$52:$L$63,3,FALSE)</f>
        <v>1896</v>
      </c>
      <c r="EN51">
        <f>VLOOKUP(AA51,CardUpgrade!$I$52:$L$63,3,FALSE)</f>
        <v>1896</v>
      </c>
      <c r="EO51">
        <f>VLOOKUP(AB51,CardUpgrade!$I$52:$L$63,3,FALSE)</f>
        <v>1176</v>
      </c>
      <c r="EP51">
        <f>VLOOKUP(AC51,CardUpgrade!$I$52:$L$63,4,FALSE)</f>
        <v>7776</v>
      </c>
      <c r="EQ51">
        <f>VLOOKUP(AD51,CardUpgrade!$I$52:$L$63,4,FALSE)</f>
        <v>1856</v>
      </c>
      <c r="ES51" s="7">
        <f t="shared" si="30"/>
        <v>7496</v>
      </c>
      <c r="EU51" s="7">
        <f t="shared" si="46"/>
        <v>17128</v>
      </c>
      <c r="EX51" s="7">
        <f t="shared" si="31"/>
        <v>4</v>
      </c>
      <c r="EY51" s="7">
        <f>SUM($EX$5:EX51)</f>
        <v>188</v>
      </c>
      <c r="EZ51" s="7">
        <v>2</v>
      </c>
      <c r="FA51" s="7">
        <f>SUM($EZ$5:EZ51)</f>
        <v>94</v>
      </c>
      <c r="FC51" s="7">
        <f>SUM($FB$5:FB51)</f>
        <v>108</v>
      </c>
      <c r="FD51" s="7">
        <f>VLOOKUP(CG51,ProgressReward!C:K,9,FALSE)</f>
        <v>83</v>
      </c>
      <c r="FE51" s="7">
        <f t="shared" si="32"/>
        <v>285</v>
      </c>
      <c r="GQ51" s="26" t="s">
        <v>268</v>
      </c>
      <c r="GR51" s="26"/>
      <c r="GS51" s="26"/>
      <c r="GT51" s="26"/>
    </row>
    <row r="52" spans="1:202" x14ac:dyDescent="0.2">
      <c r="A52" s="16">
        <v>48</v>
      </c>
      <c r="B52">
        <v>48</v>
      </c>
      <c r="C52" s="14" t="s">
        <v>113</v>
      </c>
      <c r="D52">
        <v>8</v>
      </c>
      <c r="E52" t="str">
        <f t="shared" si="48"/>
        <v>紫4 - Lv8</v>
      </c>
      <c r="G52" t="str">
        <f t="shared" si="49"/>
        <v>紫8</v>
      </c>
      <c r="H52">
        <f>VLOOKUP(G52,Reference1!C:E,3,FALSE)</f>
        <v>2141.1</v>
      </c>
      <c r="I52" s="129"/>
      <c r="V52" s="16"/>
      <c r="W52" s="7">
        <v>8</v>
      </c>
      <c r="X52" s="7">
        <v>8</v>
      </c>
      <c r="Y52" s="7">
        <v>8</v>
      </c>
      <c r="Z52" s="7">
        <v>8</v>
      </c>
      <c r="AA52" s="7">
        <v>8</v>
      </c>
      <c r="AB52" s="7">
        <v>8</v>
      </c>
      <c r="AC52" s="7">
        <v>9</v>
      </c>
      <c r="AD52">
        <v>6</v>
      </c>
      <c r="AI52">
        <f>VLOOKUP(W52,CardUpgrade!$C$10:$I$20,6,FALSE)</f>
        <v>316</v>
      </c>
      <c r="AJ52">
        <f>VLOOKUP(X52,CardUpgrade!$C$10:$I$20,6,FALSE)</f>
        <v>316</v>
      </c>
      <c r="AK52">
        <f>VLOOKUP(Y52,CardUpgrade!$C$10:$I$20,6,FALSE)</f>
        <v>316</v>
      </c>
      <c r="AL52">
        <f>VLOOKUP(Z52,CardUpgrade!$C$10:$I$20,6,FALSE)</f>
        <v>316</v>
      </c>
      <c r="AM52">
        <f>VLOOKUP(AA52,CardUpgrade!$C$10:$I$20,6,FALSE)</f>
        <v>316</v>
      </c>
      <c r="AN52">
        <f>VLOOKUP(AB52,CardUpgrade!$C$10:$I$20,6,FALSE)</f>
        <v>316</v>
      </c>
      <c r="AO52">
        <f>VLOOKUP(AC52,CardUpgrade!$C$10:$I$20,7,FALSE)</f>
        <v>259</v>
      </c>
      <c r="AP52">
        <f>VLOOKUP(AD52,CardUpgrade!$C$10:$I$20,7,FALSE)</f>
        <v>59</v>
      </c>
      <c r="AS52" s="2">
        <f>SUM(AI52:AJ52)*'Chest&amp;Cards&amp;Offer'!$N$3 + SUM('Dungeon&amp;Framework'!AK52:AN52)*'Chest&amp;Cards&amp;Offer'!$N$4</f>
        <v>17443200</v>
      </c>
      <c r="AT52">
        <f>SUM(AO52:AP52)*'Chest&amp;Cards&amp;Offer'!$N$5</f>
        <v>15264000</v>
      </c>
      <c r="AU52" s="16">
        <f t="shared" si="33"/>
        <v>1440000</v>
      </c>
      <c r="AW52" s="41">
        <v>0.7</v>
      </c>
      <c r="AX52">
        <f t="shared" si="8"/>
        <v>432000.00000000006</v>
      </c>
      <c r="AY52">
        <f t="shared" si="9"/>
        <v>1008000</v>
      </c>
      <c r="AZ52">
        <f>SUM($AY$5:AY52)</f>
        <v>9636000</v>
      </c>
      <c r="BA52">
        <f>AZ52/'Chest&amp;Cards&amp;Offer'!$R$3</f>
        <v>40150</v>
      </c>
      <c r="BB52">
        <f t="shared" si="10"/>
        <v>401.5</v>
      </c>
      <c r="BC52">
        <v>48</v>
      </c>
      <c r="BH52">
        <f>VLOOKUP(LEFT(C52,1),'CardsStar&amp;Rewards'!$AF$13:$AJ$16,4,FALSE)</f>
        <v>14</v>
      </c>
      <c r="BI52">
        <f>VLOOKUP(LEFT(C52,1),'CardsStar&amp;Rewards'!$AF$19:$AJ$22,4,FALSE)</f>
        <v>6</v>
      </c>
      <c r="BJ52">
        <f>SUM($BI$5:BI52)</f>
        <v>264</v>
      </c>
      <c r="BM52" t="s">
        <v>359</v>
      </c>
      <c r="BS52">
        <f>VLOOKUP(BJ52,StarIdelRewards!A:D,4,FALSE)</f>
        <v>31</v>
      </c>
      <c r="BT52">
        <v>3</v>
      </c>
      <c r="BU52">
        <f t="shared" si="11"/>
        <v>240</v>
      </c>
      <c r="BV52">
        <f t="shared" si="12"/>
        <v>14400</v>
      </c>
      <c r="BW52">
        <f t="shared" si="13"/>
        <v>446400</v>
      </c>
      <c r="BX52">
        <f>SUM($BW$5:BW52)</f>
        <v>9854400</v>
      </c>
      <c r="BY52">
        <f>SUM($AX$5:AX52)</f>
        <v>7807200</v>
      </c>
      <c r="BZ52" s="46">
        <f t="shared" si="14"/>
        <v>0.26221948970181369</v>
      </c>
      <c r="CG52">
        <f t="shared" si="15"/>
        <v>264</v>
      </c>
      <c r="CH52" s="121"/>
      <c r="CI52" s="43">
        <f t="shared" si="39"/>
        <v>12</v>
      </c>
      <c r="CJ52" s="43">
        <f t="shared" si="39"/>
        <v>1080</v>
      </c>
      <c r="CK52" s="42"/>
      <c r="CQ52">
        <f>VLOOKUP(W52,CardUpgrade!$O$9:$R$20,2,FALSE)</f>
        <v>1775000</v>
      </c>
      <c r="CR52">
        <f>VLOOKUP(X52,CardUpgrade!$O$9:$R$20,2,FALSE)</f>
        <v>1775000</v>
      </c>
      <c r="CS52">
        <f>VLOOKUP(Y52,CardUpgrade!$O$9:$R$20,3,FALSE)</f>
        <v>4535000</v>
      </c>
      <c r="CT52">
        <f>VLOOKUP(Z52,CardUpgrade!$O$9:$R$20,3,FALSE)</f>
        <v>4535000</v>
      </c>
      <c r="CU52">
        <f>VLOOKUP(AA52,CardUpgrade!$O$9:$R$20,3,FALSE)</f>
        <v>4535000</v>
      </c>
      <c r="CV52">
        <f>VLOOKUP(AB52,CardUpgrade!$O$9:$R$20,3,FALSE)</f>
        <v>4535000</v>
      </c>
      <c r="CW52">
        <f>VLOOKUP(AC52,CardUpgrade!$O$9:$R$20,4,FALSE)</f>
        <v>12165000</v>
      </c>
      <c r="CX52">
        <f>VLOOKUP(AD52,CardUpgrade!$O$9:$R$20,4,FALSE)</f>
        <v>3265000</v>
      </c>
      <c r="CY52">
        <f t="shared" si="17"/>
        <v>21690000</v>
      </c>
      <c r="CZ52">
        <f t="shared" si="34"/>
        <v>1800000</v>
      </c>
      <c r="DA52">
        <f t="shared" si="18"/>
        <v>223200</v>
      </c>
      <c r="DB52">
        <f t="shared" si="19"/>
        <v>504000</v>
      </c>
      <c r="DC52" s="47">
        <v>0.1</v>
      </c>
      <c r="DD52" s="71">
        <f t="shared" si="20"/>
        <v>965520</v>
      </c>
      <c r="DE52">
        <f t="shared" si="50"/>
        <v>19521000</v>
      </c>
      <c r="DF52" s="47">
        <v>0.5</v>
      </c>
      <c r="DG52" s="47">
        <f t="shared" si="38"/>
        <v>0.5</v>
      </c>
      <c r="DH52" s="74">
        <f t="shared" si="22"/>
        <v>482760</v>
      </c>
      <c r="DI52">
        <f>SUM($DH$5:DH52)</f>
        <v>5296620</v>
      </c>
      <c r="DJ52">
        <f t="shared" si="35"/>
        <v>482760</v>
      </c>
      <c r="DK52">
        <f t="shared" si="23"/>
        <v>482760</v>
      </c>
      <c r="DL52">
        <f>SUM($DK$5:DK52)</f>
        <v>5546220</v>
      </c>
      <c r="DM52">
        <f t="shared" si="41"/>
        <v>264</v>
      </c>
      <c r="DN52">
        <f>SUM($BH$5:BH52)</f>
        <v>500</v>
      </c>
      <c r="DO52">
        <f t="shared" si="24"/>
        <v>382</v>
      </c>
      <c r="DP52" s="121"/>
      <c r="DQ52" s="121"/>
      <c r="DR52">
        <f t="shared" si="25"/>
        <v>21008.409090909092</v>
      </c>
      <c r="DS52" s="121"/>
      <c r="DT52">
        <f>VLOOKUP(DM52,StarIdelRewards!A:I,9,FALSE)*BV52</f>
        <v>316800</v>
      </c>
      <c r="DU52">
        <f t="shared" si="26"/>
        <v>482760</v>
      </c>
      <c r="DV52">
        <f>SUM($DT$5:DT52)</f>
        <v>5020800</v>
      </c>
      <c r="DW52" s="46">
        <f t="shared" si="27"/>
        <v>5.4935468451242829E-2</v>
      </c>
      <c r="DX52">
        <f t="shared" si="42"/>
        <v>33.524999999999999</v>
      </c>
      <c r="DZ52" s="119">
        <f t="shared" si="43"/>
        <v>180000</v>
      </c>
      <c r="EA52" s="119">
        <f t="shared" si="44"/>
        <v>401.5</v>
      </c>
      <c r="EB52" s="121"/>
      <c r="ED52">
        <f t="shared" si="45"/>
        <v>401.5</v>
      </c>
      <c r="EE52">
        <f>B52*(3-1.333)*'Chest&amp;Cards&amp;Offer'!$J$70/100</f>
        <v>72.014400000000009</v>
      </c>
      <c r="EF52">
        <f t="shared" si="28"/>
        <v>473.51440000000002</v>
      </c>
      <c r="EG52">
        <f t="shared" si="29"/>
        <v>382</v>
      </c>
      <c r="EJ52">
        <f>VLOOKUP(W52,CardUpgrade!$I$52:$L$63,2,FALSE)</f>
        <v>316</v>
      </c>
      <c r="EK52">
        <f>VLOOKUP(X52,CardUpgrade!$I$52:$L$63,2,FALSE)</f>
        <v>316</v>
      </c>
      <c r="EL52">
        <f>VLOOKUP(Y52,CardUpgrade!$I$52:$L$63,3,FALSE)</f>
        <v>1896</v>
      </c>
      <c r="EM52">
        <f>VLOOKUP(Z52,CardUpgrade!$I$52:$L$63,3,FALSE)</f>
        <v>1896</v>
      </c>
      <c r="EN52">
        <f>VLOOKUP(AA52,CardUpgrade!$I$52:$L$63,3,FALSE)</f>
        <v>1896</v>
      </c>
      <c r="EO52">
        <f>VLOOKUP(AB52,CardUpgrade!$I$52:$L$63,3,FALSE)</f>
        <v>1896</v>
      </c>
      <c r="EP52">
        <f>VLOOKUP(AC52,CardUpgrade!$I$52:$L$63,4,FALSE)</f>
        <v>7776</v>
      </c>
      <c r="EQ52">
        <f>VLOOKUP(AD52,CardUpgrade!$I$52:$L$63,4,FALSE)</f>
        <v>1856</v>
      </c>
      <c r="ES52" s="7">
        <f t="shared" si="30"/>
        <v>8216</v>
      </c>
      <c r="EU52" s="7">
        <f t="shared" si="46"/>
        <v>17848</v>
      </c>
      <c r="EX52" s="7">
        <f t="shared" si="31"/>
        <v>4</v>
      </c>
      <c r="EY52" s="7">
        <f>SUM($EX$5:EX52)</f>
        <v>192</v>
      </c>
      <c r="EZ52" s="7">
        <v>2</v>
      </c>
      <c r="FA52" s="7">
        <f>SUM($EZ$5:EZ52)</f>
        <v>96</v>
      </c>
      <c r="FC52" s="7">
        <f>SUM($FB$5:FB52)</f>
        <v>108</v>
      </c>
      <c r="FD52" s="7">
        <f>VLOOKUP(CG52,ProgressReward!C:K,9,FALSE)</f>
        <v>91</v>
      </c>
      <c r="FE52" s="7">
        <f t="shared" si="32"/>
        <v>295</v>
      </c>
      <c r="GQ52" t="s">
        <v>269</v>
      </c>
    </row>
    <row r="53" spans="1:202" x14ac:dyDescent="0.2">
      <c r="A53" s="16">
        <v>49</v>
      </c>
      <c r="B53">
        <v>49</v>
      </c>
      <c r="C53" s="13" t="s">
        <v>49</v>
      </c>
      <c r="D53">
        <v>9</v>
      </c>
      <c r="E53" t="str">
        <f t="shared" si="48"/>
        <v>橙1 - Lv9</v>
      </c>
      <c r="G53" t="str">
        <f t="shared" si="49"/>
        <v>橙9</v>
      </c>
      <c r="H53">
        <f>VLOOKUP(G53,Reference1!C:E,3,FALSE)</f>
        <v>1034.4000000000001</v>
      </c>
      <c r="I53" s="129"/>
      <c r="V53" s="16"/>
      <c r="W53" s="7">
        <v>9</v>
      </c>
      <c r="X53" s="7">
        <v>8</v>
      </c>
      <c r="Y53" s="7">
        <v>8</v>
      </c>
      <c r="Z53" s="7">
        <v>8</v>
      </c>
      <c r="AA53" s="7">
        <v>8</v>
      </c>
      <c r="AB53" s="7">
        <v>8</v>
      </c>
      <c r="AC53" s="7">
        <v>9</v>
      </c>
      <c r="AD53">
        <v>6</v>
      </c>
      <c r="AI53">
        <f>VLOOKUP(W53,CardUpgrade!$C$10:$I$20,6,FALSE)</f>
        <v>486</v>
      </c>
      <c r="AJ53">
        <f>VLOOKUP(X53,CardUpgrade!$C$10:$I$20,6,FALSE)</f>
        <v>316</v>
      </c>
      <c r="AK53">
        <f>VLOOKUP(Y53,CardUpgrade!$C$10:$I$20,6,FALSE)</f>
        <v>316</v>
      </c>
      <c r="AL53">
        <f>VLOOKUP(Z53,CardUpgrade!$C$10:$I$20,6,FALSE)</f>
        <v>316</v>
      </c>
      <c r="AM53">
        <f>VLOOKUP(AA53,CardUpgrade!$C$10:$I$20,6,FALSE)</f>
        <v>316</v>
      </c>
      <c r="AN53">
        <f>VLOOKUP(AB53,CardUpgrade!$C$10:$I$20,6,FALSE)</f>
        <v>316</v>
      </c>
      <c r="AO53">
        <f>VLOOKUP(AC53,CardUpgrade!$C$10:$I$20,7,FALSE)</f>
        <v>259</v>
      </c>
      <c r="AP53">
        <f>VLOOKUP(AD53,CardUpgrade!$C$10:$I$20,7,FALSE)</f>
        <v>59</v>
      </c>
      <c r="AS53" s="2">
        <f>SUM(AI53:AJ53)*'Chest&amp;Cards&amp;Offer'!$N$3 + SUM('Dungeon&amp;Framework'!AK53:AN53)*'Chest&amp;Cards&amp;Offer'!$N$4</f>
        <v>18055200</v>
      </c>
      <c r="AT53">
        <f>SUM(AO53:AP53)*'Chest&amp;Cards&amp;Offer'!$N$5</f>
        <v>15264000</v>
      </c>
      <c r="AU53" s="16">
        <f t="shared" si="33"/>
        <v>612000</v>
      </c>
      <c r="AW53" s="41">
        <v>0.7</v>
      </c>
      <c r="AX53">
        <f t="shared" si="8"/>
        <v>183600.00000000003</v>
      </c>
      <c r="AY53">
        <f t="shared" si="9"/>
        <v>428400</v>
      </c>
      <c r="AZ53">
        <f>SUM($AY$5:AY53)</f>
        <v>10064400</v>
      </c>
      <c r="BA53">
        <f>AZ53/'Chest&amp;Cards&amp;Offer'!$R$3</f>
        <v>41935</v>
      </c>
      <c r="BB53">
        <f t="shared" si="10"/>
        <v>419.35</v>
      </c>
      <c r="BC53">
        <v>49</v>
      </c>
      <c r="BH53">
        <f>VLOOKUP(LEFT(C53,1),'CardsStar&amp;Rewards'!$AF$13:$AJ$16,4,FALSE)</f>
        <v>10</v>
      </c>
      <c r="BI53">
        <f>VLOOKUP(LEFT(C53,1),'CardsStar&amp;Rewards'!$AF$19:$AJ$22,4,FALSE)</f>
        <v>6</v>
      </c>
      <c r="BJ53">
        <f>SUM($BI$5:BI53)</f>
        <v>270</v>
      </c>
      <c r="BS53">
        <f>VLOOKUP(BJ53,StarIdelRewards!A:D,4,FALSE)</f>
        <v>32</v>
      </c>
      <c r="BT53">
        <v>3</v>
      </c>
      <c r="BU53">
        <f t="shared" si="11"/>
        <v>240</v>
      </c>
      <c r="BV53">
        <f t="shared" si="12"/>
        <v>14400</v>
      </c>
      <c r="BW53">
        <f t="shared" si="13"/>
        <v>460800</v>
      </c>
      <c r="BX53">
        <f>SUM($BW$5:BW53)</f>
        <v>10315200</v>
      </c>
      <c r="BY53">
        <f>SUM($AX$5:AX53)</f>
        <v>7990800</v>
      </c>
      <c r="BZ53" s="46">
        <f t="shared" si="14"/>
        <v>0.29088451719477398</v>
      </c>
      <c r="CG53">
        <f t="shared" si="15"/>
        <v>270</v>
      </c>
      <c r="CH53" s="121"/>
      <c r="CI53" s="43">
        <f t="shared" si="39"/>
        <v>13</v>
      </c>
      <c r="CJ53" s="43">
        <f t="shared" si="39"/>
        <v>1170</v>
      </c>
      <c r="CK53" s="42"/>
      <c r="CQ53">
        <f>VLOOKUP(W53,CardUpgrade!$O$9:$R$20,2,FALSE)</f>
        <v>2775000</v>
      </c>
      <c r="CR53">
        <f>VLOOKUP(X53,CardUpgrade!$O$9:$R$20,2,FALSE)</f>
        <v>1775000</v>
      </c>
      <c r="CS53">
        <f>VLOOKUP(Y53,CardUpgrade!$O$9:$R$20,3,FALSE)</f>
        <v>4535000</v>
      </c>
      <c r="CT53">
        <f>VLOOKUP(Z53,CardUpgrade!$O$9:$R$20,3,FALSE)</f>
        <v>4535000</v>
      </c>
      <c r="CU53">
        <f>VLOOKUP(AA53,CardUpgrade!$O$9:$R$20,3,FALSE)</f>
        <v>4535000</v>
      </c>
      <c r="CV53">
        <f>VLOOKUP(AB53,CardUpgrade!$O$9:$R$20,3,FALSE)</f>
        <v>4535000</v>
      </c>
      <c r="CW53">
        <f>VLOOKUP(AC53,CardUpgrade!$O$9:$R$20,4,FALSE)</f>
        <v>12165000</v>
      </c>
      <c r="CX53">
        <f>VLOOKUP(AD53,CardUpgrade!$O$9:$R$20,4,FALSE)</f>
        <v>3265000</v>
      </c>
      <c r="CY53">
        <f t="shared" si="17"/>
        <v>22690000</v>
      </c>
      <c r="CZ53">
        <f t="shared" si="34"/>
        <v>1000000</v>
      </c>
      <c r="DA53">
        <f t="shared" si="18"/>
        <v>230400</v>
      </c>
      <c r="DB53">
        <f t="shared" si="19"/>
        <v>214200</v>
      </c>
      <c r="DC53" s="47">
        <v>0.1</v>
      </c>
      <c r="DD53" s="71">
        <f t="shared" si="20"/>
        <v>499860</v>
      </c>
      <c r="DE53">
        <f t="shared" si="50"/>
        <v>20421000</v>
      </c>
      <c r="DF53" s="47">
        <v>0.5</v>
      </c>
      <c r="DG53" s="47">
        <f t="shared" si="38"/>
        <v>0.5</v>
      </c>
      <c r="DH53" s="74">
        <f t="shared" si="22"/>
        <v>249930</v>
      </c>
      <c r="DI53">
        <f>SUM($DH$5:DH53)</f>
        <v>5546550</v>
      </c>
      <c r="DJ53">
        <f t="shared" si="35"/>
        <v>249930</v>
      </c>
      <c r="DK53">
        <f t="shared" si="23"/>
        <v>249930</v>
      </c>
      <c r="DL53">
        <f>SUM($DK$5:DK53)</f>
        <v>5796150</v>
      </c>
      <c r="DM53">
        <f t="shared" si="41"/>
        <v>270</v>
      </c>
      <c r="DN53">
        <f>SUM($BH$5:BH53)</f>
        <v>510</v>
      </c>
      <c r="DO53">
        <f t="shared" si="24"/>
        <v>390</v>
      </c>
      <c r="DP53" s="121"/>
      <c r="DQ53" s="121"/>
      <c r="DR53">
        <f t="shared" si="25"/>
        <v>21467.222222222223</v>
      </c>
      <c r="DS53" s="121"/>
      <c r="DT53">
        <f>VLOOKUP(DM53,StarIdelRewards!A:I,9,FALSE)*BV53</f>
        <v>345600</v>
      </c>
      <c r="DU53">
        <f t="shared" si="26"/>
        <v>249930</v>
      </c>
      <c r="DV53">
        <f>SUM($DT$5:DT53)</f>
        <v>5366400</v>
      </c>
      <c r="DW53" s="46">
        <f t="shared" si="27"/>
        <v>3.3569991055456175E-2</v>
      </c>
      <c r="DX53">
        <f t="shared" si="42"/>
        <v>17.356249999999999</v>
      </c>
      <c r="DZ53" s="119">
        <f t="shared" si="43"/>
        <v>100000</v>
      </c>
      <c r="EA53" s="119">
        <f t="shared" si="44"/>
        <v>419.35</v>
      </c>
      <c r="EB53" s="121"/>
      <c r="ED53">
        <f t="shared" si="45"/>
        <v>419.35</v>
      </c>
      <c r="EE53">
        <f>B53*(3-1.333)*'Chest&amp;Cards&amp;Offer'!$J$70/100</f>
        <v>73.514700000000005</v>
      </c>
      <c r="EF53">
        <f t="shared" si="28"/>
        <v>492.86470000000003</v>
      </c>
      <c r="EG53">
        <f t="shared" si="29"/>
        <v>390</v>
      </c>
      <c r="EJ53">
        <f>VLOOKUP(W53,CardUpgrade!$I$52:$L$63,2,FALSE)</f>
        <v>486</v>
      </c>
      <c r="EK53">
        <f>VLOOKUP(X53,CardUpgrade!$I$52:$L$63,2,FALSE)</f>
        <v>316</v>
      </c>
      <c r="EL53">
        <f>VLOOKUP(Y53,CardUpgrade!$I$52:$L$63,3,FALSE)</f>
        <v>1896</v>
      </c>
      <c r="EM53">
        <f>VLOOKUP(Z53,CardUpgrade!$I$52:$L$63,3,FALSE)</f>
        <v>1896</v>
      </c>
      <c r="EN53">
        <f>VLOOKUP(AA53,CardUpgrade!$I$52:$L$63,3,FALSE)</f>
        <v>1896</v>
      </c>
      <c r="EO53">
        <f>VLOOKUP(AB53,CardUpgrade!$I$52:$L$63,3,FALSE)</f>
        <v>1896</v>
      </c>
      <c r="EP53">
        <f>VLOOKUP(AC53,CardUpgrade!$I$52:$L$63,4,FALSE)</f>
        <v>7776</v>
      </c>
      <c r="EQ53">
        <f>VLOOKUP(AD53,CardUpgrade!$I$52:$L$63,4,FALSE)</f>
        <v>1856</v>
      </c>
      <c r="ES53" s="7">
        <f t="shared" si="30"/>
        <v>8386</v>
      </c>
      <c r="EU53" s="7">
        <f t="shared" si="46"/>
        <v>18018</v>
      </c>
      <c r="EX53" s="7">
        <f t="shared" si="31"/>
        <v>4</v>
      </c>
      <c r="EY53" s="7">
        <f>SUM($EX$5:EX53)</f>
        <v>196</v>
      </c>
      <c r="EZ53" s="7">
        <v>2</v>
      </c>
      <c r="FA53" s="7">
        <f>SUM($EZ$5:EZ53)</f>
        <v>98</v>
      </c>
      <c r="FC53" s="7">
        <f>SUM($FB$5:FB53)</f>
        <v>108</v>
      </c>
      <c r="FD53" s="7">
        <f>VLOOKUP(CG53,ProgressReward!C:K,9,FALSE)</f>
        <v>94</v>
      </c>
      <c r="FE53" s="7">
        <f t="shared" si="32"/>
        <v>300</v>
      </c>
      <c r="GQ53" t="s">
        <v>270</v>
      </c>
    </row>
    <row r="54" spans="1:202" x14ac:dyDescent="0.2">
      <c r="A54" s="16">
        <v>50</v>
      </c>
      <c r="B54">
        <v>50</v>
      </c>
      <c r="C54" s="13" t="s">
        <v>50</v>
      </c>
      <c r="D54">
        <v>9</v>
      </c>
      <c r="E54" t="str">
        <f t="shared" si="48"/>
        <v>橙2 - Lv9</v>
      </c>
      <c r="G54" t="str">
        <f t="shared" si="49"/>
        <v>橙9</v>
      </c>
      <c r="H54">
        <f>VLOOKUP(G54,Reference1!C:E,3,FALSE)</f>
        <v>1034.4000000000001</v>
      </c>
      <c r="I54" s="129"/>
      <c r="K54" t="s">
        <v>177</v>
      </c>
      <c r="V54" s="16"/>
      <c r="W54" s="7">
        <v>9</v>
      </c>
      <c r="X54" s="7">
        <v>9</v>
      </c>
      <c r="Y54" s="7">
        <v>8</v>
      </c>
      <c r="Z54" s="7">
        <v>8</v>
      </c>
      <c r="AA54" s="7">
        <v>8</v>
      </c>
      <c r="AB54" s="7">
        <v>8</v>
      </c>
      <c r="AC54" s="7">
        <v>9</v>
      </c>
      <c r="AD54">
        <v>7</v>
      </c>
      <c r="AI54">
        <f>VLOOKUP(W54,CardUpgrade!$C$10:$I$20,6,FALSE)</f>
        <v>486</v>
      </c>
      <c r="AJ54">
        <f>VLOOKUP(X54,CardUpgrade!$C$10:$I$20,6,FALSE)</f>
        <v>486</v>
      </c>
      <c r="AK54">
        <f>VLOOKUP(Y54,CardUpgrade!$C$10:$I$20,6,FALSE)</f>
        <v>316</v>
      </c>
      <c r="AL54">
        <f>VLOOKUP(Z54,CardUpgrade!$C$10:$I$20,6,FALSE)</f>
        <v>316</v>
      </c>
      <c r="AM54">
        <f>VLOOKUP(AA54,CardUpgrade!$C$10:$I$20,6,FALSE)</f>
        <v>316</v>
      </c>
      <c r="AN54">
        <f>VLOOKUP(AB54,CardUpgrade!$C$10:$I$20,6,FALSE)</f>
        <v>316</v>
      </c>
      <c r="AO54">
        <f>VLOOKUP(AC54,CardUpgrade!$C$10:$I$20,7,FALSE)</f>
        <v>259</v>
      </c>
      <c r="AP54">
        <f>VLOOKUP(AD54,CardUpgrade!$C$10:$I$20,7,FALSE)</f>
        <v>99</v>
      </c>
      <c r="AS54" s="2">
        <f>SUM(AI54:AJ54)*'Chest&amp;Cards&amp;Offer'!$N$3 + SUM('Dungeon&amp;Framework'!AK54:AN54)*'Chest&amp;Cards&amp;Offer'!$N$4</f>
        <v>18667200</v>
      </c>
      <c r="AT54">
        <f>SUM(AO54:AP54)*'Chest&amp;Cards&amp;Offer'!$N$5</f>
        <v>17184000</v>
      </c>
      <c r="AU54" s="16">
        <f t="shared" si="33"/>
        <v>612000</v>
      </c>
      <c r="AW54" s="41">
        <v>0.7</v>
      </c>
      <c r="AX54">
        <f t="shared" si="8"/>
        <v>183600.00000000003</v>
      </c>
      <c r="AY54">
        <f t="shared" si="9"/>
        <v>428400</v>
      </c>
      <c r="AZ54">
        <f>SUM($AY$5:AY54)</f>
        <v>10492800</v>
      </c>
      <c r="BA54">
        <f>AZ54/'Chest&amp;Cards&amp;Offer'!$R$3</f>
        <v>43720</v>
      </c>
      <c r="BB54">
        <f t="shared" si="10"/>
        <v>437.2</v>
      </c>
      <c r="BC54">
        <v>50</v>
      </c>
      <c r="BH54">
        <f>VLOOKUP(LEFT(C54,1),'CardsStar&amp;Rewards'!$AF$13:$AJ$16,4,FALSE)</f>
        <v>10</v>
      </c>
      <c r="BI54">
        <f>VLOOKUP(LEFT(C54,1),'CardsStar&amp;Rewards'!$AF$19:$AJ$22,4,FALSE)</f>
        <v>6</v>
      </c>
      <c r="BJ54">
        <f>SUM($BI$5:BI54)</f>
        <v>276</v>
      </c>
      <c r="BS54">
        <f>VLOOKUP(BJ54,StarIdelRewards!A:D,4,FALSE)</f>
        <v>32</v>
      </c>
      <c r="BT54">
        <v>3</v>
      </c>
      <c r="BU54">
        <f t="shared" si="11"/>
        <v>240</v>
      </c>
      <c r="BV54">
        <f t="shared" si="12"/>
        <v>14400</v>
      </c>
      <c r="BW54">
        <f t="shared" si="13"/>
        <v>460800</v>
      </c>
      <c r="BX54">
        <f>SUM($BW$5:BW54)</f>
        <v>10776000</v>
      </c>
      <c r="BY54">
        <f>SUM($AX$5:AX54)</f>
        <v>8174400</v>
      </c>
      <c r="BZ54" s="46">
        <f t="shared" si="14"/>
        <v>0.31826189078097478</v>
      </c>
      <c r="CG54">
        <f t="shared" si="15"/>
        <v>276</v>
      </c>
      <c r="CH54" s="121"/>
      <c r="CI54" s="43">
        <f t="shared" si="39"/>
        <v>14</v>
      </c>
      <c r="CJ54" s="43">
        <f t="shared" si="39"/>
        <v>1260</v>
      </c>
      <c r="CK54" s="42"/>
      <c r="CQ54">
        <f>VLOOKUP(W54,CardUpgrade!$O$9:$R$20,2,FALSE)</f>
        <v>2775000</v>
      </c>
      <c r="CR54">
        <f>VLOOKUP(X54,CardUpgrade!$O$9:$R$20,2,FALSE)</f>
        <v>2775000</v>
      </c>
      <c r="CS54">
        <f>VLOOKUP(Y54,CardUpgrade!$O$9:$R$20,3,FALSE)</f>
        <v>4535000</v>
      </c>
      <c r="CT54">
        <f>VLOOKUP(Z54,CardUpgrade!$O$9:$R$20,3,FALSE)</f>
        <v>4535000</v>
      </c>
      <c r="CU54">
        <f>VLOOKUP(AA54,CardUpgrade!$O$9:$R$20,3,FALSE)</f>
        <v>4535000</v>
      </c>
      <c r="CV54">
        <f>VLOOKUP(AB54,CardUpgrade!$O$9:$R$20,3,FALSE)</f>
        <v>4535000</v>
      </c>
      <c r="CW54">
        <f>VLOOKUP(AC54,CardUpgrade!$O$9:$R$20,4,FALSE)</f>
        <v>12165000</v>
      </c>
      <c r="CX54">
        <f>VLOOKUP(AD54,CardUpgrade!$O$9:$R$20,4,FALSE)</f>
        <v>5465000</v>
      </c>
      <c r="CY54">
        <f t="shared" si="17"/>
        <v>23690000</v>
      </c>
      <c r="CZ54">
        <f t="shared" si="34"/>
        <v>1000000</v>
      </c>
      <c r="DA54">
        <f t="shared" si="18"/>
        <v>230400</v>
      </c>
      <c r="DB54">
        <f t="shared" si="19"/>
        <v>214200</v>
      </c>
      <c r="DC54" s="47">
        <v>0.1</v>
      </c>
      <c r="DD54" s="71">
        <f t="shared" si="20"/>
        <v>499860</v>
      </c>
      <c r="DE54">
        <f t="shared" si="50"/>
        <v>21321000</v>
      </c>
      <c r="DF54" s="47">
        <v>0.5</v>
      </c>
      <c r="DG54" s="47">
        <f t="shared" si="38"/>
        <v>0.5</v>
      </c>
      <c r="DH54" s="74">
        <f t="shared" si="22"/>
        <v>249930</v>
      </c>
      <c r="DI54">
        <f>SUM($DH$5:DH54)</f>
        <v>5796480</v>
      </c>
      <c r="DJ54">
        <f t="shared" si="35"/>
        <v>249930</v>
      </c>
      <c r="DK54">
        <f t="shared" si="23"/>
        <v>249930</v>
      </c>
      <c r="DL54">
        <f>SUM($DK$5:DK54)</f>
        <v>6046080</v>
      </c>
      <c r="DM54">
        <f t="shared" si="41"/>
        <v>276</v>
      </c>
      <c r="DN54">
        <f>SUM($BH$5:BH54)</f>
        <v>520</v>
      </c>
      <c r="DO54">
        <f t="shared" si="24"/>
        <v>398</v>
      </c>
      <c r="DP54" s="121"/>
      <c r="DQ54" s="121"/>
      <c r="DR54">
        <f t="shared" si="25"/>
        <v>21906.08695652174</v>
      </c>
      <c r="DS54" s="121"/>
      <c r="DT54">
        <f>VLOOKUP(DM54,StarIdelRewards!A:I,9,FALSE)*BV54</f>
        <v>374400</v>
      </c>
      <c r="DU54">
        <f t="shared" si="26"/>
        <v>249930</v>
      </c>
      <c r="DV54">
        <f>SUM($DT$5:DT54)</f>
        <v>5740800</v>
      </c>
      <c r="DW54" s="46">
        <f t="shared" si="27"/>
        <v>9.6989966555183944E-3</v>
      </c>
      <c r="DX54">
        <f t="shared" si="42"/>
        <v>17.356249999999999</v>
      </c>
      <c r="DZ54" s="119">
        <f t="shared" si="43"/>
        <v>100000</v>
      </c>
      <c r="EA54" s="119">
        <f t="shared" si="44"/>
        <v>437.2</v>
      </c>
      <c r="EB54" s="121"/>
      <c r="ED54">
        <f t="shared" si="45"/>
        <v>437.2</v>
      </c>
      <c r="EE54">
        <f>B54*(3-1.333)*'Chest&amp;Cards&amp;Offer'!$J$70/100</f>
        <v>75.015000000000015</v>
      </c>
      <c r="EF54">
        <f t="shared" si="28"/>
        <v>512.21500000000003</v>
      </c>
      <c r="EG54">
        <f t="shared" si="29"/>
        <v>398</v>
      </c>
      <c r="EJ54">
        <f>VLOOKUP(W54,CardUpgrade!$I$52:$L$63,2,FALSE)</f>
        <v>486</v>
      </c>
      <c r="EK54">
        <f>VLOOKUP(X54,CardUpgrade!$I$52:$L$63,2,FALSE)</f>
        <v>486</v>
      </c>
      <c r="EL54">
        <f>VLOOKUP(Y54,CardUpgrade!$I$52:$L$63,3,FALSE)</f>
        <v>1896</v>
      </c>
      <c r="EM54">
        <f>VLOOKUP(Z54,CardUpgrade!$I$52:$L$63,3,FALSE)</f>
        <v>1896</v>
      </c>
      <c r="EN54">
        <f>VLOOKUP(AA54,CardUpgrade!$I$52:$L$63,3,FALSE)</f>
        <v>1896</v>
      </c>
      <c r="EO54">
        <f>VLOOKUP(AB54,CardUpgrade!$I$52:$L$63,3,FALSE)</f>
        <v>1896</v>
      </c>
      <c r="EP54">
        <f>VLOOKUP(AC54,CardUpgrade!$I$52:$L$63,4,FALSE)</f>
        <v>7776</v>
      </c>
      <c r="EQ54">
        <f>VLOOKUP(AD54,CardUpgrade!$I$52:$L$63,4,FALSE)</f>
        <v>3136</v>
      </c>
      <c r="ES54" s="7">
        <f t="shared" si="30"/>
        <v>8556</v>
      </c>
      <c r="EU54" s="7">
        <f t="shared" si="46"/>
        <v>19468</v>
      </c>
      <c r="EX54" s="7">
        <f t="shared" si="31"/>
        <v>4</v>
      </c>
      <c r="EY54" s="7">
        <f>SUM($EX$5:EX54)</f>
        <v>200</v>
      </c>
      <c r="EZ54" s="7">
        <v>2</v>
      </c>
      <c r="FA54" s="7">
        <f>SUM($EZ$5:EZ54)</f>
        <v>100</v>
      </c>
      <c r="FC54" s="7">
        <f>SUM($FB$5:FB54)</f>
        <v>108</v>
      </c>
      <c r="FD54" s="7">
        <f>VLOOKUP(CG54,ProgressReward!C:K,9,FALSE)</f>
        <v>94</v>
      </c>
      <c r="FE54" s="7">
        <f t="shared" si="32"/>
        <v>302</v>
      </c>
    </row>
    <row r="55" spans="1:202" x14ac:dyDescent="0.2">
      <c r="A55" s="16">
        <v>51</v>
      </c>
      <c r="B55">
        <v>51</v>
      </c>
      <c r="C55" s="14" t="s">
        <v>51</v>
      </c>
      <c r="D55">
        <v>9</v>
      </c>
      <c r="E55" t="str">
        <f t="shared" si="48"/>
        <v>紫1 - Lv9</v>
      </c>
      <c r="G55" t="str">
        <f t="shared" si="49"/>
        <v>紫9</v>
      </c>
      <c r="H55">
        <f>VLOOKUP(G55,Reference1!C:E,3,FALSE)</f>
        <v>1903.2</v>
      </c>
      <c r="I55" s="129"/>
      <c r="K55" t="s">
        <v>178</v>
      </c>
      <c r="V55" s="16"/>
      <c r="W55" s="7">
        <v>9</v>
      </c>
      <c r="X55" s="7">
        <v>9</v>
      </c>
      <c r="Y55" s="7">
        <v>9</v>
      </c>
      <c r="Z55" s="7">
        <v>8</v>
      </c>
      <c r="AA55" s="7">
        <v>8</v>
      </c>
      <c r="AB55" s="7">
        <v>8</v>
      </c>
      <c r="AC55" s="7">
        <v>9</v>
      </c>
      <c r="AD55">
        <v>8</v>
      </c>
      <c r="AI55">
        <f>VLOOKUP(W55,CardUpgrade!$C$10:$I$20,6,FALSE)</f>
        <v>486</v>
      </c>
      <c r="AJ55">
        <f>VLOOKUP(X55,CardUpgrade!$C$10:$I$20,6,FALSE)</f>
        <v>486</v>
      </c>
      <c r="AK55">
        <f>VLOOKUP(Y55,CardUpgrade!$C$10:$I$20,6,FALSE)</f>
        <v>486</v>
      </c>
      <c r="AL55">
        <f>VLOOKUP(Z55,CardUpgrade!$C$10:$I$20,6,FALSE)</f>
        <v>316</v>
      </c>
      <c r="AM55">
        <f>VLOOKUP(AA55,CardUpgrade!$C$10:$I$20,6,FALSE)</f>
        <v>316</v>
      </c>
      <c r="AN55">
        <f>VLOOKUP(AB55,CardUpgrade!$C$10:$I$20,6,FALSE)</f>
        <v>316</v>
      </c>
      <c r="AO55">
        <f>VLOOKUP(AC55,CardUpgrade!$C$10:$I$20,7,FALSE)</f>
        <v>259</v>
      </c>
      <c r="AP55">
        <f>VLOOKUP(AD55,CardUpgrade!$C$10:$I$20,7,FALSE)</f>
        <v>159</v>
      </c>
      <c r="AS55" s="2">
        <f>SUM(AI55:AJ55)*'Chest&amp;Cards&amp;Offer'!$N$3 + SUM('Dungeon&amp;Framework'!AK55:AN55)*'Chest&amp;Cards&amp;Offer'!$N$4</f>
        <v>20707200</v>
      </c>
      <c r="AT55">
        <f>SUM(AO55:AP55)*'Chest&amp;Cards&amp;Offer'!$N$5</f>
        <v>20064000</v>
      </c>
      <c r="AU55" s="16">
        <f t="shared" si="33"/>
        <v>2040000</v>
      </c>
      <c r="AW55" s="41">
        <v>0.7</v>
      </c>
      <c r="AX55">
        <f t="shared" si="8"/>
        <v>612000.00000000012</v>
      </c>
      <c r="AY55">
        <f t="shared" si="9"/>
        <v>1428000</v>
      </c>
      <c r="AZ55">
        <f>SUM($AY$5:AY55)</f>
        <v>11920800</v>
      </c>
      <c r="BA55">
        <f>AZ55/'Chest&amp;Cards&amp;Offer'!$R$3</f>
        <v>49670</v>
      </c>
      <c r="BB55">
        <f t="shared" si="10"/>
        <v>496.7</v>
      </c>
      <c r="BC55">
        <v>51</v>
      </c>
      <c r="BH55">
        <f>VLOOKUP(LEFT(C55,1),'CardsStar&amp;Rewards'!$AF$13:$AJ$16,4,FALSE)</f>
        <v>14</v>
      </c>
      <c r="BI55">
        <f>VLOOKUP(LEFT(C55,1),'CardsStar&amp;Rewards'!$AF$19:$AJ$22,4,FALSE)</f>
        <v>6</v>
      </c>
      <c r="BJ55">
        <f>SUM($BI$5:BI55)</f>
        <v>282</v>
      </c>
      <c r="BM55" t="s">
        <v>360</v>
      </c>
      <c r="BS55">
        <f>VLOOKUP(BJ55,StarIdelRewards!A:D,4,FALSE)</f>
        <v>33</v>
      </c>
      <c r="BT55">
        <v>3</v>
      </c>
      <c r="BU55">
        <f t="shared" si="11"/>
        <v>240</v>
      </c>
      <c r="BV55">
        <f t="shared" si="12"/>
        <v>14400</v>
      </c>
      <c r="BW55">
        <f t="shared" si="13"/>
        <v>475200</v>
      </c>
      <c r="BX55">
        <f>SUM($BW$5:BW55)</f>
        <v>11251200</v>
      </c>
      <c r="BY55">
        <f>SUM($AX$5:AX55)</f>
        <v>8786400</v>
      </c>
      <c r="BZ55" s="46">
        <f t="shared" si="14"/>
        <v>0.28052444687243921</v>
      </c>
      <c r="CG55">
        <f t="shared" si="15"/>
        <v>282</v>
      </c>
      <c r="CH55" s="121"/>
      <c r="CI55" s="43">
        <f t="shared" si="39"/>
        <v>15</v>
      </c>
      <c r="CJ55" s="43">
        <f t="shared" si="39"/>
        <v>1350</v>
      </c>
      <c r="CK55" s="42"/>
      <c r="CQ55">
        <f>VLOOKUP(W55,CardUpgrade!$O$9:$R$20,2,FALSE)</f>
        <v>2775000</v>
      </c>
      <c r="CR55">
        <f>VLOOKUP(X55,CardUpgrade!$O$9:$R$20,2,FALSE)</f>
        <v>2775000</v>
      </c>
      <c r="CS55">
        <f>VLOOKUP(Y55,CardUpgrade!$O$9:$R$20,3,FALSE)</f>
        <v>6735000</v>
      </c>
      <c r="CT55">
        <f>VLOOKUP(Z55,CardUpgrade!$O$9:$R$20,3,FALSE)</f>
        <v>4535000</v>
      </c>
      <c r="CU55">
        <f>VLOOKUP(AA55,CardUpgrade!$O$9:$R$20,3,FALSE)</f>
        <v>4535000</v>
      </c>
      <c r="CV55">
        <f>VLOOKUP(AB55,CardUpgrade!$O$9:$R$20,3,FALSE)</f>
        <v>4535000</v>
      </c>
      <c r="CW55">
        <f>VLOOKUP(AC55,CardUpgrade!$O$9:$R$20,4,FALSE)</f>
        <v>12165000</v>
      </c>
      <c r="CX55">
        <f>VLOOKUP(AD55,CardUpgrade!$O$9:$R$20,4,FALSE)</f>
        <v>8465000</v>
      </c>
      <c r="CY55">
        <f t="shared" si="17"/>
        <v>25890000</v>
      </c>
      <c r="CZ55">
        <f t="shared" si="34"/>
        <v>2200000</v>
      </c>
      <c r="DA55">
        <f t="shared" si="18"/>
        <v>237600</v>
      </c>
      <c r="DB55">
        <f t="shared" si="19"/>
        <v>714000</v>
      </c>
      <c r="DC55" s="47">
        <v>0.1</v>
      </c>
      <c r="DD55" s="71">
        <f t="shared" si="20"/>
        <v>1123560</v>
      </c>
      <c r="DE55">
        <f t="shared" si="50"/>
        <v>23301000</v>
      </c>
      <c r="DF55" s="47">
        <v>0.5</v>
      </c>
      <c r="DG55" s="47">
        <f t="shared" si="38"/>
        <v>0.5</v>
      </c>
      <c r="DH55" s="74">
        <f t="shared" si="22"/>
        <v>561780</v>
      </c>
      <c r="DI55">
        <f>SUM($DH$5:DH55)</f>
        <v>6358260</v>
      </c>
      <c r="DJ55">
        <f t="shared" si="35"/>
        <v>561780</v>
      </c>
      <c r="DK55">
        <f t="shared" si="23"/>
        <v>561780</v>
      </c>
      <c r="DL55">
        <f>SUM($DK$5:DK55)</f>
        <v>6607860</v>
      </c>
      <c r="DM55">
        <f t="shared" si="41"/>
        <v>282</v>
      </c>
      <c r="DN55">
        <f>SUM($BH$5:BH55)</f>
        <v>534</v>
      </c>
      <c r="DO55">
        <f t="shared" si="24"/>
        <v>408</v>
      </c>
      <c r="DP55" s="121"/>
      <c r="DQ55" s="121"/>
      <c r="DR55">
        <f t="shared" si="25"/>
        <v>23432.127659574468</v>
      </c>
      <c r="DS55" s="121"/>
      <c r="DT55">
        <f>VLOOKUP(DM55,StarIdelRewards!A:I,9,FALSE)*BV55</f>
        <v>403200</v>
      </c>
      <c r="DU55">
        <f t="shared" si="26"/>
        <v>561780</v>
      </c>
      <c r="DV55">
        <f>SUM($DT$5:DT55)</f>
        <v>6144000</v>
      </c>
      <c r="DW55" s="46">
        <f t="shared" si="27"/>
        <v>3.4873046875000001E-2</v>
      </c>
      <c r="DX55">
        <f t="shared" si="42"/>
        <v>39.012500000000003</v>
      </c>
      <c r="DZ55" s="119">
        <f t="shared" si="43"/>
        <v>220000</v>
      </c>
      <c r="EA55" s="119">
        <f t="shared" si="44"/>
        <v>496.7</v>
      </c>
      <c r="EB55" s="121"/>
      <c r="ED55">
        <f t="shared" si="45"/>
        <v>496.7</v>
      </c>
      <c r="EE55">
        <f>B55*(3-1.333)*'Chest&amp;Cards&amp;Offer'!$J$70/100</f>
        <v>76.515299999999996</v>
      </c>
      <c r="EF55">
        <f t="shared" si="28"/>
        <v>573.21529999999996</v>
      </c>
      <c r="EG55">
        <f t="shared" si="29"/>
        <v>408</v>
      </c>
      <c r="EJ55">
        <f>VLOOKUP(W55,CardUpgrade!$I$52:$L$63,2,FALSE)</f>
        <v>486</v>
      </c>
      <c r="EK55">
        <f>VLOOKUP(X55,CardUpgrade!$I$52:$L$63,2,FALSE)</f>
        <v>486</v>
      </c>
      <c r="EL55">
        <f>VLOOKUP(Y55,CardUpgrade!$I$52:$L$63,3,FALSE)</f>
        <v>2916</v>
      </c>
      <c r="EM55">
        <f>VLOOKUP(Z55,CardUpgrade!$I$52:$L$63,3,FALSE)</f>
        <v>1896</v>
      </c>
      <c r="EN55">
        <f>VLOOKUP(AA55,CardUpgrade!$I$52:$L$63,3,FALSE)</f>
        <v>1896</v>
      </c>
      <c r="EO55">
        <f>VLOOKUP(AB55,CardUpgrade!$I$52:$L$63,3,FALSE)</f>
        <v>1896</v>
      </c>
      <c r="EP55">
        <f>VLOOKUP(AC55,CardUpgrade!$I$52:$L$63,4,FALSE)</f>
        <v>7776</v>
      </c>
      <c r="EQ55">
        <f>VLOOKUP(AD55,CardUpgrade!$I$52:$L$63,4,FALSE)</f>
        <v>5056</v>
      </c>
      <c r="ES55" s="7">
        <f t="shared" si="30"/>
        <v>9576</v>
      </c>
      <c r="EU55" s="7">
        <f t="shared" si="46"/>
        <v>22408</v>
      </c>
      <c r="EX55" s="7">
        <f t="shared" si="31"/>
        <v>4</v>
      </c>
      <c r="EY55" s="7">
        <f>SUM($EX$5:EX55)</f>
        <v>204</v>
      </c>
      <c r="EZ55" s="7">
        <v>2</v>
      </c>
      <c r="FA55" s="7">
        <f>SUM($EZ$5:EZ55)</f>
        <v>102</v>
      </c>
      <c r="FC55" s="7">
        <f>SUM($FB$5:FB55)</f>
        <v>108</v>
      </c>
      <c r="FD55" s="7">
        <f>VLOOKUP(CG55,ProgressReward!C:K,9,FALSE)</f>
        <v>94</v>
      </c>
      <c r="FE55" s="7">
        <f t="shared" si="32"/>
        <v>304</v>
      </c>
    </row>
    <row r="56" spans="1:202" x14ac:dyDescent="0.2">
      <c r="A56" s="16">
        <v>52</v>
      </c>
      <c r="B56">
        <v>52</v>
      </c>
      <c r="C56" s="14" t="s">
        <v>104</v>
      </c>
      <c r="D56">
        <v>9</v>
      </c>
      <c r="E56" t="str">
        <f t="shared" si="48"/>
        <v>紫2 - Lv9</v>
      </c>
      <c r="G56" t="str">
        <f t="shared" si="49"/>
        <v>紫9</v>
      </c>
      <c r="H56">
        <f>VLOOKUP(G56,Reference1!C:E,3,FALSE)</f>
        <v>1903.2</v>
      </c>
      <c r="I56" s="129"/>
      <c r="K56" t="s">
        <v>179</v>
      </c>
      <c r="V56" s="16"/>
      <c r="W56" s="7">
        <v>9</v>
      </c>
      <c r="X56" s="7">
        <v>9</v>
      </c>
      <c r="Y56" s="7">
        <v>9</v>
      </c>
      <c r="Z56" s="7">
        <v>9</v>
      </c>
      <c r="AA56" s="7">
        <v>8</v>
      </c>
      <c r="AB56" s="7">
        <v>8</v>
      </c>
      <c r="AC56">
        <v>9</v>
      </c>
      <c r="AD56">
        <v>9</v>
      </c>
      <c r="AI56">
        <f>VLOOKUP(W56,CardUpgrade!$C$10:$I$20,6,FALSE)</f>
        <v>486</v>
      </c>
      <c r="AJ56">
        <f>VLOOKUP(X56,CardUpgrade!$C$10:$I$20,6,FALSE)</f>
        <v>486</v>
      </c>
      <c r="AK56">
        <f>VLOOKUP(Y56,CardUpgrade!$C$10:$I$20,6,FALSE)</f>
        <v>486</v>
      </c>
      <c r="AL56">
        <f>VLOOKUP(Z56,CardUpgrade!$C$10:$I$20,6,FALSE)</f>
        <v>486</v>
      </c>
      <c r="AM56">
        <f>VLOOKUP(AA56,CardUpgrade!$C$10:$I$20,6,FALSE)</f>
        <v>316</v>
      </c>
      <c r="AN56">
        <f>VLOOKUP(AB56,CardUpgrade!$C$10:$I$20,6,FALSE)</f>
        <v>316</v>
      </c>
      <c r="AO56">
        <f>VLOOKUP(AC56,CardUpgrade!$C$10:$I$20,7,FALSE)</f>
        <v>259</v>
      </c>
      <c r="AP56">
        <f>VLOOKUP(AD56,CardUpgrade!$C$10:$I$20,7,FALSE)</f>
        <v>259</v>
      </c>
      <c r="AS56" s="2">
        <f>SUM(AI56:AJ56)*'Chest&amp;Cards&amp;Offer'!$N$3 + SUM('Dungeon&amp;Framework'!AK56:AN56)*'Chest&amp;Cards&amp;Offer'!$N$4</f>
        <v>22747200</v>
      </c>
      <c r="AT56">
        <f>SUM(AO56:AP56)*'Chest&amp;Cards&amp;Offer'!$N$5</f>
        <v>24864000</v>
      </c>
      <c r="AU56" s="16">
        <f t="shared" si="33"/>
        <v>2040000</v>
      </c>
      <c r="AW56" s="41">
        <v>0.7</v>
      </c>
      <c r="AX56">
        <f t="shared" si="8"/>
        <v>612000.00000000012</v>
      </c>
      <c r="AY56">
        <f t="shared" si="9"/>
        <v>1428000</v>
      </c>
      <c r="AZ56">
        <f>SUM($AY$5:AY56)</f>
        <v>13348800</v>
      </c>
      <c r="BA56">
        <f>AZ56/'Chest&amp;Cards&amp;Offer'!$R$3</f>
        <v>55620</v>
      </c>
      <c r="BB56">
        <f t="shared" si="10"/>
        <v>556.20000000000005</v>
      </c>
      <c r="BC56">
        <v>52</v>
      </c>
      <c r="BH56">
        <f>VLOOKUP(LEFT(C56,1),'CardsStar&amp;Rewards'!$AF$13:$AJ$16,4,FALSE)</f>
        <v>14</v>
      </c>
      <c r="BI56">
        <f>VLOOKUP(LEFT(C56,1),'CardsStar&amp;Rewards'!$AF$19:$AJ$22,4,FALSE)</f>
        <v>6</v>
      </c>
      <c r="BJ56">
        <f>SUM($BI$5:BI56)</f>
        <v>288</v>
      </c>
      <c r="BS56">
        <f>VLOOKUP(BJ56,StarIdelRewards!A:D,4,FALSE)</f>
        <v>33</v>
      </c>
      <c r="BT56">
        <v>3</v>
      </c>
      <c r="BU56">
        <f t="shared" si="11"/>
        <v>240</v>
      </c>
      <c r="BV56">
        <f t="shared" si="12"/>
        <v>14400</v>
      </c>
      <c r="BW56">
        <f t="shared" si="13"/>
        <v>475200</v>
      </c>
      <c r="BX56">
        <f>SUM($BW$5:BW56)</f>
        <v>11726400</v>
      </c>
      <c r="BY56">
        <f>SUM($AX$5:AX56)</f>
        <v>9398400</v>
      </c>
      <c r="BZ56" s="46">
        <f t="shared" si="14"/>
        <v>0.24770173646578142</v>
      </c>
      <c r="CG56">
        <f t="shared" si="15"/>
        <v>288</v>
      </c>
      <c r="CH56" s="121"/>
      <c r="CI56" s="43">
        <f t="shared" si="39"/>
        <v>16</v>
      </c>
      <c r="CJ56" s="43">
        <f t="shared" si="39"/>
        <v>1440</v>
      </c>
      <c r="CK56" s="42"/>
      <c r="CQ56">
        <f>VLOOKUP(W56,CardUpgrade!$O$9:$R$20,2,FALSE)</f>
        <v>2775000</v>
      </c>
      <c r="CR56">
        <f>VLOOKUP(X56,CardUpgrade!$O$9:$R$20,2,FALSE)</f>
        <v>2775000</v>
      </c>
      <c r="CS56">
        <f>VLOOKUP(Y56,CardUpgrade!$O$9:$R$20,3,FALSE)</f>
        <v>6735000</v>
      </c>
      <c r="CT56">
        <f>VLOOKUP(Z56,CardUpgrade!$O$9:$R$20,3,FALSE)</f>
        <v>6735000</v>
      </c>
      <c r="CU56">
        <f>VLOOKUP(AA56,CardUpgrade!$O$9:$R$20,3,FALSE)</f>
        <v>4535000</v>
      </c>
      <c r="CV56">
        <f>VLOOKUP(AB56,CardUpgrade!$O$9:$R$20,3,FALSE)</f>
        <v>4535000</v>
      </c>
      <c r="CW56">
        <f>VLOOKUP(AC56,CardUpgrade!$O$9:$R$20,4,FALSE)</f>
        <v>12165000</v>
      </c>
      <c r="CX56">
        <f>VLOOKUP(AD56,CardUpgrade!$O$9:$R$20,4,FALSE)</f>
        <v>12165000</v>
      </c>
      <c r="CY56">
        <f t="shared" si="17"/>
        <v>28090000</v>
      </c>
      <c r="CZ56">
        <f t="shared" si="34"/>
        <v>2200000</v>
      </c>
      <c r="DA56">
        <f t="shared" si="18"/>
        <v>237600</v>
      </c>
      <c r="DB56">
        <f t="shared" si="19"/>
        <v>714000</v>
      </c>
      <c r="DC56" s="47">
        <v>0.1</v>
      </c>
      <c r="DD56" s="71">
        <f t="shared" si="20"/>
        <v>1123560</v>
      </c>
      <c r="DE56">
        <f t="shared" si="50"/>
        <v>25281000</v>
      </c>
      <c r="DF56" s="47">
        <v>0.5</v>
      </c>
      <c r="DG56" s="47">
        <f t="shared" si="38"/>
        <v>0.5</v>
      </c>
      <c r="DH56" s="74">
        <f t="shared" si="22"/>
        <v>561780</v>
      </c>
      <c r="DI56">
        <f>SUM($DH$5:DH56)</f>
        <v>6920040</v>
      </c>
      <c r="DJ56">
        <f t="shared" si="35"/>
        <v>561780</v>
      </c>
      <c r="DK56">
        <f t="shared" si="23"/>
        <v>561780</v>
      </c>
      <c r="DL56">
        <f>SUM($DK$5:DK56)</f>
        <v>7169640</v>
      </c>
      <c r="DM56">
        <f t="shared" si="41"/>
        <v>288</v>
      </c>
      <c r="DN56">
        <f>SUM($BH$5:BH56)</f>
        <v>548</v>
      </c>
      <c r="DO56">
        <f t="shared" si="24"/>
        <v>418</v>
      </c>
      <c r="DP56" s="121"/>
      <c r="DQ56" s="121"/>
      <c r="DR56">
        <f t="shared" si="25"/>
        <v>24894.583333333332</v>
      </c>
      <c r="DS56" s="121"/>
      <c r="DT56">
        <f>VLOOKUP(DM56,StarIdelRewards!A:I,9,FALSE)*BV56</f>
        <v>432000</v>
      </c>
      <c r="DU56">
        <f t="shared" si="26"/>
        <v>561780</v>
      </c>
      <c r="DV56">
        <f>SUM($DT$5:DT56)</f>
        <v>6576000</v>
      </c>
      <c r="DW56" s="46">
        <f t="shared" si="27"/>
        <v>5.2317518248175182E-2</v>
      </c>
      <c r="DX56">
        <f t="shared" si="42"/>
        <v>39.012500000000003</v>
      </c>
      <c r="DZ56" s="119">
        <f t="shared" si="43"/>
        <v>220000</v>
      </c>
      <c r="EA56" s="119">
        <f t="shared" si="44"/>
        <v>556.20000000000005</v>
      </c>
      <c r="EB56" s="121"/>
      <c r="ED56">
        <f t="shared" si="45"/>
        <v>556.20000000000005</v>
      </c>
      <c r="EE56">
        <f>B56*(3-1.333)*'Chest&amp;Cards&amp;Offer'!$J$70/100</f>
        <v>78.015599999999992</v>
      </c>
      <c r="EF56">
        <f t="shared" si="28"/>
        <v>634.21559999999999</v>
      </c>
      <c r="EG56">
        <f t="shared" si="29"/>
        <v>418</v>
      </c>
      <c r="EJ56">
        <f>VLOOKUP(W56,CardUpgrade!$I$52:$L$63,2,FALSE)</f>
        <v>486</v>
      </c>
      <c r="EK56">
        <f>VLOOKUP(X56,CardUpgrade!$I$52:$L$63,2,FALSE)</f>
        <v>486</v>
      </c>
      <c r="EL56">
        <f>VLOOKUP(Y56,CardUpgrade!$I$52:$L$63,3,FALSE)</f>
        <v>2916</v>
      </c>
      <c r="EM56">
        <f>VLOOKUP(Z56,CardUpgrade!$I$52:$L$63,3,FALSE)</f>
        <v>2916</v>
      </c>
      <c r="EN56">
        <f>VLOOKUP(AA56,CardUpgrade!$I$52:$L$63,3,FALSE)</f>
        <v>1896</v>
      </c>
      <c r="EO56">
        <f>VLOOKUP(AB56,CardUpgrade!$I$52:$L$63,3,FALSE)</f>
        <v>1896</v>
      </c>
      <c r="EP56">
        <f>VLOOKUP(AC56,CardUpgrade!$I$52:$L$63,4,FALSE)</f>
        <v>7776</v>
      </c>
      <c r="EQ56">
        <f>VLOOKUP(AD56,CardUpgrade!$I$52:$L$63,4,FALSE)</f>
        <v>7776</v>
      </c>
      <c r="ER56" s="7">
        <v>10</v>
      </c>
      <c r="ES56" s="7">
        <f t="shared" si="30"/>
        <v>10596</v>
      </c>
      <c r="ET56">
        <v>13</v>
      </c>
      <c r="EU56" s="7">
        <f t="shared" si="46"/>
        <v>26148</v>
      </c>
      <c r="EX56" s="7">
        <f t="shared" si="31"/>
        <v>4</v>
      </c>
      <c r="EY56" s="7">
        <f>SUM($EX$5:EX56)</f>
        <v>208</v>
      </c>
      <c r="EZ56" s="7">
        <v>2</v>
      </c>
      <c r="FA56" s="7">
        <f>SUM($EZ$5:EZ56)</f>
        <v>104</v>
      </c>
      <c r="FC56" s="7">
        <f>SUM($FB$5:FB56)</f>
        <v>108</v>
      </c>
      <c r="FD56" s="7">
        <f>VLOOKUP(CG56,ProgressReward!C:K,9,FALSE)</f>
        <v>94</v>
      </c>
      <c r="FE56" s="7">
        <f t="shared" si="32"/>
        <v>306</v>
      </c>
    </row>
    <row r="57" spans="1:202" x14ac:dyDescent="0.2">
      <c r="A57" s="16">
        <v>53</v>
      </c>
      <c r="B57">
        <v>53</v>
      </c>
      <c r="C57" s="14" t="s">
        <v>112</v>
      </c>
      <c r="D57">
        <v>9</v>
      </c>
      <c r="E57" t="str">
        <f t="shared" si="48"/>
        <v>紫3 - Lv9</v>
      </c>
      <c r="G57" t="str">
        <f t="shared" si="49"/>
        <v>紫9</v>
      </c>
      <c r="H57">
        <f>VLOOKUP(G57,Reference1!C:E,3,FALSE)</f>
        <v>1903.2</v>
      </c>
      <c r="I57" s="129"/>
      <c r="V57" s="16"/>
      <c r="W57" s="7">
        <v>9</v>
      </c>
      <c r="X57" s="7">
        <v>9</v>
      </c>
      <c r="Y57" s="7">
        <v>9</v>
      </c>
      <c r="Z57" s="7">
        <v>9</v>
      </c>
      <c r="AA57" s="7">
        <v>9</v>
      </c>
      <c r="AB57" s="7">
        <v>8</v>
      </c>
      <c r="AC57" s="7">
        <v>9</v>
      </c>
      <c r="AD57">
        <v>9</v>
      </c>
      <c r="AI57">
        <f>VLOOKUP(W57,CardUpgrade!$C$10:$I$20,6,FALSE)</f>
        <v>486</v>
      </c>
      <c r="AJ57">
        <f>VLOOKUP(X57,CardUpgrade!$C$10:$I$20,6,FALSE)</f>
        <v>486</v>
      </c>
      <c r="AK57">
        <f>VLOOKUP(Y57,CardUpgrade!$C$10:$I$20,6,FALSE)</f>
        <v>486</v>
      </c>
      <c r="AL57">
        <f>VLOOKUP(Z57,CardUpgrade!$C$10:$I$20,6,FALSE)</f>
        <v>486</v>
      </c>
      <c r="AM57">
        <f>VLOOKUP(AA57,CardUpgrade!$C$10:$I$20,6,FALSE)</f>
        <v>486</v>
      </c>
      <c r="AN57">
        <f>VLOOKUP(AB57,CardUpgrade!$C$10:$I$20,6,FALSE)</f>
        <v>316</v>
      </c>
      <c r="AO57">
        <f>VLOOKUP(AC57,CardUpgrade!$C$10:$I$20,7,FALSE)</f>
        <v>259</v>
      </c>
      <c r="AP57">
        <f>VLOOKUP(AD57,CardUpgrade!$C$10:$I$20,7,FALSE)</f>
        <v>259</v>
      </c>
      <c r="AS57" s="2">
        <f>SUM(AI57:AJ57)*'Chest&amp;Cards&amp;Offer'!$N$3 + SUM('Dungeon&amp;Framework'!AK57:AN57)*'Chest&amp;Cards&amp;Offer'!$N$4</f>
        <v>24787200</v>
      </c>
      <c r="AT57">
        <f>SUM(AO57:AP57)*'Chest&amp;Cards&amp;Offer'!$N$5</f>
        <v>24864000</v>
      </c>
      <c r="AU57" s="16">
        <f t="shared" si="33"/>
        <v>2040000</v>
      </c>
      <c r="AW57" s="41">
        <v>0.7</v>
      </c>
      <c r="AX57">
        <f t="shared" si="8"/>
        <v>612000.00000000012</v>
      </c>
      <c r="AY57">
        <f t="shared" si="9"/>
        <v>1428000</v>
      </c>
      <c r="AZ57">
        <f>SUM($AY$5:AY57)</f>
        <v>14776800</v>
      </c>
      <c r="BA57">
        <f>AZ57/'Chest&amp;Cards&amp;Offer'!$R$3</f>
        <v>61570</v>
      </c>
      <c r="BB57">
        <f t="shared" si="10"/>
        <v>615.70000000000005</v>
      </c>
      <c r="BC57">
        <v>53</v>
      </c>
      <c r="BH57">
        <f>VLOOKUP(LEFT(C57,1),'CardsStar&amp;Rewards'!$AF$13:$AJ$16,4,FALSE)</f>
        <v>14</v>
      </c>
      <c r="BI57">
        <f>VLOOKUP(LEFT(C57,1),'CardsStar&amp;Rewards'!$AF$19:$AJ$22,4,FALSE)</f>
        <v>6</v>
      </c>
      <c r="BJ57">
        <f>SUM($BI$5:BI57)</f>
        <v>294</v>
      </c>
      <c r="BS57">
        <f>VLOOKUP(BJ57,StarIdelRewards!A:D,4,FALSE)</f>
        <v>33</v>
      </c>
      <c r="BT57">
        <v>3</v>
      </c>
      <c r="BU57">
        <f t="shared" si="11"/>
        <v>240</v>
      </c>
      <c r="BV57">
        <f t="shared" si="12"/>
        <v>14400</v>
      </c>
      <c r="BW57">
        <f t="shared" si="13"/>
        <v>475200</v>
      </c>
      <c r="BX57">
        <f>SUM($BW$5:BW57)</f>
        <v>12201600</v>
      </c>
      <c r="BY57">
        <f>SUM($AX$5:AX57)</f>
        <v>10010400</v>
      </c>
      <c r="BZ57" s="46">
        <f t="shared" si="14"/>
        <v>0.21889235195396786</v>
      </c>
      <c r="CG57">
        <f t="shared" si="15"/>
        <v>294</v>
      </c>
      <c r="CH57" s="121"/>
      <c r="CI57" s="43">
        <f t="shared" si="39"/>
        <v>17</v>
      </c>
      <c r="CJ57" s="43">
        <f t="shared" si="39"/>
        <v>1530</v>
      </c>
      <c r="CK57" s="42"/>
      <c r="CQ57">
        <f>VLOOKUP(W57,CardUpgrade!$O$9:$R$20,2,FALSE)</f>
        <v>2775000</v>
      </c>
      <c r="CR57">
        <f>VLOOKUP(X57,CardUpgrade!$O$9:$R$20,2,FALSE)</f>
        <v>2775000</v>
      </c>
      <c r="CS57">
        <f>VLOOKUP(Y57,CardUpgrade!$O$9:$R$20,3,FALSE)</f>
        <v>6735000</v>
      </c>
      <c r="CT57">
        <f>VLOOKUP(Z57,CardUpgrade!$O$9:$R$20,3,FALSE)</f>
        <v>6735000</v>
      </c>
      <c r="CU57">
        <f>VLOOKUP(AA57,CardUpgrade!$O$9:$R$20,3,FALSE)</f>
        <v>6735000</v>
      </c>
      <c r="CV57">
        <f>VLOOKUP(AB57,CardUpgrade!$O$9:$R$20,3,FALSE)</f>
        <v>4535000</v>
      </c>
      <c r="CW57">
        <f>VLOOKUP(AC57,CardUpgrade!$O$9:$R$20,4,FALSE)</f>
        <v>12165000</v>
      </c>
      <c r="CX57">
        <f>VLOOKUP(AD57,CardUpgrade!$O$9:$R$20,4,FALSE)</f>
        <v>12165000</v>
      </c>
      <c r="CY57">
        <f t="shared" si="17"/>
        <v>30290000</v>
      </c>
      <c r="CZ57">
        <f t="shared" si="34"/>
        <v>2200000</v>
      </c>
      <c r="DA57">
        <f t="shared" si="18"/>
        <v>237600</v>
      </c>
      <c r="DB57">
        <f t="shared" si="19"/>
        <v>714000</v>
      </c>
      <c r="DC57" s="47">
        <v>0.1</v>
      </c>
      <c r="DD57" s="71">
        <f t="shared" si="20"/>
        <v>1123560</v>
      </c>
      <c r="DE57">
        <f t="shared" si="50"/>
        <v>27261000</v>
      </c>
      <c r="DF57" s="47">
        <v>0.5</v>
      </c>
      <c r="DG57" s="47">
        <f t="shared" si="38"/>
        <v>0.5</v>
      </c>
      <c r="DH57" s="74">
        <f t="shared" si="22"/>
        <v>561780</v>
      </c>
      <c r="DI57">
        <f>SUM($DH$5:DH57)</f>
        <v>7481820</v>
      </c>
      <c r="DJ57">
        <f t="shared" si="35"/>
        <v>561780</v>
      </c>
      <c r="DK57">
        <f t="shared" si="23"/>
        <v>561780</v>
      </c>
      <c r="DL57">
        <f>SUM($DK$5:DK57)</f>
        <v>7731420</v>
      </c>
      <c r="DM57">
        <f t="shared" si="41"/>
        <v>294</v>
      </c>
      <c r="DN57">
        <f>SUM($BH$5:BH57)</f>
        <v>562</v>
      </c>
      <c r="DO57">
        <f t="shared" si="24"/>
        <v>428</v>
      </c>
      <c r="DP57" s="121"/>
      <c r="DQ57" s="121"/>
      <c r="DR57">
        <f t="shared" si="25"/>
        <v>26297.34693877551</v>
      </c>
      <c r="DS57" s="121"/>
      <c r="DT57">
        <f>VLOOKUP(DM57,StarIdelRewards!A:I,9,FALSE)*BV57</f>
        <v>460800</v>
      </c>
      <c r="DU57">
        <f t="shared" si="26"/>
        <v>561780</v>
      </c>
      <c r="DV57">
        <f>SUM($DT$5:DT57)</f>
        <v>7036800</v>
      </c>
      <c r="DW57" s="46">
        <f t="shared" si="27"/>
        <v>6.3241814461118692E-2</v>
      </c>
      <c r="DX57">
        <f t="shared" si="42"/>
        <v>39.012500000000003</v>
      </c>
      <c r="DZ57" s="119">
        <f t="shared" si="43"/>
        <v>220000</v>
      </c>
      <c r="EA57" s="119">
        <f t="shared" si="44"/>
        <v>615.70000000000005</v>
      </c>
      <c r="EB57" s="121"/>
      <c r="ED57">
        <f t="shared" si="45"/>
        <v>615.70000000000005</v>
      </c>
      <c r="EE57">
        <f>B57*(3-1.333)*'Chest&amp;Cards&amp;Offer'!$J$70/100</f>
        <v>79.515900000000002</v>
      </c>
      <c r="EF57">
        <f t="shared" si="28"/>
        <v>695.21590000000003</v>
      </c>
      <c r="EG57">
        <f t="shared" si="29"/>
        <v>428</v>
      </c>
      <c r="EJ57">
        <f>VLOOKUP(W57,CardUpgrade!$I$52:$L$63,2,FALSE)</f>
        <v>486</v>
      </c>
      <c r="EK57">
        <f>VLOOKUP(X57,CardUpgrade!$I$52:$L$63,2,FALSE)</f>
        <v>486</v>
      </c>
      <c r="EL57">
        <f>VLOOKUP(Y57,CardUpgrade!$I$52:$L$63,3,FALSE)</f>
        <v>2916</v>
      </c>
      <c r="EM57">
        <f>VLOOKUP(Z57,CardUpgrade!$I$52:$L$63,3,FALSE)</f>
        <v>2916</v>
      </c>
      <c r="EN57">
        <f>VLOOKUP(AA57,CardUpgrade!$I$52:$L$63,3,FALSE)</f>
        <v>2916</v>
      </c>
      <c r="EO57">
        <f>VLOOKUP(AB57,CardUpgrade!$I$52:$L$63,3,FALSE)</f>
        <v>1896</v>
      </c>
      <c r="EP57">
        <f>VLOOKUP(AC57,CardUpgrade!$I$52:$L$63,4,FALSE)</f>
        <v>7776</v>
      </c>
      <c r="EQ57">
        <f>VLOOKUP(AD57,CardUpgrade!$I$52:$L$63,4,FALSE)</f>
        <v>7776</v>
      </c>
      <c r="ES57" s="7">
        <f t="shared" si="30"/>
        <v>11616</v>
      </c>
      <c r="EU57" s="7">
        <f t="shared" si="46"/>
        <v>27168</v>
      </c>
      <c r="EX57" s="7">
        <f t="shared" si="31"/>
        <v>4</v>
      </c>
      <c r="EY57" s="7">
        <f>SUM($EX$5:EX57)</f>
        <v>212</v>
      </c>
      <c r="EZ57" s="7">
        <v>2</v>
      </c>
      <c r="FA57" s="7">
        <f>SUM($EZ$5:EZ57)</f>
        <v>106</v>
      </c>
      <c r="FC57" s="7">
        <f>SUM($FB$5:FB57)</f>
        <v>108</v>
      </c>
      <c r="FD57" s="7">
        <f>VLOOKUP(CG57,ProgressReward!C:K,9,FALSE)</f>
        <v>94</v>
      </c>
      <c r="FE57" s="7">
        <f t="shared" si="32"/>
        <v>308</v>
      </c>
      <c r="GQ57" t="s">
        <v>271</v>
      </c>
    </row>
    <row r="58" spans="1:202" x14ac:dyDescent="0.2">
      <c r="A58" s="16">
        <v>54</v>
      </c>
      <c r="B58">
        <v>54</v>
      </c>
      <c r="C58" s="14" t="s">
        <v>113</v>
      </c>
      <c r="D58">
        <v>9</v>
      </c>
      <c r="E58" t="str">
        <f t="shared" ref="E58:E64" si="51">C58&amp;" - " &amp;"Lv"&amp;D58</f>
        <v>紫4 - Lv9</v>
      </c>
      <c r="G58" t="str">
        <f t="shared" ref="G58:G64" si="52">TEXT(SUBSTITUTE(C58,RIGHT(C58,1),"")&amp;D58,0)</f>
        <v>紫9</v>
      </c>
      <c r="H58">
        <f>VLOOKUP(G58,Reference1!C:E,3,FALSE)</f>
        <v>1903.2</v>
      </c>
      <c r="I58" s="129"/>
      <c r="V58" s="16"/>
      <c r="W58" s="7">
        <v>9</v>
      </c>
      <c r="X58" s="7">
        <v>9</v>
      </c>
      <c r="Y58" s="7">
        <v>9</v>
      </c>
      <c r="Z58" s="7">
        <v>9</v>
      </c>
      <c r="AA58" s="7">
        <v>9</v>
      </c>
      <c r="AB58" s="7">
        <v>9</v>
      </c>
      <c r="AC58" s="7">
        <v>9</v>
      </c>
      <c r="AD58">
        <v>9</v>
      </c>
      <c r="AI58">
        <f>VLOOKUP(W58,CardUpgrade!$C$10:$I$20,6,FALSE)</f>
        <v>486</v>
      </c>
      <c r="AJ58">
        <f>VLOOKUP(X58,CardUpgrade!$C$10:$I$20,6,FALSE)</f>
        <v>486</v>
      </c>
      <c r="AK58">
        <f>VLOOKUP(Y58,CardUpgrade!$C$10:$I$20,6,FALSE)</f>
        <v>486</v>
      </c>
      <c r="AL58">
        <f>VLOOKUP(Z58,CardUpgrade!$C$10:$I$20,6,FALSE)</f>
        <v>486</v>
      </c>
      <c r="AM58">
        <f>VLOOKUP(AA58,CardUpgrade!$C$10:$I$20,6,FALSE)</f>
        <v>486</v>
      </c>
      <c r="AN58">
        <f>VLOOKUP(AB58,CardUpgrade!$C$10:$I$20,6,FALSE)</f>
        <v>486</v>
      </c>
      <c r="AO58">
        <f>VLOOKUP(AC58,CardUpgrade!$C$10:$I$20,7,FALSE)</f>
        <v>259</v>
      </c>
      <c r="AP58">
        <f>VLOOKUP(AD58,CardUpgrade!$C$10:$I$20,7,FALSE)</f>
        <v>259</v>
      </c>
      <c r="AS58" s="2">
        <f>SUM(AI58:AJ58)*'Chest&amp;Cards&amp;Offer'!$N$3 + SUM('Dungeon&amp;Framework'!AK58:AN58)*'Chest&amp;Cards&amp;Offer'!$N$4</f>
        <v>26827200</v>
      </c>
      <c r="AT58">
        <f>SUM(AO58:AP58)*'Chest&amp;Cards&amp;Offer'!$N$5</f>
        <v>24864000</v>
      </c>
      <c r="AU58" s="16">
        <f t="shared" si="33"/>
        <v>2040000</v>
      </c>
      <c r="AW58" s="41">
        <v>0.7</v>
      </c>
      <c r="AX58">
        <f t="shared" si="8"/>
        <v>612000.00000000012</v>
      </c>
      <c r="AY58">
        <f t="shared" si="9"/>
        <v>1428000</v>
      </c>
      <c r="AZ58">
        <f>SUM($AY$5:AY58)</f>
        <v>16204800</v>
      </c>
      <c r="BA58">
        <f>AZ58/'Chest&amp;Cards&amp;Offer'!$R$3</f>
        <v>67520</v>
      </c>
      <c r="BB58">
        <f t="shared" si="10"/>
        <v>675.2</v>
      </c>
      <c r="BC58">
        <v>54</v>
      </c>
      <c r="BD58">
        <f>SUM(AY41:AY58)</f>
        <v>13576800</v>
      </c>
      <c r="BE58">
        <f>BD58/'Chest&amp;Cards&amp;Offer'!$R$3</f>
        <v>56570</v>
      </c>
      <c r="BF58">
        <f>BE58/100</f>
        <v>565.70000000000005</v>
      </c>
      <c r="BG58">
        <f>SUM(AX41:AX58)</f>
        <v>6847200</v>
      </c>
      <c r="BH58">
        <f>VLOOKUP(LEFT(C58,1),'CardsStar&amp;Rewards'!$AF$13:$AJ$16,4,FALSE)</f>
        <v>14</v>
      </c>
      <c r="BI58">
        <f>VLOOKUP(LEFT(C58,1),'CardsStar&amp;Rewards'!$AF$19:$AJ$22,4,FALSE)</f>
        <v>6</v>
      </c>
      <c r="BJ58">
        <f>SUM($BI$5:BI58)</f>
        <v>300</v>
      </c>
      <c r="BS58">
        <f>VLOOKUP(BJ58,StarIdelRewards!A:D,4,FALSE)</f>
        <v>34</v>
      </c>
      <c r="BT58">
        <v>3</v>
      </c>
      <c r="BU58">
        <f t="shared" si="11"/>
        <v>240</v>
      </c>
      <c r="BV58">
        <f t="shared" si="12"/>
        <v>14400</v>
      </c>
      <c r="BW58">
        <f t="shared" si="13"/>
        <v>489600</v>
      </c>
      <c r="BX58">
        <f>SUM($BW$5:BW58)</f>
        <v>12691200</v>
      </c>
      <c r="BY58">
        <f>SUM($AX$5:AX58)</f>
        <v>10622400</v>
      </c>
      <c r="BZ58" s="46">
        <f t="shared" si="14"/>
        <v>0.19475824672390421</v>
      </c>
      <c r="CB58">
        <f>BF58</f>
        <v>565.70000000000005</v>
      </c>
      <c r="CC58">
        <f>CB58/2</f>
        <v>282.85000000000002</v>
      </c>
      <c r="CF58">
        <f>BJ58</f>
        <v>300</v>
      </c>
      <c r="CG58">
        <f t="shared" si="15"/>
        <v>300</v>
      </c>
      <c r="CH58" s="121"/>
      <c r="CI58" s="43">
        <f t="shared" si="39"/>
        <v>18</v>
      </c>
      <c r="CJ58" s="43">
        <f t="shared" si="39"/>
        <v>1620</v>
      </c>
      <c r="CK58" s="43">
        <f>CJ58+BE58/3</f>
        <v>20476.666666666668</v>
      </c>
      <c r="CN58">
        <f>CK58</f>
        <v>20476.666666666668</v>
      </c>
      <c r="CO58">
        <f>CK58</f>
        <v>20476.666666666668</v>
      </c>
      <c r="CQ58">
        <f>VLOOKUP(W58,CardUpgrade!$O$9:$R$20,2,FALSE)</f>
        <v>2775000</v>
      </c>
      <c r="CR58">
        <f>VLOOKUP(X58,CardUpgrade!$O$9:$R$20,2,FALSE)</f>
        <v>2775000</v>
      </c>
      <c r="CS58">
        <f>VLOOKUP(Y58,CardUpgrade!$O$9:$R$20,3,FALSE)</f>
        <v>6735000</v>
      </c>
      <c r="CT58">
        <f>VLOOKUP(Z58,CardUpgrade!$O$9:$R$20,3,FALSE)</f>
        <v>6735000</v>
      </c>
      <c r="CU58">
        <f>VLOOKUP(AA58,CardUpgrade!$O$9:$R$20,3,FALSE)</f>
        <v>6735000</v>
      </c>
      <c r="CV58">
        <f>VLOOKUP(AB58,CardUpgrade!$O$9:$R$20,3,FALSE)</f>
        <v>6735000</v>
      </c>
      <c r="CW58">
        <f>VLOOKUP(AC58,CardUpgrade!$O$9:$R$20,4,FALSE)</f>
        <v>12165000</v>
      </c>
      <c r="CX58">
        <f>VLOOKUP(AD58,CardUpgrade!$O$9:$R$20,4,FALSE)</f>
        <v>12165000</v>
      </c>
      <c r="CY58">
        <f t="shared" si="17"/>
        <v>32490000</v>
      </c>
      <c r="CZ58">
        <f t="shared" si="34"/>
        <v>2200000</v>
      </c>
      <c r="DA58">
        <f t="shared" si="18"/>
        <v>244800</v>
      </c>
      <c r="DB58">
        <f t="shared" si="19"/>
        <v>714000</v>
      </c>
      <c r="DC58" s="47">
        <v>0.1</v>
      </c>
      <c r="DD58" s="71">
        <f t="shared" si="20"/>
        <v>1117080</v>
      </c>
      <c r="DE58">
        <f t="shared" si="50"/>
        <v>29241000</v>
      </c>
      <c r="DF58" s="47">
        <v>0.5</v>
      </c>
      <c r="DG58" s="47">
        <f t="shared" si="38"/>
        <v>0.5</v>
      </c>
      <c r="DH58" s="74">
        <f t="shared" si="22"/>
        <v>558540</v>
      </c>
      <c r="DI58">
        <f>SUM($DH$5:DH58)</f>
        <v>8040360</v>
      </c>
      <c r="DJ58">
        <f t="shared" si="35"/>
        <v>558540</v>
      </c>
      <c r="DK58">
        <f t="shared" si="23"/>
        <v>558540</v>
      </c>
      <c r="DL58">
        <f>SUM($DK$5:DK58)</f>
        <v>8289960</v>
      </c>
      <c r="DM58">
        <f t="shared" si="41"/>
        <v>300</v>
      </c>
      <c r="DN58">
        <f>SUM($BH$5:BH58)</f>
        <v>576</v>
      </c>
      <c r="DO58">
        <f t="shared" si="24"/>
        <v>438</v>
      </c>
      <c r="DP58" s="121"/>
      <c r="DQ58" s="121"/>
      <c r="DR58">
        <f t="shared" si="25"/>
        <v>27633.200000000001</v>
      </c>
      <c r="DS58" s="121"/>
      <c r="DT58">
        <f>VLOOKUP(DM58,StarIdelRewards!A:I,9,FALSE)*BV58</f>
        <v>489600</v>
      </c>
      <c r="DU58">
        <f t="shared" si="26"/>
        <v>558540</v>
      </c>
      <c r="DV58">
        <f>SUM($DT$5:DT58)</f>
        <v>7526400</v>
      </c>
      <c r="DW58" s="46">
        <f t="shared" si="27"/>
        <v>6.8287627551020413E-2</v>
      </c>
      <c r="DX58">
        <f t="shared" si="42"/>
        <v>38.787500000000001</v>
      </c>
      <c r="DZ58" s="119">
        <f t="shared" si="43"/>
        <v>220000</v>
      </c>
      <c r="EA58" s="119">
        <f t="shared" si="44"/>
        <v>675.2</v>
      </c>
      <c r="EB58" s="121"/>
      <c r="ED58">
        <f t="shared" si="45"/>
        <v>675.2</v>
      </c>
      <c r="EE58">
        <f>B58*(3-1.333)*'Chest&amp;Cards&amp;Offer'!$J$70/100</f>
        <v>81.016199999999998</v>
      </c>
      <c r="EF58">
        <f t="shared" si="28"/>
        <v>756.21620000000007</v>
      </c>
      <c r="EG58">
        <f t="shared" si="29"/>
        <v>438</v>
      </c>
      <c r="EH58">
        <f>EF58/EG58*100</f>
        <v>172.65210045662101</v>
      </c>
      <c r="EJ58">
        <f>VLOOKUP(W58,CardUpgrade!$I$52:$L$63,2,FALSE)</f>
        <v>486</v>
      </c>
      <c r="EK58">
        <f>VLOOKUP(X58,CardUpgrade!$I$52:$L$63,2,FALSE)</f>
        <v>486</v>
      </c>
      <c r="EL58">
        <f>VLOOKUP(Y58,CardUpgrade!$I$52:$L$63,3,FALSE)</f>
        <v>2916</v>
      </c>
      <c r="EM58">
        <f>VLOOKUP(Z58,CardUpgrade!$I$52:$L$63,3,FALSE)</f>
        <v>2916</v>
      </c>
      <c r="EN58">
        <f>VLOOKUP(AA58,CardUpgrade!$I$52:$L$63,3,FALSE)</f>
        <v>2916</v>
      </c>
      <c r="EO58">
        <f>VLOOKUP(AB58,CardUpgrade!$I$52:$L$63,3,FALSE)</f>
        <v>2916</v>
      </c>
      <c r="EP58">
        <f>VLOOKUP(AC58,CardUpgrade!$I$52:$L$63,4,FALSE)</f>
        <v>7776</v>
      </c>
      <c r="EQ58">
        <f>VLOOKUP(AD58,CardUpgrade!$I$52:$L$63,4,FALSE)</f>
        <v>7776</v>
      </c>
      <c r="ES58" s="7">
        <f t="shared" si="30"/>
        <v>12636</v>
      </c>
      <c r="EU58" s="7">
        <f t="shared" si="46"/>
        <v>28188</v>
      </c>
      <c r="EX58" s="7">
        <f t="shared" si="31"/>
        <v>4</v>
      </c>
      <c r="EY58" s="7">
        <f>SUM($EX$5:EX58)</f>
        <v>216</v>
      </c>
      <c r="EZ58" s="7">
        <v>2</v>
      </c>
      <c r="FA58" s="7">
        <f>SUM($EZ$5:EZ58)</f>
        <v>108</v>
      </c>
      <c r="FC58" s="7">
        <f>SUM($FB$5:FB58)</f>
        <v>108</v>
      </c>
      <c r="FD58" s="7">
        <f>VLOOKUP(CG58,ProgressReward!C:K,9,FALSE)</f>
        <v>104</v>
      </c>
      <c r="FE58" s="7">
        <f t="shared" si="32"/>
        <v>320</v>
      </c>
    </row>
    <row r="59" spans="1:202" x14ac:dyDescent="0.2">
      <c r="A59" s="39">
        <v>55</v>
      </c>
      <c r="B59">
        <v>55</v>
      </c>
      <c r="C59" s="13" t="s">
        <v>49</v>
      </c>
      <c r="D59">
        <v>10</v>
      </c>
      <c r="E59" t="str">
        <f t="shared" si="51"/>
        <v>橙1 - Lv10</v>
      </c>
      <c r="G59" t="str">
        <f t="shared" si="52"/>
        <v>橙10</v>
      </c>
      <c r="H59">
        <f>VLOOKUP(G59,Reference1!C:E,3,FALSE)</f>
        <v>2293</v>
      </c>
      <c r="I59" s="130" t="s">
        <v>160</v>
      </c>
      <c r="V59" s="28"/>
      <c r="W59" s="7">
        <v>10</v>
      </c>
      <c r="X59" s="7">
        <v>9</v>
      </c>
      <c r="Y59" s="7">
        <v>9</v>
      </c>
      <c r="Z59" s="7">
        <v>9</v>
      </c>
      <c r="AA59" s="7">
        <v>9</v>
      </c>
      <c r="AB59" s="7">
        <v>9</v>
      </c>
      <c r="AC59" s="7">
        <v>9</v>
      </c>
      <c r="AD59">
        <v>9</v>
      </c>
      <c r="AI59">
        <f>VLOOKUP(W59,CardUpgrade!$C$10:$I$20,6,FALSE)</f>
        <v>716</v>
      </c>
      <c r="AJ59">
        <f>VLOOKUP(X59,CardUpgrade!$C$10:$I$20,6,FALSE)</f>
        <v>486</v>
      </c>
      <c r="AK59">
        <f>VLOOKUP(Y59,CardUpgrade!$C$10:$I$20,6,FALSE)</f>
        <v>486</v>
      </c>
      <c r="AL59">
        <f>VLOOKUP(Z59,CardUpgrade!$C$10:$I$20,6,FALSE)</f>
        <v>486</v>
      </c>
      <c r="AM59">
        <f>VLOOKUP(AA59,CardUpgrade!$C$10:$I$20,6,FALSE)</f>
        <v>486</v>
      </c>
      <c r="AN59">
        <f>VLOOKUP(AB59,CardUpgrade!$C$10:$I$20,6,FALSE)</f>
        <v>486</v>
      </c>
      <c r="AO59">
        <f>VLOOKUP(AC59,CardUpgrade!$C$10:$I$20,7,FALSE)</f>
        <v>259</v>
      </c>
      <c r="AP59">
        <f>VLOOKUP(AD59,CardUpgrade!$C$10:$I$20,7,FALSE)</f>
        <v>259</v>
      </c>
      <c r="AS59" s="2">
        <f>SUM(AI59:AJ59)*'Chest&amp;Cards&amp;Offer'!$N$3 + SUM('Dungeon&amp;Framework'!AK59:AN59)*'Chest&amp;Cards&amp;Offer'!$N$4</f>
        <v>27655200</v>
      </c>
      <c r="AT59">
        <f>SUM(AO59:AP59)*'Chest&amp;Cards&amp;Offer'!$N$5</f>
        <v>24864000</v>
      </c>
      <c r="AU59" s="39">
        <f t="shared" si="33"/>
        <v>828000</v>
      </c>
      <c r="AW59" s="41">
        <v>0.8</v>
      </c>
      <c r="AX59">
        <f t="shared" si="8"/>
        <v>165599.99999999997</v>
      </c>
      <c r="AY59">
        <f t="shared" si="9"/>
        <v>662400</v>
      </c>
      <c r="AZ59">
        <f>SUM($AY$5:AY59)</f>
        <v>16867200</v>
      </c>
      <c r="BA59">
        <f>AZ59/'Chest&amp;Cards&amp;Offer'!$R$3</f>
        <v>70280</v>
      </c>
      <c r="BB59">
        <f t="shared" si="10"/>
        <v>702.8</v>
      </c>
      <c r="BC59">
        <v>55</v>
      </c>
      <c r="BH59">
        <f>VLOOKUP(LEFT(C59,1),'CardsStar&amp;Rewards'!$AF$13:$AJ$16,5,FALSE)</f>
        <v>12</v>
      </c>
      <c r="BI59">
        <f>VLOOKUP(LEFT(C59,1),'CardsStar&amp;Rewards'!$AF$19:$AJ$22,5,FALSE)</f>
        <v>7</v>
      </c>
      <c r="BJ59">
        <f>SUM($BI$5:BI59)</f>
        <v>307</v>
      </c>
      <c r="BS59">
        <f>VLOOKUP(BJ59,StarIdelRewards!A:D,4,FALSE)</f>
        <v>34</v>
      </c>
      <c r="BT59">
        <v>2</v>
      </c>
      <c r="BU59">
        <f t="shared" si="11"/>
        <v>160</v>
      </c>
      <c r="BV59">
        <f t="shared" si="12"/>
        <v>9600</v>
      </c>
      <c r="BW59">
        <f t="shared" si="13"/>
        <v>326400</v>
      </c>
      <c r="BX59">
        <f>SUM($BW$5:BW59)</f>
        <v>13017600</v>
      </c>
      <c r="BY59">
        <f>SUM($AX$5:AX59)</f>
        <v>10788000</v>
      </c>
      <c r="BZ59" s="46">
        <f t="shared" si="14"/>
        <v>0.20667408231368187</v>
      </c>
      <c r="CC59" t="s">
        <v>426</v>
      </c>
      <c r="CG59">
        <f t="shared" si="15"/>
        <v>307</v>
      </c>
      <c r="CH59" s="121"/>
      <c r="CI59" s="43">
        <f t="shared" si="39"/>
        <v>1</v>
      </c>
      <c r="CJ59" s="43">
        <f t="shared" si="39"/>
        <v>90</v>
      </c>
      <c r="CK59" s="42"/>
      <c r="CQ59">
        <f>VLOOKUP(W59,CardUpgrade!$O$9:$R$20,2,FALSE)</f>
        <v>3975000</v>
      </c>
      <c r="CR59">
        <f>VLOOKUP(X59,CardUpgrade!$O$9:$R$20,2,FALSE)</f>
        <v>2775000</v>
      </c>
      <c r="CS59">
        <f>VLOOKUP(Y59,CardUpgrade!$O$9:$R$20,3,FALSE)</f>
        <v>6735000</v>
      </c>
      <c r="CT59">
        <f>VLOOKUP(Z59,CardUpgrade!$O$9:$R$20,3,FALSE)</f>
        <v>6735000</v>
      </c>
      <c r="CU59">
        <f>VLOOKUP(AA59,CardUpgrade!$O$9:$R$20,3,FALSE)</f>
        <v>6735000</v>
      </c>
      <c r="CV59">
        <f>VLOOKUP(AB59,CardUpgrade!$O$9:$R$20,3,FALSE)</f>
        <v>6735000</v>
      </c>
      <c r="CW59">
        <f>VLOOKUP(AC59,CardUpgrade!$O$9:$R$20,4,FALSE)</f>
        <v>12165000</v>
      </c>
      <c r="CX59">
        <f>VLOOKUP(AD59,CardUpgrade!$O$9:$R$20,4,FALSE)</f>
        <v>12165000</v>
      </c>
      <c r="CY59">
        <f t="shared" si="17"/>
        <v>33690000</v>
      </c>
      <c r="CZ59">
        <f t="shared" si="34"/>
        <v>1200000</v>
      </c>
      <c r="DA59">
        <f t="shared" si="18"/>
        <v>163200</v>
      </c>
      <c r="DB59">
        <f t="shared" si="19"/>
        <v>331200</v>
      </c>
      <c r="DC59" s="47">
        <v>0.1</v>
      </c>
      <c r="DD59" s="71">
        <f t="shared" si="20"/>
        <v>635040</v>
      </c>
      <c r="DE59">
        <f t="shared" si="50"/>
        <v>30321000</v>
      </c>
      <c r="DF59" s="47">
        <v>0.5</v>
      </c>
      <c r="DG59" s="47">
        <f t="shared" si="38"/>
        <v>0.5</v>
      </c>
      <c r="DH59" s="74">
        <f t="shared" ref="DH59:DH64" si="53">DD59*DF59</f>
        <v>317520</v>
      </c>
      <c r="DI59">
        <f>SUM($DH$5:DH59)</f>
        <v>8357880</v>
      </c>
      <c r="DJ59">
        <f t="shared" si="35"/>
        <v>317520</v>
      </c>
      <c r="DK59">
        <f t="shared" si="23"/>
        <v>317520</v>
      </c>
      <c r="DL59">
        <f>SUM($DK$5:DK59)</f>
        <v>8607480</v>
      </c>
      <c r="DM59">
        <f t="shared" si="41"/>
        <v>307</v>
      </c>
      <c r="DN59">
        <f>SUM($BH$5:BH59)</f>
        <v>588</v>
      </c>
      <c r="DO59">
        <f t="shared" si="24"/>
        <v>448</v>
      </c>
      <c r="DP59" s="121">
        <f>SUM(DK59:DK64)</f>
        <v>3194640</v>
      </c>
      <c r="DQ59" s="121">
        <f>DO64-DO58</f>
        <v>67</v>
      </c>
      <c r="DR59">
        <f t="shared" si="25"/>
        <v>28037.394136807816</v>
      </c>
      <c r="DS59" s="121">
        <f>DP59/DQ59</f>
        <v>47681.194029850747</v>
      </c>
      <c r="DT59">
        <f>VLOOKUP(DM59,StarIdelRewards!A:I,9,FALSE)*BV59</f>
        <v>345600</v>
      </c>
      <c r="DU59">
        <f t="shared" si="26"/>
        <v>317520</v>
      </c>
      <c r="DV59">
        <f>SUM($DT$5:DT59)</f>
        <v>7872000</v>
      </c>
      <c r="DW59" s="46">
        <f t="shared" si="27"/>
        <v>6.1722560975609755E-2</v>
      </c>
      <c r="DX59">
        <f t="shared" si="42"/>
        <v>33.075000000000003</v>
      </c>
      <c r="DZ59" s="119">
        <f t="shared" si="43"/>
        <v>120000</v>
      </c>
      <c r="EA59" s="119">
        <f t="shared" si="44"/>
        <v>702.8</v>
      </c>
      <c r="EB59" s="121"/>
      <c r="ED59">
        <f t="shared" si="45"/>
        <v>702.8</v>
      </c>
      <c r="EE59">
        <f>B59*(3-1.333)*'Chest&amp;Cards&amp;Offer'!$J$70/100</f>
        <v>82.516499999999994</v>
      </c>
      <c r="EF59">
        <f t="shared" si="28"/>
        <v>785.31649999999991</v>
      </c>
      <c r="EG59">
        <f t="shared" si="29"/>
        <v>448</v>
      </c>
      <c r="EJ59">
        <f>VLOOKUP(W59,CardUpgrade!$I$52:$L$63,2,FALSE)</f>
        <v>716</v>
      </c>
      <c r="EK59">
        <f>VLOOKUP(X59,CardUpgrade!$I$52:$L$63,2,FALSE)</f>
        <v>486</v>
      </c>
      <c r="EL59">
        <f>VLOOKUP(Y59,CardUpgrade!$I$52:$L$63,3,FALSE)</f>
        <v>2916</v>
      </c>
      <c r="EM59">
        <f>VLOOKUP(Z59,CardUpgrade!$I$52:$L$63,3,FALSE)</f>
        <v>2916</v>
      </c>
      <c r="EN59">
        <f>VLOOKUP(AA59,CardUpgrade!$I$52:$L$63,3,FALSE)</f>
        <v>2916</v>
      </c>
      <c r="EO59">
        <f>VLOOKUP(AB59,CardUpgrade!$I$52:$L$63,3,FALSE)</f>
        <v>2916</v>
      </c>
      <c r="EP59">
        <f>VLOOKUP(AC59,CardUpgrade!$I$52:$L$63,4,FALSE)</f>
        <v>7776</v>
      </c>
      <c r="EQ59">
        <f>VLOOKUP(AD59,CardUpgrade!$I$52:$L$63,4,FALSE)</f>
        <v>7776</v>
      </c>
      <c r="ES59" s="7">
        <f t="shared" si="30"/>
        <v>12866</v>
      </c>
      <c r="EU59" s="7">
        <f t="shared" si="46"/>
        <v>28418</v>
      </c>
      <c r="EX59" s="7">
        <f t="shared" si="31"/>
        <v>4</v>
      </c>
      <c r="EY59" s="7">
        <f>SUM($EX$5:EX59)</f>
        <v>220</v>
      </c>
      <c r="EZ59" s="7">
        <v>2</v>
      </c>
      <c r="FA59" s="7">
        <f>SUM($EZ$5:EZ59)</f>
        <v>110</v>
      </c>
      <c r="FC59" s="7">
        <f>SUM($FB$5:FB59)</f>
        <v>108</v>
      </c>
      <c r="FD59" s="7">
        <f>VLOOKUP(CG59,ProgressReward!C:K,9,FALSE)</f>
        <v>107</v>
      </c>
      <c r="FE59" s="7">
        <f t="shared" si="32"/>
        <v>325</v>
      </c>
    </row>
    <row r="60" spans="1:202" x14ac:dyDescent="0.2">
      <c r="A60" s="39">
        <v>56</v>
      </c>
      <c r="B60">
        <v>56</v>
      </c>
      <c r="C60" s="13" t="s">
        <v>50</v>
      </c>
      <c r="D60">
        <v>10</v>
      </c>
      <c r="E60" t="str">
        <f t="shared" si="51"/>
        <v>橙2 - Lv10</v>
      </c>
      <c r="G60" t="str">
        <f t="shared" si="52"/>
        <v>橙10</v>
      </c>
      <c r="H60">
        <f>VLOOKUP(G60,Reference1!C:E,3,FALSE)</f>
        <v>2293</v>
      </c>
      <c r="I60" s="130"/>
      <c r="V60" s="28"/>
      <c r="W60" s="7">
        <v>10</v>
      </c>
      <c r="X60" s="7">
        <v>10</v>
      </c>
      <c r="Y60" s="7">
        <v>9</v>
      </c>
      <c r="Z60" s="7">
        <v>9</v>
      </c>
      <c r="AA60" s="7">
        <v>9</v>
      </c>
      <c r="AB60" s="7">
        <v>9</v>
      </c>
      <c r="AC60" s="7">
        <v>9</v>
      </c>
      <c r="AD60">
        <v>9</v>
      </c>
      <c r="AI60">
        <f>VLOOKUP(W60,CardUpgrade!$C$10:$I$20,6,FALSE)</f>
        <v>716</v>
      </c>
      <c r="AJ60">
        <f>VLOOKUP(X60,CardUpgrade!$C$10:$I$20,6,FALSE)</f>
        <v>716</v>
      </c>
      <c r="AK60">
        <f>VLOOKUP(Y60,CardUpgrade!$C$10:$I$20,6,FALSE)</f>
        <v>486</v>
      </c>
      <c r="AL60">
        <f>VLOOKUP(Z60,CardUpgrade!$C$10:$I$20,6,FALSE)</f>
        <v>486</v>
      </c>
      <c r="AM60">
        <f>VLOOKUP(AA60,CardUpgrade!$C$10:$I$20,6,FALSE)</f>
        <v>486</v>
      </c>
      <c r="AN60">
        <f>VLOOKUP(AB60,CardUpgrade!$C$10:$I$20,6,FALSE)</f>
        <v>486</v>
      </c>
      <c r="AO60">
        <f>VLOOKUP(AC60,CardUpgrade!$C$10:$I$20,7,FALSE)</f>
        <v>259</v>
      </c>
      <c r="AP60">
        <f>VLOOKUP(AD60,CardUpgrade!$C$10:$I$20,7,FALSE)</f>
        <v>259</v>
      </c>
      <c r="AS60" s="2">
        <f>SUM(AI60:AJ60)*'Chest&amp;Cards&amp;Offer'!$N$3 + SUM('Dungeon&amp;Framework'!AK60:AN60)*'Chest&amp;Cards&amp;Offer'!$N$4</f>
        <v>28483200</v>
      </c>
      <c r="AT60">
        <f>SUM(AO60:AP60)*'Chest&amp;Cards&amp;Offer'!$N$5</f>
        <v>24864000</v>
      </c>
      <c r="AU60" s="39">
        <f t="shared" si="33"/>
        <v>828000</v>
      </c>
      <c r="AW60" s="41">
        <v>0.8</v>
      </c>
      <c r="AX60">
        <f t="shared" si="8"/>
        <v>165599.99999999997</v>
      </c>
      <c r="AY60">
        <f t="shared" si="9"/>
        <v>662400</v>
      </c>
      <c r="AZ60">
        <f>SUM($AY$5:AY60)</f>
        <v>17529600</v>
      </c>
      <c r="BA60">
        <f>AZ60/'Chest&amp;Cards&amp;Offer'!$R$3</f>
        <v>73040</v>
      </c>
      <c r="BB60">
        <f t="shared" si="10"/>
        <v>730.4</v>
      </c>
      <c r="BC60">
        <v>56</v>
      </c>
      <c r="BH60">
        <f>VLOOKUP(LEFT(C60,1),'CardsStar&amp;Rewards'!$AF$13:$AJ$16,5,FALSE)</f>
        <v>12</v>
      </c>
      <c r="BI60">
        <f>VLOOKUP(LEFT(C60,1),'CardsStar&amp;Rewards'!$AF$19:$AJ$22,5,FALSE)</f>
        <v>7</v>
      </c>
      <c r="BJ60">
        <f>SUM($BI$5:BI60)</f>
        <v>314</v>
      </c>
      <c r="BS60">
        <f>VLOOKUP(BJ60,StarIdelRewards!A:D,4,FALSE)</f>
        <v>35</v>
      </c>
      <c r="BT60">
        <v>2</v>
      </c>
      <c r="BU60">
        <f t="shared" si="11"/>
        <v>160</v>
      </c>
      <c r="BV60">
        <f t="shared" si="12"/>
        <v>9600</v>
      </c>
      <c r="BW60">
        <f t="shared" si="13"/>
        <v>336000</v>
      </c>
      <c r="BX60">
        <f>SUM($BW$5:BW60)</f>
        <v>13353600</v>
      </c>
      <c r="BY60">
        <f>SUM($AX$5:AX60)</f>
        <v>10953600</v>
      </c>
      <c r="BZ60" s="46">
        <f t="shared" si="14"/>
        <v>0.21910604732690622</v>
      </c>
      <c r="CG60">
        <f t="shared" si="15"/>
        <v>314</v>
      </c>
      <c r="CH60" s="121"/>
      <c r="CI60" s="43">
        <f t="shared" si="39"/>
        <v>2</v>
      </c>
      <c r="CJ60" s="43">
        <f t="shared" si="39"/>
        <v>180</v>
      </c>
      <c r="CK60" s="42"/>
      <c r="CL60" t="s">
        <v>466</v>
      </c>
      <c r="CQ60">
        <f>VLOOKUP(W60,CardUpgrade!$O$9:$R$20,2,FALSE)</f>
        <v>3975000</v>
      </c>
      <c r="CR60">
        <f>VLOOKUP(X60,CardUpgrade!$O$9:$R$20,2,FALSE)</f>
        <v>3975000</v>
      </c>
      <c r="CS60">
        <f>VLOOKUP(Y60,CardUpgrade!$O$9:$R$20,3,FALSE)</f>
        <v>6735000</v>
      </c>
      <c r="CT60">
        <f>VLOOKUP(Z60,CardUpgrade!$O$9:$R$20,3,FALSE)</f>
        <v>6735000</v>
      </c>
      <c r="CU60">
        <f>VLOOKUP(AA60,CardUpgrade!$O$9:$R$20,3,FALSE)</f>
        <v>6735000</v>
      </c>
      <c r="CV60">
        <f>VLOOKUP(AB60,CardUpgrade!$O$9:$R$20,3,FALSE)</f>
        <v>6735000</v>
      </c>
      <c r="CW60">
        <f>VLOOKUP(AC60,CardUpgrade!$O$9:$R$20,4,FALSE)</f>
        <v>12165000</v>
      </c>
      <c r="CX60">
        <f>VLOOKUP(AD60,CardUpgrade!$O$9:$R$20,4,FALSE)</f>
        <v>12165000</v>
      </c>
      <c r="CY60">
        <f t="shared" si="17"/>
        <v>34890000</v>
      </c>
      <c r="CZ60">
        <f t="shared" si="34"/>
        <v>1200000</v>
      </c>
      <c r="DA60">
        <f t="shared" si="18"/>
        <v>168000</v>
      </c>
      <c r="DB60">
        <f t="shared" si="19"/>
        <v>331200</v>
      </c>
      <c r="DC60" s="47">
        <v>0.1</v>
      </c>
      <c r="DD60" s="71">
        <f t="shared" si="20"/>
        <v>630720</v>
      </c>
      <c r="DE60">
        <f t="shared" si="50"/>
        <v>31401000</v>
      </c>
      <c r="DF60" s="47">
        <v>0.5</v>
      </c>
      <c r="DG60" s="47">
        <f t="shared" si="38"/>
        <v>0.5</v>
      </c>
      <c r="DH60" s="74">
        <f t="shared" si="53"/>
        <v>315360</v>
      </c>
      <c r="DI60">
        <f>SUM($DH$5:DH60)</f>
        <v>8673240</v>
      </c>
      <c r="DJ60">
        <f t="shared" si="35"/>
        <v>315360</v>
      </c>
      <c r="DK60">
        <f t="shared" si="23"/>
        <v>315360</v>
      </c>
      <c r="DL60">
        <f>SUM($DK$5:DK60)</f>
        <v>8922840</v>
      </c>
      <c r="DM60">
        <f t="shared" si="41"/>
        <v>314</v>
      </c>
      <c r="DN60">
        <f>SUM($BH$5:BH60)</f>
        <v>600</v>
      </c>
      <c r="DO60">
        <f t="shared" si="24"/>
        <v>457</v>
      </c>
      <c r="DP60" s="121"/>
      <c r="DQ60" s="121"/>
      <c r="DR60">
        <f t="shared" si="25"/>
        <v>28416.687898089171</v>
      </c>
      <c r="DS60" s="121"/>
      <c r="DT60">
        <f>VLOOKUP(DM60,StarIdelRewards!A:I,9,FALSE)*BV60</f>
        <v>364800</v>
      </c>
      <c r="DU60">
        <f t="shared" si="26"/>
        <v>315360</v>
      </c>
      <c r="DV60">
        <f>SUM($DT$5:DT60)</f>
        <v>8236800</v>
      </c>
      <c r="DW60" s="46">
        <f t="shared" si="27"/>
        <v>5.2986596736596739E-2</v>
      </c>
      <c r="DX60">
        <f t="shared" si="42"/>
        <v>32.85</v>
      </c>
      <c r="DZ60" s="119">
        <f t="shared" si="43"/>
        <v>120000</v>
      </c>
      <c r="EA60" s="119">
        <f t="shared" si="44"/>
        <v>730.4</v>
      </c>
      <c r="EB60" s="121"/>
      <c r="ED60">
        <f t="shared" si="45"/>
        <v>730.4</v>
      </c>
      <c r="EE60">
        <f>B60*(3-1.333)*'Chest&amp;Cards&amp;Offer'!$J$70/100</f>
        <v>84.016800000000003</v>
      </c>
      <c r="EF60">
        <f t="shared" si="28"/>
        <v>814.41679999999997</v>
      </c>
      <c r="EG60">
        <f t="shared" si="29"/>
        <v>457</v>
      </c>
      <c r="EJ60">
        <f>VLOOKUP(W60,CardUpgrade!$I$52:$L$63,2,FALSE)</f>
        <v>716</v>
      </c>
      <c r="EK60">
        <f>VLOOKUP(X60,CardUpgrade!$I$52:$L$63,2,FALSE)</f>
        <v>716</v>
      </c>
      <c r="EL60">
        <f>VLOOKUP(Y60,CardUpgrade!$I$52:$L$63,3,FALSE)</f>
        <v>2916</v>
      </c>
      <c r="EM60">
        <f>VLOOKUP(Z60,CardUpgrade!$I$52:$L$63,3,FALSE)</f>
        <v>2916</v>
      </c>
      <c r="EN60">
        <f>VLOOKUP(AA60,CardUpgrade!$I$52:$L$63,3,FALSE)</f>
        <v>2916</v>
      </c>
      <c r="EO60">
        <f>VLOOKUP(AB60,CardUpgrade!$I$52:$L$63,3,FALSE)</f>
        <v>2916</v>
      </c>
      <c r="EP60">
        <f>VLOOKUP(AC60,CardUpgrade!$I$52:$L$63,4,FALSE)</f>
        <v>7776</v>
      </c>
      <c r="EQ60">
        <f>VLOOKUP(AD60,CardUpgrade!$I$52:$L$63,4,FALSE)</f>
        <v>7776</v>
      </c>
      <c r="ES60" s="7">
        <f t="shared" si="30"/>
        <v>13096</v>
      </c>
      <c r="EU60" s="7">
        <f t="shared" si="46"/>
        <v>28648</v>
      </c>
      <c r="EX60" s="7">
        <f t="shared" si="31"/>
        <v>4</v>
      </c>
      <c r="EY60" s="7">
        <f>SUM($EX$5:EX60)</f>
        <v>224</v>
      </c>
      <c r="EZ60" s="7">
        <v>2</v>
      </c>
      <c r="FA60" s="7">
        <f>SUM($EZ$5:EZ60)</f>
        <v>112</v>
      </c>
      <c r="FC60" s="7">
        <f>SUM($FB$5:FB60)</f>
        <v>108</v>
      </c>
      <c r="FD60" s="7">
        <f>VLOOKUP(CG60,ProgressReward!C:K,9,FALSE)</f>
        <v>107</v>
      </c>
      <c r="FE60" s="7">
        <f t="shared" si="32"/>
        <v>327</v>
      </c>
    </row>
    <row r="61" spans="1:202" x14ac:dyDescent="0.2">
      <c r="A61" s="39">
        <v>57</v>
      </c>
      <c r="B61">
        <v>57</v>
      </c>
      <c r="C61" s="14" t="s">
        <v>51</v>
      </c>
      <c r="D61">
        <v>10</v>
      </c>
      <c r="E61" t="str">
        <f t="shared" si="51"/>
        <v>紫1 - Lv10</v>
      </c>
      <c r="G61" t="str">
        <f t="shared" si="52"/>
        <v>紫10</v>
      </c>
      <c r="H61">
        <f>VLOOKUP(G61,Reference1!C:E,3,FALSE)</f>
        <v>3879</v>
      </c>
      <c r="I61" s="130"/>
      <c r="V61" s="28"/>
      <c r="W61" s="7">
        <v>10</v>
      </c>
      <c r="X61" s="7">
        <v>10</v>
      </c>
      <c r="Y61" s="7">
        <v>10</v>
      </c>
      <c r="Z61" s="7">
        <v>9</v>
      </c>
      <c r="AA61" s="7">
        <v>9</v>
      </c>
      <c r="AB61" s="7">
        <v>9</v>
      </c>
      <c r="AC61">
        <v>9</v>
      </c>
      <c r="AD61">
        <v>9</v>
      </c>
      <c r="AI61">
        <f>VLOOKUP(W61,CardUpgrade!$C$10:$I$20,6,FALSE)</f>
        <v>716</v>
      </c>
      <c r="AJ61">
        <f>VLOOKUP(X61,CardUpgrade!$C$10:$I$20,6,FALSE)</f>
        <v>716</v>
      </c>
      <c r="AK61">
        <f>VLOOKUP(Y61,CardUpgrade!$C$10:$I$20,6,FALSE)</f>
        <v>716</v>
      </c>
      <c r="AL61">
        <f>VLOOKUP(Z61,CardUpgrade!$C$10:$I$20,6,FALSE)</f>
        <v>486</v>
      </c>
      <c r="AM61">
        <f>VLOOKUP(AA61,CardUpgrade!$C$10:$I$20,6,FALSE)</f>
        <v>486</v>
      </c>
      <c r="AN61">
        <f>VLOOKUP(AB61,CardUpgrade!$C$10:$I$20,6,FALSE)</f>
        <v>486</v>
      </c>
      <c r="AO61">
        <f>VLOOKUP(AC61,CardUpgrade!$C$10:$I$20,7,FALSE)</f>
        <v>259</v>
      </c>
      <c r="AP61">
        <f>VLOOKUP(AD61,CardUpgrade!$C$10:$I$20,7,FALSE)</f>
        <v>259</v>
      </c>
      <c r="AS61" s="2">
        <f>SUM(AI61:AJ61)*'Chest&amp;Cards&amp;Offer'!$N$3 + SUM('Dungeon&amp;Framework'!AK61:AN61)*'Chest&amp;Cards&amp;Offer'!$N$4</f>
        <v>31243200</v>
      </c>
      <c r="AT61">
        <f>SUM(AO61:AP61)*'Chest&amp;Cards&amp;Offer'!$N$5</f>
        <v>24864000</v>
      </c>
      <c r="AU61" s="39">
        <f t="shared" si="33"/>
        <v>2760000</v>
      </c>
      <c r="AW61" s="41">
        <v>0.8</v>
      </c>
      <c r="AX61">
        <f t="shared" si="8"/>
        <v>551999.99999999988</v>
      </c>
      <c r="AY61">
        <f t="shared" si="9"/>
        <v>2208000</v>
      </c>
      <c r="AZ61">
        <f>SUM($AY$5:AY61)</f>
        <v>19737600</v>
      </c>
      <c r="BA61">
        <f>AZ61/'Chest&amp;Cards&amp;Offer'!$R$3</f>
        <v>82240</v>
      </c>
      <c r="BB61">
        <f t="shared" si="10"/>
        <v>822.4</v>
      </c>
      <c r="BC61">
        <v>57</v>
      </c>
      <c r="BH61">
        <f>VLOOKUP(LEFT(C61,1),'CardsStar&amp;Rewards'!$AF$13:$AJ$16,5,FALSE)</f>
        <v>16</v>
      </c>
      <c r="BI61">
        <f>VLOOKUP(LEFT(C61,1),'CardsStar&amp;Rewards'!$AF$19:$AJ$22,5,FALSE)</f>
        <v>8</v>
      </c>
      <c r="BJ61">
        <f>SUM($BI$5:BI61)</f>
        <v>322</v>
      </c>
      <c r="BS61">
        <f>VLOOKUP(BJ61,StarIdelRewards!A:D,4,FALSE)</f>
        <v>35</v>
      </c>
      <c r="BT61">
        <v>2</v>
      </c>
      <c r="BU61">
        <f t="shared" si="11"/>
        <v>160</v>
      </c>
      <c r="BV61">
        <f t="shared" si="12"/>
        <v>9600</v>
      </c>
      <c r="BW61">
        <f t="shared" si="13"/>
        <v>336000</v>
      </c>
      <c r="BX61">
        <f>SUM($BW$5:BW61)</f>
        <v>13689600</v>
      </c>
      <c r="BY61">
        <f>SUM($AX$5:AX61)</f>
        <v>11505600</v>
      </c>
      <c r="BZ61" s="46">
        <f t="shared" si="14"/>
        <v>0.18982060909470172</v>
      </c>
      <c r="CG61">
        <f t="shared" si="15"/>
        <v>322</v>
      </c>
      <c r="CH61" s="121"/>
      <c r="CI61" s="43">
        <f t="shared" si="39"/>
        <v>3</v>
      </c>
      <c r="CJ61" s="43">
        <f t="shared" si="39"/>
        <v>270</v>
      </c>
      <c r="CK61" s="42"/>
      <c r="CQ61">
        <f>VLOOKUP(W61,CardUpgrade!$O$9:$R$20,2,FALSE)</f>
        <v>3975000</v>
      </c>
      <c r="CR61">
        <f>VLOOKUP(X61,CardUpgrade!$O$9:$R$20,2,FALSE)</f>
        <v>3975000</v>
      </c>
      <c r="CS61">
        <f>VLOOKUP(Y61,CardUpgrade!$O$9:$R$20,3,FALSE)</f>
        <v>9435000</v>
      </c>
      <c r="CT61">
        <f>VLOOKUP(Z61,CardUpgrade!$O$9:$R$20,3,FALSE)</f>
        <v>6735000</v>
      </c>
      <c r="CU61">
        <f>VLOOKUP(AA61,CardUpgrade!$O$9:$R$20,3,FALSE)</f>
        <v>6735000</v>
      </c>
      <c r="CV61">
        <f>VLOOKUP(AB61,CardUpgrade!$O$9:$R$20,3,FALSE)</f>
        <v>6735000</v>
      </c>
      <c r="CW61">
        <f>VLOOKUP(AC61,CardUpgrade!$O$9:$R$20,4,FALSE)</f>
        <v>12165000</v>
      </c>
      <c r="CX61">
        <f>VLOOKUP(AD61,CardUpgrade!$O$9:$R$20,4,FALSE)</f>
        <v>12165000</v>
      </c>
      <c r="CY61">
        <f t="shared" si="17"/>
        <v>37590000</v>
      </c>
      <c r="CZ61">
        <f t="shared" si="34"/>
        <v>2700000</v>
      </c>
      <c r="DA61">
        <f t="shared" si="18"/>
        <v>168000</v>
      </c>
      <c r="DB61">
        <f t="shared" si="19"/>
        <v>1104000</v>
      </c>
      <c r="DC61" s="47">
        <v>0.1</v>
      </c>
      <c r="DD61" s="71">
        <f t="shared" si="20"/>
        <v>1285200</v>
      </c>
      <c r="DE61">
        <f t="shared" si="50"/>
        <v>33831000</v>
      </c>
      <c r="DF61" s="47">
        <v>0.5</v>
      </c>
      <c r="DG61" s="47">
        <f t="shared" si="38"/>
        <v>0.5</v>
      </c>
      <c r="DH61" s="74">
        <f t="shared" si="53"/>
        <v>642600</v>
      </c>
      <c r="DI61">
        <f>SUM($DH$5:DH61)</f>
        <v>9315840</v>
      </c>
      <c r="DJ61">
        <f t="shared" si="35"/>
        <v>642600</v>
      </c>
      <c r="DK61">
        <f t="shared" si="23"/>
        <v>642600</v>
      </c>
      <c r="DL61">
        <f>SUM($DK$5:DK61)</f>
        <v>9565440</v>
      </c>
      <c r="DM61">
        <f t="shared" si="41"/>
        <v>322</v>
      </c>
      <c r="DN61">
        <f>SUM($BH$5:BH61)</f>
        <v>616</v>
      </c>
      <c r="DO61">
        <f t="shared" si="24"/>
        <v>469</v>
      </c>
      <c r="DP61" s="121"/>
      <c r="DQ61" s="121"/>
      <c r="DR61">
        <f t="shared" si="25"/>
        <v>29706.335403726709</v>
      </c>
      <c r="DS61" s="121"/>
      <c r="DT61">
        <f>VLOOKUP(DM61,StarIdelRewards!A:I,9,FALSE)*BV61</f>
        <v>393600</v>
      </c>
      <c r="DU61">
        <f t="shared" si="26"/>
        <v>642600</v>
      </c>
      <c r="DV61">
        <f>SUM($DT$5:DT61)</f>
        <v>8630400</v>
      </c>
      <c r="DW61" s="46">
        <f t="shared" si="27"/>
        <v>7.9421579532814243E-2</v>
      </c>
      <c r="DX61">
        <f t="shared" si="42"/>
        <v>66.9375</v>
      </c>
      <c r="DZ61" s="119">
        <f t="shared" si="43"/>
        <v>270000</v>
      </c>
      <c r="EA61" s="119">
        <f t="shared" si="44"/>
        <v>822.4</v>
      </c>
      <c r="EB61" s="121"/>
      <c r="ED61">
        <f t="shared" si="45"/>
        <v>822.4</v>
      </c>
      <c r="EE61">
        <f>B61*(3-1.333)*'Chest&amp;Cards&amp;Offer'!$J$70/100</f>
        <v>85.517100000000013</v>
      </c>
      <c r="EF61">
        <f t="shared" si="28"/>
        <v>907.9171</v>
      </c>
      <c r="EG61">
        <f t="shared" si="29"/>
        <v>469</v>
      </c>
      <c r="EJ61">
        <f>VLOOKUP(W61,CardUpgrade!$I$52:$L$63,2,FALSE)</f>
        <v>716</v>
      </c>
      <c r="EK61">
        <f>VLOOKUP(X61,CardUpgrade!$I$52:$L$63,2,FALSE)</f>
        <v>716</v>
      </c>
      <c r="EL61">
        <f>VLOOKUP(Y61,CardUpgrade!$I$52:$L$63,3,FALSE)</f>
        <v>4296</v>
      </c>
      <c r="EM61">
        <f>VLOOKUP(Z61,CardUpgrade!$I$52:$L$63,3,FALSE)</f>
        <v>2916</v>
      </c>
      <c r="EN61">
        <f>VLOOKUP(AA61,CardUpgrade!$I$52:$L$63,3,FALSE)</f>
        <v>2916</v>
      </c>
      <c r="EO61">
        <f>VLOOKUP(AB61,CardUpgrade!$I$52:$L$63,3,FALSE)</f>
        <v>2916</v>
      </c>
      <c r="EP61">
        <f>VLOOKUP(AC61,CardUpgrade!$I$52:$L$63,4,FALSE)</f>
        <v>7776</v>
      </c>
      <c r="EQ61">
        <f>VLOOKUP(AD61,CardUpgrade!$I$52:$L$63,4,FALSE)</f>
        <v>7776</v>
      </c>
      <c r="ER61" s="7">
        <v>11</v>
      </c>
      <c r="ES61" s="7">
        <f t="shared" si="30"/>
        <v>14476</v>
      </c>
      <c r="EU61" s="7">
        <f t="shared" si="46"/>
        <v>30028</v>
      </c>
      <c r="EX61" s="7">
        <f t="shared" si="31"/>
        <v>4</v>
      </c>
      <c r="EY61" s="7">
        <f>SUM($EX$5:EX61)</f>
        <v>228</v>
      </c>
      <c r="EZ61" s="7">
        <v>2</v>
      </c>
      <c r="FA61" s="7">
        <f>SUM($EZ$5:EZ61)</f>
        <v>114</v>
      </c>
      <c r="FC61" s="7">
        <f>SUM($FB$5:FB61)</f>
        <v>108</v>
      </c>
      <c r="FD61" s="7">
        <f>VLOOKUP(CG61,ProgressReward!C:K,9,FALSE)</f>
        <v>107</v>
      </c>
      <c r="FE61" s="7">
        <f t="shared" si="32"/>
        <v>329</v>
      </c>
    </row>
    <row r="62" spans="1:202" x14ac:dyDescent="0.2">
      <c r="A62" s="39">
        <v>58</v>
      </c>
      <c r="B62">
        <v>58</v>
      </c>
      <c r="C62" s="14" t="s">
        <v>104</v>
      </c>
      <c r="D62">
        <v>10</v>
      </c>
      <c r="E62" t="str">
        <f t="shared" si="51"/>
        <v>紫2 - Lv10</v>
      </c>
      <c r="G62" t="str">
        <f t="shared" si="52"/>
        <v>紫10</v>
      </c>
      <c r="H62">
        <f>VLOOKUP(G62,Reference1!C:E,3,FALSE)</f>
        <v>3879</v>
      </c>
      <c r="I62" s="130"/>
      <c r="K62" t="s">
        <v>180</v>
      </c>
      <c r="V62" s="28" t="s">
        <v>342</v>
      </c>
      <c r="W62" s="7">
        <v>10</v>
      </c>
      <c r="X62" s="7">
        <v>10</v>
      </c>
      <c r="Y62" s="7">
        <v>10</v>
      </c>
      <c r="Z62" s="7">
        <v>10</v>
      </c>
      <c r="AA62" s="7">
        <v>9</v>
      </c>
      <c r="AB62" s="7">
        <v>9</v>
      </c>
      <c r="AC62" s="7">
        <v>10</v>
      </c>
      <c r="AD62">
        <v>9</v>
      </c>
      <c r="AI62">
        <f>VLOOKUP(W62,CardUpgrade!$C$10:$I$20,6,FALSE)</f>
        <v>716</v>
      </c>
      <c r="AJ62">
        <f>VLOOKUP(X62,CardUpgrade!$C$10:$I$20,6,FALSE)</f>
        <v>716</v>
      </c>
      <c r="AK62">
        <f>VLOOKUP(Y62,CardUpgrade!$C$10:$I$20,6,FALSE)</f>
        <v>716</v>
      </c>
      <c r="AL62">
        <f>VLOOKUP(Z62,CardUpgrade!$C$10:$I$20,6,FALSE)</f>
        <v>716</v>
      </c>
      <c r="AM62">
        <f>VLOOKUP(AA62,CardUpgrade!$C$10:$I$20,6,FALSE)</f>
        <v>486</v>
      </c>
      <c r="AN62">
        <f>VLOOKUP(AB62,CardUpgrade!$C$10:$I$20,6,FALSE)</f>
        <v>486</v>
      </c>
      <c r="AO62">
        <f>VLOOKUP(AC62,CardUpgrade!$C$10:$I$20,7,FALSE)</f>
        <v>389</v>
      </c>
      <c r="AP62">
        <f>VLOOKUP(AD62,CardUpgrade!$C$10:$I$20,7,FALSE)</f>
        <v>259</v>
      </c>
      <c r="AS62" s="2">
        <f>SUM(AI62:AJ62)*'Chest&amp;Cards&amp;Offer'!$N$3 + SUM('Dungeon&amp;Framework'!AK62:AN62)*'Chest&amp;Cards&amp;Offer'!$N$4</f>
        <v>34003200</v>
      </c>
      <c r="AT62">
        <f>SUM(AO62:AP62)*'Chest&amp;Cards&amp;Offer'!$N$5</f>
        <v>31104000</v>
      </c>
      <c r="AU62" s="39">
        <f t="shared" si="33"/>
        <v>2760000</v>
      </c>
      <c r="AW62" s="41">
        <v>0.8</v>
      </c>
      <c r="AX62">
        <f t="shared" si="8"/>
        <v>551999.99999999988</v>
      </c>
      <c r="AY62">
        <f t="shared" si="9"/>
        <v>2208000</v>
      </c>
      <c r="AZ62">
        <f>SUM($AY$5:AY62)</f>
        <v>21945600</v>
      </c>
      <c r="BA62">
        <f>AZ62/'Chest&amp;Cards&amp;Offer'!$R$3</f>
        <v>91440</v>
      </c>
      <c r="BB62">
        <f t="shared" si="10"/>
        <v>914.4</v>
      </c>
      <c r="BC62">
        <v>58</v>
      </c>
      <c r="BH62">
        <f>VLOOKUP(LEFT(C62,1),'CardsStar&amp;Rewards'!$AF$13:$AJ$16,5,FALSE)</f>
        <v>16</v>
      </c>
      <c r="BI62">
        <f>VLOOKUP(LEFT(C62,1),'CardsStar&amp;Rewards'!$AF$19:$AJ$22,5,FALSE)</f>
        <v>8</v>
      </c>
      <c r="BJ62">
        <f>SUM($BI$5:BI62)</f>
        <v>330</v>
      </c>
      <c r="BS62">
        <f>VLOOKUP(BJ62,StarIdelRewards!A:D,4,FALSE)</f>
        <v>36</v>
      </c>
      <c r="BT62">
        <v>2</v>
      </c>
      <c r="BU62">
        <f t="shared" si="11"/>
        <v>160</v>
      </c>
      <c r="BV62">
        <f t="shared" si="12"/>
        <v>9600</v>
      </c>
      <c r="BW62">
        <f t="shared" si="13"/>
        <v>345600</v>
      </c>
      <c r="BX62">
        <f>SUM($BW$5:BW62)</f>
        <v>14035200</v>
      </c>
      <c r="BY62">
        <f>SUM($AX$5:AX62)</f>
        <v>12057600</v>
      </c>
      <c r="BZ62" s="46">
        <f t="shared" si="14"/>
        <v>0.16401273885350318</v>
      </c>
      <c r="CG62">
        <f t="shared" si="15"/>
        <v>330</v>
      </c>
      <c r="CH62" s="121"/>
      <c r="CI62" s="43">
        <f t="shared" si="39"/>
        <v>4</v>
      </c>
      <c r="CJ62" s="43">
        <f t="shared" si="39"/>
        <v>360</v>
      </c>
      <c r="CK62" s="42"/>
      <c r="CQ62">
        <f>VLOOKUP(W62,CardUpgrade!$O$9:$R$20,2,FALSE)</f>
        <v>3975000</v>
      </c>
      <c r="CR62">
        <f>VLOOKUP(X62,CardUpgrade!$O$9:$R$20,2,FALSE)</f>
        <v>3975000</v>
      </c>
      <c r="CS62">
        <f>VLOOKUP(Y62,CardUpgrade!$O$9:$R$20,3,FALSE)</f>
        <v>9435000</v>
      </c>
      <c r="CT62">
        <f>VLOOKUP(Z62,CardUpgrade!$O$9:$R$20,3,FALSE)</f>
        <v>9435000</v>
      </c>
      <c r="CU62">
        <f>VLOOKUP(AA62,CardUpgrade!$O$9:$R$20,3,FALSE)</f>
        <v>6735000</v>
      </c>
      <c r="CV62">
        <f>VLOOKUP(AB62,CardUpgrade!$O$9:$R$20,3,FALSE)</f>
        <v>6735000</v>
      </c>
      <c r="CW62">
        <f>VLOOKUP(AC62,CardUpgrade!$O$9:$R$20,4,FALSE)</f>
        <v>16665000</v>
      </c>
      <c r="CX62">
        <f>VLOOKUP(AD62,CardUpgrade!$O$9:$R$20,4,FALSE)</f>
        <v>12165000</v>
      </c>
      <c r="CY62">
        <f t="shared" si="17"/>
        <v>40290000</v>
      </c>
      <c r="CZ62">
        <f t="shared" si="34"/>
        <v>2700000</v>
      </c>
      <c r="DA62">
        <f t="shared" si="18"/>
        <v>172800</v>
      </c>
      <c r="DB62">
        <f t="shared" si="19"/>
        <v>1104000</v>
      </c>
      <c r="DC62" s="47">
        <v>0.1</v>
      </c>
      <c r="DD62" s="71">
        <f t="shared" si="20"/>
        <v>1280880</v>
      </c>
      <c r="DE62">
        <f t="shared" si="50"/>
        <v>36261000</v>
      </c>
      <c r="DF62" s="47">
        <v>0.5</v>
      </c>
      <c r="DG62" s="47">
        <f t="shared" si="38"/>
        <v>0.5</v>
      </c>
      <c r="DH62" s="74">
        <f t="shared" si="53"/>
        <v>640440</v>
      </c>
      <c r="DI62">
        <f>SUM($DH$5:DH62)</f>
        <v>9956280</v>
      </c>
      <c r="DJ62">
        <f t="shared" si="35"/>
        <v>640440</v>
      </c>
      <c r="DK62">
        <f t="shared" si="23"/>
        <v>640440</v>
      </c>
      <c r="DL62">
        <f>SUM($DK$5:DK62)</f>
        <v>10205880</v>
      </c>
      <c r="DM62">
        <f t="shared" si="41"/>
        <v>330</v>
      </c>
      <c r="DN62">
        <f>SUM($BH$5:BH62)</f>
        <v>632</v>
      </c>
      <c r="DO62">
        <f t="shared" si="24"/>
        <v>481</v>
      </c>
      <c r="DP62" s="121"/>
      <c r="DQ62" s="121"/>
      <c r="DR62">
        <f t="shared" si="25"/>
        <v>30926.909090909092</v>
      </c>
      <c r="DS62" s="121"/>
      <c r="DT62">
        <f>VLOOKUP(DM62,StarIdelRewards!A:I,9,FALSE)*BV62</f>
        <v>422400</v>
      </c>
      <c r="DU62">
        <f t="shared" si="26"/>
        <v>640440</v>
      </c>
      <c r="DV62">
        <f>SUM($DT$5:DT62)</f>
        <v>9052800</v>
      </c>
      <c r="DW62" s="46">
        <f t="shared" si="27"/>
        <v>9.9801166489925763E-2</v>
      </c>
      <c r="DX62">
        <f t="shared" si="42"/>
        <v>66.712500000000006</v>
      </c>
      <c r="DZ62" s="119">
        <f t="shared" si="43"/>
        <v>270000</v>
      </c>
      <c r="EA62" s="119">
        <f t="shared" si="44"/>
        <v>914.4</v>
      </c>
      <c r="EB62" s="121"/>
      <c r="ED62">
        <f t="shared" si="45"/>
        <v>914.4</v>
      </c>
      <c r="EE62">
        <f>B62*(3-1.333)*'Chest&amp;Cards&amp;Offer'!$J$70/100</f>
        <v>87.017399999999995</v>
      </c>
      <c r="EF62">
        <f t="shared" si="28"/>
        <v>1001.4173999999999</v>
      </c>
      <c r="EG62">
        <f t="shared" si="29"/>
        <v>481</v>
      </c>
      <c r="EJ62">
        <f>VLOOKUP(W62,CardUpgrade!$I$52:$L$63,2,FALSE)</f>
        <v>716</v>
      </c>
      <c r="EK62">
        <f>VLOOKUP(X62,CardUpgrade!$I$52:$L$63,2,FALSE)</f>
        <v>716</v>
      </c>
      <c r="EL62">
        <f>VLOOKUP(Y62,CardUpgrade!$I$52:$L$63,3,FALSE)</f>
        <v>4296</v>
      </c>
      <c r="EM62">
        <f>VLOOKUP(Z62,CardUpgrade!$I$52:$L$63,3,FALSE)</f>
        <v>4296</v>
      </c>
      <c r="EN62">
        <f>VLOOKUP(AA62,CardUpgrade!$I$52:$L$63,3,FALSE)</f>
        <v>2916</v>
      </c>
      <c r="EO62">
        <f>VLOOKUP(AB62,CardUpgrade!$I$52:$L$63,3,FALSE)</f>
        <v>2916</v>
      </c>
      <c r="EP62">
        <f>VLOOKUP(AC62,CardUpgrade!$I$52:$L$63,4,FALSE)</f>
        <v>11456</v>
      </c>
      <c r="EQ62">
        <f>VLOOKUP(AD62,CardUpgrade!$I$52:$L$63,4,FALSE)</f>
        <v>7776</v>
      </c>
      <c r="ES62" s="7">
        <f t="shared" si="30"/>
        <v>15856</v>
      </c>
      <c r="ET62">
        <v>14</v>
      </c>
      <c r="EU62" s="7">
        <f t="shared" si="46"/>
        <v>35088</v>
      </c>
      <c r="EX62" s="7">
        <f t="shared" si="31"/>
        <v>4</v>
      </c>
      <c r="EY62" s="7">
        <f>SUM($EX$5:EX62)</f>
        <v>232</v>
      </c>
      <c r="EZ62" s="7">
        <v>2</v>
      </c>
      <c r="FA62" s="7">
        <f>SUM($EZ$5:EZ62)</f>
        <v>116</v>
      </c>
      <c r="FC62" s="7">
        <f>SUM($FB$5:FB62)</f>
        <v>108</v>
      </c>
      <c r="FD62" s="7">
        <f>VLOOKUP(CG62,ProgressReward!C:K,9,FALSE)</f>
        <v>107</v>
      </c>
      <c r="FE62" s="7">
        <f t="shared" si="32"/>
        <v>331</v>
      </c>
      <c r="GQ62" t="s">
        <v>274</v>
      </c>
    </row>
    <row r="63" spans="1:202" x14ac:dyDescent="0.2">
      <c r="A63" s="39">
        <v>59</v>
      </c>
      <c r="B63">
        <v>59</v>
      </c>
      <c r="C63" s="14" t="s">
        <v>112</v>
      </c>
      <c r="D63">
        <v>10</v>
      </c>
      <c r="E63" t="str">
        <f t="shared" si="51"/>
        <v>紫3 - Lv10</v>
      </c>
      <c r="G63" t="str">
        <f t="shared" si="52"/>
        <v>紫10</v>
      </c>
      <c r="H63">
        <f>VLOOKUP(G63,Reference1!C:E,3,FALSE)</f>
        <v>3879</v>
      </c>
      <c r="I63" s="130"/>
      <c r="K63" t="s">
        <v>181</v>
      </c>
      <c r="V63" s="28"/>
      <c r="W63" s="7">
        <v>10</v>
      </c>
      <c r="X63" s="7">
        <v>10</v>
      </c>
      <c r="Y63" s="7">
        <v>10</v>
      </c>
      <c r="Z63" s="7">
        <v>10</v>
      </c>
      <c r="AA63" s="7">
        <v>10</v>
      </c>
      <c r="AB63" s="7">
        <v>9</v>
      </c>
      <c r="AC63" s="7">
        <v>10</v>
      </c>
      <c r="AD63">
        <v>10</v>
      </c>
      <c r="AI63">
        <f>VLOOKUP(W63,CardUpgrade!$C$10:$I$20,6,FALSE)</f>
        <v>716</v>
      </c>
      <c r="AJ63">
        <f>VLOOKUP(X63,CardUpgrade!$C$10:$I$20,6,FALSE)</f>
        <v>716</v>
      </c>
      <c r="AK63">
        <f>VLOOKUP(Y63,CardUpgrade!$C$10:$I$20,6,FALSE)</f>
        <v>716</v>
      </c>
      <c r="AL63">
        <f>VLOOKUP(Z63,CardUpgrade!$C$10:$I$20,6,FALSE)</f>
        <v>716</v>
      </c>
      <c r="AM63">
        <f>VLOOKUP(AA63,CardUpgrade!$C$10:$I$20,6,FALSE)</f>
        <v>716</v>
      </c>
      <c r="AN63">
        <f>VLOOKUP(AB63,CardUpgrade!$C$10:$I$20,6,FALSE)</f>
        <v>486</v>
      </c>
      <c r="AO63">
        <f>VLOOKUP(AC63,CardUpgrade!$C$10:$I$20,7,FALSE)</f>
        <v>389</v>
      </c>
      <c r="AP63">
        <f>VLOOKUP(AD63,CardUpgrade!$C$10:$I$20,7,FALSE)</f>
        <v>389</v>
      </c>
      <c r="AS63" s="2">
        <f>SUM(AI63:AJ63)*'Chest&amp;Cards&amp;Offer'!$N$3 + SUM('Dungeon&amp;Framework'!AK63:AN63)*'Chest&amp;Cards&amp;Offer'!$N$4</f>
        <v>36763200</v>
      </c>
      <c r="AT63">
        <f>SUM(AO63:AP63)*'Chest&amp;Cards&amp;Offer'!$N$5</f>
        <v>37344000</v>
      </c>
      <c r="AU63" s="39">
        <f t="shared" si="33"/>
        <v>2760000</v>
      </c>
      <c r="AW63" s="41">
        <v>0.8</v>
      </c>
      <c r="AX63">
        <f t="shared" si="8"/>
        <v>551999.99999999988</v>
      </c>
      <c r="AY63">
        <f t="shared" si="9"/>
        <v>2208000</v>
      </c>
      <c r="AZ63">
        <f>SUM($AY$5:AY63)</f>
        <v>24153600</v>
      </c>
      <c r="BA63">
        <f>AZ63/'Chest&amp;Cards&amp;Offer'!$R$3</f>
        <v>100640</v>
      </c>
      <c r="BB63">
        <f t="shared" si="10"/>
        <v>1006.4</v>
      </c>
      <c r="BC63">
        <v>59</v>
      </c>
      <c r="BH63">
        <f>VLOOKUP(LEFT(C63,1),'CardsStar&amp;Rewards'!$AF$13:$AJ$16,5,FALSE)</f>
        <v>16</v>
      </c>
      <c r="BI63">
        <f>VLOOKUP(LEFT(C63,1),'CardsStar&amp;Rewards'!$AF$19:$AJ$22,5,FALSE)</f>
        <v>8</v>
      </c>
      <c r="BJ63">
        <f>SUM($BI$5:BI63)</f>
        <v>338</v>
      </c>
      <c r="BS63">
        <f>VLOOKUP(BJ63,StarIdelRewards!A:D,4,FALSE)</f>
        <v>36</v>
      </c>
      <c r="BT63">
        <v>2</v>
      </c>
      <c r="BU63">
        <f t="shared" si="11"/>
        <v>160</v>
      </c>
      <c r="BV63">
        <f t="shared" si="12"/>
        <v>9600</v>
      </c>
      <c r="BW63">
        <f t="shared" si="13"/>
        <v>345600</v>
      </c>
      <c r="BX63">
        <f>SUM($BW$5:BW63)</f>
        <v>14380800</v>
      </c>
      <c r="BY63">
        <f>SUM($AX$5:AX63)</f>
        <v>12609600</v>
      </c>
      <c r="BZ63" s="46">
        <f t="shared" si="14"/>
        <v>0.14046440807004187</v>
      </c>
      <c r="CG63">
        <f t="shared" si="15"/>
        <v>338</v>
      </c>
      <c r="CH63" s="121"/>
      <c r="CI63" s="43">
        <f t="shared" si="39"/>
        <v>5</v>
      </c>
      <c r="CJ63" s="43">
        <f t="shared" si="39"/>
        <v>450</v>
      </c>
      <c r="CK63" s="42"/>
      <c r="CQ63">
        <f>VLOOKUP(W63,CardUpgrade!$O$9:$R$20,2,FALSE)</f>
        <v>3975000</v>
      </c>
      <c r="CR63">
        <f>VLOOKUP(X63,CardUpgrade!$O$9:$R$20,2,FALSE)</f>
        <v>3975000</v>
      </c>
      <c r="CS63">
        <f>VLOOKUP(Y63,CardUpgrade!$O$9:$R$20,3,FALSE)</f>
        <v>9435000</v>
      </c>
      <c r="CT63">
        <f>VLOOKUP(Z63,CardUpgrade!$O$9:$R$20,3,FALSE)</f>
        <v>9435000</v>
      </c>
      <c r="CU63">
        <f>VLOOKUP(AA63,CardUpgrade!$O$9:$R$20,3,FALSE)</f>
        <v>9435000</v>
      </c>
      <c r="CV63">
        <f>VLOOKUP(AB63,CardUpgrade!$O$9:$R$20,3,FALSE)</f>
        <v>6735000</v>
      </c>
      <c r="CW63">
        <f>VLOOKUP(AC63,CardUpgrade!$O$9:$R$20,4,FALSE)</f>
        <v>16665000</v>
      </c>
      <c r="CX63">
        <f>VLOOKUP(AD63,CardUpgrade!$O$9:$R$20,4,FALSE)</f>
        <v>16665000</v>
      </c>
      <c r="CY63">
        <f t="shared" si="17"/>
        <v>42990000</v>
      </c>
      <c r="CZ63">
        <f t="shared" si="34"/>
        <v>2700000</v>
      </c>
      <c r="DA63">
        <f t="shared" si="18"/>
        <v>172800</v>
      </c>
      <c r="DB63">
        <f t="shared" si="19"/>
        <v>1104000</v>
      </c>
      <c r="DC63" s="47">
        <v>0.1</v>
      </c>
      <c r="DD63" s="71">
        <f t="shared" si="20"/>
        <v>1280880</v>
      </c>
      <c r="DE63">
        <f t="shared" si="50"/>
        <v>38691000</v>
      </c>
      <c r="DF63" s="47">
        <v>0.5</v>
      </c>
      <c r="DG63" s="47">
        <f t="shared" ref="DG63:DG64" si="54">1-DF63</f>
        <v>0.5</v>
      </c>
      <c r="DH63" s="74">
        <f t="shared" si="53"/>
        <v>640440</v>
      </c>
      <c r="DI63">
        <f>SUM($DH$5:DH63)</f>
        <v>10596720</v>
      </c>
      <c r="DJ63">
        <f t="shared" si="35"/>
        <v>640440</v>
      </c>
      <c r="DK63">
        <f t="shared" si="23"/>
        <v>640440</v>
      </c>
      <c r="DL63">
        <f>SUM($DK$5:DK63)</f>
        <v>10846320</v>
      </c>
      <c r="DM63">
        <f t="shared" si="41"/>
        <v>338</v>
      </c>
      <c r="DN63">
        <f>SUM($BH$5:BH63)</f>
        <v>648</v>
      </c>
      <c r="DO63">
        <f t="shared" si="24"/>
        <v>493</v>
      </c>
      <c r="DP63" s="121"/>
      <c r="DQ63" s="121"/>
      <c r="DR63">
        <f t="shared" si="25"/>
        <v>32089.704142011833</v>
      </c>
      <c r="DS63" s="121"/>
      <c r="DT63">
        <f>VLOOKUP(DM63,StarIdelRewards!A:I,9,FALSE)*BV63</f>
        <v>441600</v>
      </c>
      <c r="DU63">
        <f t="shared" si="26"/>
        <v>640440</v>
      </c>
      <c r="DV63">
        <f>SUM($DT$5:DT63)</f>
        <v>9494400</v>
      </c>
      <c r="DW63" s="46">
        <f t="shared" si="27"/>
        <v>0.11610212335692618</v>
      </c>
      <c r="DX63">
        <f t="shared" si="42"/>
        <v>66.712500000000006</v>
      </c>
      <c r="DZ63" s="119">
        <f t="shared" si="43"/>
        <v>270000</v>
      </c>
      <c r="EA63" s="119">
        <f t="shared" si="44"/>
        <v>1006.4</v>
      </c>
      <c r="EB63" s="121"/>
      <c r="ED63">
        <f t="shared" si="45"/>
        <v>1006.4</v>
      </c>
      <c r="EE63">
        <f>B63*(3-1.333)*'Chest&amp;Cards&amp;Offer'!$J$70/100</f>
        <v>88.517700000000005</v>
      </c>
      <c r="EF63">
        <f t="shared" si="28"/>
        <v>1094.9177</v>
      </c>
      <c r="EG63">
        <f t="shared" si="29"/>
        <v>493</v>
      </c>
      <c r="EJ63">
        <f>VLOOKUP(W63,CardUpgrade!$I$52:$L$63,2,FALSE)</f>
        <v>716</v>
      </c>
      <c r="EK63">
        <f>VLOOKUP(X63,CardUpgrade!$I$52:$L$63,2,FALSE)</f>
        <v>716</v>
      </c>
      <c r="EL63">
        <f>VLOOKUP(Y63,CardUpgrade!$I$52:$L$63,3,FALSE)</f>
        <v>4296</v>
      </c>
      <c r="EM63">
        <f>VLOOKUP(Z63,CardUpgrade!$I$52:$L$63,3,FALSE)</f>
        <v>4296</v>
      </c>
      <c r="EN63">
        <f>VLOOKUP(AA63,CardUpgrade!$I$52:$L$63,3,FALSE)</f>
        <v>4296</v>
      </c>
      <c r="EO63">
        <f>VLOOKUP(AB63,CardUpgrade!$I$52:$L$63,3,FALSE)</f>
        <v>2916</v>
      </c>
      <c r="EP63">
        <f>VLOOKUP(AC63,CardUpgrade!$I$52:$L$63,4,FALSE)</f>
        <v>11456</v>
      </c>
      <c r="EQ63">
        <f>VLOOKUP(AD63,CardUpgrade!$I$52:$L$63,4,FALSE)</f>
        <v>11456</v>
      </c>
      <c r="ES63" s="7">
        <f t="shared" si="30"/>
        <v>17236</v>
      </c>
      <c r="EU63" s="7">
        <f t="shared" si="46"/>
        <v>40148</v>
      </c>
      <c r="EX63" s="7">
        <f t="shared" si="31"/>
        <v>4</v>
      </c>
      <c r="EY63" s="7">
        <f>SUM($EX$5:EX63)</f>
        <v>236</v>
      </c>
      <c r="EZ63" s="7">
        <v>2</v>
      </c>
      <c r="FA63" s="7">
        <f>SUM($EZ$5:EZ63)</f>
        <v>118</v>
      </c>
      <c r="FC63" s="7">
        <f>SUM($FB$5:FB63)</f>
        <v>108</v>
      </c>
      <c r="FD63" s="7">
        <f>VLOOKUP(CG63,ProgressReward!C:K,9,FALSE)</f>
        <v>107</v>
      </c>
      <c r="FE63" s="7">
        <f t="shared" si="32"/>
        <v>333</v>
      </c>
      <c r="GQ63" t="s">
        <v>275</v>
      </c>
    </row>
    <row r="64" spans="1:202" ht="17" customHeight="1" x14ac:dyDescent="0.2">
      <c r="A64" s="39">
        <v>60</v>
      </c>
      <c r="B64">
        <v>60</v>
      </c>
      <c r="C64" s="14" t="s">
        <v>113</v>
      </c>
      <c r="D64">
        <v>10</v>
      </c>
      <c r="E64" t="str">
        <f t="shared" si="51"/>
        <v>紫4 - Lv10</v>
      </c>
      <c r="G64" t="str">
        <f t="shared" si="52"/>
        <v>紫10</v>
      </c>
      <c r="H64">
        <f>VLOOKUP(G64,Reference1!C:E,3,FALSE)</f>
        <v>3879</v>
      </c>
      <c r="I64" s="130"/>
      <c r="V64" s="28"/>
      <c r="W64" s="7">
        <v>10</v>
      </c>
      <c r="X64" s="7">
        <v>10</v>
      </c>
      <c r="Y64" s="7">
        <v>10</v>
      </c>
      <c r="Z64" s="7">
        <v>10</v>
      </c>
      <c r="AA64" s="7">
        <v>10</v>
      </c>
      <c r="AB64" s="7">
        <v>10</v>
      </c>
      <c r="AC64" s="7">
        <v>10</v>
      </c>
      <c r="AD64">
        <v>10</v>
      </c>
      <c r="AI64">
        <f>VLOOKUP(W64,CardUpgrade!$C$10:$I$20,6,FALSE)</f>
        <v>716</v>
      </c>
      <c r="AJ64">
        <f>VLOOKUP(X64,CardUpgrade!$C$10:$I$20,6,FALSE)</f>
        <v>716</v>
      </c>
      <c r="AK64">
        <f>VLOOKUP(Y64,CardUpgrade!$C$10:$I$20,6,FALSE)</f>
        <v>716</v>
      </c>
      <c r="AL64">
        <f>VLOOKUP(Z64,CardUpgrade!$C$10:$I$20,6,FALSE)</f>
        <v>716</v>
      </c>
      <c r="AM64">
        <f>VLOOKUP(AA64,CardUpgrade!$C$10:$I$20,6,FALSE)</f>
        <v>716</v>
      </c>
      <c r="AN64">
        <f>VLOOKUP(AB64,CardUpgrade!$C$10:$I$20,6,FALSE)</f>
        <v>716</v>
      </c>
      <c r="AO64">
        <f>VLOOKUP(AC64,CardUpgrade!$C$10:$I$20,7,FALSE)</f>
        <v>389</v>
      </c>
      <c r="AP64">
        <f>VLOOKUP(AD64,CardUpgrade!$C$10:$I$20,7,FALSE)</f>
        <v>389</v>
      </c>
      <c r="AS64" s="2">
        <f>SUM(AI64:AJ64)*'Chest&amp;Cards&amp;Offer'!$N$3 + SUM('Dungeon&amp;Framework'!AK64:AN64)*'Chest&amp;Cards&amp;Offer'!$N$4</f>
        <v>39523200</v>
      </c>
      <c r="AT64">
        <f>SUM(AO64:AP64)*'Chest&amp;Cards&amp;Offer'!$N$5</f>
        <v>37344000</v>
      </c>
      <c r="AU64" s="39">
        <f t="shared" si="33"/>
        <v>2760000</v>
      </c>
      <c r="AW64" s="41">
        <v>0.8</v>
      </c>
      <c r="AX64">
        <f t="shared" si="8"/>
        <v>551999.99999999988</v>
      </c>
      <c r="AY64">
        <f t="shared" si="9"/>
        <v>2208000</v>
      </c>
      <c r="AZ64">
        <f>SUM($AY$5:AY64)</f>
        <v>26361600</v>
      </c>
      <c r="BA64">
        <f>AZ64/'Chest&amp;Cards&amp;Offer'!$R$3</f>
        <v>109840</v>
      </c>
      <c r="BB64">
        <f t="shared" si="10"/>
        <v>1098.4000000000001</v>
      </c>
      <c r="BC64">
        <v>60</v>
      </c>
      <c r="BD64">
        <f>SUM(AY59:AY64)</f>
        <v>10156800</v>
      </c>
      <c r="BE64">
        <f>BD64/'Chest&amp;Cards&amp;Offer'!$R$3</f>
        <v>42320</v>
      </c>
      <c r="BF64">
        <f>BE64/100</f>
        <v>423.2</v>
      </c>
      <c r="BG64">
        <f>SUM(AX59:AX64)</f>
        <v>2539199.9999999995</v>
      </c>
      <c r="BH64">
        <f>VLOOKUP(LEFT(C64,1),'CardsStar&amp;Rewards'!$AF$13:$AJ$16,5,FALSE)</f>
        <v>16</v>
      </c>
      <c r="BI64">
        <f>VLOOKUP(LEFT(C64,1),'CardsStar&amp;Rewards'!$AF$19:$AJ$22,5,FALSE)</f>
        <v>8</v>
      </c>
      <c r="BJ64">
        <f>SUM($BI$5:BI64)</f>
        <v>346</v>
      </c>
      <c r="BS64">
        <f>VLOOKUP(BJ64,StarIdelRewards!A:D,4,FALSE)</f>
        <v>37</v>
      </c>
      <c r="BT64">
        <v>2</v>
      </c>
      <c r="BU64">
        <f t="shared" si="11"/>
        <v>160</v>
      </c>
      <c r="BV64">
        <f t="shared" si="12"/>
        <v>9600</v>
      </c>
      <c r="BW64">
        <f t="shared" si="13"/>
        <v>355200</v>
      </c>
      <c r="BX64">
        <f>SUM($BW$5:BW64)</f>
        <v>14736000</v>
      </c>
      <c r="BY64">
        <f>SUM($AX$5:AX64)</f>
        <v>13161600</v>
      </c>
      <c r="BZ64" s="46">
        <f t="shared" si="14"/>
        <v>0.11962071480671042</v>
      </c>
      <c r="CB64">
        <f>BF64</f>
        <v>423.2</v>
      </c>
      <c r="CC64">
        <f>CB64/2</f>
        <v>211.6</v>
      </c>
      <c r="CG64">
        <f t="shared" si="15"/>
        <v>346</v>
      </c>
      <c r="CH64" s="121"/>
      <c r="CI64" s="43">
        <f t="shared" si="39"/>
        <v>6</v>
      </c>
      <c r="CJ64" s="43">
        <f t="shared" si="39"/>
        <v>540</v>
      </c>
      <c r="CK64" s="43">
        <f>CJ64+BE64/3</f>
        <v>14646.666666666666</v>
      </c>
      <c r="CN64">
        <f>CK64</f>
        <v>14646.666666666666</v>
      </c>
      <c r="CO64">
        <f>CK64</f>
        <v>14646.666666666666</v>
      </c>
      <c r="CQ64">
        <f>VLOOKUP(W64,CardUpgrade!$O$9:$R$20,2,FALSE)</f>
        <v>3975000</v>
      </c>
      <c r="CR64">
        <f>VLOOKUP(X64,CardUpgrade!$O$9:$R$20,2,FALSE)</f>
        <v>3975000</v>
      </c>
      <c r="CS64">
        <f>VLOOKUP(Y64,CardUpgrade!$O$9:$R$20,3,FALSE)</f>
        <v>9435000</v>
      </c>
      <c r="CT64">
        <f>VLOOKUP(Z64,CardUpgrade!$O$9:$R$20,3,FALSE)</f>
        <v>9435000</v>
      </c>
      <c r="CU64">
        <f>VLOOKUP(AA64,CardUpgrade!$O$9:$R$20,3,FALSE)</f>
        <v>9435000</v>
      </c>
      <c r="CV64">
        <f>VLOOKUP(AB64,CardUpgrade!$O$9:$R$20,3,FALSE)</f>
        <v>9435000</v>
      </c>
      <c r="CW64">
        <f>VLOOKUP(AC64,CardUpgrade!$O$9:$R$20,4,FALSE)</f>
        <v>16665000</v>
      </c>
      <c r="CX64">
        <f>VLOOKUP(AD64,CardUpgrade!$O$9:$R$20,4,FALSE)</f>
        <v>16665000</v>
      </c>
      <c r="CY64">
        <f t="shared" si="17"/>
        <v>45690000</v>
      </c>
      <c r="CZ64">
        <f t="shared" si="34"/>
        <v>2700000</v>
      </c>
      <c r="DA64">
        <f t="shared" si="18"/>
        <v>177600</v>
      </c>
      <c r="DB64">
        <f t="shared" si="19"/>
        <v>1104000</v>
      </c>
      <c r="DC64" s="47">
        <v>0.1</v>
      </c>
      <c r="DD64" s="71">
        <f t="shared" si="20"/>
        <v>1276560</v>
      </c>
      <c r="DE64">
        <f t="shared" si="50"/>
        <v>41121000</v>
      </c>
      <c r="DF64" s="47">
        <v>0.5</v>
      </c>
      <c r="DG64" s="47">
        <f t="shared" si="54"/>
        <v>0.5</v>
      </c>
      <c r="DH64" s="74">
        <f t="shared" si="53"/>
        <v>638280</v>
      </c>
      <c r="DI64">
        <f>SUM($DH$5:DH64)</f>
        <v>11235000</v>
      </c>
      <c r="DJ64">
        <f t="shared" si="35"/>
        <v>638280</v>
      </c>
      <c r="DK64">
        <f t="shared" si="23"/>
        <v>638280</v>
      </c>
      <c r="DL64">
        <f>SUM($DK$5:DK64)</f>
        <v>11484600</v>
      </c>
      <c r="DM64">
        <f t="shared" si="41"/>
        <v>346</v>
      </c>
      <c r="DN64">
        <f>SUM($BH$5:BH64)</f>
        <v>664</v>
      </c>
      <c r="DO64">
        <f t="shared" si="24"/>
        <v>505</v>
      </c>
      <c r="DP64" s="121"/>
      <c r="DQ64" s="121"/>
      <c r="DR64">
        <f t="shared" si="25"/>
        <v>33192.485549132951</v>
      </c>
      <c r="DS64" s="121"/>
      <c r="DT64">
        <f>VLOOKUP(DM64,StarIdelRewards!A:I,9,FALSE)*BV64</f>
        <v>470400</v>
      </c>
      <c r="DU64">
        <f t="shared" si="26"/>
        <v>638280</v>
      </c>
      <c r="DV64">
        <f>SUM($DT$5:DT64)</f>
        <v>9964800</v>
      </c>
      <c r="DW64" s="46">
        <f t="shared" si="27"/>
        <v>0.12746868978805395</v>
      </c>
      <c r="DX64">
        <f t="shared" si="42"/>
        <v>66.487499999999997</v>
      </c>
      <c r="DZ64" s="119">
        <f t="shared" si="43"/>
        <v>270000</v>
      </c>
      <c r="EA64" s="119">
        <f t="shared" si="44"/>
        <v>1098.4000000000001</v>
      </c>
      <c r="EB64" s="121"/>
      <c r="ED64">
        <f t="shared" si="45"/>
        <v>1098.4000000000001</v>
      </c>
      <c r="EE64">
        <f>B64*(3-1.333)*'Chest&amp;Cards&amp;Offer'!$J$70/100</f>
        <v>90.017999999999986</v>
      </c>
      <c r="EF64">
        <f t="shared" si="28"/>
        <v>1188.4180000000001</v>
      </c>
      <c r="EG64">
        <f t="shared" si="29"/>
        <v>505</v>
      </c>
      <c r="EH64">
        <f>EF64/EG64*100</f>
        <v>235.33029702970302</v>
      </c>
      <c r="EJ64">
        <f>VLOOKUP(W64,CardUpgrade!$I$52:$L$63,2,FALSE)</f>
        <v>716</v>
      </c>
      <c r="EK64">
        <f>VLOOKUP(X64,CardUpgrade!$I$52:$L$63,2,FALSE)</f>
        <v>716</v>
      </c>
      <c r="EL64">
        <f>VLOOKUP(Y64,CardUpgrade!$I$52:$L$63,3,FALSE)</f>
        <v>4296</v>
      </c>
      <c r="EM64">
        <f>VLOOKUP(Z64,CardUpgrade!$I$52:$L$63,3,FALSE)</f>
        <v>4296</v>
      </c>
      <c r="EN64">
        <f>VLOOKUP(AA64,CardUpgrade!$I$52:$L$63,3,FALSE)</f>
        <v>4296</v>
      </c>
      <c r="EO64">
        <f>VLOOKUP(AB64,CardUpgrade!$I$52:$L$63,3,FALSE)</f>
        <v>4296</v>
      </c>
      <c r="EP64">
        <f>VLOOKUP(AC64,CardUpgrade!$I$52:$L$63,4,FALSE)</f>
        <v>11456</v>
      </c>
      <c r="EQ64">
        <f>VLOOKUP(AD64,CardUpgrade!$I$52:$L$63,4,FALSE)</f>
        <v>11456</v>
      </c>
      <c r="ER64" s="7">
        <v>12</v>
      </c>
      <c r="ES64" s="7">
        <f t="shared" si="30"/>
        <v>18616</v>
      </c>
      <c r="ET64">
        <v>15</v>
      </c>
      <c r="EU64" s="7">
        <f t="shared" si="46"/>
        <v>41528</v>
      </c>
      <c r="EX64" s="7">
        <f t="shared" si="31"/>
        <v>4</v>
      </c>
      <c r="EY64" s="7">
        <f>SUM($EX$5:EX64)</f>
        <v>240</v>
      </c>
      <c r="EZ64" s="7">
        <v>2</v>
      </c>
      <c r="FA64" s="7">
        <f>SUM($EZ$5:EZ64)</f>
        <v>120</v>
      </c>
      <c r="FC64" s="7">
        <f>SUM($FB$5:FB64)</f>
        <v>108</v>
      </c>
      <c r="FD64" s="7">
        <f>VLOOKUP(CG64,ProgressReward!C:K,9,FALSE)</f>
        <v>116</v>
      </c>
      <c r="FE64" s="7">
        <f t="shared" si="32"/>
        <v>344</v>
      </c>
    </row>
    <row r="65" spans="1:199" x14ac:dyDescent="0.2">
      <c r="A65" s="7"/>
      <c r="B65" s="7"/>
      <c r="V65" s="7"/>
      <c r="W65" s="7"/>
      <c r="X65" s="7"/>
      <c r="Y65" s="7"/>
      <c r="Z65" s="7"/>
      <c r="AA65" s="7"/>
      <c r="AB65" s="7"/>
      <c r="AC65" s="7"/>
      <c r="DZ65" s="119">
        <f>SUM(DZ5:DZ64)</f>
        <v>4422000</v>
      </c>
      <c r="EA65" s="119"/>
      <c r="EB65" t="s">
        <v>589</v>
      </c>
      <c r="EJ65" s="7"/>
      <c r="EK65" s="7"/>
      <c r="EL65" s="7"/>
      <c r="EM65" s="7"/>
      <c r="EN65" s="7"/>
      <c r="EO65" s="7"/>
      <c r="EP65" s="7"/>
      <c r="GQ65" t="s">
        <v>276</v>
      </c>
    </row>
    <row r="66" spans="1:199" x14ac:dyDescent="0.2">
      <c r="A66" s="7"/>
      <c r="B66" s="7"/>
      <c r="V66" s="7"/>
      <c r="W66" s="7"/>
      <c r="X66" s="7"/>
      <c r="Y66" s="7"/>
      <c r="Z66" s="7"/>
      <c r="AA66" s="7"/>
      <c r="AB66" s="7"/>
      <c r="AC66" s="7"/>
      <c r="AS66" t="s">
        <v>658</v>
      </c>
      <c r="AT66" t="s">
        <v>657</v>
      </c>
      <c r="CK66" t="s">
        <v>673</v>
      </c>
      <c r="CN66" t="s">
        <v>671</v>
      </c>
      <c r="EB66" t="s">
        <v>590</v>
      </c>
      <c r="EJ66" s="7"/>
      <c r="EK66" s="7"/>
      <c r="EL66" s="7"/>
      <c r="EM66" s="7"/>
      <c r="EN66" s="7"/>
      <c r="EO66" s="7"/>
      <c r="EP66" s="7"/>
    </row>
    <row r="67" spans="1:199" x14ac:dyDescent="0.2">
      <c r="A67" s="7"/>
      <c r="B67" s="7"/>
      <c r="V67" s="7"/>
      <c r="W67" s="7"/>
      <c r="X67" s="7"/>
      <c r="Y67" s="7"/>
      <c r="Z67" s="7"/>
      <c r="AA67" s="7"/>
      <c r="AB67" s="7"/>
      <c r="AC67" s="7"/>
      <c r="AS67">
        <f>AS64/'Chest&amp;Cards&amp;Offer'!P3</f>
        <v>1646.8</v>
      </c>
      <c r="AT67">
        <f>AT64/'Chest&amp;Cards&amp;Offer'!P3</f>
        <v>1556</v>
      </c>
      <c r="CK67">
        <f>CK22+CK40+CK58+CK64</f>
        <v>42013.333333333336</v>
      </c>
      <c r="EB67" t="s">
        <v>591</v>
      </c>
      <c r="EJ67" s="7"/>
      <c r="EK67" s="7"/>
      <c r="EL67" s="7"/>
      <c r="EM67" s="7"/>
      <c r="EN67" s="7"/>
      <c r="EO67" s="7"/>
      <c r="EP67" s="7"/>
      <c r="ES67" s="7" t="s">
        <v>683</v>
      </c>
      <c r="EU67" s="7" t="s">
        <v>684</v>
      </c>
    </row>
    <row r="68" spans="1:199" x14ac:dyDescent="0.2">
      <c r="A68" s="7"/>
      <c r="B68" s="7"/>
      <c r="V68" s="7"/>
      <c r="W68" s="7"/>
      <c r="X68" s="7"/>
      <c r="Y68" s="7"/>
      <c r="Z68" s="7"/>
      <c r="AA68" s="7"/>
      <c r="AB68" s="7"/>
      <c r="AC68" s="7"/>
      <c r="AS68" t="s">
        <v>659</v>
      </c>
      <c r="BE68" t="s">
        <v>373</v>
      </c>
      <c r="BF68">
        <f>SUM(BF5:BF64)</f>
        <v>1098.4000000000001</v>
      </c>
      <c r="CK68" t="s">
        <v>672</v>
      </c>
      <c r="CN68" t="s">
        <v>674</v>
      </c>
      <c r="EB68" t="s">
        <v>592</v>
      </c>
      <c r="EJ68" s="7"/>
      <c r="EK68" s="7"/>
      <c r="EL68" s="7"/>
      <c r="EM68" s="7"/>
      <c r="EN68" s="7"/>
      <c r="EO68" s="7"/>
      <c r="EP68" s="7"/>
      <c r="GQ68" t="s">
        <v>278</v>
      </c>
    </row>
    <row r="69" spans="1:199" x14ac:dyDescent="0.2">
      <c r="A69" s="7"/>
      <c r="B69" s="7"/>
      <c r="AS69" t="s">
        <v>660</v>
      </c>
      <c r="BE69" t="s">
        <v>399</v>
      </c>
      <c r="BF69">
        <v>3</v>
      </c>
      <c r="CK69">
        <f>CK67/100</f>
        <v>420.13333333333338</v>
      </c>
      <c r="CN69">
        <f>CN22+CN40+CN58+CN64</f>
        <v>42013.333333333336</v>
      </c>
      <c r="GQ69" t="s">
        <v>277</v>
      </c>
    </row>
    <row r="70" spans="1:199" x14ac:dyDescent="0.2">
      <c r="A70" s="7"/>
      <c r="B70" s="7"/>
      <c r="BE70" t="s">
        <v>593</v>
      </c>
      <c r="CN70" t="s">
        <v>672</v>
      </c>
      <c r="EB70" s="79" t="s">
        <v>600</v>
      </c>
    </row>
    <row r="71" spans="1:199" x14ac:dyDescent="0.2">
      <c r="A71" s="7"/>
      <c r="B71" s="7"/>
      <c r="BE71" t="s">
        <v>594</v>
      </c>
      <c r="CN71">
        <f>CN69/100</f>
        <v>420.13333333333338</v>
      </c>
      <c r="EA71" s="1"/>
      <c r="EB71" s="1">
        <v>240</v>
      </c>
      <c r="EC71" s="1"/>
    </row>
    <row r="72" spans="1:199" x14ac:dyDescent="0.2">
      <c r="A72" s="7"/>
      <c r="B72" s="7"/>
      <c r="AS72" t="s">
        <v>721</v>
      </c>
      <c r="AT72" t="s">
        <v>725</v>
      </c>
      <c r="EA72" s="1"/>
      <c r="EB72" s="1" t="s">
        <v>595</v>
      </c>
      <c r="EC72" s="1"/>
    </row>
    <row r="73" spans="1:199" x14ac:dyDescent="0.2">
      <c r="A73" s="7"/>
      <c r="B73" s="7"/>
      <c r="AS73" t="s">
        <v>722</v>
      </c>
      <c r="AT73" t="s">
        <v>726</v>
      </c>
      <c r="EA73" s="1"/>
      <c r="EB73" s="1" t="s">
        <v>596</v>
      </c>
      <c r="EC73" s="1"/>
    </row>
    <row r="74" spans="1:199" x14ac:dyDescent="0.2">
      <c r="A74" s="7"/>
      <c r="B74" s="7"/>
      <c r="AS74" t="s">
        <v>723</v>
      </c>
      <c r="BE74" t="s">
        <v>400</v>
      </c>
      <c r="EA74" s="1"/>
      <c r="EB74" s="1" t="s">
        <v>597</v>
      </c>
      <c r="EC74" s="1"/>
    </row>
    <row r="75" spans="1:199" x14ac:dyDescent="0.2">
      <c r="A75" s="7"/>
      <c r="B75" s="7"/>
      <c r="BF75">
        <f>BF68*BF69</f>
        <v>3295.2000000000003</v>
      </c>
      <c r="EA75" s="1"/>
      <c r="EB75" s="1"/>
      <c r="EC75" s="1"/>
    </row>
    <row r="76" spans="1:199" x14ac:dyDescent="0.2">
      <c r="A76" s="7"/>
      <c r="B76" s="7"/>
      <c r="X76" t="s">
        <v>330</v>
      </c>
      <c r="EA76" s="1" t="s">
        <v>598</v>
      </c>
      <c r="EB76" s="1">
        <f>DI64</f>
        <v>11235000</v>
      </c>
      <c r="EC76" s="78">
        <f>EB76/($EB$76+$EB$77)</f>
        <v>0.29883021337035798</v>
      </c>
      <c r="ED76">
        <f>$DZ$65*EC76</f>
        <v>1321427.2035237229</v>
      </c>
      <c r="EK76" t="s">
        <v>330</v>
      </c>
    </row>
    <row r="77" spans="1:199" x14ac:dyDescent="0.2">
      <c r="A77" s="7"/>
      <c r="B77" s="7"/>
      <c r="BE77" t="s">
        <v>401</v>
      </c>
      <c r="EA77" s="1" t="s">
        <v>599</v>
      </c>
      <c r="EB77" s="1">
        <f>EA64*'Chest&amp;Cards&amp;Offer'!P3</f>
        <v>26361600.000000004</v>
      </c>
      <c r="EC77" s="78">
        <f>EB77/($EB$76+$EB$77)</f>
        <v>0.70116978662964213</v>
      </c>
      <c r="ED77">
        <f>$DZ$65*EC77</f>
        <v>3100572.7964762775</v>
      </c>
      <c r="EE77">
        <f>ED77/(500*100)</f>
        <v>62.011455929525553</v>
      </c>
    </row>
    <row r="78" spans="1:199" x14ac:dyDescent="0.2">
      <c r="A78" s="7"/>
      <c r="B78" s="7"/>
    </row>
    <row r="79" spans="1:199" x14ac:dyDescent="0.2">
      <c r="A79" s="7"/>
      <c r="B79" s="7"/>
    </row>
    <row r="80" spans="1:199" x14ac:dyDescent="0.2">
      <c r="A80" s="7"/>
      <c r="B80" s="7"/>
    </row>
    <row r="81" spans="1:2" x14ac:dyDescent="0.2">
      <c r="A81" s="7"/>
      <c r="B81" s="7"/>
    </row>
    <row r="82" spans="1:2" x14ac:dyDescent="0.2">
      <c r="A82" s="7"/>
      <c r="B82" s="7"/>
    </row>
    <row r="83" spans="1:2" x14ac:dyDescent="0.2">
      <c r="A83" s="7"/>
      <c r="B83" s="7"/>
    </row>
    <row r="84" spans="1:2" x14ac:dyDescent="0.2">
      <c r="A84" s="7"/>
      <c r="B84" s="7"/>
    </row>
    <row r="85" spans="1:2" x14ac:dyDescent="0.2">
      <c r="A85" s="7"/>
      <c r="B85" s="7"/>
    </row>
    <row r="86" spans="1:2" x14ac:dyDescent="0.2">
      <c r="A86" s="7"/>
      <c r="B86" s="7"/>
    </row>
    <row r="87" spans="1:2" x14ac:dyDescent="0.2">
      <c r="A87" s="7"/>
      <c r="B87" s="7"/>
    </row>
    <row r="88" spans="1:2" x14ac:dyDescent="0.2">
      <c r="A88" s="7"/>
      <c r="B88" s="7"/>
    </row>
    <row r="89" spans="1:2" x14ac:dyDescent="0.2">
      <c r="A89" s="7"/>
      <c r="B89" s="7"/>
    </row>
    <row r="90" spans="1:2" x14ac:dyDescent="0.2">
      <c r="A90" s="7"/>
      <c r="B90" s="7"/>
    </row>
    <row r="91" spans="1:2" x14ac:dyDescent="0.2">
      <c r="A91" s="7"/>
      <c r="B91" s="7"/>
    </row>
    <row r="92" spans="1:2" x14ac:dyDescent="0.2">
      <c r="A92" s="7"/>
      <c r="B92" s="7"/>
    </row>
    <row r="93" spans="1:2" x14ac:dyDescent="0.2">
      <c r="A93" s="7"/>
      <c r="B93" s="7"/>
    </row>
    <row r="94" spans="1:2" x14ac:dyDescent="0.2">
      <c r="A94" s="7"/>
      <c r="B94" s="7"/>
    </row>
    <row r="95" spans="1:2" x14ac:dyDescent="0.2">
      <c r="A95" s="7"/>
      <c r="B95" s="7"/>
    </row>
  </sheetData>
  <mergeCells count="36">
    <mergeCell ref="IM3:IO3"/>
    <mergeCell ref="IR3:IT3"/>
    <mergeCell ref="HM3:HO3"/>
    <mergeCell ref="I41:I58"/>
    <mergeCell ref="IH3:IJ3"/>
    <mergeCell ref="DP5:DP22"/>
    <mergeCell ref="DP23:DP40"/>
    <mergeCell ref="DP41:DP58"/>
    <mergeCell ref="DQ5:DQ22"/>
    <mergeCell ref="DQ23:DQ40"/>
    <mergeCell ref="DQ41:DQ58"/>
    <mergeCell ref="DS5:DS22"/>
    <mergeCell ref="DS23:DS40"/>
    <mergeCell ref="DS41:DS58"/>
    <mergeCell ref="EB5:EB64"/>
    <mergeCell ref="I59:I64"/>
    <mergeCell ref="HQ3:HS3"/>
    <mergeCell ref="HV3:HX3"/>
    <mergeCell ref="HZ3:IB3"/>
    <mergeCell ref="ID3:IF3"/>
    <mergeCell ref="BD3:BG3"/>
    <mergeCell ref="CQ3:CX3"/>
    <mergeCell ref="AZ3:BB3"/>
    <mergeCell ref="CH5:CH22"/>
    <mergeCell ref="CH23:CH40"/>
    <mergeCell ref="CH41:CH58"/>
    <mergeCell ref="CH59:CH64"/>
    <mergeCell ref="DP59:DP64"/>
    <mergeCell ref="DQ59:DQ64"/>
    <mergeCell ref="DS59:DS64"/>
    <mergeCell ref="F14:F19"/>
    <mergeCell ref="M31:M33"/>
    <mergeCell ref="M34:M36"/>
    <mergeCell ref="M37:M39"/>
    <mergeCell ref="I5:I22"/>
    <mergeCell ref="I23:I40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8AD9-6F4F-8C40-9B05-E564DA362BDB}">
  <dimension ref="A1:S1001"/>
  <sheetViews>
    <sheetView zoomScale="91" workbookViewId="0">
      <selection activeCell="I1" sqref="I1:I1001"/>
    </sheetView>
  </sheetViews>
  <sheetFormatPr baseColWidth="10" defaultRowHeight="16" x14ac:dyDescent="0.2"/>
  <cols>
    <col min="3" max="4" width="24.83203125" customWidth="1"/>
    <col min="6" max="6" width="14.5" customWidth="1"/>
    <col min="9" max="9" width="21.83203125" customWidth="1"/>
    <col min="10" max="12" width="19.6640625" customWidth="1"/>
  </cols>
  <sheetData>
    <row r="1" spans="1:19" x14ac:dyDescent="0.2">
      <c r="A1" t="s">
        <v>326</v>
      </c>
      <c r="D1" t="s">
        <v>574</v>
      </c>
      <c r="I1" t="s">
        <v>575</v>
      </c>
      <c r="K1" t="s">
        <v>519</v>
      </c>
      <c r="M1" t="s">
        <v>576</v>
      </c>
    </row>
    <row r="2" spans="1:19" x14ac:dyDescent="0.2">
      <c r="A2">
        <v>1</v>
      </c>
      <c r="D2">
        <v>2</v>
      </c>
      <c r="I2">
        <v>1</v>
      </c>
      <c r="K2" t="str">
        <f>IFERROR(VLOOKUP(A2,'Dungeon&amp;Framework'!DM:DX,10,FALSE),"")</f>
        <v/>
      </c>
    </row>
    <row r="3" spans="1:19" x14ac:dyDescent="0.2">
      <c r="A3">
        <v>2</v>
      </c>
      <c r="D3">
        <v>2</v>
      </c>
      <c r="I3">
        <v>1</v>
      </c>
      <c r="K3" t="str">
        <f>IFERROR(VLOOKUP(A3,'Dungeon&amp;Framework'!DM:DX,10,FALSE),"")</f>
        <v/>
      </c>
    </row>
    <row r="4" spans="1:19" x14ac:dyDescent="0.2">
      <c r="A4">
        <v>3</v>
      </c>
      <c r="D4">
        <v>2</v>
      </c>
      <c r="I4">
        <v>1</v>
      </c>
      <c r="K4" t="str">
        <f>IFERROR(VLOOKUP(A4,'Dungeon&amp;Framework'!DM:DX,10,FALSE),"")</f>
        <v/>
      </c>
      <c r="S4" t="s">
        <v>331</v>
      </c>
    </row>
    <row r="5" spans="1:19" x14ac:dyDescent="0.2">
      <c r="A5">
        <v>4</v>
      </c>
      <c r="D5">
        <v>3</v>
      </c>
      <c r="I5">
        <v>1</v>
      </c>
      <c r="K5" t="str">
        <f>IFERROR(VLOOKUP(A5,'Dungeon&amp;Framework'!DM:DX,10,FALSE),"")</f>
        <v/>
      </c>
      <c r="S5" t="s">
        <v>332</v>
      </c>
    </row>
    <row r="6" spans="1:19" x14ac:dyDescent="0.2">
      <c r="A6">
        <v>5</v>
      </c>
      <c r="D6">
        <v>3</v>
      </c>
      <c r="I6">
        <v>1</v>
      </c>
      <c r="K6">
        <f>IFERROR(VLOOKUP(A6,'Dungeon&amp;Framework'!DM:DX,10,FALSE),"")</f>
        <v>4800</v>
      </c>
      <c r="S6" t="s">
        <v>333</v>
      </c>
    </row>
    <row r="7" spans="1:19" x14ac:dyDescent="0.2">
      <c r="A7">
        <v>6</v>
      </c>
      <c r="D7">
        <v>3</v>
      </c>
      <c r="I7">
        <v>1</v>
      </c>
      <c r="K7" t="str">
        <f>IFERROR(VLOOKUP(A7,'Dungeon&amp;Framework'!DM:DX,10,FALSE),"")</f>
        <v/>
      </c>
    </row>
    <row r="8" spans="1:19" x14ac:dyDescent="0.2">
      <c r="A8">
        <v>7</v>
      </c>
      <c r="D8">
        <v>3</v>
      </c>
      <c r="I8">
        <v>1</v>
      </c>
      <c r="K8" t="str">
        <f>IFERROR(VLOOKUP(A8,'Dungeon&amp;Framework'!DM:DX,10,FALSE),"")</f>
        <v/>
      </c>
    </row>
    <row r="9" spans="1:19" x14ac:dyDescent="0.2">
      <c r="A9">
        <v>8</v>
      </c>
      <c r="D9">
        <v>3</v>
      </c>
      <c r="I9">
        <v>1</v>
      </c>
      <c r="K9" t="str">
        <f>IFERROR(VLOOKUP(A9,'Dungeon&amp;Framework'!DM:DX,10,FALSE),"")</f>
        <v/>
      </c>
    </row>
    <row r="10" spans="1:19" x14ac:dyDescent="0.2">
      <c r="A10">
        <v>9</v>
      </c>
      <c r="D10">
        <v>3</v>
      </c>
      <c r="I10">
        <v>1</v>
      </c>
      <c r="K10" t="str">
        <f>IFERROR(VLOOKUP(A10,'Dungeon&amp;Framework'!DM:DX,10,FALSE),"")</f>
        <v/>
      </c>
    </row>
    <row r="11" spans="1:19" x14ac:dyDescent="0.2">
      <c r="A11">
        <v>10</v>
      </c>
      <c r="D11">
        <v>4</v>
      </c>
      <c r="I11">
        <v>2</v>
      </c>
      <c r="K11">
        <f>IFERROR(VLOOKUP(A11,'Dungeon&amp;Framework'!DM:DX,10,FALSE),"")</f>
        <v>14400</v>
      </c>
      <c r="S11" t="s">
        <v>334</v>
      </c>
    </row>
    <row r="12" spans="1:19" x14ac:dyDescent="0.2">
      <c r="A12">
        <v>11</v>
      </c>
      <c r="D12">
        <v>4</v>
      </c>
      <c r="I12">
        <v>2</v>
      </c>
      <c r="K12" t="str">
        <f>IFERROR(VLOOKUP(A12,'Dungeon&amp;Framework'!DM:DX,10,FALSE),"")</f>
        <v/>
      </c>
      <c r="S12" t="s">
        <v>335</v>
      </c>
    </row>
    <row r="13" spans="1:19" x14ac:dyDescent="0.2">
      <c r="A13">
        <v>12</v>
      </c>
      <c r="D13">
        <v>4</v>
      </c>
      <c r="I13">
        <v>2</v>
      </c>
      <c r="K13" t="str">
        <f>IFERROR(VLOOKUP(A13,'Dungeon&amp;Framework'!DM:DX,10,FALSE),"")</f>
        <v/>
      </c>
      <c r="S13" t="s">
        <v>336</v>
      </c>
    </row>
    <row r="14" spans="1:19" x14ac:dyDescent="0.2">
      <c r="A14">
        <v>13</v>
      </c>
      <c r="D14">
        <v>4</v>
      </c>
      <c r="I14">
        <v>2</v>
      </c>
      <c r="K14" t="str">
        <f>IFERROR(VLOOKUP(A14,'Dungeon&amp;Framework'!DM:DX,10,FALSE),"")</f>
        <v/>
      </c>
    </row>
    <row r="15" spans="1:19" x14ac:dyDescent="0.2">
      <c r="A15">
        <v>14</v>
      </c>
      <c r="D15">
        <v>4</v>
      </c>
      <c r="I15">
        <v>2</v>
      </c>
      <c r="K15" t="str">
        <f>IFERROR(VLOOKUP(A15,'Dungeon&amp;Framework'!DM:DX,10,FALSE),"")</f>
        <v/>
      </c>
      <c r="S15" t="s">
        <v>337</v>
      </c>
    </row>
    <row r="16" spans="1:19" x14ac:dyDescent="0.2">
      <c r="A16">
        <v>15</v>
      </c>
      <c r="D16">
        <v>4</v>
      </c>
      <c r="I16">
        <v>2</v>
      </c>
      <c r="K16">
        <f>IFERROR(VLOOKUP(A16,'Dungeon&amp;Framework'!DM:DX,10,FALSE),"")</f>
        <v>24000</v>
      </c>
      <c r="S16" t="s">
        <v>338</v>
      </c>
    </row>
    <row r="17" spans="1:11" x14ac:dyDescent="0.2">
      <c r="A17">
        <v>16</v>
      </c>
      <c r="D17">
        <v>5</v>
      </c>
      <c r="I17">
        <v>2</v>
      </c>
      <c r="K17" t="str">
        <f>IFERROR(VLOOKUP(A17,'Dungeon&amp;Framework'!DM:DX,10,FALSE),"")</f>
        <v/>
      </c>
    </row>
    <row r="18" spans="1:11" x14ac:dyDescent="0.2">
      <c r="A18">
        <v>17</v>
      </c>
      <c r="D18">
        <v>5</v>
      </c>
      <c r="I18">
        <v>2</v>
      </c>
      <c r="K18" t="str">
        <f>IFERROR(VLOOKUP(A18,'Dungeon&amp;Framework'!DM:DX,10,FALSE),"")</f>
        <v/>
      </c>
    </row>
    <row r="19" spans="1:11" x14ac:dyDescent="0.2">
      <c r="A19">
        <v>18</v>
      </c>
      <c r="D19">
        <v>5</v>
      </c>
      <c r="I19">
        <v>2</v>
      </c>
      <c r="K19" t="str">
        <f>IFERROR(VLOOKUP(A19,'Dungeon&amp;Framework'!DM:DX,10,FALSE),"")</f>
        <v/>
      </c>
    </row>
    <row r="20" spans="1:11" x14ac:dyDescent="0.2">
      <c r="A20">
        <v>19</v>
      </c>
      <c r="D20">
        <v>5</v>
      </c>
      <c r="I20">
        <v>2</v>
      </c>
      <c r="K20" t="str">
        <f>IFERROR(VLOOKUP(A20,'Dungeon&amp;Framework'!DM:DX,10,FALSE),"")</f>
        <v/>
      </c>
    </row>
    <row r="21" spans="1:11" x14ac:dyDescent="0.2">
      <c r="A21">
        <v>20</v>
      </c>
      <c r="D21">
        <v>5</v>
      </c>
      <c r="I21">
        <v>2</v>
      </c>
      <c r="K21">
        <f>IFERROR(VLOOKUP(A21,'Dungeon&amp;Framework'!DM:DX,10,FALSE),"")</f>
        <v>33600</v>
      </c>
    </row>
    <row r="22" spans="1:11" x14ac:dyDescent="0.2">
      <c r="A22">
        <v>21</v>
      </c>
      <c r="D22">
        <v>5</v>
      </c>
      <c r="I22">
        <v>2</v>
      </c>
      <c r="K22" t="str">
        <f>IFERROR(VLOOKUP(A22,'Dungeon&amp;Framework'!DM:DX,10,FALSE),"")</f>
        <v/>
      </c>
    </row>
    <row r="23" spans="1:11" x14ac:dyDescent="0.2">
      <c r="A23">
        <v>22</v>
      </c>
      <c r="D23">
        <v>6</v>
      </c>
      <c r="I23">
        <v>3</v>
      </c>
      <c r="K23" t="str">
        <f>IFERROR(VLOOKUP(A23,'Dungeon&amp;Framework'!DM:DX,10,FALSE),"")</f>
        <v/>
      </c>
    </row>
    <row r="24" spans="1:11" x14ac:dyDescent="0.2">
      <c r="A24">
        <v>23</v>
      </c>
      <c r="D24">
        <v>6</v>
      </c>
      <c r="I24">
        <v>3</v>
      </c>
      <c r="K24" t="str">
        <f>IFERROR(VLOOKUP(A24,'Dungeon&amp;Framework'!DM:DX,10,FALSE),"")</f>
        <v/>
      </c>
    </row>
    <row r="25" spans="1:11" x14ac:dyDescent="0.2">
      <c r="A25">
        <v>24</v>
      </c>
      <c r="D25">
        <v>6</v>
      </c>
      <c r="I25">
        <v>3</v>
      </c>
      <c r="K25" t="str">
        <f>IFERROR(VLOOKUP(A25,'Dungeon&amp;Framework'!DM:DX,10,FALSE),"")</f>
        <v/>
      </c>
    </row>
    <row r="26" spans="1:11" x14ac:dyDescent="0.2">
      <c r="A26">
        <v>25</v>
      </c>
      <c r="D26">
        <v>6</v>
      </c>
      <c r="I26">
        <v>3</v>
      </c>
      <c r="K26">
        <f>IFERROR(VLOOKUP(A26,'Dungeon&amp;Framework'!DM:DX,10,FALSE),"")</f>
        <v>48000</v>
      </c>
    </row>
    <row r="27" spans="1:11" x14ac:dyDescent="0.2">
      <c r="A27">
        <v>26</v>
      </c>
      <c r="D27">
        <v>6</v>
      </c>
      <c r="I27">
        <v>3</v>
      </c>
      <c r="K27" t="str">
        <f>IFERROR(VLOOKUP(A27,'Dungeon&amp;Framework'!DM:DX,10,FALSE),"")</f>
        <v/>
      </c>
    </row>
    <row r="28" spans="1:11" x14ac:dyDescent="0.2">
      <c r="A28">
        <v>27</v>
      </c>
      <c r="D28">
        <v>6</v>
      </c>
      <c r="I28">
        <v>3</v>
      </c>
      <c r="K28" t="str">
        <f>IFERROR(VLOOKUP(A28,'Dungeon&amp;Framework'!DM:DX,10,FALSE),"")</f>
        <v/>
      </c>
    </row>
    <row r="29" spans="1:11" x14ac:dyDescent="0.2">
      <c r="A29">
        <v>28</v>
      </c>
      <c r="D29">
        <v>7</v>
      </c>
      <c r="I29">
        <v>3</v>
      </c>
      <c r="K29" t="str">
        <f>IFERROR(VLOOKUP(A29,'Dungeon&amp;Framework'!DM:DX,10,FALSE),"")</f>
        <v/>
      </c>
    </row>
    <row r="30" spans="1:11" x14ac:dyDescent="0.2">
      <c r="A30">
        <v>29</v>
      </c>
      <c r="D30">
        <v>7</v>
      </c>
      <c r="I30">
        <v>3</v>
      </c>
      <c r="K30" t="str">
        <f>IFERROR(VLOOKUP(A30,'Dungeon&amp;Framework'!DM:DX,10,FALSE),"")</f>
        <v/>
      </c>
    </row>
    <row r="31" spans="1:11" x14ac:dyDescent="0.2">
      <c r="A31">
        <v>30</v>
      </c>
      <c r="D31">
        <v>7</v>
      </c>
      <c r="I31">
        <v>3</v>
      </c>
      <c r="K31">
        <f>IFERROR(VLOOKUP(A31,'Dungeon&amp;Framework'!DM:DX,10,FALSE),"")</f>
        <v>62400</v>
      </c>
    </row>
    <row r="32" spans="1:11" x14ac:dyDescent="0.2">
      <c r="A32">
        <v>31</v>
      </c>
      <c r="D32">
        <v>7</v>
      </c>
      <c r="I32">
        <v>3</v>
      </c>
      <c r="K32" t="str">
        <f>IFERROR(VLOOKUP(A32,'Dungeon&amp;Framework'!DM:DX,10,FALSE),"")</f>
        <v/>
      </c>
    </row>
    <row r="33" spans="1:11" x14ac:dyDescent="0.2">
      <c r="A33">
        <v>32</v>
      </c>
      <c r="D33">
        <v>7</v>
      </c>
      <c r="I33">
        <v>3</v>
      </c>
      <c r="K33" t="str">
        <f>IFERROR(VLOOKUP(A33,'Dungeon&amp;Framework'!DM:DX,10,FALSE),"")</f>
        <v/>
      </c>
    </row>
    <row r="34" spans="1:11" x14ac:dyDescent="0.2">
      <c r="A34">
        <v>33</v>
      </c>
      <c r="D34">
        <v>7</v>
      </c>
      <c r="I34">
        <v>3</v>
      </c>
      <c r="K34" t="str">
        <f>IFERROR(VLOOKUP(A34,'Dungeon&amp;Framework'!DM:DX,10,FALSE),"")</f>
        <v/>
      </c>
    </row>
    <row r="35" spans="1:11" x14ac:dyDescent="0.2">
      <c r="A35">
        <v>34</v>
      </c>
      <c r="D35">
        <v>8</v>
      </c>
      <c r="I35">
        <v>4</v>
      </c>
      <c r="K35" t="str">
        <f>IFERROR(VLOOKUP(A35,'Dungeon&amp;Framework'!DM:DX,10,FALSE),"")</f>
        <v/>
      </c>
    </row>
    <row r="36" spans="1:11" x14ac:dyDescent="0.2">
      <c r="A36">
        <v>35</v>
      </c>
      <c r="D36">
        <v>8</v>
      </c>
      <c r="I36">
        <v>4</v>
      </c>
      <c r="K36">
        <f>IFERROR(VLOOKUP(A36,'Dungeon&amp;Framework'!DM:DX,10,FALSE),"")</f>
        <v>81600</v>
      </c>
    </row>
    <row r="37" spans="1:11" x14ac:dyDescent="0.2">
      <c r="A37">
        <v>36</v>
      </c>
      <c r="D37">
        <v>8</v>
      </c>
      <c r="I37">
        <v>4</v>
      </c>
      <c r="K37" t="str">
        <f>IFERROR(VLOOKUP(A37,'Dungeon&amp;Framework'!DM:DX,10,FALSE),"")</f>
        <v/>
      </c>
    </row>
    <row r="38" spans="1:11" x14ac:dyDescent="0.2">
      <c r="A38">
        <v>37</v>
      </c>
      <c r="D38">
        <v>8</v>
      </c>
      <c r="I38">
        <v>4</v>
      </c>
      <c r="K38" t="str">
        <f>IFERROR(VLOOKUP(A38,'Dungeon&amp;Framework'!DM:DX,10,FALSE),"")</f>
        <v/>
      </c>
    </row>
    <row r="39" spans="1:11" x14ac:dyDescent="0.2">
      <c r="A39">
        <v>38</v>
      </c>
      <c r="D39">
        <v>8</v>
      </c>
      <c r="I39">
        <v>4</v>
      </c>
      <c r="K39" t="str">
        <f>IFERROR(VLOOKUP(A39,'Dungeon&amp;Framework'!DM:DX,10,FALSE),"")</f>
        <v/>
      </c>
    </row>
    <row r="40" spans="1:11" x14ac:dyDescent="0.2">
      <c r="A40">
        <v>39</v>
      </c>
      <c r="D40">
        <v>8</v>
      </c>
      <c r="I40">
        <v>4</v>
      </c>
      <c r="K40" t="str">
        <f>IFERROR(VLOOKUP(A40,'Dungeon&amp;Framework'!DM:DX,10,FALSE),"")</f>
        <v/>
      </c>
    </row>
    <row r="41" spans="1:11" x14ac:dyDescent="0.2">
      <c r="A41">
        <v>40</v>
      </c>
      <c r="D41">
        <v>9</v>
      </c>
      <c r="I41">
        <v>4</v>
      </c>
      <c r="K41">
        <f>IFERROR(VLOOKUP(A41,'Dungeon&amp;Framework'!DM:DX,10,FALSE),"")</f>
        <v>100800</v>
      </c>
    </row>
    <row r="42" spans="1:11" x14ac:dyDescent="0.2">
      <c r="A42">
        <v>41</v>
      </c>
      <c r="D42">
        <v>9</v>
      </c>
      <c r="I42">
        <v>4</v>
      </c>
      <c r="K42" t="str">
        <f>IFERROR(VLOOKUP(A42,'Dungeon&amp;Framework'!DM:DX,10,FALSE),"")</f>
        <v/>
      </c>
    </row>
    <row r="43" spans="1:11" x14ac:dyDescent="0.2">
      <c r="A43">
        <v>42</v>
      </c>
      <c r="D43">
        <v>9</v>
      </c>
      <c r="I43">
        <v>4</v>
      </c>
      <c r="K43" t="str">
        <f>IFERROR(VLOOKUP(A43,'Dungeon&amp;Framework'!DM:DX,10,FALSE),"")</f>
        <v/>
      </c>
    </row>
    <row r="44" spans="1:11" x14ac:dyDescent="0.2">
      <c r="A44">
        <v>43</v>
      </c>
      <c r="D44">
        <v>9</v>
      </c>
      <c r="I44">
        <v>4</v>
      </c>
      <c r="K44" t="str">
        <f>IFERROR(VLOOKUP(A44,'Dungeon&amp;Framework'!DM:DX,10,FALSE),"")</f>
        <v/>
      </c>
    </row>
    <row r="45" spans="1:11" x14ac:dyDescent="0.2">
      <c r="A45">
        <v>44</v>
      </c>
      <c r="D45">
        <v>9</v>
      </c>
      <c r="I45">
        <v>4</v>
      </c>
      <c r="K45" t="str">
        <f>IFERROR(VLOOKUP(A45,'Dungeon&amp;Framework'!DM:DX,10,FALSE),"")</f>
        <v/>
      </c>
    </row>
    <row r="46" spans="1:11" x14ac:dyDescent="0.2">
      <c r="A46">
        <v>45</v>
      </c>
      <c r="D46">
        <v>9</v>
      </c>
      <c r="I46">
        <v>4</v>
      </c>
      <c r="K46">
        <f>IFERROR(VLOOKUP(A46,'Dungeon&amp;Framework'!DM:DX,10,FALSE),"")</f>
        <v>120000</v>
      </c>
    </row>
    <row r="47" spans="1:11" x14ac:dyDescent="0.2">
      <c r="A47">
        <v>46</v>
      </c>
      <c r="D47">
        <v>10</v>
      </c>
      <c r="I47">
        <v>5</v>
      </c>
      <c r="K47" t="str">
        <f>IFERROR(VLOOKUP(A47,'Dungeon&amp;Framework'!DM:DX,10,FALSE),"")</f>
        <v/>
      </c>
    </row>
    <row r="48" spans="1:11" x14ac:dyDescent="0.2">
      <c r="A48">
        <v>47</v>
      </c>
      <c r="D48">
        <v>10</v>
      </c>
      <c r="I48">
        <v>5</v>
      </c>
      <c r="K48" t="str">
        <f>IFERROR(VLOOKUP(A48,'Dungeon&amp;Framework'!DM:DX,10,FALSE),"")</f>
        <v/>
      </c>
    </row>
    <row r="49" spans="1:11" x14ac:dyDescent="0.2">
      <c r="A49">
        <v>48</v>
      </c>
      <c r="D49">
        <v>10</v>
      </c>
      <c r="I49">
        <v>5</v>
      </c>
      <c r="K49" t="str">
        <f>IFERROR(VLOOKUP(A49,'Dungeon&amp;Framework'!DM:DX,10,FALSE),"")</f>
        <v/>
      </c>
    </row>
    <row r="50" spans="1:11" x14ac:dyDescent="0.2">
      <c r="A50">
        <v>49</v>
      </c>
      <c r="D50">
        <v>10</v>
      </c>
      <c r="I50">
        <v>5</v>
      </c>
      <c r="K50" t="str">
        <f>IFERROR(VLOOKUP(A50,'Dungeon&amp;Framework'!DM:DX,10,FALSE),"")</f>
        <v/>
      </c>
    </row>
    <row r="51" spans="1:11" x14ac:dyDescent="0.2">
      <c r="A51">
        <v>50</v>
      </c>
      <c r="D51">
        <v>10</v>
      </c>
      <c r="I51">
        <v>5</v>
      </c>
      <c r="K51">
        <f>IFERROR(VLOOKUP(A51,'Dungeon&amp;Framework'!DM:DX,10,FALSE),"")</f>
        <v>144000</v>
      </c>
    </row>
    <row r="52" spans="1:11" x14ac:dyDescent="0.2">
      <c r="A52">
        <v>51</v>
      </c>
      <c r="D52">
        <v>10</v>
      </c>
      <c r="I52">
        <v>5</v>
      </c>
      <c r="K52" t="str">
        <f>IFERROR(VLOOKUP(A52,'Dungeon&amp;Framework'!DM:DX,10,FALSE),"")</f>
        <v/>
      </c>
    </row>
    <row r="53" spans="1:11" x14ac:dyDescent="0.2">
      <c r="A53">
        <v>52</v>
      </c>
      <c r="D53">
        <v>11</v>
      </c>
      <c r="I53">
        <v>5</v>
      </c>
      <c r="K53" t="str">
        <f>IFERROR(VLOOKUP(A53,'Dungeon&amp;Framework'!DM:DX,10,FALSE),"")</f>
        <v/>
      </c>
    </row>
    <row r="54" spans="1:11" x14ac:dyDescent="0.2">
      <c r="A54">
        <v>53</v>
      </c>
      <c r="D54">
        <v>11</v>
      </c>
      <c r="I54">
        <v>5</v>
      </c>
      <c r="K54" t="str">
        <f>IFERROR(VLOOKUP(A54,'Dungeon&amp;Framework'!DM:DX,10,FALSE),"")</f>
        <v/>
      </c>
    </row>
    <row r="55" spans="1:11" x14ac:dyDescent="0.2">
      <c r="A55">
        <v>54</v>
      </c>
      <c r="D55">
        <v>11</v>
      </c>
      <c r="I55">
        <v>5</v>
      </c>
      <c r="K55" t="str">
        <f>IFERROR(VLOOKUP(A55,'Dungeon&amp;Framework'!DM:DX,10,FALSE),"")</f>
        <v/>
      </c>
    </row>
    <row r="56" spans="1:11" x14ac:dyDescent="0.2">
      <c r="A56">
        <v>55</v>
      </c>
      <c r="D56">
        <v>11</v>
      </c>
      <c r="I56">
        <v>5</v>
      </c>
      <c r="K56">
        <f>IFERROR(VLOOKUP(A56,'Dungeon&amp;Framework'!DM:DX,10,FALSE),"")</f>
        <v>168000</v>
      </c>
    </row>
    <row r="57" spans="1:11" x14ac:dyDescent="0.2">
      <c r="A57">
        <v>56</v>
      </c>
      <c r="D57">
        <v>11</v>
      </c>
      <c r="I57">
        <v>5</v>
      </c>
      <c r="K57" t="str">
        <f>IFERROR(VLOOKUP(A57,'Dungeon&amp;Framework'!DM:DX,10,FALSE),"")</f>
        <v/>
      </c>
    </row>
    <row r="58" spans="1:11" x14ac:dyDescent="0.2">
      <c r="A58">
        <v>57</v>
      </c>
      <c r="D58">
        <v>11</v>
      </c>
      <c r="I58">
        <v>5</v>
      </c>
      <c r="K58" t="str">
        <f>IFERROR(VLOOKUP(A58,'Dungeon&amp;Framework'!DM:DX,10,FALSE),"")</f>
        <v/>
      </c>
    </row>
    <row r="59" spans="1:11" x14ac:dyDescent="0.2">
      <c r="A59">
        <v>58</v>
      </c>
      <c r="D59">
        <v>12</v>
      </c>
      <c r="I59">
        <v>6</v>
      </c>
      <c r="K59" t="str">
        <f>IFERROR(VLOOKUP(A59,'Dungeon&amp;Framework'!DM:DX,10,FALSE),"")</f>
        <v/>
      </c>
    </row>
    <row r="60" spans="1:11" x14ac:dyDescent="0.2">
      <c r="A60">
        <v>59</v>
      </c>
      <c r="D60">
        <v>12</v>
      </c>
      <c r="I60">
        <v>6</v>
      </c>
      <c r="K60" t="str">
        <f>IFERROR(VLOOKUP(A60,'Dungeon&amp;Framework'!DM:DX,10,FALSE),"")</f>
        <v/>
      </c>
    </row>
    <row r="61" spans="1:11" x14ac:dyDescent="0.2">
      <c r="A61">
        <v>60</v>
      </c>
      <c r="D61">
        <v>12</v>
      </c>
      <c r="I61">
        <v>6</v>
      </c>
      <c r="K61">
        <f>IFERROR(VLOOKUP(A61,'Dungeon&amp;Framework'!DM:DX,10,FALSE),"")</f>
        <v>196800</v>
      </c>
    </row>
    <row r="62" spans="1:11" x14ac:dyDescent="0.2">
      <c r="A62">
        <v>61</v>
      </c>
      <c r="D62">
        <v>12</v>
      </c>
      <c r="I62">
        <v>6</v>
      </c>
      <c r="K62" t="str">
        <f>IFERROR(VLOOKUP(A62,'Dungeon&amp;Framework'!DM:DX,10,FALSE),"")</f>
        <v/>
      </c>
    </row>
    <row r="63" spans="1:11" x14ac:dyDescent="0.2">
      <c r="A63">
        <v>62</v>
      </c>
      <c r="D63">
        <v>12</v>
      </c>
      <c r="I63">
        <v>6</v>
      </c>
      <c r="K63" t="str">
        <f>IFERROR(VLOOKUP(A63,'Dungeon&amp;Framework'!DM:DX,10,FALSE),"")</f>
        <v/>
      </c>
    </row>
    <row r="64" spans="1:11" x14ac:dyDescent="0.2">
      <c r="A64">
        <v>63</v>
      </c>
      <c r="D64">
        <v>12</v>
      </c>
      <c r="I64">
        <v>6</v>
      </c>
      <c r="K64" t="str">
        <f>IFERROR(VLOOKUP(A64,'Dungeon&amp;Framework'!DM:DX,10,FALSE),"")</f>
        <v/>
      </c>
    </row>
    <row r="65" spans="1:11" x14ac:dyDescent="0.2">
      <c r="A65">
        <v>64</v>
      </c>
      <c r="D65">
        <v>13</v>
      </c>
      <c r="I65">
        <v>6</v>
      </c>
      <c r="K65" t="str">
        <f>IFERROR(VLOOKUP(A65,'Dungeon&amp;Framework'!DM:DX,10,FALSE),"")</f>
        <v/>
      </c>
    </row>
    <row r="66" spans="1:11" x14ac:dyDescent="0.2">
      <c r="A66">
        <v>65</v>
      </c>
      <c r="D66">
        <v>13</v>
      </c>
      <c r="I66">
        <v>6</v>
      </c>
      <c r="K66">
        <f>IFERROR(VLOOKUP(A66,'Dungeon&amp;Framework'!DM:DX,10,FALSE),"")</f>
        <v>225600</v>
      </c>
    </row>
    <row r="67" spans="1:11" x14ac:dyDescent="0.2">
      <c r="A67">
        <v>66</v>
      </c>
      <c r="D67">
        <v>13</v>
      </c>
      <c r="I67">
        <v>6</v>
      </c>
      <c r="K67" t="str">
        <f>IFERROR(VLOOKUP(A67,'Dungeon&amp;Framework'!DM:DX,10,FALSE),"")</f>
        <v/>
      </c>
    </row>
    <row r="68" spans="1:11" x14ac:dyDescent="0.2">
      <c r="A68">
        <v>67</v>
      </c>
      <c r="D68">
        <v>13</v>
      </c>
      <c r="I68">
        <v>6</v>
      </c>
      <c r="K68" t="str">
        <f>IFERROR(VLOOKUP(A68,'Dungeon&amp;Framework'!DM:DX,10,FALSE),"")</f>
        <v/>
      </c>
    </row>
    <row r="69" spans="1:11" x14ac:dyDescent="0.2">
      <c r="A69">
        <v>68</v>
      </c>
      <c r="D69">
        <v>13</v>
      </c>
      <c r="I69">
        <v>6</v>
      </c>
      <c r="K69" t="str">
        <f>IFERROR(VLOOKUP(A69,'Dungeon&amp;Framework'!DM:DX,10,FALSE),"")</f>
        <v/>
      </c>
    </row>
    <row r="70" spans="1:11" x14ac:dyDescent="0.2">
      <c r="A70">
        <v>69</v>
      </c>
      <c r="D70">
        <v>13</v>
      </c>
      <c r="I70">
        <v>6</v>
      </c>
      <c r="K70" t="str">
        <f>IFERROR(VLOOKUP(A70,'Dungeon&amp;Framework'!DM:DX,10,FALSE),"")</f>
        <v/>
      </c>
    </row>
    <row r="71" spans="1:11" x14ac:dyDescent="0.2">
      <c r="A71">
        <v>70</v>
      </c>
      <c r="D71">
        <v>14</v>
      </c>
      <c r="I71">
        <v>7</v>
      </c>
      <c r="K71">
        <f>IFERROR(VLOOKUP(A71,'Dungeon&amp;Framework'!DM:DX,10,FALSE),"")</f>
        <v>259200</v>
      </c>
    </row>
    <row r="72" spans="1:11" x14ac:dyDescent="0.2">
      <c r="A72">
        <v>71</v>
      </c>
      <c r="D72">
        <v>14</v>
      </c>
      <c r="I72">
        <v>7</v>
      </c>
      <c r="K72" t="str">
        <f>IFERROR(VLOOKUP(A72,'Dungeon&amp;Framework'!DM:DX,10,FALSE),"")</f>
        <v/>
      </c>
    </row>
    <row r="73" spans="1:11" x14ac:dyDescent="0.2">
      <c r="A73">
        <v>72</v>
      </c>
      <c r="D73">
        <v>14</v>
      </c>
      <c r="I73">
        <v>7</v>
      </c>
      <c r="K73" t="str">
        <f>IFERROR(VLOOKUP(A73,'Dungeon&amp;Framework'!DM:DX,10,FALSE),"")</f>
        <v/>
      </c>
    </row>
    <row r="74" spans="1:11" x14ac:dyDescent="0.2">
      <c r="A74">
        <v>73</v>
      </c>
      <c r="D74">
        <v>14</v>
      </c>
      <c r="I74">
        <v>7</v>
      </c>
      <c r="K74" t="str">
        <f>IFERROR(VLOOKUP(A74,'Dungeon&amp;Framework'!DM:DX,10,FALSE),"")</f>
        <v/>
      </c>
    </row>
    <row r="75" spans="1:11" x14ac:dyDescent="0.2">
      <c r="A75">
        <v>74</v>
      </c>
      <c r="D75">
        <v>14</v>
      </c>
      <c r="I75">
        <v>7</v>
      </c>
      <c r="K75" t="str">
        <f>IFERROR(VLOOKUP(A75,'Dungeon&amp;Framework'!DM:DX,10,FALSE),"")</f>
        <v/>
      </c>
    </row>
    <row r="76" spans="1:11" x14ac:dyDescent="0.2">
      <c r="A76">
        <v>75</v>
      </c>
      <c r="D76">
        <v>14</v>
      </c>
      <c r="I76">
        <v>7</v>
      </c>
      <c r="K76">
        <f>IFERROR(VLOOKUP(A76,'Dungeon&amp;Framework'!DM:DX,10,FALSE),"")</f>
        <v>292800</v>
      </c>
    </row>
    <row r="77" spans="1:11" x14ac:dyDescent="0.2">
      <c r="A77">
        <v>76</v>
      </c>
      <c r="D77">
        <v>15</v>
      </c>
      <c r="I77">
        <v>7</v>
      </c>
      <c r="K77" t="str">
        <f>IFERROR(VLOOKUP(A77,'Dungeon&amp;Framework'!DM:DX,10,FALSE),"")</f>
        <v/>
      </c>
    </row>
    <row r="78" spans="1:11" x14ac:dyDescent="0.2">
      <c r="A78">
        <v>77</v>
      </c>
      <c r="D78">
        <v>15</v>
      </c>
      <c r="I78">
        <v>7</v>
      </c>
      <c r="K78" t="str">
        <f>IFERROR(VLOOKUP(A78,'Dungeon&amp;Framework'!DM:DX,10,FALSE),"")</f>
        <v/>
      </c>
    </row>
    <row r="79" spans="1:11" x14ac:dyDescent="0.2">
      <c r="A79">
        <v>78</v>
      </c>
      <c r="D79">
        <v>15</v>
      </c>
      <c r="I79">
        <v>7</v>
      </c>
      <c r="K79" t="str">
        <f>IFERROR(VLOOKUP(A79,'Dungeon&amp;Framework'!DM:DX,10,FALSE),"")</f>
        <v/>
      </c>
    </row>
    <row r="80" spans="1:11" x14ac:dyDescent="0.2">
      <c r="A80">
        <v>79</v>
      </c>
      <c r="D80">
        <v>15</v>
      </c>
      <c r="I80">
        <v>7</v>
      </c>
      <c r="K80" t="str">
        <f>IFERROR(VLOOKUP(A80,'Dungeon&amp;Framework'!DM:DX,10,FALSE),"")</f>
        <v/>
      </c>
    </row>
    <row r="81" spans="1:11" x14ac:dyDescent="0.2">
      <c r="A81">
        <v>80</v>
      </c>
      <c r="D81">
        <v>15</v>
      </c>
      <c r="I81">
        <v>7</v>
      </c>
      <c r="K81">
        <f>IFERROR(VLOOKUP(A81,'Dungeon&amp;Framework'!DM:DX,10,FALSE),"")</f>
        <v>326400</v>
      </c>
    </row>
    <row r="82" spans="1:11" x14ac:dyDescent="0.2">
      <c r="A82">
        <v>81</v>
      </c>
      <c r="D82">
        <v>15</v>
      </c>
      <c r="I82">
        <v>7</v>
      </c>
      <c r="K82" t="str">
        <f>IFERROR(VLOOKUP(A82,'Dungeon&amp;Framework'!DM:DX,10,FALSE),"")</f>
        <v/>
      </c>
    </row>
    <row r="83" spans="1:11" x14ac:dyDescent="0.2">
      <c r="A83">
        <v>82</v>
      </c>
      <c r="D83">
        <v>16</v>
      </c>
      <c r="I83">
        <v>8</v>
      </c>
      <c r="K83" t="str">
        <f>IFERROR(VLOOKUP(A83,'Dungeon&amp;Framework'!DM:DX,10,FALSE),"")</f>
        <v/>
      </c>
    </row>
    <row r="84" spans="1:11" x14ac:dyDescent="0.2">
      <c r="A84">
        <v>83</v>
      </c>
      <c r="D84">
        <v>16</v>
      </c>
      <c r="I84">
        <v>8</v>
      </c>
      <c r="K84" t="str">
        <f>IFERROR(VLOOKUP(A84,'Dungeon&amp;Framework'!DM:DX,10,FALSE),"")</f>
        <v/>
      </c>
    </row>
    <row r="85" spans="1:11" x14ac:dyDescent="0.2">
      <c r="A85">
        <v>84</v>
      </c>
      <c r="D85">
        <v>16</v>
      </c>
      <c r="I85">
        <v>8</v>
      </c>
      <c r="K85" t="str">
        <f>IFERROR(VLOOKUP(A85,'Dungeon&amp;Framework'!DM:DX,10,FALSE),"")</f>
        <v/>
      </c>
    </row>
    <row r="86" spans="1:11" x14ac:dyDescent="0.2">
      <c r="A86">
        <v>85</v>
      </c>
      <c r="D86">
        <v>16</v>
      </c>
      <c r="I86">
        <v>8</v>
      </c>
      <c r="K86">
        <f>IFERROR(VLOOKUP(A86,'Dungeon&amp;Framework'!DM:DX,10,FALSE),"")</f>
        <v>364800</v>
      </c>
    </row>
    <row r="87" spans="1:11" x14ac:dyDescent="0.2">
      <c r="A87">
        <v>86</v>
      </c>
      <c r="D87">
        <v>16</v>
      </c>
      <c r="I87">
        <v>8</v>
      </c>
      <c r="K87" t="str">
        <f>IFERROR(VLOOKUP(A87,'Dungeon&amp;Framework'!DM:DX,10,FALSE),"")</f>
        <v/>
      </c>
    </row>
    <row r="88" spans="1:11" x14ac:dyDescent="0.2">
      <c r="A88">
        <v>87</v>
      </c>
      <c r="D88">
        <v>16</v>
      </c>
      <c r="I88">
        <v>8</v>
      </c>
      <c r="K88" t="str">
        <f>IFERROR(VLOOKUP(A88,'Dungeon&amp;Framework'!DM:DX,10,FALSE),"")</f>
        <v/>
      </c>
    </row>
    <row r="89" spans="1:11" x14ac:dyDescent="0.2">
      <c r="A89">
        <v>88</v>
      </c>
      <c r="D89">
        <v>17</v>
      </c>
      <c r="I89">
        <v>8</v>
      </c>
      <c r="K89" t="str">
        <f>IFERROR(VLOOKUP(A89,'Dungeon&amp;Framework'!DM:DX,10,FALSE),"")</f>
        <v/>
      </c>
    </row>
    <row r="90" spans="1:11" x14ac:dyDescent="0.2">
      <c r="A90">
        <v>89</v>
      </c>
      <c r="D90">
        <v>17</v>
      </c>
      <c r="I90">
        <v>8</v>
      </c>
      <c r="K90" t="str">
        <f>IFERROR(VLOOKUP(A90,'Dungeon&amp;Framework'!DM:DX,10,FALSE),"")</f>
        <v/>
      </c>
    </row>
    <row r="91" spans="1:11" x14ac:dyDescent="0.2">
      <c r="A91">
        <v>90</v>
      </c>
      <c r="D91">
        <v>17</v>
      </c>
      <c r="I91">
        <v>8</v>
      </c>
      <c r="K91">
        <f>IFERROR(VLOOKUP(A91,'Dungeon&amp;Framework'!DM:DX,10,FALSE),"")</f>
        <v>403200</v>
      </c>
    </row>
    <row r="92" spans="1:11" x14ac:dyDescent="0.2">
      <c r="A92">
        <v>91</v>
      </c>
      <c r="D92">
        <v>17</v>
      </c>
      <c r="I92">
        <v>8</v>
      </c>
      <c r="K92" t="str">
        <f>IFERROR(VLOOKUP(A92,'Dungeon&amp;Framework'!DM:DX,10,FALSE),"")</f>
        <v/>
      </c>
    </row>
    <row r="93" spans="1:11" x14ac:dyDescent="0.2">
      <c r="A93">
        <v>92</v>
      </c>
      <c r="D93">
        <v>17</v>
      </c>
      <c r="I93">
        <v>8</v>
      </c>
      <c r="K93" t="str">
        <f>IFERROR(VLOOKUP(A93,'Dungeon&amp;Framework'!DM:DX,10,FALSE),"")</f>
        <v/>
      </c>
    </row>
    <row r="94" spans="1:11" x14ac:dyDescent="0.2">
      <c r="A94">
        <v>93</v>
      </c>
      <c r="D94">
        <v>17</v>
      </c>
      <c r="I94">
        <v>8</v>
      </c>
      <c r="K94" t="str">
        <f>IFERROR(VLOOKUP(A94,'Dungeon&amp;Framework'!DM:DX,10,FALSE),"")</f>
        <v/>
      </c>
    </row>
    <row r="95" spans="1:11" x14ac:dyDescent="0.2">
      <c r="A95">
        <v>94</v>
      </c>
      <c r="D95">
        <v>18</v>
      </c>
      <c r="I95">
        <v>9</v>
      </c>
      <c r="K95" t="str">
        <f>IFERROR(VLOOKUP(A95,'Dungeon&amp;Framework'!DM:DX,10,FALSE),"")</f>
        <v/>
      </c>
    </row>
    <row r="96" spans="1:11" x14ac:dyDescent="0.2">
      <c r="A96">
        <v>95</v>
      </c>
      <c r="D96">
        <v>18</v>
      </c>
      <c r="I96">
        <v>9</v>
      </c>
      <c r="K96">
        <f>IFERROR(VLOOKUP(A96,'Dungeon&amp;Framework'!DM:DX,10,FALSE),"")</f>
        <v>489600</v>
      </c>
    </row>
    <row r="97" spans="1:11" x14ac:dyDescent="0.2">
      <c r="A97">
        <v>96</v>
      </c>
      <c r="D97">
        <v>18</v>
      </c>
      <c r="I97">
        <v>9</v>
      </c>
      <c r="K97" t="str">
        <f>IFERROR(VLOOKUP(A97,'Dungeon&amp;Framework'!DM:DX,10,FALSE),"")</f>
        <v/>
      </c>
    </row>
    <row r="98" spans="1:11" x14ac:dyDescent="0.2">
      <c r="A98">
        <v>97</v>
      </c>
      <c r="D98">
        <v>18</v>
      </c>
      <c r="I98">
        <v>9</v>
      </c>
      <c r="K98" t="str">
        <f>IFERROR(VLOOKUP(A98,'Dungeon&amp;Framework'!DM:DX,10,FALSE),"")</f>
        <v/>
      </c>
    </row>
    <row r="99" spans="1:11" x14ac:dyDescent="0.2">
      <c r="A99">
        <v>98</v>
      </c>
      <c r="D99">
        <v>18</v>
      </c>
      <c r="I99">
        <v>9</v>
      </c>
      <c r="K99" t="str">
        <f>IFERROR(VLOOKUP(A99,'Dungeon&amp;Framework'!DM:DX,10,FALSE),"")</f>
        <v/>
      </c>
    </row>
    <row r="100" spans="1:11" x14ac:dyDescent="0.2">
      <c r="A100">
        <v>99</v>
      </c>
      <c r="D100">
        <v>18</v>
      </c>
      <c r="I100">
        <v>9</v>
      </c>
      <c r="K100" t="str">
        <f>IFERROR(VLOOKUP(A100,'Dungeon&amp;Framework'!DM:DX,10,FALSE),"")</f>
        <v/>
      </c>
    </row>
    <row r="101" spans="1:11" x14ac:dyDescent="0.2">
      <c r="A101">
        <v>100</v>
      </c>
      <c r="D101">
        <v>19</v>
      </c>
      <c r="I101">
        <v>9</v>
      </c>
      <c r="K101">
        <f>IFERROR(VLOOKUP(A101,'Dungeon&amp;Framework'!DM:DX,10,FALSE),"")</f>
        <v>576000</v>
      </c>
    </row>
    <row r="102" spans="1:11" x14ac:dyDescent="0.2">
      <c r="A102">
        <v>101</v>
      </c>
      <c r="D102">
        <v>19</v>
      </c>
      <c r="I102">
        <v>9</v>
      </c>
      <c r="K102" t="str">
        <f>IFERROR(VLOOKUP(A102,'Dungeon&amp;Framework'!DM:DX,10,FALSE),"")</f>
        <v/>
      </c>
    </row>
    <row r="103" spans="1:11" x14ac:dyDescent="0.2">
      <c r="A103">
        <v>102</v>
      </c>
      <c r="D103">
        <v>19</v>
      </c>
      <c r="I103">
        <v>9</v>
      </c>
      <c r="K103" t="str">
        <f>IFERROR(VLOOKUP(A103,'Dungeon&amp;Framework'!DM:DX,10,FALSE),"")</f>
        <v/>
      </c>
    </row>
    <row r="104" spans="1:11" x14ac:dyDescent="0.2">
      <c r="A104">
        <v>103</v>
      </c>
      <c r="D104">
        <v>19</v>
      </c>
      <c r="I104">
        <v>9</v>
      </c>
      <c r="K104" t="str">
        <f>IFERROR(VLOOKUP(A104,'Dungeon&amp;Framework'!DM:DX,10,FALSE),"")</f>
        <v/>
      </c>
    </row>
    <row r="105" spans="1:11" x14ac:dyDescent="0.2">
      <c r="A105">
        <v>104</v>
      </c>
      <c r="D105">
        <v>19</v>
      </c>
      <c r="I105">
        <v>9</v>
      </c>
      <c r="K105" t="str">
        <f>IFERROR(VLOOKUP(A105,'Dungeon&amp;Framework'!DM:DX,10,FALSE),"")</f>
        <v/>
      </c>
    </row>
    <row r="106" spans="1:11" x14ac:dyDescent="0.2">
      <c r="A106">
        <v>105</v>
      </c>
      <c r="D106">
        <v>19</v>
      </c>
      <c r="I106">
        <v>9</v>
      </c>
      <c r="K106">
        <f>IFERROR(VLOOKUP(A106,'Dungeon&amp;Framework'!DM:DX,10,FALSE),"")</f>
        <v>662400</v>
      </c>
    </row>
    <row r="107" spans="1:11" x14ac:dyDescent="0.2">
      <c r="A107">
        <v>106</v>
      </c>
      <c r="D107">
        <v>20</v>
      </c>
      <c r="I107">
        <v>10</v>
      </c>
      <c r="K107" t="str">
        <f>IFERROR(VLOOKUP(A107,'Dungeon&amp;Framework'!DM:DX,10,FALSE),"")</f>
        <v/>
      </c>
    </row>
    <row r="108" spans="1:11" x14ac:dyDescent="0.2">
      <c r="A108">
        <v>107</v>
      </c>
      <c r="D108">
        <v>20</v>
      </c>
      <c r="I108">
        <v>10</v>
      </c>
      <c r="K108" t="str">
        <f>IFERROR(VLOOKUP(A108,'Dungeon&amp;Framework'!DM:DX,10,FALSE),"")</f>
        <v/>
      </c>
    </row>
    <row r="109" spans="1:11" x14ac:dyDescent="0.2">
      <c r="A109">
        <v>108</v>
      </c>
      <c r="D109">
        <v>20</v>
      </c>
      <c r="I109">
        <v>10</v>
      </c>
      <c r="K109" t="str">
        <f>IFERROR(VLOOKUP(A109,'Dungeon&amp;Framework'!DM:DX,10,FALSE),"")</f>
        <v/>
      </c>
    </row>
    <row r="110" spans="1:11" x14ac:dyDescent="0.2">
      <c r="A110">
        <v>109</v>
      </c>
      <c r="D110">
        <v>20</v>
      </c>
      <c r="I110">
        <v>10</v>
      </c>
      <c r="K110" t="str">
        <f>IFERROR(VLOOKUP(A110,'Dungeon&amp;Framework'!DM:DX,10,FALSE),"")</f>
        <v/>
      </c>
    </row>
    <row r="111" spans="1:11" x14ac:dyDescent="0.2">
      <c r="A111">
        <v>110</v>
      </c>
      <c r="D111">
        <v>20</v>
      </c>
      <c r="I111">
        <v>10</v>
      </c>
      <c r="K111">
        <f>IFERROR(VLOOKUP(A111,'Dungeon&amp;Framework'!DM:DX,10,FALSE),"")</f>
        <v>758400</v>
      </c>
    </row>
    <row r="112" spans="1:11" x14ac:dyDescent="0.2">
      <c r="A112">
        <v>111</v>
      </c>
      <c r="D112">
        <v>20</v>
      </c>
      <c r="I112">
        <v>10</v>
      </c>
      <c r="K112" t="str">
        <f>IFERROR(VLOOKUP(A112,'Dungeon&amp;Framework'!DM:DX,10,FALSE),"")</f>
        <v/>
      </c>
    </row>
    <row r="113" spans="1:13" x14ac:dyDescent="0.2">
      <c r="A113">
        <v>112</v>
      </c>
      <c r="D113">
        <v>21</v>
      </c>
      <c r="I113">
        <v>10</v>
      </c>
      <c r="K113" t="str">
        <f>IFERROR(VLOOKUP(A113,'Dungeon&amp;Framework'!DM:DX,10,FALSE),"")</f>
        <v/>
      </c>
    </row>
    <row r="114" spans="1:13" x14ac:dyDescent="0.2">
      <c r="A114">
        <v>113</v>
      </c>
      <c r="D114">
        <v>21</v>
      </c>
      <c r="I114">
        <v>10</v>
      </c>
      <c r="K114" t="str">
        <f>IFERROR(VLOOKUP(A114,'Dungeon&amp;Framework'!DM:DX,10,FALSE),"")</f>
        <v/>
      </c>
    </row>
    <row r="115" spans="1:13" x14ac:dyDescent="0.2">
      <c r="A115">
        <v>114</v>
      </c>
      <c r="D115">
        <v>21</v>
      </c>
      <c r="I115">
        <v>10</v>
      </c>
      <c r="K115" t="str">
        <f>IFERROR(VLOOKUP(A115,'Dungeon&amp;Framework'!DM:DX,10,FALSE),"")</f>
        <v/>
      </c>
    </row>
    <row r="116" spans="1:13" x14ac:dyDescent="0.2">
      <c r="A116">
        <v>115</v>
      </c>
      <c r="D116">
        <v>21</v>
      </c>
      <c r="I116">
        <v>10</v>
      </c>
      <c r="K116" t="str">
        <f>IFERROR(VLOOKUP(A116,'Dungeon&amp;Framework'!DM:DX,10,FALSE),"")</f>
        <v/>
      </c>
    </row>
    <row r="117" spans="1:13" x14ac:dyDescent="0.2">
      <c r="A117">
        <v>116</v>
      </c>
      <c r="D117">
        <v>21</v>
      </c>
      <c r="I117">
        <v>10</v>
      </c>
      <c r="K117">
        <f>IFERROR(VLOOKUP(A117,'Dungeon&amp;Framework'!DM:DX,10,FALSE),"")</f>
        <v>854400</v>
      </c>
    </row>
    <row r="118" spans="1:13" x14ac:dyDescent="0.2">
      <c r="A118">
        <v>117</v>
      </c>
      <c r="D118">
        <v>21</v>
      </c>
      <c r="I118">
        <v>10</v>
      </c>
      <c r="K118" t="str">
        <f>IFERROR(VLOOKUP(A118,'Dungeon&amp;Framework'!DM:DX,10,FALSE),"")</f>
        <v/>
      </c>
    </row>
    <row r="119" spans="1:13" x14ac:dyDescent="0.2">
      <c r="A119">
        <v>118</v>
      </c>
      <c r="D119">
        <v>22</v>
      </c>
      <c r="I119">
        <v>11</v>
      </c>
      <c r="K119" t="str">
        <f>IFERROR(VLOOKUP(A119,'Dungeon&amp;Framework'!DM:DX,10,FALSE),"")</f>
        <v/>
      </c>
    </row>
    <row r="120" spans="1:13" x14ac:dyDescent="0.2">
      <c r="A120">
        <v>119</v>
      </c>
      <c r="D120">
        <v>22</v>
      </c>
      <c r="I120">
        <v>11</v>
      </c>
      <c r="K120" t="str">
        <f>IFERROR(VLOOKUP(A120,'Dungeon&amp;Framework'!DM:DX,10,FALSE),"")</f>
        <v/>
      </c>
    </row>
    <row r="121" spans="1:13" s="5" customFormat="1" x14ac:dyDescent="0.2">
      <c r="A121" s="5">
        <v>120</v>
      </c>
      <c r="C121"/>
      <c r="D121">
        <v>22</v>
      </c>
      <c r="H121"/>
      <c r="I121">
        <v>11</v>
      </c>
      <c r="J121"/>
      <c r="K121" t="str">
        <f>IFERROR(VLOOKUP(A121,'Dungeon&amp;Framework'!DM:DX,10,FALSE),"")</f>
        <v/>
      </c>
      <c r="M121" s="5" t="s">
        <v>417</v>
      </c>
    </row>
    <row r="122" spans="1:13" x14ac:dyDescent="0.2">
      <c r="A122">
        <v>121</v>
      </c>
      <c r="D122">
        <v>22</v>
      </c>
      <c r="I122">
        <v>11</v>
      </c>
      <c r="K122" t="str">
        <f>IFERROR(VLOOKUP(A122,'Dungeon&amp;Framework'!DM:DX,10,FALSE),"")</f>
        <v/>
      </c>
    </row>
    <row r="123" spans="1:13" x14ac:dyDescent="0.2">
      <c r="A123">
        <v>122</v>
      </c>
      <c r="D123">
        <v>22</v>
      </c>
      <c r="I123">
        <v>11</v>
      </c>
      <c r="K123">
        <f>IFERROR(VLOOKUP(A123,'Dungeon&amp;Framework'!DM:DX,10,FALSE),"")</f>
        <v>960000</v>
      </c>
    </row>
    <row r="124" spans="1:13" x14ac:dyDescent="0.2">
      <c r="A124">
        <v>123</v>
      </c>
      <c r="D124">
        <v>22</v>
      </c>
      <c r="I124">
        <v>11</v>
      </c>
      <c r="K124" t="str">
        <f>IFERROR(VLOOKUP(A124,'Dungeon&amp;Framework'!DM:DX,10,FALSE),"")</f>
        <v/>
      </c>
    </row>
    <row r="125" spans="1:13" x14ac:dyDescent="0.2">
      <c r="A125">
        <v>124</v>
      </c>
      <c r="D125">
        <v>22</v>
      </c>
      <c r="I125">
        <v>11</v>
      </c>
      <c r="K125" t="str">
        <f>IFERROR(VLOOKUP(A125,'Dungeon&amp;Framework'!DM:DX,10,FALSE),"")</f>
        <v/>
      </c>
    </row>
    <row r="126" spans="1:13" x14ac:dyDescent="0.2">
      <c r="A126">
        <v>125</v>
      </c>
      <c r="D126">
        <v>22</v>
      </c>
      <c r="I126">
        <v>11</v>
      </c>
      <c r="K126" t="str">
        <f>IFERROR(VLOOKUP(A126,'Dungeon&amp;Framework'!DM:DX,10,FALSE),"")</f>
        <v/>
      </c>
    </row>
    <row r="127" spans="1:13" x14ac:dyDescent="0.2">
      <c r="A127">
        <v>126</v>
      </c>
      <c r="D127">
        <v>22</v>
      </c>
      <c r="I127">
        <v>11</v>
      </c>
      <c r="K127" t="str">
        <f>IFERROR(VLOOKUP(A127,'Dungeon&amp;Framework'!DM:DX,10,FALSE),"")</f>
        <v/>
      </c>
    </row>
    <row r="128" spans="1:13" x14ac:dyDescent="0.2">
      <c r="A128">
        <v>127</v>
      </c>
      <c r="D128">
        <v>22</v>
      </c>
      <c r="I128">
        <v>11</v>
      </c>
      <c r="K128" t="str">
        <f>IFERROR(VLOOKUP(A128,'Dungeon&amp;Framework'!DM:DX,10,FALSE),"")</f>
        <v/>
      </c>
    </row>
    <row r="129" spans="1:11" x14ac:dyDescent="0.2">
      <c r="A129">
        <v>128</v>
      </c>
      <c r="D129">
        <v>22</v>
      </c>
      <c r="I129">
        <v>11</v>
      </c>
      <c r="K129">
        <f>IFERROR(VLOOKUP(A129,'Dungeon&amp;Framework'!DM:DX,10,FALSE),"")</f>
        <v>1065600</v>
      </c>
    </row>
    <row r="130" spans="1:11" x14ac:dyDescent="0.2">
      <c r="A130">
        <v>129</v>
      </c>
      <c r="D130">
        <v>22</v>
      </c>
      <c r="I130">
        <v>11</v>
      </c>
      <c r="K130" t="str">
        <f>IFERROR(VLOOKUP(A130,'Dungeon&amp;Framework'!DM:DX,10,FALSE),"")</f>
        <v/>
      </c>
    </row>
    <row r="131" spans="1:11" x14ac:dyDescent="0.2">
      <c r="A131">
        <v>130</v>
      </c>
      <c r="D131">
        <v>23</v>
      </c>
      <c r="I131">
        <v>11</v>
      </c>
      <c r="K131" t="str">
        <f>IFERROR(VLOOKUP(A131,'Dungeon&amp;Framework'!DM:DX,10,FALSE),"")</f>
        <v/>
      </c>
    </row>
    <row r="132" spans="1:11" x14ac:dyDescent="0.2">
      <c r="A132">
        <v>131</v>
      </c>
      <c r="D132">
        <v>23</v>
      </c>
      <c r="I132">
        <v>11</v>
      </c>
      <c r="K132" t="str">
        <f>IFERROR(VLOOKUP(A132,'Dungeon&amp;Framework'!DM:DX,10,FALSE),"")</f>
        <v/>
      </c>
    </row>
    <row r="133" spans="1:11" x14ac:dyDescent="0.2">
      <c r="A133">
        <v>132</v>
      </c>
      <c r="D133">
        <v>23</v>
      </c>
      <c r="I133">
        <v>11</v>
      </c>
      <c r="K133" t="str">
        <f>IFERROR(VLOOKUP(A133,'Dungeon&amp;Framework'!DM:DX,10,FALSE),"")</f>
        <v/>
      </c>
    </row>
    <row r="134" spans="1:11" x14ac:dyDescent="0.2">
      <c r="A134">
        <v>133</v>
      </c>
      <c r="D134">
        <v>23</v>
      </c>
      <c r="I134">
        <v>11</v>
      </c>
      <c r="K134" t="str">
        <f>IFERROR(VLOOKUP(A134,'Dungeon&amp;Framework'!DM:DX,10,FALSE),"")</f>
        <v/>
      </c>
    </row>
    <row r="135" spans="1:11" x14ac:dyDescent="0.2">
      <c r="A135">
        <v>134</v>
      </c>
      <c r="D135">
        <v>23</v>
      </c>
      <c r="I135">
        <v>11</v>
      </c>
      <c r="K135">
        <f>IFERROR(VLOOKUP(A135,'Dungeon&amp;Framework'!DM:DX,10,FALSE),"")</f>
        <v>1171200</v>
      </c>
    </row>
    <row r="136" spans="1:11" x14ac:dyDescent="0.2">
      <c r="A136">
        <v>135</v>
      </c>
      <c r="D136">
        <v>23</v>
      </c>
      <c r="I136">
        <v>11</v>
      </c>
      <c r="K136" t="str">
        <f>IFERROR(VLOOKUP(A136,'Dungeon&amp;Framework'!DM:DX,10,FALSE),"")</f>
        <v/>
      </c>
    </row>
    <row r="137" spans="1:11" x14ac:dyDescent="0.2">
      <c r="A137">
        <v>136</v>
      </c>
      <c r="D137">
        <v>23</v>
      </c>
      <c r="I137">
        <v>11</v>
      </c>
      <c r="K137" t="str">
        <f>IFERROR(VLOOKUP(A137,'Dungeon&amp;Framework'!DM:DX,10,FALSE),"")</f>
        <v/>
      </c>
    </row>
    <row r="138" spans="1:11" x14ac:dyDescent="0.2">
      <c r="A138">
        <v>137</v>
      </c>
      <c r="D138">
        <v>23</v>
      </c>
      <c r="I138">
        <v>11</v>
      </c>
      <c r="K138" t="str">
        <f>IFERROR(VLOOKUP(A138,'Dungeon&amp;Framework'!DM:DX,10,FALSE),"")</f>
        <v/>
      </c>
    </row>
    <row r="139" spans="1:11" x14ac:dyDescent="0.2">
      <c r="A139">
        <v>138</v>
      </c>
      <c r="D139">
        <v>23</v>
      </c>
      <c r="I139">
        <v>11</v>
      </c>
      <c r="K139" t="str">
        <f>IFERROR(VLOOKUP(A139,'Dungeon&amp;Framework'!DM:DX,10,FALSE),"")</f>
        <v/>
      </c>
    </row>
    <row r="140" spans="1:11" x14ac:dyDescent="0.2">
      <c r="A140">
        <v>139</v>
      </c>
      <c r="D140">
        <v>23</v>
      </c>
      <c r="I140">
        <v>11</v>
      </c>
      <c r="K140" t="str">
        <f>IFERROR(VLOOKUP(A140,'Dungeon&amp;Framework'!DM:DX,10,FALSE),"")</f>
        <v/>
      </c>
    </row>
    <row r="141" spans="1:11" x14ac:dyDescent="0.2">
      <c r="A141">
        <v>140</v>
      </c>
      <c r="D141">
        <v>23</v>
      </c>
      <c r="I141">
        <v>11</v>
      </c>
      <c r="K141">
        <f>IFERROR(VLOOKUP(A141,'Dungeon&amp;Framework'!DM:DX,10,FALSE),"")</f>
        <v>1276800</v>
      </c>
    </row>
    <row r="142" spans="1:11" x14ac:dyDescent="0.2">
      <c r="A142">
        <v>141</v>
      </c>
      <c r="D142">
        <v>23</v>
      </c>
      <c r="I142">
        <v>11</v>
      </c>
      <c r="K142" t="str">
        <f>IFERROR(VLOOKUP(A142,'Dungeon&amp;Framework'!DM:DX,10,FALSE),"")</f>
        <v/>
      </c>
    </row>
    <row r="143" spans="1:11" x14ac:dyDescent="0.2">
      <c r="A143">
        <v>142</v>
      </c>
      <c r="D143">
        <v>23</v>
      </c>
      <c r="I143">
        <v>11</v>
      </c>
      <c r="K143" t="str">
        <f>IFERROR(VLOOKUP(A143,'Dungeon&amp;Framework'!DM:DX,10,FALSE),"")</f>
        <v/>
      </c>
    </row>
    <row r="144" spans="1:11" x14ac:dyDescent="0.2">
      <c r="A144">
        <v>143</v>
      </c>
      <c r="D144">
        <v>23</v>
      </c>
      <c r="I144">
        <v>11</v>
      </c>
      <c r="K144" t="str">
        <f>IFERROR(VLOOKUP(A144,'Dungeon&amp;Framework'!DM:DX,10,FALSE),"")</f>
        <v/>
      </c>
    </row>
    <row r="145" spans="1:11" x14ac:dyDescent="0.2">
      <c r="A145">
        <v>144</v>
      </c>
      <c r="D145">
        <v>23</v>
      </c>
      <c r="I145">
        <v>11</v>
      </c>
      <c r="K145" t="str">
        <f>IFERROR(VLOOKUP(A145,'Dungeon&amp;Framework'!DM:DX,10,FALSE),"")</f>
        <v/>
      </c>
    </row>
    <row r="146" spans="1:11" x14ac:dyDescent="0.2">
      <c r="A146">
        <v>145</v>
      </c>
      <c r="D146">
        <v>24</v>
      </c>
      <c r="I146">
        <v>12</v>
      </c>
      <c r="K146" t="str">
        <f>IFERROR(VLOOKUP(A146,'Dungeon&amp;Framework'!DM:DX,10,FALSE),"")</f>
        <v/>
      </c>
    </row>
    <row r="147" spans="1:11" x14ac:dyDescent="0.2">
      <c r="A147">
        <v>146</v>
      </c>
      <c r="D147">
        <v>24</v>
      </c>
      <c r="I147">
        <v>12</v>
      </c>
      <c r="K147">
        <f>IFERROR(VLOOKUP(A147,'Dungeon&amp;Framework'!DM:DX,10,FALSE),"")</f>
        <v>1392000</v>
      </c>
    </row>
    <row r="148" spans="1:11" x14ac:dyDescent="0.2">
      <c r="A148">
        <v>147</v>
      </c>
      <c r="D148">
        <v>24</v>
      </c>
      <c r="I148">
        <v>12</v>
      </c>
      <c r="K148" t="str">
        <f>IFERROR(VLOOKUP(A148,'Dungeon&amp;Framework'!DM:DX,10,FALSE),"")</f>
        <v/>
      </c>
    </row>
    <row r="149" spans="1:11" x14ac:dyDescent="0.2">
      <c r="A149">
        <v>148</v>
      </c>
      <c r="D149">
        <v>24</v>
      </c>
      <c r="I149">
        <v>12</v>
      </c>
      <c r="K149" t="str">
        <f>IFERROR(VLOOKUP(A149,'Dungeon&amp;Framework'!DM:DX,10,FALSE),"")</f>
        <v/>
      </c>
    </row>
    <row r="150" spans="1:11" x14ac:dyDescent="0.2">
      <c r="A150">
        <v>149</v>
      </c>
      <c r="D150">
        <v>24</v>
      </c>
      <c r="I150">
        <v>12</v>
      </c>
      <c r="K150" t="str">
        <f>IFERROR(VLOOKUP(A150,'Dungeon&amp;Framework'!DM:DX,10,FALSE),"")</f>
        <v/>
      </c>
    </row>
    <row r="151" spans="1:11" x14ac:dyDescent="0.2">
      <c r="A151">
        <v>150</v>
      </c>
      <c r="D151">
        <v>24</v>
      </c>
      <c r="I151">
        <v>12</v>
      </c>
      <c r="K151" t="str">
        <f>IFERROR(VLOOKUP(A151,'Dungeon&amp;Framework'!DM:DX,10,FALSE),"")</f>
        <v/>
      </c>
    </row>
    <row r="152" spans="1:11" x14ac:dyDescent="0.2">
      <c r="A152">
        <v>151</v>
      </c>
      <c r="D152">
        <v>24</v>
      </c>
      <c r="I152">
        <v>12</v>
      </c>
      <c r="K152" t="str">
        <f>IFERROR(VLOOKUP(A152,'Dungeon&amp;Framework'!DM:DX,10,FALSE),"")</f>
        <v/>
      </c>
    </row>
    <row r="153" spans="1:11" x14ac:dyDescent="0.2">
      <c r="A153">
        <v>152</v>
      </c>
      <c r="D153">
        <v>24</v>
      </c>
      <c r="I153">
        <v>12</v>
      </c>
      <c r="K153">
        <f>IFERROR(VLOOKUP(A153,'Dungeon&amp;Framework'!DM:DX,10,FALSE),"")</f>
        <v>1507200</v>
      </c>
    </row>
    <row r="154" spans="1:11" x14ac:dyDescent="0.2">
      <c r="A154">
        <v>153</v>
      </c>
      <c r="D154">
        <v>24</v>
      </c>
      <c r="I154">
        <v>12</v>
      </c>
      <c r="K154" t="str">
        <f>IFERROR(VLOOKUP(A154,'Dungeon&amp;Framework'!DM:DX,10,FALSE),"")</f>
        <v/>
      </c>
    </row>
    <row r="155" spans="1:11" x14ac:dyDescent="0.2">
      <c r="A155">
        <v>154</v>
      </c>
      <c r="D155">
        <v>24</v>
      </c>
      <c r="I155">
        <v>12</v>
      </c>
      <c r="K155" t="str">
        <f>IFERROR(VLOOKUP(A155,'Dungeon&amp;Framework'!DM:DX,10,FALSE),"")</f>
        <v/>
      </c>
    </row>
    <row r="156" spans="1:11" x14ac:dyDescent="0.2">
      <c r="A156">
        <v>155</v>
      </c>
      <c r="D156">
        <v>24</v>
      </c>
      <c r="I156">
        <v>12</v>
      </c>
      <c r="K156" t="str">
        <f>IFERROR(VLOOKUP(A156,'Dungeon&amp;Framework'!DM:DX,10,FALSE),"")</f>
        <v/>
      </c>
    </row>
    <row r="157" spans="1:11" x14ac:dyDescent="0.2">
      <c r="A157">
        <v>156</v>
      </c>
      <c r="D157">
        <v>24</v>
      </c>
      <c r="I157">
        <v>12</v>
      </c>
      <c r="K157" t="str">
        <f>IFERROR(VLOOKUP(A157,'Dungeon&amp;Framework'!DM:DX,10,FALSE),"")</f>
        <v/>
      </c>
    </row>
    <row r="158" spans="1:11" x14ac:dyDescent="0.2">
      <c r="A158">
        <v>157</v>
      </c>
      <c r="D158">
        <v>24</v>
      </c>
      <c r="I158">
        <v>12</v>
      </c>
      <c r="K158" t="str">
        <f>IFERROR(VLOOKUP(A158,'Dungeon&amp;Framework'!DM:DX,10,FALSE),"")</f>
        <v/>
      </c>
    </row>
    <row r="159" spans="1:11" x14ac:dyDescent="0.2">
      <c r="A159">
        <v>158</v>
      </c>
      <c r="D159">
        <v>24</v>
      </c>
      <c r="I159">
        <v>12</v>
      </c>
      <c r="K159">
        <f>IFERROR(VLOOKUP(A159,'Dungeon&amp;Framework'!DM:DX,10,FALSE),"")</f>
        <v>1622400</v>
      </c>
    </row>
    <row r="160" spans="1:11" x14ac:dyDescent="0.2">
      <c r="A160">
        <v>159</v>
      </c>
      <c r="D160">
        <v>24</v>
      </c>
      <c r="I160">
        <v>12</v>
      </c>
      <c r="K160" t="str">
        <f>IFERROR(VLOOKUP(A160,'Dungeon&amp;Framework'!DM:DX,10,FALSE),"")</f>
        <v/>
      </c>
    </row>
    <row r="161" spans="1:11" x14ac:dyDescent="0.2">
      <c r="A161">
        <v>160</v>
      </c>
      <c r="D161">
        <v>25</v>
      </c>
      <c r="I161">
        <v>12</v>
      </c>
      <c r="K161" t="str">
        <f>IFERROR(VLOOKUP(A161,'Dungeon&amp;Framework'!DM:DX,10,FALSE),"")</f>
        <v/>
      </c>
    </row>
    <row r="162" spans="1:11" x14ac:dyDescent="0.2">
      <c r="A162">
        <v>161</v>
      </c>
      <c r="D162">
        <v>25</v>
      </c>
      <c r="I162">
        <v>12</v>
      </c>
      <c r="K162" t="str">
        <f>IFERROR(VLOOKUP(A162,'Dungeon&amp;Framework'!DM:DX,10,FALSE),"")</f>
        <v/>
      </c>
    </row>
    <row r="163" spans="1:11" x14ac:dyDescent="0.2">
      <c r="A163">
        <v>162</v>
      </c>
      <c r="D163">
        <v>25</v>
      </c>
      <c r="I163">
        <v>12</v>
      </c>
      <c r="K163" t="str">
        <f>IFERROR(VLOOKUP(A163,'Dungeon&amp;Framework'!DM:DX,10,FALSE),"")</f>
        <v/>
      </c>
    </row>
    <row r="164" spans="1:11" x14ac:dyDescent="0.2">
      <c r="A164">
        <v>163</v>
      </c>
      <c r="D164">
        <v>25</v>
      </c>
      <c r="I164">
        <v>12</v>
      </c>
      <c r="K164">
        <f>IFERROR(VLOOKUP(A164,'Dungeon&amp;Framework'!DM:DX,10,FALSE),"")</f>
        <v>1737600</v>
      </c>
    </row>
    <row r="165" spans="1:11" x14ac:dyDescent="0.2">
      <c r="A165">
        <v>164</v>
      </c>
      <c r="D165">
        <v>25</v>
      </c>
      <c r="I165">
        <v>12</v>
      </c>
      <c r="K165" t="str">
        <f>IFERROR(VLOOKUP(A165,'Dungeon&amp;Framework'!DM:DX,10,FALSE),"")</f>
        <v/>
      </c>
    </row>
    <row r="166" spans="1:11" x14ac:dyDescent="0.2">
      <c r="A166">
        <v>165</v>
      </c>
      <c r="D166">
        <v>25</v>
      </c>
      <c r="I166">
        <v>12</v>
      </c>
      <c r="K166" t="str">
        <f>IFERROR(VLOOKUP(A166,'Dungeon&amp;Framework'!DM:DX,10,FALSE),"")</f>
        <v/>
      </c>
    </row>
    <row r="167" spans="1:11" x14ac:dyDescent="0.2">
      <c r="A167">
        <v>166</v>
      </c>
      <c r="D167">
        <v>25</v>
      </c>
      <c r="I167">
        <v>12</v>
      </c>
      <c r="K167" t="str">
        <f>IFERROR(VLOOKUP(A167,'Dungeon&amp;Framework'!DM:DX,10,FALSE),"")</f>
        <v/>
      </c>
    </row>
    <row r="168" spans="1:11" x14ac:dyDescent="0.2">
      <c r="A168">
        <v>167</v>
      </c>
      <c r="D168">
        <v>25</v>
      </c>
      <c r="I168">
        <v>12</v>
      </c>
      <c r="K168" t="str">
        <f>IFERROR(VLOOKUP(A168,'Dungeon&amp;Framework'!DM:DX,10,FALSE),"")</f>
        <v/>
      </c>
    </row>
    <row r="169" spans="1:11" x14ac:dyDescent="0.2">
      <c r="A169">
        <v>168</v>
      </c>
      <c r="D169">
        <v>25</v>
      </c>
      <c r="I169">
        <v>12</v>
      </c>
      <c r="K169">
        <f>IFERROR(VLOOKUP(A169,'Dungeon&amp;Framework'!DM:DX,10,FALSE),"")</f>
        <v>1852800</v>
      </c>
    </row>
    <row r="170" spans="1:11" x14ac:dyDescent="0.2">
      <c r="A170">
        <v>169</v>
      </c>
      <c r="D170">
        <v>25</v>
      </c>
      <c r="I170">
        <v>12</v>
      </c>
      <c r="K170" t="str">
        <f>IFERROR(VLOOKUP(A170,'Dungeon&amp;Framework'!DM:DX,10,FALSE),"")</f>
        <v/>
      </c>
    </row>
    <row r="171" spans="1:11" x14ac:dyDescent="0.2">
      <c r="A171">
        <v>170</v>
      </c>
      <c r="D171">
        <v>25</v>
      </c>
      <c r="I171">
        <v>12</v>
      </c>
      <c r="K171" t="str">
        <f>IFERROR(VLOOKUP(A171,'Dungeon&amp;Framework'!DM:DX,10,FALSE),"")</f>
        <v/>
      </c>
    </row>
    <row r="172" spans="1:11" x14ac:dyDescent="0.2">
      <c r="A172">
        <v>171</v>
      </c>
      <c r="D172">
        <v>25</v>
      </c>
      <c r="I172">
        <v>12</v>
      </c>
      <c r="K172" t="str">
        <f>IFERROR(VLOOKUP(A172,'Dungeon&amp;Framework'!DM:DX,10,FALSE),"")</f>
        <v/>
      </c>
    </row>
    <row r="173" spans="1:11" x14ac:dyDescent="0.2">
      <c r="A173">
        <v>172</v>
      </c>
      <c r="D173">
        <v>25</v>
      </c>
      <c r="I173">
        <v>12</v>
      </c>
      <c r="K173" t="str">
        <f>IFERROR(VLOOKUP(A173,'Dungeon&amp;Framework'!DM:DX,10,FALSE),"")</f>
        <v/>
      </c>
    </row>
    <row r="174" spans="1:11" x14ac:dyDescent="0.2">
      <c r="A174">
        <v>173</v>
      </c>
      <c r="D174">
        <v>25</v>
      </c>
      <c r="I174">
        <v>12</v>
      </c>
      <c r="K174" t="str">
        <f>IFERROR(VLOOKUP(A174,'Dungeon&amp;Framework'!DM:DX,10,FALSE),"")</f>
        <v/>
      </c>
    </row>
    <row r="175" spans="1:11" x14ac:dyDescent="0.2">
      <c r="A175">
        <v>174</v>
      </c>
      <c r="D175">
        <v>25</v>
      </c>
      <c r="I175">
        <v>12</v>
      </c>
      <c r="K175">
        <f>IFERROR(VLOOKUP(A175,'Dungeon&amp;Framework'!DM:DX,10,FALSE),"")</f>
        <v>1968000</v>
      </c>
    </row>
    <row r="176" spans="1:11" x14ac:dyDescent="0.2">
      <c r="A176">
        <v>175</v>
      </c>
      <c r="D176">
        <v>26</v>
      </c>
      <c r="I176">
        <v>13</v>
      </c>
      <c r="K176" t="str">
        <f>IFERROR(VLOOKUP(A176,'Dungeon&amp;Framework'!DM:DX,10,FALSE),"")</f>
        <v/>
      </c>
    </row>
    <row r="177" spans="1:11" x14ac:dyDescent="0.2">
      <c r="A177">
        <v>176</v>
      </c>
      <c r="D177">
        <v>26</v>
      </c>
      <c r="I177">
        <v>13</v>
      </c>
      <c r="K177" t="str">
        <f>IFERROR(VLOOKUP(A177,'Dungeon&amp;Framework'!DM:DX,10,FALSE),"")</f>
        <v/>
      </c>
    </row>
    <row r="178" spans="1:11" x14ac:dyDescent="0.2">
      <c r="A178">
        <v>177</v>
      </c>
      <c r="D178">
        <v>26</v>
      </c>
      <c r="I178">
        <v>13</v>
      </c>
      <c r="K178" t="str">
        <f>IFERROR(VLOOKUP(A178,'Dungeon&amp;Framework'!DM:DX,10,FALSE),"")</f>
        <v/>
      </c>
    </row>
    <row r="179" spans="1:11" x14ac:dyDescent="0.2">
      <c r="A179">
        <v>178</v>
      </c>
      <c r="D179">
        <v>26</v>
      </c>
      <c r="I179">
        <v>13</v>
      </c>
      <c r="K179" t="str">
        <f>IFERROR(VLOOKUP(A179,'Dungeon&amp;Framework'!DM:DX,10,FALSE),"")</f>
        <v/>
      </c>
    </row>
    <row r="180" spans="1:11" x14ac:dyDescent="0.2">
      <c r="A180">
        <v>179</v>
      </c>
      <c r="D180">
        <v>26</v>
      </c>
      <c r="I180">
        <v>13</v>
      </c>
      <c r="K180" t="str">
        <f>IFERROR(VLOOKUP(A180,'Dungeon&amp;Framework'!DM:DX,10,FALSE),"")</f>
        <v/>
      </c>
    </row>
    <row r="181" spans="1:11" x14ac:dyDescent="0.2">
      <c r="A181">
        <v>180</v>
      </c>
      <c r="D181">
        <v>26</v>
      </c>
      <c r="I181">
        <v>13</v>
      </c>
      <c r="K181">
        <f>IFERROR(VLOOKUP(A181,'Dungeon&amp;Framework'!DM:DX,10,FALSE),"")</f>
        <v>2092800</v>
      </c>
    </row>
    <row r="182" spans="1:11" x14ac:dyDescent="0.2">
      <c r="A182">
        <v>181</v>
      </c>
      <c r="D182">
        <v>26</v>
      </c>
      <c r="I182">
        <v>13</v>
      </c>
      <c r="K182" t="str">
        <f>IFERROR(VLOOKUP(A182,'Dungeon&amp;Framework'!DM:DX,10,FALSE),"")</f>
        <v/>
      </c>
    </row>
    <row r="183" spans="1:11" x14ac:dyDescent="0.2">
      <c r="A183">
        <v>182</v>
      </c>
      <c r="D183">
        <v>26</v>
      </c>
      <c r="I183">
        <v>13</v>
      </c>
      <c r="K183" t="str">
        <f>IFERROR(VLOOKUP(A183,'Dungeon&amp;Framework'!DM:DX,10,FALSE),"")</f>
        <v/>
      </c>
    </row>
    <row r="184" spans="1:11" x14ac:dyDescent="0.2">
      <c r="A184">
        <v>183</v>
      </c>
      <c r="D184">
        <v>26</v>
      </c>
      <c r="I184">
        <v>13</v>
      </c>
      <c r="K184" t="str">
        <f>IFERROR(VLOOKUP(A184,'Dungeon&amp;Framework'!DM:DX,10,FALSE),"")</f>
        <v/>
      </c>
    </row>
    <row r="185" spans="1:11" x14ac:dyDescent="0.2">
      <c r="A185">
        <v>184</v>
      </c>
      <c r="D185">
        <v>26</v>
      </c>
      <c r="I185">
        <v>13</v>
      </c>
      <c r="K185" t="str">
        <f>IFERROR(VLOOKUP(A185,'Dungeon&amp;Framework'!DM:DX,10,FALSE),"")</f>
        <v/>
      </c>
    </row>
    <row r="186" spans="1:11" x14ac:dyDescent="0.2">
      <c r="A186">
        <v>185</v>
      </c>
      <c r="D186">
        <v>26</v>
      </c>
      <c r="I186">
        <v>13</v>
      </c>
      <c r="K186" t="str">
        <f>IFERROR(VLOOKUP(A186,'Dungeon&amp;Framework'!DM:DX,10,FALSE),"")</f>
        <v/>
      </c>
    </row>
    <row r="187" spans="1:11" x14ac:dyDescent="0.2">
      <c r="A187">
        <v>186</v>
      </c>
      <c r="D187">
        <v>26</v>
      </c>
      <c r="I187">
        <v>13</v>
      </c>
      <c r="K187">
        <f>IFERROR(VLOOKUP(A187,'Dungeon&amp;Framework'!DM:DX,10,FALSE),"")</f>
        <v>2217600</v>
      </c>
    </row>
    <row r="188" spans="1:11" x14ac:dyDescent="0.2">
      <c r="A188">
        <v>187</v>
      </c>
      <c r="D188">
        <v>26</v>
      </c>
      <c r="I188">
        <v>13</v>
      </c>
      <c r="K188" t="str">
        <f>IFERROR(VLOOKUP(A188,'Dungeon&amp;Framework'!DM:DX,10,FALSE),"")</f>
        <v/>
      </c>
    </row>
    <row r="189" spans="1:11" x14ac:dyDescent="0.2">
      <c r="A189">
        <v>188</v>
      </c>
      <c r="D189">
        <v>26</v>
      </c>
      <c r="I189">
        <v>13</v>
      </c>
      <c r="K189" t="str">
        <f>IFERROR(VLOOKUP(A189,'Dungeon&amp;Framework'!DM:DX,10,FALSE),"")</f>
        <v/>
      </c>
    </row>
    <row r="190" spans="1:11" x14ac:dyDescent="0.2">
      <c r="A190">
        <v>189</v>
      </c>
      <c r="D190">
        <v>26</v>
      </c>
      <c r="I190">
        <v>13</v>
      </c>
      <c r="K190" t="str">
        <f>IFERROR(VLOOKUP(A190,'Dungeon&amp;Framework'!DM:DX,10,FALSE),"")</f>
        <v/>
      </c>
    </row>
    <row r="191" spans="1:11" x14ac:dyDescent="0.2">
      <c r="A191">
        <v>190</v>
      </c>
      <c r="D191">
        <v>27</v>
      </c>
      <c r="I191">
        <v>13</v>
      </c>
      <c r="K191" t="str">
        <f>IFERROR(VLOOKUP(A191,'Dungeon&amp;Framework'!DM:DX,10,FALSE),"")</f>
        <v/>
      </c>
    </row>
    <row r="192" spans="1:11" x14ac:dyDescent="0.2">
      <c r="A192">
        <v>191</v>
      </c>
      <c r="D192">
        <v>27</v>
      </c>
      <c r="I192">
        <v>13</v>
      </c>
      <c r="K192" t="str">
        <f>IFERROR(VLOOKUP(A192,'Dungeon&amp;Framework'!DM:DX,10,FALSE),"")</f>
        <v/>
      </c>
    </row>
    <row r="193" spans="1:11" x14ac:dyDescent="0.2">
      <c r="A193">
        <v>192</v>
      </c>
      <c r="D193">
        <v>27</v>
      </c>
      <c r="I193">
        <v>13</v>
      </c>
      <c r="K193">
        <f>IFERROR(VLOOKUP(A193,'Dungeon&amp;Framework'!DM:DX,10,FALSE),"")</f>
        <v>2342400</v>
      </c>
    </row>
    <row r="194" spans="1:11" x14ac:dyDescent="0.2">
      <c r="A194">
        <v>193</v>
      </c>
      <c r="D194">
        <v>27</v>
      </c>
      <c r="I194">
        <v>13</v>
      </c>
      <c r="K194" t="str">
        <f>IFERROR(VLOOKUP(A194,'Dungeon&amp;Framework'!DM:DX,10,FALSE),"")</f>
        <v/>
      </c>
    </row>
    <row r="195" spans="1:11" x14ac:dyDescent="0.2">
      <c r="A195">
        <v>194</v>
      </c>
      <c r="D195">
        <v>27</v>
      </c>
      <c r="I195">
        <v>13</v>
      </c>
      <c r="K195" t="str">
        <f>IFERROR(VLOOKUP(A195,'Dungeon&amp;Framework'!DM:DX,10,FALSE),"")</f>
        <v/>
      </c>
    </row>
    <row r="196" spans="1:11" x14ac:dyDescent="0.2">
      <c r="A196">
        <v>195</v>
      </c>
      <c r="D196">
        <v>27</v>
      </c>
      <c r="I196">
        <v>13</v>
      </c>
      <c r="K196" t="str">
        <f>IFERROR(VLOOKUP(A196,'Dungeon&amp;Framework'!DM:DX,10,FALSE),"")</f>
        <v/>
      </c>
    </row>
    <row r="197" spans="1:11" x14ac:dyDescent="0.2">
      <c r="A197">
        <v>196</v>
      </c>
      <c r="D197">
        <v>27</v>
      </c>
      <c r="I197">
        <v>13</v>
      </c>
      <c r="K197" t="str">
        <f>IFERROR(VLOOKUP(A197,'Dungeon&amp;Framework'!DM:DX,10,FALSE),"")</f>
        <v/>
      </c>
    </row>
    <row r="198" spans="1:11" x14ac:dyDescent="0.2">
      <c r="A198">
        <v>197</v>
      </c>
      <c r="D198">
        <v>27</v>
      </c>
      <c r="I198">
        <v>13</v>
      </c>
      <c r="K198" t="str">
        <f>IFERROR(VLOOKUP(A198,'Dungeon&amp;Framework'!DM:DX,10,FALSE),"")</f>
        <v/>
      </c>
    </row>
    <row r="199" spans="1:11" x14ac:dyDescent="0.2">
      <c r="A199">
        <v>198</v>
      </c>
      <c r="D199">
        <v>27</v>
      </c>
      <c r="I199">
        <v>13</v>
      </c>
      <c r="K199">
        <f>IFERROR(VLOOKUP(A199,'Dungeon&amp;Framework'!DM:DX,10,FALSE),"")</f>
        <v>2529600</v>
      </c>
    </row>
    <row r="200" spans="1:11" x14ac:dyDescent="0.2">
      <c r="A200">
        <v>199</v>
      </c>
      <c r="D200">
        <v>27</v>
      </c>
      <c r="I200">
        <v>13</v>
      </c>
      <c r="K200" t="str">
        <f>IFERROR(VLOOKUP(A200,'Dungeon&amp;Framework'!DM:DX,10,FALSE),"")</f>
        <v/>
      </c>
    </row>
    <row r="201" spans="1:11" x14ac:dyDescent="0.2">
      <c r="A201">
        <v>200</v>
      </c>
      <c r="D201">
        <v>27</v>
      </c>
      <c r="I201">
        <v>13</v>
      </c>
      <c r="K201" t="str">
        <f>IFERROR(VLOOKUP(A201,'Dungeon&amp;Framework'!DM:DX,10,FALSE),"")</f>
        <v/>
      </c>
    </row>
    <row r="202" spans="1:11" x14ac:dyDescent="0.2">
      <c r="A202">
        <v>201</v>
      </c>
      <c r="D202">
        <v>27</v>
      </c>
      <c r="I202">
        <v>13</v>
      </c>
      <c r="K202" t="str">
        <f>IFERROR(VLOOKUP(A202,'Dungeon&amp;Framework'!DM:DX,10,FALSE),"")</f>
        <v/>
      </c>
    </row>
    <row r="203" spans="1:11" x14ac:dyDescent="0.2">
      <c r="A203">
        <v>202</v>
      </c>
      <c r="D203">
        <v>27</v>
      </c>
      <c r="I203">
        <v>13</v>
      </c>
      <c r="K203" t="str">
        <f>IFERROR(VLOOKUP(A203,'Dungeon&amp;Framework'!DM:DX,10,FALSE),"")</f>
        <v/>
      </c>
    </row>
    <row r="204" spans="1:11" x14ac:dyDescent="0.2">
      <c r="A204">
        <v>203</v>
      </c>
      <c r="D204">
        <v>27</v>
      </c>
      <c r="I204">
        <v>13</v>
      </c>
      <c r="K204" t="str">
        <f>IFERROR(VLOOKUP(A204,'Dungeon&amp;Framework'!DM:DX,10,FALSE),"")</f>
        <v/>
      </c>
    </row>
    <row r="205" spans="1:11" x14ac:dyDescent="0.2">
      <c r="A205">
        <v>204</v>
      </c>
      <c r="D205">
        <v>27</v>
      </c>
      <c r="I205">
        <v>13</v>
      </c>
      <c r="K205">
        <f>IFERROR(VLOOKUP(A205,'Dungeon&amp;Framework'!DM:DX,10,FALSE),"")</f>
        <v>2716800</v>
      </c>
    </row>
    <row r="206" spans="1:11" x14ac:dyDescent="0.2">
      <c r="A206">
        <v>205</v>
      </c>
      <c r="D206">
        <v>28</v>
      </c>
      <c r="I206">
        <v>14</v>
      </c>
      <c r="K206" t="str">
        <f>IFERROR(VLOOKUP(A206,'Dungeon&amp;Framework'!DM:DX,10,FALSE),"")</f>
        <v/>
      </c>
    </row>
    <row r="207" spans="1:11" x14ac:dyDescent="0.2">
      <c r="A207">
        <v>206</v>
      </c>
      <c r="D207">
        <v>28</v>
      </c>
      <c r="I207">
        <v>14</v>
      </c>
      <c r="K207" t="str">
        <f>IFERROR(VLOOKUP(A207,'Dungeon&amp;Framework'!DM:DX,10,FALSE),"")</f>
        <v/>
      </c>
    </row>
    <row r="208" spans="1:11" x14ac:dyDescent="0.2">
      <c r="A208">
        <v>207</v>
      </c>
      <c r="D208">
        <v>28</v>
      </c>
      <c r="I208">
        <v>14</v>
      </c>
      <c r="K208" t="str">
        <f>IFERROR(VLOOKUP(A208,'Dungeon&amp;Framework'!DM:DX,10,FALSE),"")</f>
        <v/>
      </c>
    </row>
    <row r="209" spans="1:11" x14ac:dyDescent="0.2">
      <c r="A209">
        <v>208</v>
      </c>
      <c r="D209">
        <v>28</v>
      </c>
      <c r="I209">
        <v>14</v>
      </c>
      <c r="K209" t="str">
        <f>IFERROR(VLOOKUP(A209,'Dungeon&amp;Framework'!DM:DX,10,FALSE),"")</f>
        <v/>
      </c>
    </row>
    <row r="210" spans="1:11" x14ac:dyDescent="0.2">
      <c r="A210">
        <v>209</v>
      </c>
      <c r="D210">
        <v>28</v>
      </c>
      <c r="I210">
        <v>14</v>
      </c>
      <c r="K210" t="str">
        <f>IFERROR(VLOOKUP(A210,'Dungeon&amp;Framework'!DM:DX,10,FALSE),"")</f>
        <v/>
      </c>
    </row>
    <row r="211" spans="1:11" x14ac:dyDescent="0.2">
      <c r="A211">
        <v>210</v>
      </c>
      <c r="D211">
        <v>28</v>
      </c>
      <c r="I211">
        <v>14</v>
      </c>
      <c r="K211">
        <f>IFERROR(VLOOKUP(A211,'Dungeon&amp;Framework'!DM:DX,10,FALSE),"")</f>
        <v>2918400</v>
      </c>
    </row>
    <row r="212" spans="1:11" x14ac:dyDescent="0.2">
      <c r="A212">
        <v>211</v>
      </c>
      <c r="D212">
        <v>28</v>
      </c>
      <c r="I212">
        <v>14</v>
      </c>
      <c r="K212" t="str">
        <f>IFERROR(VLOOKUP(A212,'Dungeon&amp;Framework'!DM:DX,10,FALSE),"")</f>
        <v/>
      </c>
    </row>
    <row r="213" spans="1:11" x14ac:dyDescent="0.2">
      <c r="A213">
        <v>212</v>
      </c>
      <c r="D213">
        <v>28</v>
      </c>
      <c r="I213">
        <v>14</v>
      </c>
      <c r="K213" t="str">
        <f>IFERROR(VLOOKUP(A213,'Dungeon&amp;Framework'!DM:DX,10,FALSE),"")</f>
        <v/>
      </c>
    </row>
    <row r="214" spans="1:11" x14ac:dyDescent="0.2">
      <c r="A214">
        <v>213</v>
      </c>
      <c r="D214">
        <v>28</v>
      </c>
      <c r="I214">
        <v>14</v>
      </c>
      <c r="K214" t="str">
        <f>IFERROR(VLOOKUP(A214,'Dungeon&amp;Framework'!DM:DX,10,FALSE),"")</f>
        <v/>
      </c>
    </row>
    <row r="215" spans="1:11" x14ac:dyDescent="0.2">
      <c r="A215">
        <v>214</v>
      </c>
      <c r="D215">
        <v>28</v>
      </c>
      <c r="I215">
        <v>14</v>
      </c>
      <c r="K215" t="str">
        <f>IFERROR(VLOOKUP(A215,'Dungeon&amp;Framework'!DM:DX,10,FALSE),"")</f>
        <v/>
      </c>
    </row>
    <row r="216" spans="1:11" x14ac:dyDescent="0.2">
      <c r="A216">
        <v>215</v>
      </c>
      <c r="D216">
        <v>28</v>
      </c>
      <c r="I216">
        <v>14</v>
      </c>
      <c r="K216" t="str">
        <f>IFERROR(VLOOKUP(A216,'Dungeon&amp;Framework'!DM:DX,10,FALSE),"")</f>
        <v/>
      </c>
    </row>
    <row r="217" spans="1:11" x14ac:dyDescent="0.2">
      <c r="A217">
        <v>216</v>
      </c>
      <c r="D217">
        <v>28</v>
      </c>
      <c r="I217">
        <v>14</v>
      </c>
      <c r="K217">
        <f>IFERROR(VLOOKUP(A217,'Dungeon&amp;Framework'!DM:DX,10,FALSE),"")</f>
        <v>3120000</v>
      </c>
    </row>
    <row r="218" spans="1:11" x14ac:dyDescent="0.2">
      <c r="A218">
        <v>217</v>
      </c>
      <c r="D218">
        <v>28</v>
      </c>
      <c r="I218">
        <v>14</v>
      </c>
      <c r="K218" t="str">
        <f>IFERROR(VLOOKUP(A218,'Dungeon&amp;Framework'!DM:DX,10,FALSE),"")</f>
        <v/>
      </c>
    </row>
    <row r="219" spans="1:11" x14ac:dyDescent="0.2">
      <c r="A219">
        <v>218</v>
      </c>
      <c r="D219">
        <v>28</v>
      </c>
      <c r="I219">
        <v>14</v>
      </c>
      <c r="K219" t="str">
        <f>IFERROR(VLOOKUP(A219,'Dungeon&amp;Framework'!DM:DX,10,FALSE),"")</f>
        <v/>
      </c>
    </row>
    <row r="220" spans="1:11" x14ac:dyDescent="0.2">
      <c r="A220">
        <v>219</v>
      </c>
      <c r="D220">
        <v>28</v>
      </c>
      <c r="I220">
        <v>14</v>
      </c>
      <c r="K220" t="str">
        <f>IFERROR(VLOOKUP(A220,'Dungeon&amp;Framework'!DM:DX,10,FALSE),"")</f>
        <v/>
      </c>
    </row>
    <row r="221" spans="1:11" x14ac:dyDescent="0.2">
      <c r="A221">
        <v>220</v>
      </c>
      <c r="D221">
        <v>29</v>
      </c>
      <c r="I221">
        <v>14</v>
      </c>
      <c r="K221" t="str">
        <f>IFERROR(VLOOKUP(A221,'Dungeon&amp;Framework'!DM:DX,10,FALSE),"")</f>
        <v/>
      </c>
    </row>
    <row r="222" spans="1:11" x14ac:dyDescent="0.2">
      <c r="A222">
        <v>221</v>
      </c>
      <c r="D222">
        <v>29</v>
      </c>
      <c r="I222">
        <v>14</v>
      </c>
      <c r="K222" t="str">
        <f>IFERROR(VLOOKUP(A222,'Dungeon&amp;Framework'!DM:DX,10,FALSE),"")</f>
        <v/>
      </c>
    </row>
    <row r="223" spans="1:11" x14ac:dyDescent="0.2">
      <c r="A223">
        <v>222</v>
      </c>
      <c r="D223">
        <v>29</v>
      </c>
      <c r="I223">
        <v>14</v>
      </c>
      <c r="K223">
        <f>IFERROR(VLOOKUP(A223,'Dungeon&amp;Framework'!DM:DX,10,FALSE),"")</f>
        <v>3321600</v>
      </c>
    </row>
    <row r="224" spans="1:11" x14ac:dyDescent="0.2">
      <c r="A224">
        <v>223</v>
      </c>
      <c r="D224">
        <v>29</v>
      </c>
      <c r="I224">
        <v>14</v>
      </c>
      <c r="K224" t="str">
        <f>IFERROR(VLOOKUP(A224,'Dungeon&amp;Framework'!DM:DX,10,FALSE),"")</f>
        <v/>
      </c>
    </row>
    <row r="225" spans="1:11" x14ac:dyDescent="0.2">
      <c r="A225">
        <v>224</v>
      </c>
      <c r="D225">
        <v>29</v>
      </c>
      <c r="I225">
        <v>14</v>
      </c>
      <c r="K225" t="str">
        <f>IFERROR(VLOOKUP(A225,'Dungeon&amp;Framework'!DM:DX,10,FALSE),"")</f>
        <v/>
      </c>
    </row>
    <row r="226" spans="1:11" x14ac:dyDescent="0.2">
      <c r="A226">
        <v>225</v>
      </c>
      <c r="D226">
        <v>29</v>
      </c>
      <c r="I226">
        <v>14</v>
      </c>
      <c r="K226" t="str">
        <f>IFERROR(VLOOKUP(A226,'Dungeon&amp;Framework'!DM:DX,10,FALSE),"")</f>
        <v/>
      </c>
    </row>
    <row r="227" spans="1:11" x14ac:dyDescent="0.2">
      <c r="A227">
        <v>226</v>
      </c>
      <c r="D227">
        <v>29</v>
      </c>
      <c r="I227">
        <v>14</v>
      </c>
      <c r="K227" t="str">
        <f>IFERROR(VLOOKUP(A227,'Dungeon&amp;Framework'!DM:DX,10,FALSE),"")</f>
        <v/>
      </c>
    </row>
    <row r="228" spans="1:11" x14ac:dyDescent="0.2">
      <c r="A228">
        <v>227</v>
      </c>
      <c r="D228">
        <v>29</v>
      </c>
      <c r="I228">
        <v>14</v>
      </c>
      <c r="K228" t="str">
        <f>IFERROR(VLOOKUP(A228,'Dungeon&amp;Framework'!DM:DX,10,FALSE),"")</f>
        <v/>
      </c>
    </row>
    <row r="229" spans="1:11" x14ac:dyDescent="0.2">
      <c r="A229">
        <v>228</v>
      </c>
      <c r="D229">
        <v>29</v>
      </c>
      <c r="I229">
        <v>14</v>
      </c>
      <c r="K229">
        <f>IFERROR(VLOOKUP(A229,'Dungeon&amp;Framework'!DM:DX,10,FALSE),"")</f>
        <v>3523200</v>
      </c>
    </row>
    <row r="230" spans="1:11" x14ac:dyDescent="0.2">
      <c r="A230">
        <v>229</v>
      </c>
      <c r="D230">
        <v>29</v>
      </c>
      <c r="I230">
        <v>14</v>
      </c>
      <c r="K230" t="str">
        <f>IFERROR(VLOOKUP(A230,'Dungeon&amp;Framework'!DM:DX,10,FALSE),"")</f>
        <v/>
      </c>
    </row>
    <row r="231" spans="1:11" x14ac:dyDescent="0.2">
      <c r="A231">
        <v>230</v>
      </c>
      <c r="D231">
        <v>29</v>
      </c>
      <c r="I231">
        <v>14</v>
      </c>
      <c r="K231" t="str">
        <f>IFERROR(VLOOKUP(A231,'Dungeon&amp;Framework'!DM:DX,10,FALSE),"")</f>
        <v/>
      </c>
    </row>
    <row r="232" spans="1:11" x14ac:dyDescent="0.2">
      <c r="A232">
        <v>231</v>
      </c>
      <c r="D232">
        <v>29</v>
      </c>
      <c r="I232">
        <v>14</v>
      </c>
      <c r="K232" t="str">
        <f>IFERROR(VLOOKUP(A232,'Dungeon&amp;Framework'!DM:DX,10,FALSE),"")</f>
        <v/>
      </c>
    </row>
    <row r="233" spans="1:11" x14ac:dyDescent="0.2">
      <c r="A233">
        <v>232</v>
      </c>
      <c r="D233">
        <v>29</v>
      </c>
      <c r="I233">
        <v>14</v>
      </c>
      <c r="K233" t="str">
        <f>IFERROR(VLOOKUP(A233,'Dungeon&amp;Framework'!DM:DX,10,FALSE),"")</f>
        <v/>
      </c>
    </row>
    <row r="234" spans="1:11" x14ac:dyDescent="0.2">
      <c r="A234">
        <v>233</v>
      </c>
      <c r="D234">
        <v>29</v>
      </c>
      <c r="I234">
        <v>14</v>
      </c>
      <c r="K234" t="str">
        <f>IFERROR(VLOOKUP(A234,'Dungeon&amp;Framework'!DM:DX,10,FALSE),"")</f>
        <v/>
      </c>
    </row>
    <row r="235" spans="1:11" x14ac:dyDescent="0.2">
      <c r="A235">
        <v>234</v>
      </c>
      <c r="D235">
        <v>29</v>
      </c>
      <c r="I235">
        <v>14</v>
      </c>
      <c r="K235">
        <f>IFERROR(VLOOKUP(A235,'Dungeon&amp;Framework'!DM:DX,10,FALSE),"")</f>
        <v>3724800</v>
      </c>
    </row>
    <row r="236" spans="1:11" x14ac:dyDescent="0.2">
      <c r="A236">
        <v>235</v>
      </c>
      <c r="D236">
        <v>30</v>
      </c>
      <c r="I236">
        <v>15</v>
      </c>
      <c r="K236" t="str">
        <f>IFERROR(VLOOKUP(A236,'Dungeon&amp;Framework'!DM:DX,10,FALSE),"")</f>
        <v/>
      </c>
    </row>
    <row r="237" spans="1:11" x14ac:dyDescent="0.2">
      <c r="A237">
        <v>236</v>
      </c>
      <c r="D237">
        <v>30</v>
      </c>
      <c r="I237">
        <v>15</v>
      </c>
      <c r="K237" t="str">
        <f>IFERROR(VLOOKUP(A237,'Dungeon&amp;Framework'!DM:DX,10,FALSE),"")</f>
        <v/>
      </c>
    </row>
    <row r="238" spans="1:11" x14ac:dyDescent="0.2">
      <c r="A238">
        <v>237</v>
      </c>
      <c r="D238">
        <v>30</v>
      </c>
      <c r="I238">
        <v>15</v>
      </c>
      <c r="K238" t="str">
        <f>IFERROR(VLOOKUP(A238,'Dungeon&amp;Framework'!DM:DX,10,FALSE),"")</f>
        <v/>
      </c>
    </row>
    <row r="239" spans="1:11" x14ac:dyDescent="0.2">
      <c r="A239">
        <v>238</v>
      </c>
      <c r="D239">
        <v>30</v>
      </c>
      <c r="I239">
        <v>15</v>
      </c>
      <c r="K239" t="str">
        <f>IFERROR(VLOOKUP(A239,'Dungeon&amp;Framework'!DM:DX,10,FALSE),"")</f>
        <v/>
      </c>
    </row>
    <row r="240" spans="1:11" x14ac:dyDescent="0.2">
      <c r="A240">
        <v>239</v>
      </c>
      <c r="D240">
        <v>30</v>
      </c>
      <c r="I240">
        <v>15</v>
      </c>
      <c r="K240" t="str">
        <f>IFERROR(VLOOKUP(A240,'Dungeon&amp;Framework'!DM:DX,10,FALSE),"")</f>
        <v/>
      </c>
    </row>
    <row r="241" spans="1:11" x14ac:dyDescent="0.2">
      <c r="A241">
        <v>240</v>
      </c>
      <c r="D241">
        <v>30</v>
      </c>
      <c r="I241">
        <v>15</v>
      </c>
      <c r="K241">
        <f>IFERROR(VLOOKUP(A241,'Dungeon&amp;Framework'!DM:DX,10,FALSE),"")</f>
        <v>3940800</v>
      </c>
    </row>
    <row r="242" spans="1:11" x14ac:dyDescent="0.2">
      <c r="A242">
        <v>241</v>
      </c>
      <c r="D242">
        <v>30</v>
      </c>
      <c r="I242">
        <v>15</v>
      </c>
      <c r="K242" t="str">
        <f>IFERROR(VLOOKUP(A242,'Dungeon&amp;Framework'!DM:DX,10,FALSE),"")</f>
        <v/>
      </c>
    </row>
    <row r="243" spans="1:11" x14ac:dyDescent="0.2">
      <c r="A243">
        <v>242</v>
      </c>
      <c r="D243">
        <v>30</v>
      </c>
      <c r="I243">
        <v>15</v>
      </c>
      <c r="K243" t="str">
        <f>IFERROR(VLOOKUP(A243,'Dungeon&amp;Framework'!DM:DX,10,FALSE),"")</f>
        <v/>
      </c>
    </row>
    <row r="244" spans="1:11" x14ac:dyDescent="0.2">
      <c r="A244">
        <v>243</v>
      </c>
      <c r="D244">
        <v>30</v>
      </c>
      <c r="I244">
        <v>15</v>
      </c>
      <c r="K244" t="str">
        <f>IFERROR(VLOOKUP(A244,'Dungeon&amp;Framework'!DM:DX,10,FALSE),"")</f>
        <v/>
      </c>
    </row>
    <row r="245" spans="1:11" x14ac:dyDescent="0.2">
      <c r="A245">
        <v>244</v>
      </c>
      <c r="D245">
        <v>30</v>
      </c>
      <c r="I245">
        <v>15</v>
      </c>
      <c r="K245" t="str">
        <f>IFERROR(VLOOKUP(A245,'Dungeon&amp;Framework'!DM:DX,10,FALSE),"")</f>
        <v/>
      </c>
    </row>
    <row r="246" spans="1:11" x14ac:dyDescent="0.2">
      <c r="A246">
        <v>245</v>
      </c>
      <c r="D246">
        <v>30</v>
      </c>
      <c r="I246">
        <v>15</v>
      </c>
      <c r="K246" t="str">
        <f>IFERROR(VLOOKUP(A246,'Dungeon&amp;Framework'!DM:DX,10,FALSE),"")</f>
        <v/>
      </c>
    </row>
    <row r="247" spans="1:11" x14ac:dyDescent="0.2">
      <c r="A247">
        <v>246</v>
      </c>
      <c r="D247">
        <v>30</v>
      </c>
      <c r="I247">
        <v>15</v>
      </c>
      <c r="K247">
        <f>IFERROR(VLOOKUP(A247,'Dungeon&amp;Framework'!DM:DX,10,FALSE),"")</f>
        <v>4156800</v>
      </c>
    </row>
    <row r="248" spans="1:11" x14ac:dyDescent="0.2">
      <c r="A248">
        <v>247</v>
      </c>
      <c r="D248">
        <v>30</v>
      </c>
      <c r="I248">
        <v>15</v>
      </c>
      <c r="K248" t="str">
        <f>IFERROR(VLOOKUP(A248,'Dungeon&amp;Framework'!DM:DX,10,FALSE),"")</f>
        <v/>
      </c>
    </row>
    <row r="249" spans="1:11" x14ac:dyDescent="0.2">
      <c r="A249">
        <v>248</v>
      </c>
      <c r="D249">
        <v>30</v>
      </c>
      <c r="I249">
        <v>16</v>
      </c>
      <c r="K249" t="str">
        <f>IFERROR(VLOOKUP(A249,'Dungeon&amp;Framework'!DM:DX,10,FALSE),"")</f>
        <v/>
      </c>
    </row>
    <row r="250" spans="1:11" x14ac:dyDescent="0.2">
      <c r="A250">
        <v>249</v>
      </c>
      <c r="D250">
        <v>30</v>
      </c>
      <c r="I250">
        <v>16</v>
      </c>
      <c r="K250" t="str">
        <f>IFERROR(VLOOKUP(A250,'Dungeon&amp;Framework'!DM:DX,10,FALSE),"")</f>
        <v/>
      </c>
    </row>
    <row r="251" spans="1:11" x14ac:dyDescent="0.2">
      <c r="A251">
        <v>250</v>
      </c>
      <c r="D251">
        <v>31</v>
      </c>
      <c r="I251">
        <v>17</v>
      </c>
      <c r="K251" t="str">
        <f>IFERROR(VLOOKUP(A251,'Dungeon&amp;Framework'!DM:DX,10,FALSE),"")</f>
        <v/>
      </c>
    </row>
    <row r="252" spans="1:11" x14ac:dyDescent="0.2">
      <c r="A252">
        <v>251</v>
      </c>
      <c r="D252">
        <v>31</v>
      </c>
      <c r="I252">
        <v>17</v>
      </c>
      <c r="K252" t="str">
        <f>IFERROR(VLOOKUP(A252,'Dungeon&amp;Framework'!DM:DX,10,FALSE),"")</f>
        <v/>
      </c>
    </row>
    <row r="253" spans="1:11" x14ac:dyDescent="0.2">
      <c r="A253">
        <v>252</v>
      </c>
      <c r="D253">
        <v>31</v>
      </c>
      <c r="I253">
        <v>18</v>
      </c>
      <c r="K253">
        <f>IFERROR(VLOOKUP(A253,'Dungeon&amp;Framework'!DM:DX,10,FALSE),"")</f>
        <v>4416000</v>
      </c>
    </row>
    <row r="254" spans="1:11" x14ac:dyDescent="0.2">
      <c r="A254">
        <v>253</v>
      </c>
      <c r="D254">
        <v>31</v>
      </c>
      <c r="I254">
        <v>18</v>
      </c>
      <c r="K254" t="str">
        <f>IFERROR(VLOOKUP(A254,'Dungeon&amp;Framework'!DM:DX,10,FALSE),"")</f>
        <v/>
      </c>
    </row>
    <row r="255" spans="1:11" x14ac:dyDescent="0.2">
      <c r="A255">
        <v>254</v>
      </c>
      <c r="D255">
        <v>31</v>
      </c>
      <c r="I255">
        <f>18</f>
        <v>18</v>
      </c>
      <c r="K255" t="str">
        <f>IFERROR(VLOOKUP(A255,'Dungeon&amp;Framework'!DM:DX,10,FALSE),"")</f>
        <v/>
      </c>
    </row>
    <row r="256" spans="1:11" x14ac:dyDescent="0.2">
      <c r="A256">
        <v>255</v>
      </c>
      <c r="D256">
        <v>31</v>
      </c>
      <c r="I256">
        <f>I253+1</f>
        <v>19</v>
      </c>
      <c r="K256" t="str">
        <f>IFERROR(VLOOKUP(A256,'Dungeon&amp;Framework'!DM:DX,10,FALSE),"")</f>
        <v/>
      </c>
    </row>
    <row r="257" spans="1:11" x14ac:dyDescent="0.2">
      <c r="A257">
        <v>256</v>
      </c>
      <c r="D257">
        <v>31</v>
      </c>
      <c r="I257">
        <f t="shared" ref="I257:I320" si="0">I254+1</f>
        <v>19</v>
      </c>
      <c r="K257" t="str">
        <f>IFERROR(VLOOKUP(A257,'Dungeon&amp;Framework'!DM:DX,10,FALSE),"")</f>
        <v/>
      </c>
    </row>
    <row r="258" spans="1:11" x14ac:dyDescent="0.2">
      <c r="A258">
        <v>257</v>
      </c>
      <c r="D258">
        <v>31</v>
      </c>
      <c r="I258">
        <f t="shared" si="0"/>
        <v>19</v>
      </c>
      <c r="K258" t="str">
        <f>IFERROR(VLOOKUP(A258,'Dungeon&amp;Framework'!DM:DX,10,FALSE),"")</f>
        <v/>
      </c>
    </row>
    <row r="259" spans="1:11" x14ac:dyDescent="0.2">
      <c r="A259">
        <v>258</v>
      </c>
      <c r="D259">
        <v>31</v>
      </c>
      <c r="I259">
        <f t="shared" si="0"/>
        <v>20</v>
      </c>
      <c r="K259">
        <f>IFERROR(VLOOKUP(A259,'Dungeon&amp;Framework'!DM:DX,10,FALSE),"")</f>
        <v>4704000</v>
      </c>
    </row>
    <row r="260" spans="1:11" x14ac:dyDescent="0.2">
      <c r="A260">
        <v>259</v>
      </c>
      <c r="D260">
        <v>31</v>
      </c>
      <c r="I260">
        <f t="shared" si="0"/>
        <v>20</v>
      </c>
      <c r="K260" t="str">
        <f>IFERROR(VLOOKUP(A260,'Dungeon&amp;Framework'!DM:DX,10,FALSE),"")</f>
        <v/>
      </c>
    </row>
    <row r="261" spans="1:11" x14ac:dyDescent="0.2">
      <c r="A261">
        <v>260</v>
      </c>
      <c r="D261">
        <v>31</v>
      </c>
      <c r="I261">
        <f t="shared" si="0"/>
        <v>20</v>
      </c>
      <c r="K261" t="str">
        <f>IFERROR(VLOOKUP(A261,'Dungeon&amp;Framework'!DM:DX,10,FALSE),"")</f>
        <v/>
      </c>
    </row>
    <row r="262" spans="1:11" x14ac:dyDescent="0.2">
      <c r="A262">
        <v>261</v>
      </c>
      <c r="D262">
        <v>31</v>
      </c>
      <c r="I262">
        <f t="shared" si="0"/>
        <v>21</v>
      </c>
      <c r="K262" t="str">
        <f>IFERROR(VLOOKUP(A262,'Dungeon&amp;Framework'!DM:DX,10,FALSE),"")</f>
        <v/>
      </c>
    </row>
    <row r="263" spans="1:11" x14ac:dyDescent="0.2">
      <c r="A263">
        <v>262</v>
      </c>
      <c r="D263">
        <v>31</v>
      </c>
      <c r="I263">
        <f t="shared" si="0"/>
        <v>21</v>
      </c>
      <c r="K263" t="str">
        <f>IFERROR(VLOOKUP(A263,'Dungeon&amp;Framework'!DM:DX,10,FALSE),"")</f>
        <v/>
      </c>
    </row>
    <row r="264" spans="1:11" x14ac:dyDescent="0.2">
      <c r="A264">
        <v>263</v>
      </c>
      <c r="D264">
        <v>31</v>
      </c>
      <c r="I264">
        <f t="shared" si="0"/>
        <v>21</v>
      </c>
      <c r="K264" t="str">
        <f>IFERROR(VLOOKUP(A264,'Dungeon&amp;Framework'!DM:DX,10,FALSE),"")</f>
        <v/>
      </c>
    </row>
    <row r="265" spans="1:11" x14ac:dyDescent="0.2">
      <c r="A265">
        <v>264</v>
      </c>
      <c r="D265">
        <v>31</v>
      </c>
      <c r="I265">
        <f t="shared" si="0"/>
        <v>22</v>
      </c>
      <c r="K265">
        <f>IFERROR(VLOOKUP(A265,'Dungeon&amp;Framework'!DM:DX,10,FALSE),"")</f>
        <v>5020800</v>
      </c>
    </row>
    <row r="266" spans="1:11" x14ac:dyDescent="0.2">
      <c r="A266">
        <v>265</v>
      </c>
      <c r="D266">
        <v>32</v>
      </c>
      <c r="I266">
        <f t="shared" si="0"/>
        <v>22</v>
      </c>
      <c r="K266" t="str">
        <f>IFERROR(VLOOKUP(A266,'Dungeon&amp;Framework'!DM:DX,10,FALSE),"")</f>
        <v/>
      </c>
    </row>
    <row r="267" spans="1:11" x14ac:dyDescent="0.2">
      <c r="A267">
        <v>266</v>
      </c>
      <c r="D267">
        <v>32</v>
      </c>
      <c r="I267">
        <f t="shared" si="0"/>
        <v>22</v>
      </c>
      <c r="K267" t="str">
        <f>IFERROR(VLOOKUP(A267,'Dungeon&amp;Framework'!DM:DX,10,FALSE),"")</f>
        <v/>
      </c>
    </row>
    <row r="268" spans="1:11" x14ac:dyDescent="0.2">
      <c r="A268">
        <v>267</v>
      </c>
      <c r="D268">
        <v>32</v>
      </c>
      <c r="I268">
        <f t="shared" si="0"/>
        <v>23</v>
      </c>
      <c r="K268" t="str">
        <f>IFERROR(VLOOKUP(A268,'Dungeon&amp;Framework'!DM:DX,10,FALSE),"")</f>
        <v/>
      </c>
    </row>
    <row r="269" spans="1:11" x14ac:dyDescent="0.2">
      <c r="A269">
        <v>268</v>
      </c>
      <c r="D269">
        <v>32</v>
      </c>
      <c r="I269">
        <f t="shared" si="0"/>
        <v>23</v>
      </c>
      <c r="K269" t="str">
        <f>IFERROR(VLOOKUP(A269,'Dungeon&amp;Framework'!DM:DX,10,FALSE),"")</f>
        <v/>
      </c>
    </row>
    <row r="270" spans="1:11" x14ac:dyDescent="0.2">
      <c r="A270">
        <v>269</v>
      </c>
      <c r="D270">
        <v>32</v>
      </c>
      <c r="I270">
        <f t="shared" si="0"/>
        <v>23</v>
      </c>
      <c r="K270" t="str">
        <f>IFERROR(VLOOKUP(A270,'Dungeon&amp;Framework'!DM:DX,10,FALSE),"")</f>
        <v/>
      </c>
    </row>
    <row r="271" spans="1:11" x14ac:dyDescent="0.2">
      <c r="A271">
        <v>270</v>
      </c>
      <c r="D271">
        <v>32</v>
      </c>
      <c r="I271">
        <f t="shared" si="0"/>
        <v>24</v>
      </c>
      <c r="K271">
        <f>IFERROR(VLOOKUP(A271,'Dungeon&amp;Framework'!DM:DX,10,FALSE),"")</f>
        <v>5366400</v>
      </c>
    </row>
    <row r="272" spans="1:11" x14ac:dyDescent="0.2">
      <c r="A272">
        <v>271</v>
      </c>
      <c r="D272">
        <v>32</v>
      </c>
      <c r="I272">
        <f t="shared" si="0"/>
        <v>24</v>
      </c>
      <c r="K272" t="str">
        <f>IFERROR(VLOOKUP(A272,'Dungeon&amp;Framework'!DM:DX,10,FALSE),"")</f>
        <v/>
      </c>
    </row>
    <row r="273" spans="1:11" x14ac:dyDescent="0.2">
      <c r="A273">
        <v>272</v>
      </c>
      <c r="D273">
        <v>32</v>
      </c>
      <c r="I273">
        <f t="shared" si="0"/>
        <v>24</v>
      </c>
      <c r="K273" t="str">
        <f>IFERROR(VLOOKUP(A273,'Dungeon&amp;Framework'!DM:DX,10,FALSE),"")</f>
        <v/>
      </c>
    </row>
    <row r="274" spans="1:11" x14ac:dyDescent="0.2">
      <c r="A274">
        <v>273</v>
      </c>
      <c r="D274">
        <v>32</v>
      </c>
      <c r="I274">
        <f t="shared" si="0"/>
        <v>25</v>
      </c>
      <c r="K274" t="str">
        <f>IFERROR(VLOOKUP(A274,'Dungeon&amp;Framework'!DM:DX,10,FALSE),"")</f>
        <v/>
      </c>
    </row>
    <row r="275" spans="1:11" x14ac:dyDescent="0.2">
      <c r="A275">
        <v>274</v>
      </c>
      <c r="D275">
        <v>32</v>
      </c>
      <c r="I275">
        <f t="shared" si="0"/>
        <v>25</v>
      </c>
      <c r="K275" t="str">
        <f>IFERROR(VLOOKUP(A275,'Dungeon&amp;Framework'!DM:DX,10,FALSE),"")</f>
        <v/>
      </c>
    </row>
    <row r="276" spans="1:11" x14ac:dyDescent="0.2">
      <c r="A276">
        <v>275</v>
      </c>
      <c r="D276">
        <v>32</v>
      </c>
      <c r="I276">
        <f t="shared" si="0"/>
        <v>25</v>
      </c>
      <c r="K276" t="str">
        <f>IFERROR(VLOOKUP(A276,'Dungeon&amp;Framework'!DM:DX,10,FALSE),"")</f>
        <v/>
      </c>
    </row>
    <row r="277" spans="1:11" x14ac:dyDescent="0.2">
      <c r="A277">
        <v>276</v>
      </c>
      <c r="D277">
        <v>32</v>
      </c>
      <c r="I277">
        <f t="shared" si="0"/>
        <v>26</v>
      </c>
      <c r="K277">
        <f>IFERROR(VLOOKUP(A277,'Dungeon&amp;Framework'!DM:DX,10,FALSE),"")</f>
        <v>5740800</v>
      </c>
    </row>
    <row r="278" spans="1:11" x14ac:dyDescent="0.2">
      <c r="A278">
        <v>277</v>
      </c>
      <c r="D278">
        <v>32</v>
      </c>
      <c r="I278">
        <f t="shared" si="0"/>
        <v>26</v>
      </c>
      <c r="K278" t="str">
        <f>IFERROR(VLOOKUP(A278,'Dungeon&amp;Framework'!DM:DX,10,FALSE),"")</f>
        <v/>
      </c>
    </row>
    <row r="279" spans="1:11" x14ac:dyDescent="0.2">
      <c r="A279">
        <v>278</v>
      </c>
      <c r="D279">
        <v>32</v>
      </c>
      <c r="I279">
        <f t="shared" si="0"/>
        <v>26</v>
      </c>
      <c r="K279" t="str">
        <f>IFERROR(VLOOKUP(A279,'Dungeon&amp;Framework'!DM:DX,10,FALSE),"")</f>
        <v/>
      </c>
    </row>
    <row r="280" spans="1:11" x14ac:dyDescent="0.2">
      <c r="A280">
        <v>279</v>
      </c>
      <c r="D280">
        <v>32</v>
      </c>
      <c r="I280">
        <f t="shared" si="0"/>
        <v>27</v>
      </c>
      <c r="K280" t="str">
        <f>IFERROR(VLOOKUP(A280,'Dungeon&amp;Framework'!DM:DX,10,FALSE),"")</f>
        <v/>
      </c>
    </row>
    <row r="281" spans="1:11" x14ac:dyDescent="0.2">
      <c r="A281">
        <v>280</v>
      </c>
      <c r="D281">
        <v>33</v>
      </c>
      <c r="I281">
        <f t="shared" si="0"/>
        <v>27</v>
      </c>
      <c r="K281" t="str">
        <f>IFERROR(VLOOKUP(A281,'Dungeon&amp;Framework'!DM:DX,10,FALSE),"")</f>
        <v/>
      </c>
    </row>
    <row r="282" spans="1:11" x14ac:dyDescent="0.2">
      <c r="A282">
        <v>281</v>
      </c>
      <c r="D282">
        <v>33</v>
      </c>
      <c r="I282">
        <f t="shared" si="0"/>
        <v>27</v>
      </c>
      <c r="K282" t="str">
        <f>IFERROR(VLOOKUP(A282,'Dungeon&amp;Framework'!DM:DX,10,FALSE),"")</f>
        <v/>
      </c>
    </row>
    <row r="283" spans="1:11" x14ac:dyDescent="0.2">
      <c r="A283">
        <v>282</v>
      </c>
      <c r="D283">
        <v>33</v>
      </c>
      <c r="I283">
        <f t="shared" si="0"/>
        <v>28</v>
      </c>
      <c r="K283">
        <f>IFERROR(VLOOKUP(A283,'Dungeon&amp;Framework'!DM:DX,10,FALSE),"")</f>
        <v>6144000</v>
      </c>
    </row>
    <row r="284" spans="1:11" x14ac:dyDescent="0.2">
      <c r="A284">
        <v>283</v>
      </c>
      <c r="D284">
        <v>33</v>
      </c>
      <c r="I284">
        <f t="shared" si="0"/>
        <v>28</v>
      </c>
      <c r="K284" t="str">
        <f>IFERROR(VLOOKUP(A284,'Dungeon&amp;Framework'!DM:DX,10,FALSE),"")</f>
        <v/>
      </c>
    </row>
    <row r="285" spans="1:11" x14ac:dyDescent="0.2">
      <c r="A285">
        <v>284</v>
      </c>
      <c r="D285">
        <v>33</v>
      </c>
      <c r="I285">
        <f t="shared" si="0"/>
        <v>28</v>
      </c>
      <c r="K285" t="str">
        <f>IFERROR(VLOOKUP(A285,'Dungeon&amp;Framework'!DM:DX,10,FALSE),"")</f>
        <v/>
      </c>
    </row>
    <row r="286" spans="1:11" x14ac:dyDescent="0.2">
      <c r="A286">
        <v>285</v>
      </c>
      <c r="D286">
        <v>33</v>
      </c>
      <c r="I286">
        <f t="shared" si="0"/>
        <v>29</v>
      </c>
      <c r="K286" t="str">
        <f>IFERROR(VLOOKUP(A286,'Dungeon&amp;Framework'!DM:DX,10,FALSE),"")</f>
        <v/>
      </c>
    </row>
    <row r="287" spans="1:11" x14ac:dyDescent="0.2">
      <c r="A287">
        <v>286</v>
      </c>
      <c r="D287">
        <v>33</v>
      </c>
      <c r="I287">
        <f t="shared" si="0"/>
        <v>29</v>
      </c>
      <c r="K287" t="str">
        <f>IFERROR(VLOOKUP(A287,'Dungeon&amp;Framework'!DM:DX,10,FALSE),"")</f>
        <v/>
      </c>
    </row>
    <row r="288" spans="1:11" x14ac:dyDescent="0.2">
      <c r="A288">
        <v>287</v>
      </c>
      <c r="D288">
        <v>33</v>
      </c>
      <c r="I288">
        <f t="shared" si="0"/>
        <v>29</v>
      </c>
      <c r="K288" t="str">
        <f>IFERROR(VLOOKUP(A288,'Dungeon&amp;Framework'!DM:DX,10,FALSE),"")</f>
        <v/>
      </c>
    </row>
    <row r="289" spans="1:11" x14ac:dyDescent="0.2">
      <c r="A289">
        <v>288</v>
      </c>
      <c r="D289">
        <v>33</v>
      </c>
      <c r="I289">
        <f t="shared" si="0"/>
        <v>30</v>
      </c>
      <c r="K289">
        <f>IFERROR(VLOOKUP(A289,'Dungeon&amp;Framework'!DM:DX,10,FALSE),"")</f>
        <v>6576000</v>
      </c>
    </row>
    <row r="290" spans="1:11" x14ac:dyDescent="0.2">
      <c r="A290">
        <v>289</v>
      </c>
      <c r="D290">
        <v>33</v>
      </c>
      <c r="I290">
        <f t="shared" si="0"/>
        <v>30</v>
      </c>
      <c r="K290" t="str">
        <f>IFERROR(VLOOKUP(A290,'Dungeon&amp;Framework'!DM:DX,10,FALSE),"")</f>
        <v/>
      </c>
    </row>
    <row r="291" spans="1:11" x14ac:dyDescent="0.2">
      <c r="A291">
        <v>290</v>
      </c>
      <c r="D291">
        <v>33</v>
      </c>
      <c r="I291">
        <f t="shared" si="0"/>
        <v>30</v>
      </c>
      <c r="K291" t="str">
        <f>IFERROR(VLOOKUP(A291,'Dungeon&amp;Framework'!DM:DX,10,FALSE),"")</f>
        <v/>
      </c>
    </row>
    <row r="292" spans="1:11" x14ac:dyDescent="0.2">
      <c r="A292">
        <v>291</v>
      </c>
      <c r="D292">
        <v>33</v>
      </c>
      <c r="I292">
        <f t="shared" si="0"/>
        <v>31</v>
      </c>
      <c r="K292" t="str">
        <f>IFERROR(VLOOKUP(A292,'Dungeon&amp;Framework'!DM:DX,10,FALSE),"")</f>
        <v/>
      </c>
    </row>
    <row r="293" spans="1:11" x14ac:dyDescent="0.2">
      <c r="A293">
        <v>292</v>
      </c>
      <c r="D293">
        <v>33</v>
      </c>
      <c r="I293">
        <f t="shared" si="0"/>
        <v>31</v>
      </c>
      <c r="K293" t="str">
        <f>IFERROR(VLOOKUP(A293,'Dungeon&amp;Framework'!DM:DX,10,FALSE),"")</f>
        <v/>
      </c>
    </row>
    <row r="294" spans="1:11" x14ac:dyDescent="0.2">
      <c r="A294">
        <v>293</v>
      </c>
      <c r="D294">
        <v>33</v>
      </c>
      <c r="I294">
        <f t="shared" si="0"/>
        <v>31</v>
      </c>
      <c r="K294" t="str">
        <f>IFERROR(VLOOKUP(A294,'Dungeon&amp;Framework'!DM:DX,10,FALSE),"")</f>
        <v/>
      </c>
    </row>
    <row r="295" spans="1:11" x14ac:dyDescent="0.2">
      <c r="A295">
        <v>294</v>
      </c>
      <c r="D295">
        <v>33</v>
      </c>
      <c r="I295">
        <f t="shared" si="0"/>
        <v>32</v>
      </c>
      <c r="K295">
        <f>IFERROR(VLOOKUP(A295,'Dungeon&amp;Framework'!DM:DX,10,FALSE),"")</f>
        <v>7036800</v>
      </c>
    </row>
    <row r="296" spans="1:11" x14ac:dyDescent="0.2">
      <c r="A296">
        <v>295</v>
      </c>
      <c r="D296">
        <v>34</v>
      </c>
      <c r="I296">
        <f t="shared" si="0"/>
        <v>32</v>
      </c>
      <c r="K296" t="str">
        <f>IFERROR(VLOOKUP(A296,'Dungeon&amp;Framework'!DM:DX,10,FALSE),"")</f>
        <v/>
      </c>
    </row>
    <row r="297" spans="1:11" x14ac:dyDescent="0.2">
      <c r="A297">
        <v>296</v>
      </c>
      <c r="D297">
        <v>34</v>
      </c>
      <c r="I297">
        <f t="shared" si="0"/>
        <v>32</v>
      </c>
      <c r="K297" t="str">
        <f>IFERROR(VLOOKUP(A297,'Dungeon&amp;Framework'!DM:DX,10,FALSE),"")</f>
        <v/>
      </c>
    </row>
    <row r="298" spans="1:11" x14ac:dyDescent="0.2">
      <c r="A298">
        <v>297</v>
      </c>
      <c r="D298">
        <v>34</v>
      </c>
      <c r="I298">
        <f t="shared" si="0"/>
        <v>33</v>
      </c>
      <c r="K298" t="str">
        <f>IFERROR(VLOOKUP(A298,'Dungeon&amp;Framework'!DM:DX,10,FALSE),"")</f>
        <v/>
      </c>
    </row>
    <row r="299" spans="1:11" x14ac:dyDescent="0.2">
      <c r="A299">
        <v>298</v>
      </c>
      <c r="D299">
        <v>34</v>
      </c>
      <c r="I299">
        <f t="shared" si="0"/>
        <v>33</v>
      </c>
      <c r="K299" t="str">
        <f>IFERROR(VLOOKUP(A299,'Dungeon&amp;Framework'!DM:DX,10,FALSE),"")</f>
        <v/>
      </c>
    </row>
    <row r="300" spans="1:11" x14ac:dyDescent="0.2">
      <c r="A300">
        <v>299</v>
      </c>
      <c r="D300">
        <v>34</v>
      </c>
      <c r="I300">
        <f t="shared" si="0"/>
        <v>33</v>
      </c>
      <c r="K300" t="str">
        <f>IFERROR(VLOOKUP(A300,'Dungeon&amp;Framework'!DM:DX,10,FALSE),"")</f>
        <v/>
      </c>
    </row>
    <row r="301" spans="1:11" x14ac:dyDescent="0.2">
      <c r="A301">
        <v>300</v>
      </c>
      <c r="D301">
        <v>34</v>
      </c>
      <c r="I301">
        <f t="shared" si="0"/>
        <v>34</v>
      </c>
      <c r="K301">
        <f>IFERROR(VLOOKUP(A301,'Dungeon&amp;Framework'!DM:DX,10,FALSE),"")</f>
        <v>7526400</v>
      </c>
    </row>
    <row r="302" spans="1:11" x14ac:dyDescent="0.2">
      <c r="A302">
        <v>301</v>
      </c>
      <c r="D302">
        <v>34</v>
      </c>
      <c r="I302">
        <f t="shared" si="0"/>
        <v>34</v>
      </c>
      <c r="K302" t="str">
        <f>IFERROR(VLOOKUP(A302,'Dungeon&amp;Framework'!DM:DX,10,FALSE),"")</f>
        <v/>
      </c>
    </row>
    <row r="303" spans="1:11" x14ac:dyDescent="0.2">
      <c r="A303">
        <v>302</v>
      </c>
      <c r="D303">
        <v>34</v>
      </c>
      <c r="I303">
        <f t="shared" si="0"/>
        <v>34</v>
      </c>
      <c r="K303" t="str">
        <f>IFERROR(VLOOKUP(A303,'Dungeon&amp;Framework'!DM:DX,10,FALSE),"")</f>
        <v/>
      </c>
    </row>
    <row r="304" spans="1:11" x14ac:dyDescent="0.2">
      <c r="A304">
        <v>303</v>
      </c>
      <c r="D304">
        <v>34</v>
      </c>
      <c r="I304">
        <f t="shared" si="0"/>
        <v>35</v>
      </c>
      <c r="K304" t="str">
        <f>IFERROR(VLOOKUP(A304,'Dungeon&amp;Framework'!DM:DX,10,FALSE),"")</f>
        <v/>
      </c>
    </row>
    <row r="305" spans="1:11" x14ac:dyDescent="0.2">
      <c r="A305">
        <v>304</v>
      </c>
      <c r="D305">
        <v>34</v>
      </c>
      <c r="I305">
        <f t="shared" si="0"/>
        <v>35</v>
      </c>
      <c r="K305" t="str">
        <f>IFERROR(VLOOKUP(A305,'Dungeon&amp;Framework'!DM:DX,10,FALSE),"")</f>
        <v/>
      </c>
    </row>
    <row r="306" spans="1:11" x14ac:dyDescent="0.2">
      <c r="A306">
        <v>305</v>
      </c>
      <c r="D306">
        <v>34</v>
      </c>
      <c r="I306">
        <f t="shared" si="0"/>
        <v>35</v>
      </c>
      <c r="K306" t="str">
        <f>IFERROR(VLOOKUP(A306,'Dungeon&amp;Framework'!DM:DX,10,FALSE),"")</f>
        <v/>
      </c>
    </row>
    <row r="307" spans="1:11" x14ac:dyDescent="0.2">
      <c r="A307">
        <v>306</v>
      </c>
      <c r="D307">
        <v>34</v>
      </c>
      <c r="I307">
        <f t="shared" si="0"/>
        <v>36</v>
      </c>
      <c r="K307" t="str">
        <f>IFERROR(VLOOKUP(A307,'Dungeon&amp;Framework'!DM:DX,10,FALSE),"")</f>
        <v/>
      </c>
    </row>
    <row r="308" spans="1:11" x14ac:dyDescent="0.2">
      <c r="A308">
        <v>307</v>
      </c>
      <c r="D308">
        <v>34</v>
      </c>
      <c r="I308">
        <f t="shared" si="0"/>
        <v>36</v>
      </c>
      <c r="K308">
        <f>IFERROR(VLOOKUP(A308,'Dungeon&amp;Framework'!DM:DX,10,FALSE),"")</f>
        <v>7872000</v>
      </c>
    </row>
    <row r="309" spans="1:11" x14ac:dyDescent="0.2">
      <c r="A309">
        <v>308</v>
      </c>
      <c r="D309">
        <v>34</v>
      </c>
      <c r="I309">
        <f t="shared" si="0"/>
        <v>36</v>
      </c>
      <c r="K309" t="str">
        <f>IFERROR(VLOOKUP(A309,'Dungeon&amp;Framework'!DM:DX,10,FALSE),"")</f>
        <v/>
      </c>
    </row>
    <row r="310" spans="1:11" x14ac:dyDescent="0.2">
      <c r="A310">
        <v>309</v>
      </c>
      <c r="D310">
        <v>34</v>
      </c>
      <c r="I310">
        <f t="shared" si="0"/>
        <v>37</v>
      </c>
      <c r="K310" t="str">
        <f>IFERROR(VLOOKUP(A310,'Dungeon&amp;Framework'!DM:DX,10,FALSE),"")</f>
        <v/>
      </c>
    </row>
    <row r="311" spans="1:11" x14ac:dyDescent="0.2">
      <c r="A311">
        <v>310</v>
      </c>
      <c r="D311">
        <v>35</v>
      </c>
      <c r="I311">
        <f t="shared" si="0"/>
        <v>37</v>
      </c>
      <c r="K311" t="str">
        <f>IFERROR(VLOOKUP(A311,'Dungeon&amp;Framework'!DM:DX,10,FALSE),"")</f>
        <v/>
      </c>
    </row>
    <row r="312" spans="1:11" x14ac:dyDescent="0.2">
      <c r="A312">
        <v>311</v>
      </c>
      <c r="D312">
        <v>35</v>
      </c>
      <c r="I312">
        <f t="shared" si="0"/>
        <v>37</v>
      </c>
      <c r="K312" t="str">
        <f>IFERROR(VLOOKUP(A312,'Dungeon&amp;Framework'!DM:DX,10,FALSE),"")</f>
        <v/>
      </c>
    </row>
    <row r="313" spans="1:11" x14ac:dyDescent="0.2">
      <c r="A313">
        <v>312</v>
      </c>
      <c r="D313">
        <v>35</v>
      </c>
      <c r="I313">
        <f t="shared" si="0"/>
        <v>38</v>
      </c>
      <c r="K313" t="str">
        <f>IFERROR(VLOOKUP(A313,'Dungeon&amp;Framework'!DM:DX,10,FALSE),"")</f>
        <v/>
      </c>
    </row>
    <row r="314" spans="1:11" x14ac:dyDescent="0.2">
      <c r="A314">
        <v>313</v>
      </c>
      <c r="D314">
        <v>35</v>
      </c>
      <c r="I314">
        <f t="shared" si="0"/>
        <v>38</v>
      </c>
      <c r="K314" t="str">
        <f>IFERROR(VLOOKUP(A314,'Dungeon&amp;Framework'!DM:DX,10,FALSE),"")</f>
        <v/>
      </c>
    </row>
    <row r="315" spans="1:11" x14ac:dyDescent="0.2">
      <c r="A315">
        <v>314</v>
      </c>
      <c r="D315">
        <v>35</v>
      </c>
      <c r="I315">
        <f t="shared" si="0"/>
        <v>38</v>
      </c>
      <c r="K315">
        <f>IFERROR(VLOOKUP(A315,'Dungeon&amp;Framework'!DM:DX,10,FALSE),"")</f>
        <v>8236800</v>
      </c>
    </row>
    <row r="316" spans="1:11" x14ac:dyDescent="0.2">
      <c r="A316">
        <v>315</v>
      </c>
      <c r="D316">
        <v>35</v>
      </c>
      <c r="I316">
        <f t="shared" si="0"/>
        <v>39</v>
      </c>
      <c r="K316" t="str">
        <f>IFERROR(VLOOKUP(A316,'Dungeon&amp;Framework'!DM:DX,10,FALSE),"")</f>
        <v/>
      </c>
    </row>
    <row r="317" spans="1:11" x14ac:dyDescent="0.2">
      <c r="A317">
        <v>316</v>
      </c>
      <c r="D317">
        <v>35</v>
      </c>
      <c r="I317">
        <f t="shared" si="0"/>
        <v>39</v>
      </c>
      <c r="K317" t="str">
        <f>IFERROR(VLOOKUP(A317,'Dungeon&amp;Framework'!DM:DX,10,FALSE),"")</f>
        <v/>
      </c>
    </row>
    <row r="318" spans="1:11" x14ac:dyDescent="0.2">
      <c r="A318">
        <v>317</v>
      </c>
      <c r="D318">
        <v>35</v>
      </c>
      <c r="I318">
        <f t="shared" si="0"/>
        <v>39</v>
      </c>
      <c r="K318" t="str">
        <f>IFERROR(VLOOKUP(A318,'Dungeon&amp;Framework'!DM:DX,10,FALSE),"")</f>
        <v/>
      </c>
    </row>
    <row r="319" spans="1:11" x14ac:dyDescent="0.2">
      <c r="A319">
        <v>318</v>
      </c>
      <c r="D319">
        <v>35</v>
      </c>
      <c r="I319">
        <f t="shared" si="0"/>
        <v>40</v>
      </c>
      <c r="K319" t="str">
        <f>IFERROR(VLOOKUP(A319,'Dungeon&amp;Framework'!DM:DX,10,FALSE),"")</f>
        <v/>
      </c>
    </row>
    <row r="320" spans="1:11" x14ac:dyDescent="0.2">
      <c r="A320">
        <v>319</v>
      </c>
      <c r="D320">
        <v>35</v>
      </c>
      <c r="I320">
        <f t="shared" si="0"/>
        <v>40</v>
      </c>
      <c r="K320" t="str">
        <f>IFERROR(VLOOKUP(A320,'Dungeon&amp;Framework'!DM:DX,10,FALSE),"")</f>
        <v/>
      </c>
    </row>
    <row r="321" spans="1:11" x14ac:dyDescent="0.2">
      <c r="A321">
        <v>320</v>
      </c>
      <c r="D321">
        <v>35</v>
      </c>
      <c r="I321">
        <f t="shared" ref="I321:I347" si="1">I318+1</f>
        <v>40</v>
      </c>
      <c r="K321" t="str">
        <f>IFERROR(VLOOKUP(A321,'Dungeon&amp;Framework'!DM:DX,10,FALSE),"")</f>
        <v/>
      </c>
    </row>
    <row r="322" spans="1:11" x14ac:dyDescent="0.2">
      <c r="A322">
        <v>321</v>
      </c>
      <c r="D322">
        <v>35</v>
      </c>
      <c r="I322">
        <f t="shared" si="1"/>
        <v>41</v>
      </c>
      <c r="K322" t="str">
        <f>IFERROR(VLOOKUP(A322,'Dungeon&amp;Framework'!DM:DX,10,FALSE),"")</f>
        <v/>
      </c>
    </row>
    <row r="323" spans="1:11" x14ac:dyDescent="0.2">
      <c r="A323">
        <v>322</v>
      </c>
      <c r="D323">
        <v>35</v>
      </c>
      <c r="I323">
        <f t="shared" si="1"/>
        <v>41</v>
      </c>
      <c r="K323">
        <f>IFERROR(VLOOKUP(A323,'Dungeon&amp;Framework'!DM:DX,10,FALSE),"")</f>
        <v>8630400</v>
      </c>
    </row>
    <row r="324" spans="1:11" x14ac:dyDescent="0.2">
      <c r="A324">
        <v>323</v>
      </c>
      <c r="D324">
        <v>35</v>
      </c>
      <c r="I324">
        <f t="shared" si="1"/>
        <v>41</v>
      </c>
      <c r="K324" t="str">
        <f>IFERROR(VLOOKUP(A324,'Dungeon&amp;Framework'!DM:DX,10,FALSE),"")</f>
        <v/>
      </c>
    </row>
    <row r="325" spans="1:11" x14ac:dyDescent="0.2">
      <c r="A325">
        <v>324</v>
      </c>
      <c r="D325">
        <v>35</v>
      </c>
      <c r="I325">
        <f t="shared" si="1"/>
        <v>42</v>
      </c>
      <c r="K325" t="str">
        <f>IFERROR(VLOOKUP(A325,'Dungeon&amp;Framework'!DM:DX,10,FALSE),"")</f>
        <v/>
      </c>
    </row>
    <row r="326" spans="1:11" x14ac:dyDescent="0.2">
      <c r="A326">
        <v>325</v>
      </c>
      <c r="D326">
        <v>36</v>
      </c>
      <c r="I326">
        <f t="shared" si="1"/>
        <v>42</v>
      </c>
      <c r="K326" t="str">
        <f>IFERROR(VLOOKUP(A326,'Dungeon&amp;Framework'!DM:DX,10,FALSE),"")</f>
        <v/>
      </c>
    </row>
    <row r="327" spans="1:11" x14ac:dyDescent="0.2">
      <c r="A327">
        <v>326</v>
      </c>
      <c r="D327">
        <v>36</v>
      </c>
      <c r="I327">
        <f t="shared" si="1"/>
        <v>42</v>
      </c>
      <c r="K327" t="str">
        <f>IFERROR(VLOOKUP(A327,'Dungeon&amp;Framework'!DM:DX,10,FALSE),"")</f>
        <v/>
      </c>
    </row>
    <row r="328" spans="1:11" x14ac:dyDescent="0.2">
      <c r="A328">
        <v>327</v>
      </c>
      <c r="D328">
        <v>36</v>
      </c>
      <c r="I328">
        <f t="shared" si="1"/>
        <v>43</v>
      </c>
      <c r="K328" t="str">
        <f>IFERROR(VLOOKUP(A328,'Dungeon&amp;Framework'!DM:DX,10,FALSE),"")</f>
        <v/>
      </c>
    </row>
    <row r="329" spans="1:11" x14ac:dyDescent="0.2">
      <c r="A329">
        <v>328</v>
      </c>
      <c r="D329">
        <v>36</v>
      </c>
      <c r="I329">
        <f t="shared" si="1"/>
        <v>43</v>
      </c>
      <c r="K329" t="str">
        <f>IFERROR(VLOOKUP(A329,'Dungeon&amp;Framework'!DM:DX,10,FALSE),"")</f>
        <v/>
      </c>
    </row>
    <row r="330" spans="1:11" x14ac:dyDescent="0.2">
      <c r="A330">
        <v>329</v>
      </c>
      <c r="D330">
        <v>36</v>
      </c>
      <c r="I330">
        <f t="shared" si="1"/>
        <v>43</v>
      </c>
      <c r="K330" t="str">
        <f>IFERROR(VLOOKUP(A330,'Dungeon&amp;Framework'!DM:DX,10,FALSE),"")</f>
        <v/>
      </c>
    </row>
    <row r="331" spans="1:11" x14ac:dyDescent="0.2">
      <c r="A331">
        <v>330</v>
      </c>
      <c r="D331">
        <v>36</v>
      </c>
      <c r="I331">
        <f t="shared" si="1"/>
        <v>44</v>
      </c>
      <c r="K331">
        <f>IFERROR(VLOOKUP(A331,'Dungeon&amp;Framework'!DM:DX,10,FALSE),"")</f>
        <v>9052800</v>
      </c>
    </row>
    <row r="332" spans="1:11" x14ac:dyDescent="0.2">
      <c r="A332">
        <v>331</v>
      </c>
      <c r="D332">
        <v>36</v>
      </c>
      <c r="I332">
        <f t="shared" si="1"/>
        <v>44</v>
      </c>
      <c r="K332" t="str">
        <f>IFERROR(VLOOKUP(A332,'Dungeon&amp;Framework'!DM:DX,10,FALSE),"")</f>
        <v/>
      </c>
    </row>
    <row r="333" spans="1:11" x14ac:dyDescent="0.2">
      <c r="A333">
        <v>332</v>
      </c>
      <c r="D333">
        <v>36</v>
      </c>
      <c r="I333">
        <f t="shared" si="1"/>
        <v>44</v>
      </c>
      <c r="K333" t="str">
        <f>IFERROR(VLOOKUP(A333,'Dungeon&amp;Framework'!DM:DX,10,FALSE),"")</f>
        <v/>
      </c>
    </row>
    <row r="334" spans="1:11" x14ac:dyDescent="0.2">
      <c r="A334">
        <v>333</v>
      </c>
      <c r="D334">
        <v>36</v>
      </c>
      <c r="I334">
        <f t="shared" si="1"/>
        <v>45</v>
      </c>
      <c r="K334" t="str">
        <f>IFERROR(VLOOKUP(A334,'Dungeon&amp;Framework'!DM:DX,10,FALSE),"")</f>
        <v/>
      </c>
    </row>
    <row r="335" spans="1:11" x14ac:dyDescent="0.2">
      <c r="A335">
        <v>334</v>
      </c>
      <c r="D335">
        <v>36</v>
      </c>
      <c r="I335">
        <f t="shared" si="1"/>
        <v>45</v>
      </c>
      <c r="K335" t="str">
        <f>IFERROR(VLOOKUP(A335,'Dungeon&amp;Framework'!DM:DX,10,FALSE),"")</f>
        <v/>
      </c>
    </row>
    <row r="336" spans="1:11" x14ac:dyDescent="0.2">
      <c r="A336">
        <v>335</v>
      </c>
      <c r="D336">
        <v>36</v>
      </c>
      <c r="I336">
        <f t="shared" si="1"/>
        <v>45</v>
      </c>
      <c r="K336" t="str">
        <f>IFERROR(VLOOKUP(A336,'Dungeon&amp;Framework'!DM:DX,10,FALSE),"")</f>
        <v/>
      </c>
    </row>
    <row r="337" spans="1:11" x14ac:dyDescent="0.2">
      <c r="A337">
        <v>336</v>
      </c>
      <c r="D337">
        <v>36</v>
      </c>
      <c r="I337">
        <f t="shared" si="1"/>
        <v>46</v>
      </c>
      <c r="K337" t="str">
        <f>IFERROR(VLOOKUP(A337,'Dungeon&amp;Framework'!DM:DX,10,FALSE),"")</f>
        <v/>
      </c>
    </row>
    <row r="338" spans="1:11" x14ac:dyDescent="0.2">
      <c r="A338">
        <v>337</v>
      </c>
      <c r="D338">
        <v>36</v>
      </c>
      <c r="I338">
        <f t="shared" si="1"/>
        <v>46</v>
      </c>
      <c r="K338" t="str">
        <f>IFERROR(VLOOKUP(A338,'Dungeon&amp;Framework'!DM:DX,10,FALSE),"")</f>
        <v/>
      </c>
    </row>
    <row r="339" spans="1:11" x14ac:dyDescent="0.2">
      <c r="A339">
        <v>338</v>
      </c>
      <c r="D339">
        <v>36</v>
      </c>
      <c r="I339">
        <f t="shared" si="1"/>
        <v>46</v>
      </c>
      <c r="K339">
        <f>IFERROR(VLOOKUP(A339,'Dungeon&amp;Framework'!DM:DX,10,FALSE),"")</f>
        <v>9494400</v>
      </c>
    </row>
    <row r="340" spans="1:11" x14ac:dyDescent="0.2">
      <c r="A340">
        <v>339</v>
      </c>
      <c r="D340">
        <v>36</v>
      </c>
      <c r="I340">
        <f t="shared" si="1"/>
        <v>47</v>
      </c>
      <c r="K340" t="str">
        <f>IFERROR(VLOOKUP(A340,'Dungeon&amp;Framework'!DM:DX,10,FALSE),"")</f>
        <v/>
      </c>
    </row>
    <row r="341" spans="1:11" x14ac:dyDescent="0.2">
      <c r="A341">
        <v>340</v>
      </c>
      <c r="D341">
        <v>37</v>
      </c>
      <c r="I341">
        <f t="shared" si="1"/>
        <v>47</v>
      </c>
      <c r="K341" t="str">
        <f>IFERROR(VLOOKUP(A341,'Dungeon&amp;Framework'!DM:DX,10,FALSE),"")</f>
        <v/>
      </c>
    </row>
    <row r="342" spans="1:11" x14ac:dyDescent="0.2">
      <c r="A342">
        <v>341</v>
      </c>
      <c r="D342">
        <v>37</v>
      </c>
      <c r="I342">
        <f t="shared" si="1"/>
        <v>47</v>
      </c>
      <c r="K342" t="str">
        <f>IFERROR(VLOOKUP(A342,'Dungeon&amp;Framework'!DM:DX,10,FALSE),"")</f>
        <v/>
      </c>
    </row>
    <row r="343" spans="1:11" x14ac:dyDescent="0.2">
      <c r="A343">
        <v>342</v>
      </c>
      <c r="D343">
        <v>37</v>
      </c>
      <c r="I343">
        <f t="shared" si="1"/>
        <v>48</v>
      </c>
      <c r="K343" t="str">
        <f>IFERROR(VLOOKUP(A343,'Dungeon&amp;Framework'!DM:DX,10,FALSE),"")</f>
        <v/>
      </c>
    </row>
    <row r="344" spans="1:11" x14ac:dyDescent="0.2">
      <c r="A344">
        <v>343</v>
      </c>
      <c r="D344">
        <v>37</v>
      </c>
      <c r="I344">
        <f t="shared" si="1"/>
        <v>48</v>
      </c>
      <c r="K344" t="str">
        <f>IFERROR(VLOOKUP(A344,'Dungeon&amp;Framework'!DM:DX,10,FALSE),"")</f>
        <v/>
      </c>
    </row>
    <row r="345" spans="1:11" x14ac:dyDescent="0.2">
      <c r="A345">
        <v>344</v>
      </c>
      <c r="D345">
        <v>37</v>
      </c>
      <c r="I345">
        <f t="shared" si="1"/>
        <v>48</v>
      </c>
      <c r="K345" t="str">
        <f>IFERROR(VLOOKUP(A345,'Dungeon&amp;Framework'!DM:DX,10,FALSE),"")</f>
        <v/>
      </c>
    </row>
    <row r="346" spans="1:11" x14ac:dyDescent="0.2">
      <c r="A346">
        <v>345</v>
      </c>
      <c r="D346">
        <v>37</v>
      </c>
      <c r="I346">
        <f t="shared" si="1"/>
        <v>49</v>
      </c>
      <c r="K346" t="str">
        <f>IFERROR(VLOOKUP(A346,'Dungeon&amp;Framework'!DM:DX,10,FALSE),"")</f>
        <v/>
      </c>
    </row>
    <row r="347" spans="1:11" x14ac:dyDescent="0.2">
      <c r="A347">
        <v>346</v>
      </c>
      <c r="D347">
        <v>37</v>
      </c>
      <c r="I347">
        <f t="shared" si="1"/>
        <v>49</v>
      </c>
      <c r="K347">
        <f>IFERROR(VLOOKUP(A347,'Dungeon&amp;Framework'!DM:DX,10,FALSE),"")</f>
        <v>9964800</v>
      </c>
    </row>
    <row r="348" spans="1:11" x14ac:dyDescent="0.2">
      <c r="A348">
        <v>347</v>
      </c>
      <c r="D348">
        <v>37</v>
      </c>
      <c r="I348">
        <v>49</v>
      </c>
      <c r="K348" t="str">
        <f>IFERROR(VLOOKUP(A348,'Dungeon&amp;Framework'!DM:DX,10,FALSE),"")</f>
        <v/>
      </c>
    </row>
    <row r="349" spans="1:11" x14ac:dyDescent="0.2">
      <c r="A349">
        <v>348</v>
      </c>
      <c r="D349">
        <v>37</v>
      </c>
      <c r="I349">
        <v>49</v>
      </c>
      <c r="K349" t="str">
        <f>IFERROR(VLOOKUP(A349,'Dungeon&amp;Framework'!DM:DX,10,FALSE),"")</f>
        <v/>
      </c>
    </row>
    <row r="350" spans="1:11" x14ac:dyDescent="0.2">
      <c r="A350">
        <v>349</v>
      </c>
      <c r="D350">
        <v>37</v>
      </c>
      <c r="I350">
        <v>49</v>
      </c>
      <c r="K350" t="str">
        <f>IFERROR(VLOOKUP(A350,'Dungeon&amp;Framework'!DM:DX,10,FALSE),"")</f>
        <v/>
      </c>
    </row>
    <row r="351" spans="1:11" x14ac:dyDescent="0.2">
      <c r="A351">
        <v>350</v>
      </c>
      <c r="D351">
        <v>37</v>
      </c>
      <c r="I351">
        <v>49</v>
      </c>
      <c r="K351" t="str">
        <f>IFERROR(VLOOKUP(A351,'Dungeon&amp;Framework'!DM:DX,10,FALSE),"")</f>
        <v/>
      </c>
    </row>
    <row r="352" spans="1:11" x14ac:dyDescent="0.2">
      <c r="A352">
        <v>351</v>
      </c>
      <c r="D352">
        <v>37</v>
      </c>
      <c r="I352">
        <v>49</v>
      </c>
      <c r="K352" t="str">
        <f>IFERROR(VLOOKUP(A352,'Dungeon&amp;Framework'!DM:DX,10,FALSE),"")</f>
        <v/>
      </c>
    </row>
    <row r="353" spans="1:11" x14ac:dyDescent="0.2">
      <c r="A353">
        <v>352</v>
      </c>
      <c r="D353">
        <v>37</v>
      </c>
      <c r="I353">
        <v>49</v>
      </c>
      <c r="K353" t="str">
        <f>IFERROR(VLOOKUP(A353,'Dungeon&amp;Framework'!DM:DX,10,FALSE),"")</f>
        <v/>
      </c>
    </row>
    <row r="354" spans="1:11" x14ac:dyDescent="0.2">
      <c r="A354">
        <v>353</v>
      </c>
      <c r="D354">
        <v>37</v>
      </c>
      <c r="I354">
        <v>49</v>
      </c>
      <c r="K354" t="str">
        <f>IFERROR(VLOOKUP(A354,'Dungeon&amp;Framework'!DM:DX,10,FALSE),"")</f>
        <v/>
      </c>
    </row>
    <row r="355" spans="1:11" x14ac:dyDescent="0.2">
      <c r="A355">
        <v>354</v>
      </c>
      <c r="D355">
        <v>37</v>
      </c>
      <c r="I355">
        <v>49</v>
      </c>
      <c r="K355" t="str">
        <f>IFERROR(VLOOKUP(A355,'Dungeon&amp;Framework'!DM:DX,10,FALSE),"")</f>
        <v/>
      </c>
    </row>
    <row r="356" spans="1:11" x14ac:dyDescent="0.2">
      <c r="A356">
        <v>355</v>
      </c>
      <c r="D356">
        <v>38</v>
      </c>
      <c r="I356">
        <v>49</v>
      </c>
      <c r="K356" t="str">
        <f>IFERROR(VLOOKUP(A356,'Dungeon&amp;Framework'!DM:DX,10,FALSE),"")</f>
        <v/>
      </c>
    </row>
    <row r="357" spans="1:11" x14ac:dyDescent="0.2">
      <c r="A357">
        <v>356</v>
      </c>
      <c r="D357">
        <v>38</v>
      </c>
      <c r="I357">
        <v>49</v>
      </c>
      <c r="K357" t="str">
        <f>IFERROR(VLOOKUP(A357,'Dungeon&amp;Framework'!DM:DX,10,FALSE),"")</f>
        <v/>
      </c>
    </row>
    <row r="358" spans="1:11" x14ac:dyDescent="0.2">
      <c r="A358">
        <v>357</v>
      </c>
      <c r="D358">
        <v>38</v>
      </c>
      <c r="I358">
        <v>49</v>
      </c>
      <c r="K358" t="str">
        <f>IFERROR(VLOOKUP(A358,'Dungeon&amp;Framework'!DM:DX,10,FALSE),"")</f>
        <v/>
      </c>
    </row>
    <row r="359" spans="1:11" x14ac:dyDescent="0.2">
      <c r="A359">
        <v>358</v>
      </c>
      <c r="D359">
        <v>38</v>
      </c>
      <c r="I359">
        <v>49</v>
      </c>
      <c r="K359" t="str">
        <f>IFERROR(VLOOKUP(A359,'Dungeon&amp;Framework'!DM:DX,10,FALSE),"")</f>
        <v/>
      </c>
    </row>
    <row r="360" spans="1:11" x14ac:dyDescent="0.2">
      <c r="A360">
        <v>359</v>
      </c>
      <c r="D360">
        <v>38</v>
      </c>
      <c r="I360">
        <v>49</v>
      </c>
      <c r="K360" t="str">
        <f>IFERROR(VLOOKUP(A360,'Dungeon&amp;Framework'!DM:DX,10,FALSE),"")</f>
        <v/>
      </c>
    </row>
    <row r="361" spans="1:11" x14ac:dyDescent="0.2">
      <c r="A361">
        <v>360</v>
      </c>
      <c r="D361">
        <v>38</v>
      </c>
      <c r="I361">
        <v>49</v>
      </c>
      <c r="K361" t="str">
        <f>IFERROR(VLOOKUP(A361,'Dungeon&amp;Framework'!DM:DX,10,FALSE),"")</f>
        <v/>
      </c>
    </row>
    <row r="362" spans="1:11" x14ac:dyDescent="0.2">
      <c r="A362">
        <v>361</v>
      </c>
      <c r="D362">
        <v>38</v>
      </c>
      <c r="I362">
        <v>49</v>
      </c>
      <c r="K362" t="str">
        <f>IFERROR(VLOOKUP(A362,'Dungeon&amp;Framework'!DM:DX,10,FALSE),"")</f>
        <v/>
      </c>
    </row>
    <row r="363" spans="1:11" x14ac:dyDescent="0.2">
      <c r="A363">
        <v>362</v>
      </c>
      <c r="D363">
        <v>38</v>
      </c>
      <c r="I363">
        <v>49</v>
      </c>
      <c r="K363" t="str">
        <f>IFERROR(VLOOKUP(A363,'Dungeon&amp;Framework'!DM:DX,10,FALSE),"")</f>
        <v/>
      </c>
    </row>
    <row r="364" spans="1:11" x14ac:dyDescent="0.2">
      <c r="A364">
        <v>363</v>
      </c>
      <c r="D364">
        <v>38</v>
      </c>
      <c r="I364">
        <v>49</v>
      </c>
      <c r="K364" t="str">
        <f>IFERROR(VLOOKUP(A364,'Dungeon&amp;Framework'!DM:DX,10,FALSE),"")</f>
        <v/>
      </c>
    </row>
    <row r="365" spans="1:11" x14ac:dyDescent="0.2">
      <c r="A365">
        <v>364</v>
      </c>
      <c r="D365">
        <v>38</v>
      </c>
      <c r="I365">
        <v>49</v>
      </c>
      <c r="K365" t="str">
        <f>IFERROR(VLOOKUP(A365,'Dungeon&amp;Framework'!DM:DX,10,FALSE),"")</f>
        <v/>
      </c>
    </row>
    <row r="366" spans="1:11" x14ac:dyDescent="0.2">
      <c r="A366">
        <v>365</v>
      </c>
      <c r="D366">
        <v>38</v>
      </c>
      <c r="I366">
        <v>49</v>
      </c>
      <c r="K366" t="str">
        <f>IFERROR(VLOOKUP(A366,'Dungeon&amp;Framework'!DM:DX,10,FALSE),"")</f>
        <v/>
      </c>
    </row>
    <row r="367" spans="1:11" x14ac:dyDescent="0.2">
      <c r="A367">
        <v>366</v>
      </c>
      <c r="D367">
        <v>38</v>
      </c>
      <c r="I367">
        <v>49</v>
      </c>
      <c r="K367" t="str">
        <f>IFERROR(VLOOKUP(A367,'Dungeon&amp;Framework'!DM:DX,10,FALSE),"")</f>
        <v/>
      </c>
    </row>
    <row r="368" spans="1:11" x14ac:dyDescent="0.2">
      <c r="A368">
        <v>367</v>
      </c>
      <c r="D368">
        <v>38</v>
      </c>
      <c r="I368">
        <v>49</v>
      </c>
      <c r="K368" t="str">
        <f>IFERROR(VLOOKUP(A368,'Dungeon&amp;Framework'!DM:DX,10,FALSE),"")</f>
        <v/>
      </c>
    </row>
    <row r="369" spans="1:11" x14ac:dyDescent="0.2">
      <c r="A369">
        <v>368</v>
      </c>
      <c r="D369">
        <v>38</v>
      </c>
      <c r="I369">
        <v>49</v>
      </c>
      <c r="K369" t="str">
        <f>IFERROR(VLOOKUP(A369,'Dungeon&amp;Framework'!DM:DX,10,FALSE),"")</f>
        <v/>
      </c>
    </row>
    <row r="370" spans="1:11" x14ac:dyDescent="0.2">
      <c r="A370">
        <v>369</v>
      </c>
      <c r="D370">
        <v>38</v>
      </c>
      <c r="I370">
        <v>49</v>
      </c>
      <c r="K370" t="str">
        <f>IFERROR(VLOOKUP(A370,'Dungeon&amp;Framework'!DM:DX,10,FALSE),"")</f>
        <v/>
      </c>
    </row>
    <row r="371" spans="1:11" x14ac:dyDescent="0.2">
      <c r="A371">
        <v>370</v>
      </c>
      <c r="D371">
        <v>39</v>
      </c>
      <c r="I371">
        <v>49</v>
      </c>
      <c r="K371" t="str">
        <f>IFERROR(VLOOKUP(A371,'Dungeon&amp;Framework'!DM:DX,10,FALSE),"")</f>
        <v/>
      </c>
    </row>
    <row r="372" spans="1:11" x14ac:dyDescent="0.2">
      <c r="A372">
        <v>371</v>
      </c>
      <c r="D372">
        <v>39</v>
      </c>
      <c r="I372">
        <v>49</v>
      </c>
      <c r="K372" t="str">
        <f>IFERROR(VLOOKUP(A372,'Dungeon&amp;Framework'!DM:DX,10,FALSE),"")</f>
        <v/>
      </c>
    </row>
    <row r="373" spans="1:11" x14ac:dyDescent="0.2">
      <c r="A373">
        <v>372</v>
      </c>
      <c r="D373">
        <v>39</v>
      </c>
      <c r="I373">
        <v>49</v>
      </c>
      <c r="K373" t="str">
        <f>IFERROR(VLOOKUP(A373,'Dungeon&amp;Framework'!DM:DX,10,FALSE),"")</f>
        <v/>
      </c>
    </row>
    <row r="374" spans="1:11" x14ac:dyDescent="0.2">
      <c r="A374">
        <v>373</v>
      </c>
      <c r="D374">
        <v>39</v>
      </c>
      <c r="I374">
        <v>49</v>
      </c>
      <c r="K374" t="str">
        <f>IFERROR(VLOOKUP(A374,'Dungeon&amp;Framework'!DM:DX,10,FALSE),"")</f>
        <v/>
      </c>
    </row>
    <row r="375" spans="1:11" x14ac:dyDescent="0.2">
      <c r="A375">
        <v>374</v>
      </c>
      <c r="D375">
        <v>39</v>
      </c>
      <c r="I375">
        <v>49</v>
      </c>
      <c r="K375" t="str">
        <f>IFERROR(VLOOKUP(A375,'Dungeon&amp;Framework'!DM:DX,10,FALSE),"")</f>
        <v/>
      </c>
    </row>
    <row r="376" spans="1:11" x14ac:dyDescent="0.2">
      <c r="A376">
        <v>375</v>
      </c>
      <c r="D376">
        <v>39</v>
      </c>
      <c r="I376">
        <v>49</v>
      </c>
      <c r="K376" t="str">
        <f>IFERROR(VLOOKUP(A376,'Dungeon&amp;Framework'!DM:DX,10,FALSE),"")</f>
        <v/>
      </c>
    </row>
    <row r="377" spans="1:11" x14ac:dyDescent="0.2">
      <c r="A377">
        <v>376</v>
      </c>
      <c r="D377">
        <v>39</v>
      </c>
      <c r="I377">
        <v>49</v>
      </c>
      <c r="K377" t="str">
        <f>IFERROR(VLOOKUP(A377,'Dungeon&amp;Framework'!DM:DX,10,FALSE),"")</f>
        <v/>
      </c>
    </row>
    <row r="378" spans="1:11" x14ac:dyDescent="0.2">
      <c r="A378">
        <v>377</v>
      </c>
      <c r="D378">
        <v>39</v>
      </c>
      <c r="I378">
        <v>49</v>
      </c>
      <c r="K378" t="str">
        <f>IFERROR(VLOOKUP(A378,'Dungeon&amp;Framework'!DM:DX,10,FALSE),"")</f>
        <v/>
      </c>
    </row>
    <row r="379" spans="1:11" x14ac:dyDescent="0.2">
      <c r="A379">
        <v>378</v>
      </c>
      <c r="D379">
        <v>39</v>
      </c>
      <c r="I379">
        <v>49</v>
      </c>
      <c r="K379" t="str">
        <f>IFERROR(VLOOKUP(A379,'Dungeon&amp;Framework'!DM:DX,10,FALSE),"")</f>
        <v/>
      </c>
    </row>
    <row r="380" spans="1:11" x14ac:dyDescent="0.2">
      <c r="A380">
        <v>379</v>
      </c>
      <c r="D380">
        <v>39</v>
      </c>
      <c r="I380">
        <v>49</v>
      </c>
      <c r="K380" t="str">
        <f>IFERROR(VLOOKUP(A380,'Dungeon&amp;Framework'!DM:DX,10,FALSE),"")</f>
        <v/>
      </c>
    </row>
    <row r="381" spans="1:11" x14ac:dyDescent="0.2">
      <c r="A381">
        <v>380</v>
      </c>
      <c r="D381">
        <v>39</v>
      </c>
      <c r="I381">
        <v>49</v>
      </c>
      <c r="K381" t="str">
        <f>IFERROR(VLOOKUP(A381,'Dungeon&amp;Framework'!DM:DX,10,FALSE),"")</f>
        <v/>
      </c>
    </row>
    <row r="382" spans="1:11" x14ac:dyDescent="0.2">
      <c r="A382">
        <v>381</v>
      </c>
      <c r="D382">
        <v>39</v>
      </c>
      <c r="I382">
        <v>49</v>
      </c>
      <c r="K382" t="str">
        <f>IFERROR(VLOOKUP(A382,'Dungeon&amp;Framework'!DM:DX,10,FALSE),"")</f>
        <v/>
      </c>
    </row>
    <row r="383" spans="1:11" x14ac:dyDescent="0.2">
      <c r="A383">
        <v>382</v>
      </c>
      <c r="D383">
        <v>39</v>
      </c>
      <c r="I383">
        <v>49</v>
      </c>
      <c r="K383" t="str">
        <f>IFERROR(VLOOKUP(A383,'Dungeon&amp;Framework'!DM:DX,10,FALSE),"")</f>
        <v/>
      </c>
    </row>
    <row r="384" spans="1:11" x14ac:dyDescent="0.2">
      <c r="A384">
        <v>383</v>
      </c>
      <c r="D384">
        <v>39</v>
      </c>
      <c r="I384">
        <v>49</v>
      </c>
      <c r="K384" t="str">
        <f>IFERROR(VLOOKUP(A384,'Dungeon&amp;Framework'!DM:DX,10,FALSE),"")</f>
        <v/>
      </c>
    </row>
    <row r="385" spans="1:11" x14ac:dyDescent="0.2">
      <c r="A385">
        <v>384</v>
      </c>
      <c r="D385">
        <v>39</v>
      </c>
      <c r="I385">
        <v>49</v>
      </c>
      <c r="K385" t="str">
        <f>IFERROR(VLOOKUP(A385,'Dungeon&amp;Framework'!DM:DX,10,FALSE),"")</f>
        <v/>
      </c>
    </row>
    <row r="386" spans="1:11" x14ac:dyDescent="0.2">
      <c r="A386">
        <v>385</v>
      </c>
      <c r="D386">
        <v>40</v>
      </c>
      <c r="I386">
        <v>49</v>
      </c>
      <c r="K386" t="str">
        <f>IFERROR(VLOOKUP(A386,'Dungeon&amp;Framework'!DM:DX,10,FALSE),"")</f>
        <v/>
      </c>
    </row>
    <row r="387" spans="1:11" x14ac:dyDescent="0.2">
      <c r="A387">
        <v>386</v>
      </c>
      <c r="D387">
        <v>40</v>
      </c>
      <c r="I387">
        <v>49</v>
      </c>
      <c r="K387" t="str">
        <f>IFERROR(VLOOKUP(A387,'Dungeon&amp;Framework'!DM:DX,10,FALSE),"")</f>
        <v/>
      </c>
    </row>
    <row r="388" spans="1:11" x14ac:dyDescent="0.2">
      <c r="A388">
        <v>387</v>
      </c>
      <c r="D388">
        <v>40</v>
      </c>
      <c r="I388">
        <v>49</v>
      </c>
      <c r="K388" t="str">
        <f>IFERROR(VLOOKUP(A388,'Dungeon&amp;Framework'!DM:DX,10,FALSE),"")</f>
        <v/>
      </c>
    </row>
    <row r="389" spans="1:11" x14ac:dyDescent="0.2">
      <c r="A389">
        <v>388</v>
      </c>
      <c r="D389">
        <v>40</v>
      </c>
      <c r="I389">
        <v>49</v>
      </c>
      <c r="K389" t="str">
        <f>IFERROR(VLOOKUP(A389,'Dungeon&amp;Framework'!DM:DX,10,FALSE),"")</f>
        <v/>
      </c>
    </row>
    <row r="390" spans="1:11" x14ac:dyDescent="0.2">
      <c r="A390">
        <v>389</v>
      </c>
      <c r="D390">
        <v>40</v>
      </c>
      <c r="I390">
        <v>49</v>
      </c>
      <c r="K390" t="str">
        <f>IFERROR(VLOOKUP(A390,'Dungeon&amp;Framework'!DM:DX,10,FALSE),"")</f>
        <v/>
      </c>
    </row>
    <row r="391" spans="1:11" x14ac:dyDescent="0.2">
      <c r="A391">
        <v>390</v>
      </c>
      <c r="D391">
        <v>40</v>
      </c>
      <c r="I391">
        <v>49</v>
      </c>
      <c r="K391" t="str">
        <f>IFERROR(VLOOKUP(A391,'Dungeon&amp;Framework'!DM:DX,10,FALSE),"")</f>
        <v/>
      </c>
    </row>
    <row r="392" spans="1:11" x14ac:dyDescent="0.2">
      <c r="A392">
        <v>391</v>
      </c>
      <c r="D392">
        <v>40</v>
      </c>
      <c r="I392">
        <v>49</v>
      </c>
      <c r="K392" t="str">
        <f>IFERROR(VLOOKUP(A392,'Dungeon&amp;Framework'!DM:DX,10,FALSE),"")</f>
        <v/>
      </c>
    </row>
    <row r="393" spans="1:11" x14ac:dyDescent="0.2">
      <c r="A393">
        <v>392</v>
      </c>
      <c r="D393">
        <v>40</v>
      </c>
      <c r="I393">
        <v>49</v>
      </c>
      <c r="K393" t="str">
        <f>IFERROR(VLOOKUP(A393,'Dungeon&amp;Framework'!DM:DX,10,FALSE),"")</f>
        <v/>
      </c>
    </row>
    <row r="394" spans="1:11" x14ac:dyDescent="0.2">
      <c r="A394">
        <v>393</v>
      </c>
      <c r="D394">
        <v>40</v>
      </c>
      <c r="I394">
        <v>49</v>
      </c>
      <c r="K394" t="str">
        <f>IFERROR(VLOOKUP(A394,'Dungeon&amp;Framework'!DM:DX,10,FALSE),"")</f>
        <v/>
      </c>
    </row>
    <row r="395" spans="1:11" x14ac:dyDescent="0.2">
      <c r="A395">
        <v>394</v>
      </c>
      <c r="D395">
        <v>40</v>
      </c>
      <c r="I395">
        <v>49</v>
      </c>
      <c r="K395" t="str">
        <f>IFERROR(VLOOKUP(A395,'Dungeon&amp;Framework'!DM:DX,10,FALSE),"")</f>
        <v/>
      </c>
    </row>
    <row r="396" spans="1:11" x14ac:dyDescent="0.2">
      <c r="A396">
        <v>395</v>
      </c>
      <c r="D396">
        <v>40</v>
      </c>
      <c r="I396">
        <v>49</v>
      </c>
      <c r="K396" t="str">
        <f>IFERROR(VLOOKUP(A396,'Dungeon&amp;Framework'!DM:DX,10,FALSE),"")</f>
        <v/>
      </c>
    </row>
    <row r="397" spans="1:11" x14ac:dyDescent="0.2">
      <c r="A397">
        <v>396</v>
      </c>
      <c r="D397">
        <v>40</v>
      </c>
      <c r="I397">
        <v>49</v>
      </c>
      <c r="K397" t="str">
        <f>IFERROR(VLOOKUP(A397,'Dungeon&amp;Framework'!DM:DX,10,FALSE),"")</f>
        <v/>
      </c>
    </row>
    <row r="398" spans="1:11" x14ac:dyDescent="0.2">
      <c r="A398">
        <v>397</v>
      </c>
      <c r="D398">
        <v>40</v>
      </c>
      <c r="I398">
        <v>49</v>
      </c>
      <c r="K398" t="str">
        <f>IFERROR(VLOOKUP(A398,'Dungeon&amp;Framework'!DM:DX,10,FALSE),"")</f>
        <v/>
      </c>
    </row>
    <row r="399" spans="1:11" x14ac:dyDescent="0.2">
      <c r="A399">
        <v>398</v>
      </c>
      <c r="D399">
        <v>40</v>
      </c>
      <c r="I399">
        <v>49</v>
      </c>
      <c r="K399" t="str">
        <f>IFERROR(VLOOKUP(A399,'Dungeon&amp;Framework'!DM:DX,10,FALSE),"")</f>
        <v/>
      </c>
    </row>
    <row r="400" spans="1:11" x14ac:dyDescent="0.2">
      <c r="A400">
        <v>399</v>
      </c>
      <c r="D400">
        <v>40</v>
      </c>
      <c r="I400">
        <v>49</v>
      </c>
      <c r="K400" t="str">
        <f>IFERROR(VLOOKUP(A400,'Dungeon&amp;Framework'!DM:DX,10,FALSE),"")</f>
        <v/>
      </c>
    </row>
    <row r="401" spans="1:11" x14ac:dyDescent="0.2">
      <c r="A401">
        <v>400</v>
      </c>
      <c r="D401">
        <v>41</v>
      </c>
      <c r="I401">
        <v>49</v>
      </c>
      <c r="K401" t="str">
        <f>IFERROR(VLOOKUP(A401,'Dungeon&amp;Framework'!DM:DX,10,FALSE),"")</f>
        <v/>
      </c>
    </row>
    <row r="402" spans="1:11" x14ac:dyDescent="0.2">
      <c r="A402">
        <v>401</v>
      </c>
      <c r="D402">
        <v>41</v>
      </c>
      <c r="I402">
        <v>49</v>
      </c>
      <c r="K402" t="str">
        <f>IFERROR(VLOOKUP(A402,'Dungeon&amp;Framework'!DM:DX,10,FALSE),"")</f>
        <v/>
      </c>
    </row>
    <row r="403" spans="1:11" x14ac:dyDescent="0.2">
      <c r="A403">
        <v>402</v>
      </c>
      <c r="D403">
        <v>41</v>
      </c>
      <c r="I403">
        <v>49</v>
      </c>
      <c r="K403" t="str">
        <f>IFERROR(VLOOKUP(A403,'Dungeon&amp;Framework'!DM:DX,10,FALSE),"")</f>
        <v/>
      </c>
    </row>
    <row r="404" spans="1:11" x14ac:dyDescent="0.2">
      <c r="A404">
        <v>403</v>
      </c>
      <c r="D404">
        <v>41</v>
      </c>
      <c r="I404">
        <v>49</v>
      </c>
      <c r="K404" t="str">
        <f>IFERROR(VLOOKUP(A404,'Dungeon&amp;Framework'!DM:DX,10,FALSE),"")</f>
        <v/>
      </c>
    </row>
    <row r="405" spans="1:11" x14ac:dyDescent="0.2">
      <c r="A405">
        <v>404</v>
      </c>
      <c r="D405">
        <v>41</v>
      </c>
      <c r="I405">
        <v>49</v>
      </c>
      <c r="K405" t="str">
        <f>IFERROR(VLOOKUP(A405,'Dungeon&amp;Framework'!DM:DX,10,FALSE),"")</f>
        <v/>
      </c>
    </row>
    <row r="406" spans="1:11" x14ac:dyDescent="0.2">
      <c r="A406">
        <v>405</v>
      </c>
      <c r="D406">
        <v>41</v>
      </c>
      <c r="I406">
        <v>49</v>
      </c>
      <c r="K406" t="str">
        <f>IFERROR(VLOOKUP(A406,'Dungeon&amp;Framework'!DM:DX,10,FALSE),"")</f>
        <v/>
      </c>
    </row>
    <row r="407" spans="1:11" x14ac:dyDescent="0.2">
      <c r="A407">
        <v>406</v>
      </c>
      <c r="D407">
        <v>41</v>
      </c>
      <c r="I407">
        <v>49</v>
      </c>
      <c r="K407" t="str">
        <f>IFERROR(VLOOKUP(A407,'Dungeon&amp;Framework'!DM:DX,10,FALSE),"")</f>
        <v/>
      </c>
    </row>
    <row r="408" spans="1:11" x14ac:dyDescent="0.2">
      <c r="A408">
        <v>407</v>
      </c>
      <c r="D408">
        <v>41</v>
      </c>
      <c r="I408">
        <v>49</v>
      </c>
      <c r="K408" t="str">
        <f>IFERROR(VLOOKUP(A408,'Dungeon&amp;Framework'!DM:DX,10,FALSE),"")</f>
        <v/>
      </c>
    </row>
    <row r="409" spans="1:11" x14ac:dyDescent="0.2">
      <c r="A409">
        <v>408</v>
      </c>
      <c r="D409">
        <v>41</v>
      </c>
      <c r="I409">
        <v>49</v>
      </c>
      <c r="K409" t="str">
        <f>IFERROR(VLOOKUP(A409,'Dungeon&amp;Framework'!DM:DX,10,FALSE),"")</f>
        <v/>
      </c>
    </row>
    <row r="410" spans="1:11" x14ac:dyDescent="0.2">
      <c r="A410">
        <v>409</v>
      </c>
      <c r="D410">
        <v>41</v>
      </c>
      <c r="I410">
        <v>49</v>
      </c>
      <c r="K410" t="str">
        <f>IFERROR(VLOOKUP(A410,'Dungeon&amp;Framework'!DM:DX,10,FALSE),"")</f>
        <v/>
      </c>
    </row>
    <row r="411" spans="1:11" x14ac:dyDescent="0.2">
      <c r="A411">
        <v>410</v>
      </c>
      <c r="D411">
        <v>41</v>
      </c>
      <c r="I411">
        <v>49</v>
      </c>
      <c r="K411" t="str">
        <f>IFERROR(VLOOKUP(A411,'Dungeon&amp;Framework'!DM:DX,10,FALSE),"")</f>
        <v/>
      </c>
    </row>
    <row r="412" spans="1:11" x14ac:dyDescent="0.2">
      <c r="A412">
        <v>411</v>
      </c>
      <c r="D412">
        <v>41</v>
      </c>
      <c r="I412">
        <v>49</v>
      </c>
      <c r="K412" t="str">
        <f>IFERROR(VLOOKUP(A412,'Dungeon&amp;Framework'!DM:DX,10,FALSE),"")</f>
        <v/>
      </c>
    </row>
    <row r="413" spans="1:11" x14ac:dyDescent="0.2">
      <c r="A413">
        <v>412</v>
      </c>
      <c r="D413">
        <v>41</v>
      </c>
      <c r="I413">
        <v>49</v>
      </c>
      <c r="K413" t="str">
        <f>IFERROR(VLOOKUP(A413,'Dungeon&amp;Framework'!DM:DX,10,FALSE),"")</f>
        <v/>
      </c>
    </row>
    <row r="414" spans="1:11" x14ac:dyDescent="0.2">
      <c r="A414">
        <v>413</v>
      </c>
      <c r="D414">
        <v>41</v>
      </c>
      <c r="I414">
        <v>49</v>
      </c>
      <c r="K414" t="str">
        <f>IFERROR(VLOOKUP(A414,'Dungeon&amp;Framework'!DM:DX,10,FALSE),"")</f>
        <v/>
      </c>
    </row>
    <row r="415" spans="1:11" x14ac:dyDescent="0.2">
      <c r="A415">
        <v>414</v>
      </c>
      <c r="D415">
        <v>41</v>
      </c>
      <c r="I415">
        <v>49</v>
      </c>
      <c r="K415" t="str">
        <f>IFERROR(VLOOKUP(A415,'Dungeon&amp;Framework'!DM:DX,10,FALSE),"")</f>
        <v/>
      </c>
    </row>
    <row r="416" spans="1:11" x14ac:dyDescent="0.2">
      <c r="A416">
        <v>415</v>
      </c>
      <c r="D416">
        <v>42</v>
      </c>
      <c r="I416">
        <v>49</v>
      </c>
      <c r="K416" t="str">
        <f>IFERROR(VLOOKUP(A416,'Dungeon&amp;Framework'!DM:DX,10,FALSE),"")</f>
        <v/>
      </c>
    </row>
    <row r="417" spans="1:11" x14ac:dyDescent="0.2">
      <c r="A417">
        <v>416</v>
      </c>
      <c r="D417">
        <v>42</v>
      </c>
      <c r="I417">
        <v>49</v>
      </c>
      <c r="K417" t="str">
        <f>IFERROR(VLOOKUP(A417,'Dungeon&amp;Framework'!DM:DX,10,FALSE),"")</f>
        <v/>
      </c>
    </row>
    <row r="418" spans="1:11" x14ac:dyDescent="0.2">
      <c r="A418">
        <v>417</v>
      </c>
      <c r="D418">
        <v>42</v>
      </c>
      <c r="I418">
        <v>49</v>
      </c>
      <c r="K418" t="str">
        <f>IFERROR(VLOOKUP(A418,'Dungeon&amp;Framework'!DM:DX,10,FALSE),"")</f>
        <v/>
      </c>
    </row>
    <row r="419" spans="1:11" x14ac:dyDescent="0.2">
      <c r="A419">
        <v>418</v>
      </c>
      <c r="D419">
        <v>42</v>
      </c>
      <c r="I419">
        <v>49</v>
      </c>
      <c r="K419" t="str">
        <f>IFERROR(VLOOKUP(A419,'Dungeon&amp;Framework'!DM:DX,10,FALSE),"")</f>
        <v/>
      </c>
    </row>
    <row r="420" spans="1:11" x14ac:dyDescent="0.2">
      <c r="A420">
        <v>419</v>
      </c>
      <c r="D420">
        <v>42</v>
      </c>
      <c r="I420">
        <v>49</v>
      </c>
      <c r="K420" t="str">
        <f>IFERROR(VLOOKUP(A420,'Dungeon&amp;Framework'!DM:DX,10,FALSE),"")</f>
        <v/>
      </c>
    </row>
    <row r="421" spans="1:11" x14ac:dyDescent="0.2">
      <c r="A421">
        <v>420</v>
      </c>
      <c r="D421">
        <v>42</v>
      </c>
      <c r="I421">
        <v>49</v>
      </c>
      <c r="K421" t="str">
        <f>IFERROR(VLOOKUP(A421,'Dungeon&amp;Framework'!DM:DX,10,FALSE),"")</f>
        <v/>
      </c>
    </row>
    <row r="422" spans="1:11" x14ac:dyDescent="0.2">
      <c r="A422">
        <v>421</v>
      </c>
      <c r="D422">
        <v>42</v>
      </c>
      <c r="I422">
        <v>49</v>
      </c>
      <c r="K422" t="str">
        <f>IFERROR(VLOOKUP(A422,'Dungeon&amp;Framework'!DM:DX,10,FALSE),"")</f>
        <v/>
      </c>
    </row>
    <row r="423" spans="1:11" x14ac:dyDescent="0.2">
      <c r="A423">
        <v>422</v>
      </c>
      <c r="D423">
        <v>42</v>
      </c>
      <c r="I423">
        <v>49</v>
      </c>
      <c r="K423" t="str">
        <f>IFERROR(VLOOKUP(A423,'Dungeon&amp;Framework'!DM:DX,10,FALSE),"")</f>
        <v/>
      </c>
    </row>
    <row r="424" spans="1:11" x14ac:dyDescent="0.2">
      <c r="A424">
        <v>423</v>
      </c>
      <c r="D424">
        <v>42</v>
      </c>
      <c r="I424">
        <v>49</v>
      </c>
      <c r="K424" t="str">
        <f>IFERROR(VLOOKUP(A424,'Dungeon&amp;Framework'!DM:DX,10,FALSE),"")</f>
        <v/>
      </c>
    </row>
    <row r="425" spans="1:11" x14ac:dyDescent="0.2">
      <c r="A425">
        <v>424</v>
      </c>
      <c r="D425">
        <v>42</v>
      </c>
      <c r="I425">
        <v>49</v>
      </c>
      <c r="K425" t="str">
        <f>IFERROR(VLOOKUP(A425,'Dungeon&amp;Framework'!DM:DX,10,FALSE),"")</f>
        <v/>
      </c>
    </row>
    <row r="426" spans="1:11" x14ac:dyDescent="0.2">
      <c r="A426">
        <v>425</v>
      </c>
      <c r="D426">
        <v>42</v>
      </c>
      <c r="I426">
        <v>49</v>
      </c>
      <c r="K426" t="str">
        <f>IFERROR(VLOOKUP(A426,'Dungeon&amp;Framework'!DM:DX,10,FALSE),"")</f>
        <v/>
      </c>
    </row>
    <row r="427" spans="1:11" x14ac:dyDescent="0.2">
      <c r="A427">
        <v>426</v>
      </c>
      <c r="D427">
        <v>42</v>
      </c>
      <c r="I427">
        <v>49</v>
      </c>
      <c r="K427" t="str">
        <f>IFERROR(VLOOKUP(A427,'Dungeon&amp;Framework'!DM:DX,10,FALSE),"")</f>
        <v/>
      </c>
    </row>
    <row r="428" spans="1:11" x14ac:dyDescent="0.2">
      <c r="A428">
        <v>427</v>
      </c>
      <c r="D428">
        <v>42</v>
      </c>
      <c r="I428">
        <v>49</v>
      </c>
      <c r="K428" t="str">
        <f>IFERROR(VLOOKUP(A428,'Dungeon&amp;Framework'!DM:DX,10,FALSE),"")</f>
        <v/>
      </c>
    </row>
    <row r="429" spans="1:11" x14ac:dyDescent="0.2">
      <c r="A429">
        <v>428</v>
      </c>
      <c r="D429">
        <v>42</v>
      </c>
      <c r="I429">
        <v>49</v>
      </c>
      <c r="K429" t="str">
        <f>IFERROR(VLOOKUP(A429,'Dungeon&amp;Framework'!DM:DX,10,FALSE),"")</f>
        <v/>
      </c>
    </row>
    <row r="430" spans="1:11" x14ac:dyDescent="0.2">
      <c r="A430">
        <v>429</v>
      </c>
      <c r="D430">
        <v>42</v>
      </c>
      <c r="I430">
        <v>49</v>
      </c>
      <c r="K430" t="str">
        <f>IFERROR(VLOOKUP(A430,'Dungeon&amp;Framework'!DM:DX,10,FALSE),"")</f>
        <v/>
      </c>
    </row>
    <row r="431" spans="1:11" x14ac:dyDescent="0.2">
      <c r="A431">
        <v>430</v>
      </c>
      <c r="D431">
        <v>43</v>
      </c>
      <c r="I431">
        <v>49</v>
      </c>
      <c r="K431" t="str">
        <f>IFERROR(VLOOKUP(A431,'Dungeon&amp;Framework'!DM:DX,10,FALSE),"")</f>
        <v/>
      </c>
    </row>
    <row r="432" spans="1:11" x14ac:dyDescent="0.2">
      <c r="A432">
        <v>431</v>
      </c>
      <c r="D432">
        <v>43</v>
      </c>
      <c r="I432">
        <v>49</v>
      </c>
      <c r="K432" t="str">
        <f>IFERROR(VLOOKUP(A432,'Dungeon&amp;Framework'!DM:DX,10,FALSE),"")</f>
        <v/>
      </c>
    </row>
    <row r="433" spans="1:11" x14ac:dyDescent="0.2">
      <c r="A433">
        <v>432</v>
      </c>
      <c r="D433">
        <v>43</v>
      </c>
      <c r="I433">
        <v>49</v>
      </c>
      <c r="K433" t="str">
        <f>IFERROR(VLOOKUP(A433,'Dungeon&amp;Framework'!DM:DX,10,FALSE),"")</f>
        <v/>
      </c>
    </row>
    <row r="434" spans="1:11" x14ac:dyDescent="0.2">
      <c r="A434">
        <v>433</v>
      </c>
      <c r="D434">
        <v>43</v>
      </c>
      <c r="I434">
        <v>49</v>
      </c>
      <c r="K434" t="str">
        <f>IFERROR(VLOOKUP(A434,'Dungeon&amp;Framework'!DM:DX,10,FALSE),"")</f>
        <v/>
      </c>
    </row>
    <row r="435" spans="1:11" x14ac:dyDescent="0.2">
      <c r="A435">
        <v>434</v>
      </c>
      <c r="D435">
        <v>43</v>
      </c>
      <c r="I435">
        <v>49</v>
      </c>
      <c r="K435" t="str">
        <f>IFERROR(VLOOKUP(A435,'Dungeon&amp;Framework'!DM:DX,10,FALSE),"")</f>
        <v/>
      </c>
    </row>
    <row r="436" spans="1:11" x14ac:dyDescent="0.2">
      <c r="A436">
        <v>435</v>
      </c>
      <c r="D436">
        <v>43</v>
      </c>
      <c r="I436">
        <v>49</v>
      </c>
      <c r="K436" t="str">
        <f>IFERROR(VLOOKUP(A436,'Dungeon&amp;Framework'!DM:DX,10,FALSE),"")</f>
        <v/>
      </c>
    </row>
    <row r="437" spans="1:11" x14ac:dyDescent="0.2">
      <c r="A437">
        <v>436</v>
      </c>
      <c r="D437">
        <v>43</v>
      </c>
      <c r="I437">
        <v>49</v>
      </c>
      <c r="K437" t="str">
        <f>IFERROR(VLOOKUP(A437,'Dungeon&amp;Framework'!DM:DX,10,FALSE),"")</f>
        <v/>
      </c>
    </row>
    <row r="438" spans="1:11" x14ac:dyDescent="0.2">
      <c r="A438">
        <v>437</v>
      </c>
      <c r="D438">
        <v>43</v>
      </c>
      <c r="I438">
        <v>49</v>
      </c>
      <c r="K438" t="str">
        <f>IFERROR(VLOOKUP(A438,'Dungeon&amp;Framework'!DM:DX,10,FALSE),"")</f>
        <v/>
      </c>
    </row>
    <row r="439" spans="1:11" x14ac:dyDescent="0.2">
      <c r="A439">
        <v>438</v>
      </c>
      <c r="D439">
        <v>43</v>
      </c>
      <c r="I439">
        <v>49</v>
      </c>
      <c r="K439" t="str">
        <f>IFERROR(VLOOKUP(A439,'Dungeon&amp;Framework'!DM:DX,10,FALSE),"")</f>
        <v/>
      </c>
    </row>
    <row r="440" spans="1:11" x14ac:dyDescent="0.2">
      <c r="A440">
        <v>439</v>
      </c>
      <c r="D440">
        <v>43</v>
      </c>
      <c r="I440">
        <v>49</v>
      </c>
      <c r="K440" t="str">
        <f>IFERROR(VLOOKUP(A440,'Dungeon&amp;Framework'!DM:DX,10,FALSE),"")</f>
        <v/>
      </c>
    </row>
    <row r="441" spans="1:11" x14ac:dyDescent="0.2">
      <c r="A441">
        <v>440</v>
      </c>
      <c r="D441">
        <v>43</v>
      </c>
      <c r="I441">
        <v>49</v>
      </c>
      <c r="K441" t="str">
        <f>IFERROR(VLOOKUP(A441,'Dungeon&amp;Framework'!DM:DX,10,FALSE),"")</f>
        <v/>
      </c>
    </row>
    <row r="442" spans="1:11" x14ac:dyDescent="0.2">
      <c r="A442">
        <v>441</v>
      </c>
      <c r="D442">
        <v>43</v>
      </c>
      <c r="I442">
        <v>49</v>
      </c>
      <c r="K442" t="str">
        <f>IFERROR(VLOOKUP(A442,'Dungeon&amp;Framework'!DM:DX,10,FALSE),"")</f>
        <v/>
      </c>
    </row>
    <row r="443" spans="1:11" x14ac:dyDescent="0.2">
      <c r="A443">
        <v>442</v>
      </c>
      <c r="D443">
        <v>43</v>
      </c>
      <c r="I443">
        <v>49</v>
      </c>
      <c r="K443" t="str">
        <f>IFERROR(VLOOKUP(A443,'Dungeon&amp;Framework'!DM:DX,10,FALSE),"")</f>
        <v/>
      </c>
    </row>
    <row r="444" spans="1:11" x14ac:dyDescent="0.2">
      <c r="A444">
        <v>443</v>
      </c>
      <c r="D444">
        <v>43</v>
      </c>
      <c r="I444">
        <v>49</v>
      </c>
      <c r="K444" t="str">
        <f>IFERROR(VLOOKUP(A444,'Dungeon&amp;Framework'!DM:DX,10,FALSE),"")</f>
        <v/>
      </c>
    </row>
    <row r="445" spans="1:11" x14ac:dyDescent="0.2">
      <c r="A445">
        <v>444</v>
      </c>
      <c r="D445">
        <v>43</v>
      </c>
      <c r="I445">
        <v>49</v>
      </c>
      <c r="K445" t="str">
        <f>IFERROR(VLOOKUP(A445,'Dungeon&amp;Framework'!DM:DX,10,FALSE),"")</f>
        <v/>
      </c>
    </row>
    <row r="446" spans="1:11" x14ac:dyDescent="0.2">
      <c r="A446">
        <v>445</v>
      </c>
      <c r="D446">
        <v>44</v>
      </c>
      <c r="I446">
        <v>49</v>
      </c>
      <c r="K446" t="str">
        <f>IFERROR(VLOOKUP(A446,'Dungeon&amp;Framework'!DM:DX,10,FALSE),"")</f>
        <v/>
      </c>
    </row>
    <row r="447" spans="1:11" x14ac:dyDescent="0.2">
      <c r="A447">
        <v>446</v>
      </c>
      <c r="D447">
        <v>44</v>
      </c>
      <c r="I447">
        <v>49</v>
      </c>
      <c r="K447" t="str">
        <f>IFERROR(VLOOKUP(A447,'Dungeon&amp;Framework'!DM:DX,10,FALSE),"")</f>
        <v/>
      </c>
    </row>
    <row r="448" spans="1:11" x14ac:dyDescent="0.2">
      <c r="A448">
        <v>447</v>
      </c>
      <c r="D448">
        <v>44</v>
      </c>
      <c r="I448">
        <v>49</v>
      </c>
      <c r="K448" t="str">
        <f>IFERROR(VLOOKUP(A448,'Dungeon&amp;Framework'!DM:DX,10,FALSE),"")</f>
        <v/>
      </c>
    </row>
    <row r="449" spans="1:11" x14ac:dyDescent="0.2">
      <c r="A449">
        <v>448</v>
      </c>
      <c r="D449">
        <v>44</v>
      </c>
      <c r="I449">
        <v>49</v>
      </c>
      <c r="K449" t="str">
        <f>IFERROR(VLOOKUP(A449,'Dungeon&amp;Framework'!DM:DX,10,FALSE),"")</f>
        <v/>
      </c>
    </row>
    <row r="450" spans="1:11" x14ac:dyDescent="0.2">
      <c r="A450">
        <v>449</v>
      </c>
      <c r="D450">
        <v>44</v>
      </c>
      <c r="I450">
        <v>49</v>
      </c>
      <c r="K450" t="str">
        <f>IFERROR(VLOOKUP(A450,'Dungeon&amp;Framework'!DM:DX,10,FALSE),"")</f>
        <v/>
      </c>
    </row>
    <row r="451" spans="1:11" x14ac:dyDescent="0.2">
      <c r="A451">
        <v>450</v>
      </c>
      <c r="D451">
        <v>44</v>
      </c>
      <c r="I451">
        <v>49</v>
      </c>
      <c r="K451" t="str">
        <f>IFERROR(VLOOKUP(A451,'Dungeon&amp;Framework'!DM:DX,10,FALSE),"")</f>
        <v/>
      </c>
    </row>
    <row r="452" spans="1:11" x14ac:dyDescent="0.2">
      <c r="A452">
        <v>451</v>
      </c>
      <c r="D452">
        <v>44</v>
      </c>
      <c r="I452">
        <v>49</v>
      </c>
      <c r="K452" t="str">
        <f>IFERROR(VLOOKUP(A452,'Dungeon&amp;Framework'!DM:DX,10,FALSE),"")</f>
        <v/>
      </c>
    </row>
    <row r="453" spans="1:11" x14ac:dyDescent="0.2">
      <c r="A453">
        <v>452</v>
      </c>
      <c r="D453">
        <v>44</v>
      </c>
      <c r="I453">
        <v>49</v>
      </c>
      <c r="K453" t="str">
        <f>IFERROR(VLOOKUP(A453,'Dungeon&amp;Framework'!DM:DX,10,FALSE),"")</f>
        <v/>
      </c>
    </row>
    <row r="454" spans="1:11" x14ac:dyDescent="0.2">
      <c r="A454">
        <v>453</v>
      </c>
      <c r="D454">
        <v>44</v>
      </c>
      <c r="I454">
        <v>49</v>
      </c>
      <c r="K454" t="str">
        <f>IFERROR(VLOOKUP(A454,'Dungeon&amp;Framework'!DM:DX,10,FALSE),"")</f>
        <v/>
      </c>
    </row>
    <row r="455" spans="1:11" x14ac:dyDescent="0.2">
      <c r="A455">
        <v>454</v>
      </c>
      <c r="D455">
        <v>44</v>
      </c>
      <c r="I455">
        <v>49</v>
      </c>
      <c r="K455" t="str">
        <f>IFERROR(VLOOKUP(A455,'Dungeon&amp;Framework'!DM:DX,10,FALSE),"")</f>
        <v/>
      </c>
    </row>
    <row r="456" spans="1:11" x14ac:dyDescent="0.2">
      <c r="A456">
        <v>455</v>
      </c>
      <c r="D456">
        <v>44</v>
      </c>
      <c r="I456">
        <v>49</v>
      </c>
      <c r="K456" t="str">
        <f>IFERROR(VLOOKUP(A456,'Dungeon&amp;Framework'!DM:DX,10,FALSE),"")</f>
        <v/>
      </c>
    </row>
    <row r="457" spans="1:11" x14ac:dyDescent="0.2">
      <c r="A457">
        <v>456</v>
      </c>
      <c r="D457">
        <v>44</v>
      </c>
      <c r="I457">
        <v>49</v>
      </c>
      <c r="K457" t="str">
        <f>IFERROR(VLOOKUP(A457,'Dungeon&amp;Framework'!DM:DX,10,FALSE),"")</f>
        <v/>
      </c>
    </row>
    <row r="458" spans="1:11" x14ac:dyDescent="0.2">
      <c r="A458">
        <v>457</v>
      </c>
      <c r="D458">
        <v>44</v>
      </c>
      <c r="I458">
        <v>49</v>
      </c>
      <c r="K458" t="str">
        <f>IFERROR(VLOOKUP(A458,'Dungeon&amp;Framework'!DM:DX,10,FALSE),"")</f>
        <v/>
      </c>
    </row>
    <row r="459" spans="1:11" x14ac:dyDescent="0.2">
      <c r="A459">
        <v>458</v>
      </c>
      <c r="D459">
        <v>44</v>
      </c>
      <c r="I459">
        <v>49</v>
      </c>
      <c r="K459" t="str">
        <f>IFERROR(VLOOKUP(A459,'Dungeon&amp;Framework'!DM:DX,10,FALSE),"")</f>
        <v/>
      </c>
    </row>
    <row r="460" spans="1:11" x14ac:dyDescent="0.2">
      <c r="A460">
        <v>459</v>
      </c>
      <c r="D460">
        <v>44</v>
      </c>
      <c r="I460">
        <v>49</v>
      </c>
      <c r="K460" t="str">
        <f>IFERROR(VLOOKUP(A460,'Dungeon&amp;Framework'!DM:DX,10,FALSE),"")</f>
        <v/>
      </c>
    </row>
    <row r="461" spans="1:11" x14ac:dyDescent="0.2">
      <c r="A461">
        <v>460</v>
      </c>
      <c r="D461">
        <v>45</v>
      </c>
      <c r="I461">
        <v>49</v>
      </c>
      <c r="K461" t="str">
        <f>IFERROR(VLOOKUP(A461,'Dungeon&amp;Framework'!DM:DX,10,FALSE),"")</f>
        <v/>
      </c>
    </row>
    <row r="462" spans="1:11" x14ac:dyDescent="0.2">
      <c r="A462">
        <v>461</v>
      </c>
      <c r="D462">
        <v>45</v>
      </c>
      <c r="I462">
        <v>49</v>
      </c>
      <c r="K462" t="str">
        <f>IFERROR(VLOOKUP(A462,'Dungeon&amp;Framework'!DM:DX,10,FALSE),"")</f>
        <v/>
      </c>
    </row>
    <row r="463" spans="1:11" x14ac:dyDescent="0.2">
      <c r="A463">
        <v>462</v>
      </c>
      <c r="D463">
        <v>45</v>
      </c>
      <c r="I463">
        <v>49</v>
      </c>
      <c r="K463" t="str">
        <f>IFERROR(VLOOKUP(A463,'Dungeon&amp;Framework'!DM:DX,10,FALSE),"")</f>
        <v/>
      </c>
    </row>
    <row r="464" spans="1:11" x14ac:dyDescent="0.2">
      <c r="A464">
        <v>463</v>
      </c>
      <c r="D464">
        <v>45</v>
      </c>
      <c r="I464">
        <v>49</v>
      </c>
      <c r="K464" t="str">
        <f>IFERROR(VLOOKUP(A464,'Dungeon&amp;Framework'!DM:DX,10,FALSE),"")</f>
        <v/>
      </c>
    </row>
    <row r="465" spans="1:11" x14ac:dyDescent="0.2">
      <c r="A465">
        <v>464</v>
      </c>
      <c r="D465">
        <v>45</v>
      </c>
      <c r="I465">
        <v>49</v>
      </c>
      <c r="K465" t="str">
        <f>IFERROR(VLOOKUP(A465,'Dungeon&amp;Framework'!DM:DX,10,FALSE),"")</f>
        <v/>
      </c>
    </row>
    <row r="466" spans="1:11" x14ac:dyDescent="0.2">
      <c r="A466">
        <v>465</v>
      </c>
      <c r="D466">
        <v>45</v>
      </c>
      <c r="I466">
        <v>49</v>
      </c>
      <c r="K466" t="str">
        <f>IFERROR(VLOOKUP(A466,'Dungeon&amp;Framework'!DM:DX,10,FALSE),"")</f>
        <v/>
      </c>
    </row>
    <row r="467" spans="1:11" x14ac:dyDescent="0.2">
      <c r="A467">
        <v>466</v>
      </c>
      <c r="D467">
        <v>45</v>
      </c>
      <c r="I467">
        <v>49</v>
      </c>
      <c r="K467" t="str">
        <f>IFERROR(VLOOKUP(A467,'Dungeon&amp;Framework'!DM:DX,10,FALSE),"")</f>
        <v/>
      </c>
    </row>
    <row r="468" spans="1:11" x14ac:dyDescent="0.2">
      <c r="A468">
        <v>467</v>
      </c>
      <c r="D468">
        <v>45</v>
      </c>
      <c r="I468">
        <v>49</v>
      </c>
      <c r="K468" t="str">
        <f>IFERROR(VLOOKUP(A468,'Dungeon&amp;Framework'!DM:DX,10,FALSE),"")</f>
        <v/>
      </c>
    </row>
    <row r="469" spans="1:11" x14ac:dyDescent="0.2">
      <c r="A469">
        <v>468</v>
      </c>
      <c r="D469">
        <v>45</v>
      </c>
      <c r="I469">
        <v>49</v>
      </c>
      <c r="K469" t="str">
        <f>IFERROR(VLOOKUP(A469,'Dungeon&amp;Framework'!DM:DX,10,FALSE),"")</f>
        <v/>
      </c>
    </row>
    <row r="470" spans="1:11" x14ac:dyDescent="0.2">
      <c r="A470">
        <v>469</v>
      </c>
      <c r="D470">
        <v>45</v>
      </c>
      <c r="I470">
        <v>49</v>
      </c>
      <c r="K470" t="str">
        <f>IFERROR(VLOOKUP(A470,'Dungeon&amp;Framework'!DM:DX,10,FALSE),"")</f>
        <v/>
      </c>
    </row>
    <row r="471" spans="1:11" x14ac:dyDescent="0.2">
      <c r="A471">
        <v>470</v>
      </c>
      <c r="D471">
        <v>45</v>
      </c>
      <c r="I471">
        <v>49</v>
      </c>
      <c r="K471" t="str">
        <f>IFERROR(VLOOKUP(A471,'Dungeon&amp;Framework'!DM:DX,10,FALSE),"")</f>
        <v/>
      </c>
    </row>
    <row r="472" spans="1:11" x14ac:dyDescent="0.2">
      <c r="A472">
        <v>471</v>
      </c>
      <c r="D472">
        <v>45</v>
      </c>
      <c r="I472">
        <v>49</v>
      </c>
      <c r="K472" t="str">
        <f>IFERROR(VLOOKUP(A472,'Dungeon&amp;Framework'!DM:DX,10,FALSE),"")</f>
        <v/>
      </c>
    </row>
    <row r="473" spans="1:11" x14ac:dyDescent="0.2">
      <c r="A473">
        <v>472</v>
      </c>
      <c r="D473">
        <v>45</v>
      </c>
      <c r="I473">
        <v>49</v>
      </c>
      <c r="K473" t="str">
        <f>IFERROR(VLOOKUP(A473,'Dungeon&amp;Framework'!DM:DX,10,FALSE),"")</f>
        <v/>
      </c>
    </row>
    <row r="474" spans="1:11" x14ac:dyDescent="0.2">
      <c r="A474">
        <v>473</v>
      </c>
      <c r="D474">
        <v>45</v>
      </c>
      <c r="I474">
        <v>49</v>
      </c>
      <c r="K474" t="str">
        <f>IFERROR(VLOOKUP(A474,'Dungeon&amp;Framework'!DM:DX,10,FALSE),"")</f>
        <v/>
      </c>
    </row>
    <row r="475" spans="1:11" x14ac:dyDescent="0.2">
      <c r="A475">
        <v>474</v>
      </c>
      <c r="D475">
        <v>45</v>
      </c>
      <c r="I475">
        <v>49</v>
      </c>
      <c r="K475" t="str">
        <f>IFERROR(VLOOKUP(A475,'Dungeon&amp;Framework'!DM:DX,10,FALSE),"")</f>
        <v/>
      </c>
    </row>
    <row r="476" spans="1:11" x14ac:dyDescent="0.2">
      <c r="A476">
        <v>475</v>
      </c>
      <c r="D476">
        <v>46</v>
      </c>
      <c r="I476">
        <v>50</v>
      </c>
      <c r="K476" t="str">
        <f>IFERROR(VLOOKUP(A476,'Dungeon&amp;Framework'!DM:DX,10,FALSE),"")</f>
        <v/>
      </c>
    </row>
    <row r="477" spans="1:11" x14ac:dyDescent="0.2">
      <c r="A477">
        <v>476</v>
      </c>
      <c r="D477">
        <v>46</v>
      </c>
      <c r="I477">
        <v>50</v>
      </c>
      <c r="K477" t="str">
        <f>IFERROR(VLOOKUP(A477,'Dungeon&amp;Framework'!DM:DX,10,FALSE),"")</f>
        <v/>
      </c>
    </row>
    <row r="478" spans="1:11" x14ac:dyDescent="0.2">
      <c r="A478">
        <v>477</v>
      </c>
      <c r="D478">
        <v>46</v>
      </c>
      <c r="I478">
        <v>50</v>
      </c>
      <c r="K478" t="str">
        <f>IFERROR(VLOOKUP(A478,'Dungeon&amp;Framework'!DM:DX,10,FALSE),"")</f>
        <v/>
      </c>
    </row>
    <row r="479" spans="1:11" x14ac:dyDescent="0.2">
      <c r="A479">
        <v>478</v>
      </c>
      <c r="D479">
        <v>46</v>
      </c>
      <c r="I479">
        <v>50</v>
      </c>
      <c r="K479" t="str">
        <f>IFERROR(VLOOKUP(A479,'Dungeon&amp;Framework'!DM:DX,10,FALSE),"")</f>
        <v/>
      </c>
    </row>
    <row r="480" spans="1:11" x14ac:dyDescent="0.2">
      <c r="A480">
        <v>479</v>
      </c>
      <c r="D480">
        <v>46</v>
      </c>
      <c r="I480">
        <v>50</v>
      </c>
      <c r="K480" t="str">
        <f>IFERROR(VLOOKUP(A480,'Dungeon&amp;Framework'!DM:DX,10,FALSE),"")</f>
        <v/>
      </c>
    </row>
    <row r="481" spans="1:11" x14ac:dyDescent="0.2">
      <c r="A481">
        <v>480</v>
      </c>
      <c r="D481">
        <v>46</v>
      </c>
      <c r="I481">
        <v>50</v>
      </c>
      <c r="K481" t="str">
        <f>IFERROR(VLOOKUP(A481,'Dungeon&amp;Framework'!DM:DX,10,FALSE),"")</f>
        <v/>
      </c>
    </row>
    <row r="482" spans="1:11" x14ac:dyDescent="0.2">
      <c r="A482">
        <v>481</v>
      </c>
      <c r="D482">
        <v>46</v>
      </c>
      <c r="I482">
        <v>50</v>
      </c>
      <c r="K482" t="str">
        <f>IFERROR(VLOOKUP(A482,'Dungeon&amp;Framework'!DM:DX,10,FALSE),"")</f>
        <v/>
      </c>
    </row>
    <row r="483" spans="1:11" x14ac:dyDescent="0.2">
      <c r="A483">
        <v>482</v>
      </c>
      <c r="D483">
        <v>46</v>
      </c>
      <c r="I483">
        <v>50</v>
      </c>
      <c r="K483" t="str">
        <f>IFERROR(VLOOKUP(A483,'Dungeon&amp;Framework'!DM:DX,10,FALSE),"")</f>
        <v/>
      </c>
    </row>
    <row r="484" spans="1:11" x14ac:dyDescent="0.2">
      <c r="A484">
        <v>483</v>
      </c>
      <c r="D484">
        <v>46</v>
      </c>
      <c r="I484">
        <v>50</v>
      </c>
      <c r="K484" t="str">
        <f>IFERROR(VLOOKUP(A484,'Dungeon&amp;Framework'!DM:DX,10,FALSE),"")</f>
        <v/>
      </c>
    </row>
    <row r="485" spans="1:11" x14ac:dyDescent="0.2">
      <c r="A485">
        <v>484</v>
      </c>
      <c r="D485">
        <v>46</v>
      </c>
      <c r="I485">
        <v>50</v>
      </c>
      <c r="K485" t="str">
        <f>IFERROR(VLOOKUP(A485,'Dungeon&amp;Framework'!DM:DX,10,FALSE),"")</f>
        <v/>
      </c>
    </row>
    <row r="486" spans="1:11" x14ac:dyDescent="0.2">
      <c r="A486">
        <v>485</v>
      </c>
      <c r="D486">
        <v>46</v>
      </c>
      <c r="I486">
        <v>50</v>
      </c>
      <c r="K486" t="str">
        <f>IFERROR(VLOOKUP(A486,'Dungeon&amp;Framework'!DM:DX,10,FALSE),"")</f>
        <v/>
      </c>
    </row>
    <row r="487" spans="1:11" x14ac:dyDescent="0.2">
      <c r="A487">
        <v>486</v>
      </c>
      <c r="D487">
        <v>46</v>
      </c>
      <c r="I487">
        <v>50</v>
      </c>
      <c r="K487" t="str">
        <f>IFERROR(VLOOKUP(A487,'Dungeon&amp;Framework'!DM:DX,10,FALSE),"")</f>
        <v/>
      </c>
    </row>
    <row r="488" spans="1:11" x14ac:dyDescent="0.2">
      <c r="A488">
        <v>487</v>
      </c>
      <c r="D488">
        <v>46</v>
      </c>
      <c r="I488">
        <v>50</v>
      </c>
      <c r="K488" t="str">
        <f>IFERROR(VLOOKUP(A488,'Dungeon&amp;Framework'!DM:DX,10,FALSE),"")</f>
        <v/>
      </c>
    </row>
    <row r="489" spans="1:11" x14ac:dyDescent="0.2">
      <c r="A489">
        <v>488</v>
      </c>
      <c r="D489">
        <v>46</v>
      </c>
      <c r="I489">
        <v>50</v>
      </c>
      <c r="K489" t="str">
        <f>IFERROR(VLOOKUP(A489,'Dungeon&amp;Framework'!DM:DX,10,FALSE),"")</f>
        <v/>
      </c>
    </row>
    <row r="490" spans="1:11" x14ac:dyDescent="0.2">
      <c r="A490">
        <v>489</v>
      </c>
      <c r="D490">
        <v>46</v>
      </c>
      <c r="I490">
        <v>50</v>
      </c>
      <c r="K490" t="str">
        <f>IFERROR(VLOOKUP(A490,'Dungeon&amp;Framework'!DM:DX,10,FALSE),"")</f>
        <v/>
      </c>
    </row>
    <row r="491" spans="1:11" x14ac:dyDescent="0.2">
      <c r="A491">
        <v>490</v>
      </c>
      <c r="D491">
        <v>47</v>
      </c>
      <c r="I491">
        <v>50</v>
      </c>
      <c r="K491" t="str">
        <f>IFERROR(VLOOKUP(A491,'Dungeon&amp;Framework'!DM:DX,10,FALSE),"")</f>
        <v/>
      </c>
    </row>
    <row r="492" spans="1:11" x14ac:dyDescent="0.2">
      <c r="A492">
        <v>491</v>
      </c>
      <c r="D492">
        <v>47</v>
      </c>
      <c r="I492">
        <v>50</v>
      </c>
      <c r="K492" t="str">
        <f>IFERROR(VLOOKUP(A492,'Dungeon&amp;Framework'!DM:DX,10,FALSE),"")</f>
        <v/>
      </c>
    </row>
    <row r="493" spans="1:11" x14ac:dyDescent="0.2">
      <c r="A493">
        <v>492</v>
      </c>
      <c r="D493">
        <v>47</v>
      </c>
      <c r="I493">
        <v>50</v>
      </c>
      <c r="K493" t="str">
        <f>IFERROR(VLOOKUP(A493,'Dungeon&amp;Framework'!DM:DX,10,FALSE),"")</f>
        <v/>
      </c>
    </row>
    <row r="494" spans="1:11" x14ac:dyDescent="0.2">
      <c r="A494">
        <v>493</v>
      </c>
      <c r="D494">
        <v>47</v>
      </c>
      <c r="I494">
        <v>50</v>
      </c>
      <c r="K494" t="str">
        <f>IFERROR(VLOOKUP(A494,'Dungeon&amp;Framework'!DM:DX,10,FALSE),"")</f>
        <v/>
      </c>
    </row>
    <row r="495" spans="1:11" x14ac:dyDescent="0.2">
      <c r="A495">
        <v>494</v>
      </c>
      <c r="D495">
        <v>47</v>
      </c>
      <c r="I495">
        <v>50</v>
      </c>
      <c r="K495" t="str">
        <f>IFERROR(VLOOKUP(A495,'Dungeon&amp;Framework'!DM:DX,10,FALSE),"")</f>
        <v/>
      </c>
    </row>
    <row r="496" spans="1:11" x14ac:dyDescent="0.2">
      <c r="A496">
        <v>495</v>
      </c>
      <c r="D496">
        <v>47</v>
      </c>
      <c r="I496">
        <v>50</v>
      </c>
      <c r="K496" t="str">
        <f>IFERROR(VLOOKUP(A496,'Dungeon&amp;Framework'!DM:DX,10,FALSE),"")</f>
        <v/>
      </c>
    </row>
    <row r="497" spans="1:11" x14ac:dyDescent="0.2">
      <c r="A497">
        <v>496</v>
      </c>
      <c r="D497">
        <v>47</v>
      </c>
      <c r="I497">
        <v>50</v>
      </c>
      <c r="K497" t="str">
        <f>IFERROR(VLOOKUP(A497,'Dungeon&amp;Framework'!DM:DX,10,FALSE),"")</f>
        <v/>
      </c>
    </row>
    <row r="498" spans="1:11" x14ac:dyDescent="0.2">
      <c r="A498">
        <v>497</v>
      </c>
      <c r="D498">
        <v>47</v>
      </c>
      <c r="I498">
        <v>50</v>
      </c>
      <c r="K498" t="str">
        <f>IFERROR(VLOOKUP(A498,'Dungeon&amp;Framework'!DM:DX,10,FALSE),"")</f>
        <v/>
      </c>
    </row>
    <row r="499" spans="1:11" x14ac:dyDescent="0.2">
      <c r="A499">
        <v>498</v>
      </c>
      <c r="D499">
        <v>47</v>
      </c>
      <c r="I499">
        <v>50</v>
      </c>
      <c r="K499" t="str">
        <f>IFERROR(VLOOKUP(A499,'Dungeon&amp;Framework'!DM:DX,10,FALSE),"")</f>
        <v/>
      </c>
    </row>
    <row r="500" spans="1:11" x14ac:dyDescent="0.2">
      <c r="A500">
        <v>499</v>
      </c>
      <c r="D500">
        <v>47</v>
      </c>
      <c r="I500">
        <v>50</v>
      </c>
      <c r="K500" t="str">
        <f>IFERROR(VLOOKUP(A500,'Dungeon&amp;Framework'!DM:DX,10,FALSE),"")</f>
        <v/>
      </c>
    </row>
    <row r="501" spans="1:11" x14ac:dyDescent="0.2">
      <c r="A501">
        <v>500</v>
      </c>
      <c r="D501">
        <v>47</v>
      </c>
      <c r="I501">
        <v>50</v>
      </c>
      <c r="K501" t="str">
        <f>IFERROR(VLOOKUP(A501,'Dungeon&amp;Framework'!DM:DX,10,FALSE),"")</f>
        <v/>
      </c>
    </row>
    <row r="502" spans="1:11" x14ac:dyDescent="0.2">
      <c r="A502">
        <v>501</v>
      </c>
      <c r="D502">
        <v>47</v>
      </c>
      <c r="I502">
        <v>50</v>
      </c>
      <c r="K502" t="str">
        <f>IFERROR(VLOOKUP(A502,'Dungeon&amp;Framework'!DM:DX,10,FALSE),"")</f>
        <v/>
      </c>
    </row>
    <row r="503" spans="1:11" x14ac:dyDescent="0.2">
      <c r="A503">
        <v>502</v>
      </c>
      <c r="D503">
        <v>47</v>
      </c>
      <c r="I503">
        <v>50</v>
      </c>
      <c r="K503" t="str">
        <f>IFERROR(VLOOKUP(A503,'Dungeon&amp;Framework'!DM:DX,10,FALSE),"")</f>
        <v/>
      </c>
    </row>
    <row r="504" spans="1:11" x14ac:dyDescent="0.2">
      <c r="A504">
        <v>503</v>
      </c>
      <c r="D504">
        <v>47</v>
      </c>
      <c r="I504">
        <v>50</v>
      </c>
      <c r="K504" t="str">
        <f>IFERROR(VLOOKUP(A504,'Dungeon&amp;Framework'!DM:DX,10,FALSE),"")</f>
        <v/>
      </c>
    </row>
    <row r="505" spans="1:11" x14ac:dyDescent="0.2">
      <c r="A505">
        <v>504</v>
      </c>
      <c r="D505">
        <v>47</v>
      </c>
      <c r="I505">
        <v>50</v>
      </c>
      <c r="K505" t="str">
        <f>IFERROR(VLOOKUP(A505,'Dungeon&amp;Framework'!DM:DX,10,FALSE),"")</f>
        <v/>
      </c>
    </row>
    <row r="506" spans="1:11" x14ac:dyDescent="0.2">
      <c r="A506">
        <v>505</v>
      </c>
      <c r="D506">
        <v>48</v>
      </c>
      <c r="I506">
        <v>50</v>
      </c>
      <c r="K506" t="str">
        <f>IFERROR(VLOOKUP(A506,'Dungeon&amp;Framework'!DM:DX,10,FALSE),"")</f>
        <v/>
      </c>
    </row>
    <row r="507" spans="1:11" x14ac:dyDescent="0.2">
      <c r="A507">
        <v>506</v>
      </c>
      <c r="D507">
        <v>48</v>
      </c>
      <c r="I507">
        <v>50</v>
      </c>
      <c r="K507" t="str">
        <f>IFERROR(VLOOKUP(A507,'Dungeon&amp;Framework'!DM:DX,10,FALSE),"")</f>
        <v/>
      </c>
    </row>
    <row r="508" spans="1:11" x14ac:dyDescent="0.2">
      <c r="A508">
        <v>507</v>
      </c>
      <c r="D508">
        <v>48</v>
      </c>
      <c r="I508">
        <v>50</v>
      </c>
      <c r="K508" t="str">
        <f>IFERROR(VLOOKUP(A508,'Dungeon&amp;Framework'!DM:DX,10,FALSE),"")</f>
        <v/>
      </c>
    </row>
    <row r="509" spans="1:11" x14ac:dyDescent="0.2">
      <c r="A509">
        <v>508</v>
      </c>
      <c r="D509">
        <v>48</v>
      </c>
      <c r="I509">
        <v>50</v>
      </c>
      <c r="K509" t="str">
        <f>IFERROR(VLOOKUP(A509,'Dungeon&amp;Framework'!DM:DX,10,FALSE),"")</f>
        <v/>
      </c>
    </row>
    <row r="510" spans="1:11" x14ac:dyDescent="0.2">
      <c r="A510">
        <v>509</v>
      </c>
      <c r="D510">
        <v>48</v>
      </c>
      <c r="I510">
        <v>50</v>
      </c>
      <c r="K510" t="str">
        <f>IFERROR(VLOOKUP(A510,'Dungeon&amp;Framework'!DM:DX,10,FALSE),"")</f>
        <v/>
      </c>
    </row>
    <row r="511" spans="1:11" x14ac:dyDescent="0.2">
      <c r="A511">
        <v>510</v>
      </c>
      <c r="D511">
        <v>48</v>
      </c>
      <c r="I511">
        <v>50</v>
      </c>
      <c r="K511" t="str">
        <f>IFERROR(VLOOKUP(A511,'Dungeon&amp;Framework'!DM:DX,10,FALSE),"")</f>
        <v/>
      </c>
    </row>
    <row r="512" spans="1:11" x14ac:dyDescent="0.2">
      <c r="A512">
        <v>511</v>
      </c>
      <c r="D512">
        <v>48</v>
      </c>
      <c r="I512">
        <v>50</v>
      </c>
      <c r="K512" t="str">
        <f>IFERROR(VLOOKUP(A512,'Dungeon&amp;Framework'!DM:DX,10,FALSE),"")</f>
        <v/>
      </c>
    </row>
    <row r="513" spans="1:11" x14ac:dyDescent="0.2">
      <c r="A513">
        <v>512</v>
      </c>
      <c r="D513">
        <v>48</v>
      </c>
      <c r="I513">
        <v>50</v>
      </c>
      <c r="K513" t="str">
        <f>IFERROR(VLOOKUP(A513,'Dungeon&amp;Framework'!DM:DX,10,FALSE),"")</f>
        <v/>
      </c>
    </row>
    <row r="514" spans="1:11" x14ac:dyDescent="0.2">
      <c r="A514">
        <v>513</v>
      </c>
      <c r="D514">
        <v>48</v>
      </c>
      <c r="I514">
        <v>50</v>
      </c>
      <c r="K514" t="str">
        <f>IFERROR(VLOOKUP(A514,'Dungeon&amp;Framework'!DM:DX,10,FALSE),"")</f>
        <v/>
      </c>
    </row>
    <row r="515" spans="1:11" x14ac:dyDescent="0.2">
      <c r="A515">
        <v>514</v>
      </c>
      <c r="D515">
        <v>48</v>
      </c>
      <c r="I515">
        <v>50</v>
      </c>
      <c r="K515" t="str">
        <f>IFERROR(VLOOKUP(A515,'Dungeon&amp;Framework'!DM:DX,10,FALSE),"")</f>
        <v/>
      </c>
    </row>
    <row r="516" spans="1:11" x14ac:dyDescent="0.2">
      <c r="A516">
        <v>515</v>
      </c>
      <c r="D516">
        <v>48</v>
      </c>
      <c r="I516">
        <v>50</v>
      </c>
      <c r="K516" t="str">
        <f>IFERROR(VLOOKUP(A516,'Dungeon&amp;Framework'!DM:DX,10,FALSE),"")</f>
        <v/>
      </c>
    </row>
    <row r="517" spans="1:11" x14ac:dyDescent="0.2">
      <c r="A517">
        <v>516</v>
      </c>
      <c r="D517">
        <v>48</v>
      </c>
      <c r="I517">
        <v>50</v>
      </c>
      <c r="K517" t="str">
        <f>IFERROR(VLOOKUP(A517,'Dungeon&amp;Framework'!DM:DX,10,FALSE),"")</f>
        <v/>
      </c>
    </row>
    <row r="518" spans="1:11" x14ac:dyDescent="0.2">
      <c r="A518">
        <v>517</v>
      </c>
      <c r="D518">
        <v>48</v>
      </c>
      <c r="I518">
        <v>50</v>
      </c>
      <c r="K518" t="str">
        <f>IFERROR(VLOOKUP(A518,'Dungeon&amp;Framework'!DM:DX,10,FALSE),"")</f>
        <v/>
      </c>
    </row>
    <row r="519" spans="1:11" x14ac:dyDescent="0.2">
      <c r="A519">
        <v>518</v>
      </c>
      <c r="D519">
        <v>48</v>
      </c>
      <c r="I519">
        <v>50</v>
      </c>
      <c r="K519" t="str">
        <f>IFERROR(VLOOKUP(A519,'Dungeon&amp;Framework'!DM:DX,10,FALSE),"")</f>
        <v/>
      </c>
    </row>
    <row r="520" spans="1:11" x14ac:dyDescent="0.2">
      <c r="A520">
        <v>519</v>
      </c>
      <c r="D520">
        <v>48</v>
      </c>
      <c r="I520">
        <v>50</v>
      </c>
      <c r="K520" t="str">
        <f>IFERROR(VLOOKUP(A520,'Dungeon&amp;Framework'!DM:DX,10,FALSE),"")</f>
        <v/>
      </c>
    </row>
    <row r="521" spans="1:11" x14ac:dyDescent="0.2">
      <c r="A521">
        <v>520</v>
      </c>
      <c r="D521">
        <v>49</v>
      </c>
      <c r="I521">
        <v>50</v>
      </c>
      <c r="K521" t="str">
        <f>IFERROR(VLOOKUP(A521,'Dungeon&amp;Framework'!DM:DX,10,FALSE),"")</f>
        <v/>
      </c>
    </row>
    <row r="522" spans="1:11" x14ac:dyDescent="0.2">
      <c r="A522">
        <v>521</v>
      </c>
      <c r="D522">
        <v>49</v>
      </c>
      <c r="I522">
        <v>50</v>
      </c>
      <c r="K522" t="str">
        <f>IFERROR(VLOOKUP(A522,'Dungeon&amp;Framework'!DM:DX,10,FALSE),"")</f>
        <v/>
      </c>
    </row>
    <row r="523" spans="1:11" x14ac:dyDescent="0.2">
      <c r="A523">
        <v>522</v>
      </c>
      <c r="D523">
        <v>49</v>
      </c>
      <c r="I523">
        <v>50</v>
      </c>
      <c r="K523" t="str">
        <f>IFERROR(VLOOKUP(A523,'Dungeon&amp;Framework'!DM:DX,10,FALSE),"")</f>
        <v/>
      </c>
    </row>
    <row r="524" spans="1:11" x14ac:dyDescent="0.2">
      <c r="A524">
        <v>523</v>
      </c>
      <c r="D524">
        <v>49</v>
      </c>
      <c r="I524">
        <v>50</v>
      </c>
      <c r="K524" t="str">
        <f>IFERROR(VLOOKUP(A524,'Dungeon&amp;Framework'!DM:DX,10,FALSE),"")</f>
        <v/>
      </c>
    </row>
    <row r="525" spans="1:11" x14ac:dyDescent="0.2">
      <c r="A525">
        <v>524</v>
      </c>
      <c r="D525">
        <v>49</v>
      </c>
      <c r="I525">
        <v>50</v>
      </c>
      <c r="K525" t="str">
        <f>IFERROR(VLOOKUP(A525,'Dungeon&amp;Framework'!DM:DX,10,FALSE),"")</f>
        <v/>
      </c>
    </row>
    <row r="526" spans="1:11" x14ac:dyDescent="0.2">
      <c r="A526">
        <v>525</v>
      </c>
      <c r="D526">
        <v>49</v>
      </c>
      <c r="I526">
        <v>50</v>
      </c>
      <c r="K526" t="str">
        <f>IFERROR(VLOOKUP(A526,'Dungeon&amp;Framework'!DM:DX,10,FALSE),"")</f>
        <v/>
      </c>
    </row>
    <row r="527" spans="1:11" x14ac:dyDescent="0.2">
      <c r="A527">
        <v>526</v>
      </c>
      <c r="D527">
        <v>49</v>
      </c>
      <c r="I527">
        <v>50</v>
      </c>
      <c r="K527" t="str">
        <f>IFERROR(VLOOKUP(A527,'Dungeon&amp;Framework'!DM:DX,10,FALSE),"")</f>
        <v/>
      </c>
    </row>
    <row r="528" spans="1:11" x14ac:dyDescent="0.2">
      <c r="A528">
        <v>527</v>
      </c>
      <c r="D528">
        <v>49</v>
      </c>
      <c r="I528">
        <v>50</v>
      </c>
      <c r="K528" t="str">
        <f>IFERROR(VLOOKUP(A528,'Dungeon&amp;Framework'!DM:DX,10,FALSE),"")</f>
        <v/>
      </c>
    </row>
    <row r="529" spans="1:11" x14ac:dyDescent="0.2">
      <c r="A529">
        <v>528</v>
      </c>
      <c r="D529">
        <v>49</v>
      </c>
      <c r="I529">
        <v>50</v>
      </c>
      <c r="K529" t="str">
        <f>IFERROR(VLOOKUP(A529,'Dungeon&amp;Framework'!DM:DX,10,FALSE),"")</f>
        <v/>
      </c>
    </row>
    <row r="530" spans="1:11" x14ac:dyDescent="0.2">
      <c r="A530">
        <v>529</v>
      </c>
      <c r="D530">
        <v>49</v>
      </c>
      <c r="I530">
        <v>50</v>
      </c>
      <c r="K530" t="str">
        <f>IFERROR(VLOOKUP(A530,'Dungeon&amp;Framework'!DM:DX,10,FALSE),"")</f>
        <v/>
      </c>
    </row>
    <row r="531" spans="1:11" x14ac:dyDescent="0.2">
      <c r="A531">
        <v>530</v>
      </c>
      <c r="D531">
        <v>49</v>
      </c>
      <c r="I531">
        <v>50</v>
      </c>
      <c r="K531" t="str">
        <f>IFERROR(VLOOKUP(A531,'Dungeon&amp;Framework'!DM:DX,10,FALSE),"")</f>
        <v/>
      </c>
    </row>
    <row r="532" spans="1:11" x14ac:dyDescent="0.2">
      <c r="A532">
        <v>531</v>
      </c>
      <c r="D532">
        <v>49</v>
      </c>
      <c r="I532">
        <v>50</v>
      </c>
      <c r="K532" t="str">
        <f>IFERROR(VLOOKUP(A532,'Dungeon&amp;Framework'!DM:DX,10,FALSE),"")</f>
        <v/>
      </c>
    </row>
    <row r="533" spans="1:11" x14ac:dyDescent="0.2">
      <c r="A533">
        <v>532</v>
      </c>
      <c r="D533">
        <v>49</v>
      </c>
      <c r="I533">
        <v>50</v>
      </c>
      <c r="K533" t="str">
        <f>IFERROR(VLOOKUP(A533,'Dungeon&amp;Framework'!DM:DX,10,FALSE),"")</f>
        <v/>
      </c>
    </row>
    <row r="534" spans="1:11" x14ac:dyDescent="0.2">
      <c r="A534">
        <v>533</v>
      </c>
      <c r="D534">
        <v>49</v>
      </c>
      <c r="I534">
        <v>50</v>
      </c>
      <c r="K534" t="str">
        <f>IFERROR(VLOOKUP(A534,'Dungeon&amp;Framework'!DM:DX,10,FALSE),"")</f>
        <v/>
      </c>
    </row>
    <row r="535" spans="1:11" x14ac:dyDescent="0.2">
      <c r="A535">
        <v>534</v>
      </c>
      <c r="D535">
        <v>49</v>
      </c>
      <c r="I535">
        <v>50</v>
      </c>
      <c r="K535" t="str">
        <f>IFERROR(VLOOKUP(A535,'Dungeon&amp;Framework'!DM:DX,10,FALSE),"")</f>
        <v/>
      </c>
    </row>
    <row r="536" spans="1:11" x14ac:dyDescent="0.2">
      <c r="A536">
        <v>535</v>
      </c>
      <c r="D536">
        <v>50</v>
      </c>
      <c r="I536">
        <v>50</v>
      </c>
      <c r="K536" t="str">
        <f>IFERROR(VLOOKUP(A536,'Dungeon&amp;Framework'!DM:DX,10,FALSE),"")</f>
        <v/>
      </c>
    </row>
    <row r="537" spans="1:11" x14ac:dyDescent="0.2">
      <c r="A537">
        <v>536</v>
      </c>
      <c r="D537">
        <v>50</v>
      </c>
      <c r="I537">
        <v>50</v>
      </c>
      <c r="K537" t="str">
        <f>IFERROR(VLOOKUP(A537,'Dungeon&amp;Framework'!DM:DX,10,FALSE),"")</f>
        <v/>
      </c>
    </row>
    <row r="538" spans="1:11" x14ac:dyDescent="0.2">
      <c r="A538">
        <v>537</v>
      </c>
      <c r="D538">
        <v>50</v>
      </c>
      <c r="I538">
        <v>50</v>
      </c>
      <c r="K538" t="str">
        <f>IFERROR(VLOOKUP(A538,'Dungeon&amp;Framework'!DM:DX,10,FALSE),"")</f>
        <v/>
      </c>
    </row>
    <row r="539" spans="1:11" x14ac:dyDescent="0.2">
      <c r="A539">
        <v>538</v>
      </c>
      <c r="D539">
        <v>50</v>
      </c>
      <c r="I539">
        <v>50</v>
      </c>
      <c r="K539" t="str">
        <f>IFERROR(VLOOKUP(A539,'Dungeon&amp;Framework'!DM:DX,10,FALSE),"")</f>
        <v/>
      </c>
    </row>
    <row r="540" spans="1:11" x14ac:dyDescent="0.2">
      <c r="A540">
        <v>539</v>
      </c>
      <c r="D540">
        <v>50</v>
      </c>
      <c r="I540">
        <v>50</v>
      </c>
      <c r="K540" t="str">
        <f>IFERROR(VLOOKUP(A540,'Dungeon&amp;Framework'!DM:DX,10,FALSE),"")</f>
        <v/>
      </c>
    </row>
    <row r="541" spans="1:11" x14ac:dyDescent="0.2">
      <c r="A541">
        <v>540</v>
      </c>
      <c r="D541">
        <v>50</v>
      </c>
      <c r="I541">
        <v>50</v>
      </c>
      <c r="K541" t="str">
        <f>IFERROR(VLOOKUP(A541,'Dungeon&amp;Framework'!DM:DX,10,FALSE),"")</f>
        <v/>
      </c>
    </row>
    <row r="542" spans="1:11" x14ac:dyDescent="0.2">
      <c r="A542">
        <v>541</v>
      </c>
      <c r="D542">
        <v>50</v>
      </c>
      <c r="I542">
        <v>50</v>
      </c>
      <c r="K542" t="str">
        <f>IFERROR(VLOOKUP(A542,'Dungeon&amp;Framework'!DM:DX,10,FALSE),"")</f>
        <v/>
      </c>
    </row>
    <row r="543" spans="1:11" x14ac:dyDescent="0.2">
      <c r="A543">
        <v>542</v>
      </c>
      <c r="D543">
        <v>50</v>
      </c>
      <c r="I543">
        <v>50</v>
      </c>
      <c r="K543" t="str">
        <f>IFERROR(VLOOKUP(A543,'Dungeon&amp;Framework'!DM:DX,10,FALSE),"")</f>
        <v/>
      </c>
    </row>
    <row r="544" spans="1:11" x14ac:dyDescent="0.2">
      <c r="A544">
        <v>543</v>
      </c>
      <c r="D544">
        <v>50</v>
      </c>
      <c r="I544">
        <v>50</v>
      </c>
      <c r="K544" t="str">
        <f>IFERROR(VLOOKUP(A544,'Dungeon&amp;Framework'!DM:DX,10,FALSE),"")</f>
        <v/>
      </c>
    </row>
    <row r="545" spans="1:11" x14ac:dyDescent="0.2">
      <c r="A545">
        <v>544</v>
      </c>
      <c r="D545">
        <v>50</v>
      </c>
      <c r="I545">
        <v>50</v>
      </c>
      <c r="K545" t="str">
        <f>IFERROR(VLOOKUP(A545,'Dungeon&amp;Framework'!DM:DX,10,FALSE),"")</f>
        <v/>
      </c>
    </row>
    <row r="546" spans="1:11" x14ac:dyDescent="0.2">
      <c r="A546">
        <v>545</v>
      </c>
      <c r="D546">
        <v>50</v>
      </c>
      <c r="I546">
        <v>50</v>
      </c>
      <c r="K546" t="str">
        <f>IFERROR(VLOOKUP(A546,'Dungeon&amp;Framework'!DM:DX,10,FALSE),"")</f>
        <v/>
      </c>
    </row>
    <row r="547" spans="1:11" x14ac:dyDescent="0.2">
      <c r="A547">
        <v>546</v>
      </c>
      <c r="D547">
        <v>50</v>
      </c>
      <c r="I547">
        <v>50</v>
      </c>
      <c r="K547" t="str">
        <f>IFERROR(VLOOKUP(A547,'Dungeon&amp;Framework'!DM:DX,10,FALSE),"")</f>
        <v/>
      </c>
    </row>
    <row r="548" spans="1:11" x14ac:dyDescent="0.2">
      <c r="A548">
        <v>547</v>
      </c>
      <c r="D548">
        <v>50</v>
      </c>
      <c r="I548">
        <v>50</v>
      </c>
      <c r="K548" t="str">
        <f>IFERROR(VLOOKUP(A548,'Dungeon&amp;Framework'!DM:DX,10,FALSE),"")</f>
        <v/>
      </c>
    </row>
    <row r="549" spans="1:11" x14ac:dyDescent="0.2">
      <c r="A549">
        <v>548</v>
      </c>
      <c r="D549">
        <v>50</v>
      </c>
      <c r="I549">
        <v>50</v>
      </c>
      <c r="K549" t="str">
        <f>IFERROR(VLOOKUP(A549,'Dungeon&amp;Framework'!DM:DX,10,FALSE),"")</f>
        <v/>
      </c>
    </row>
    <row r="550" spans="1:11" x14ac:dyDescent="0.2">
      <c r="A550">
        <v>549</v>
      </c>
      <c r="D550">
        <v>50</v>
      </c>
      <c r="I550">
        <v>50</v>
      </c>
      <c r="K550" t="str">
        <f>IFERROR(VLOOKUP(A550,'Dungeon&amp;Framework'!DM:DX,10,FALSE),"")</f>
        <v/>
      </c>
    </row>
    <row r="551" spans="1:11" x14ac:dyDescent="0.2">
      <c r="A551">
        <v>550</v>
      </c>
      <c r="D551">
        <v>51</v>
      </c>
      <c r="I551">
        <v>50</v>
      </c>
      <c r="K551" t="str">
        <f>IFERROR(VLOOKUP(A551,'Dungeon&amp;Framework'!DM:DX,10,FALSE),"")</f>
        <v/>
      </c>
    </row>
    <row r="552" spans="1:11" x14ac:dyDescent="0.2">
      <c r="A552">
        <v>551</v>
      </c>
      <c r="D552">
        <v>51</v>
      </c>
      <c r="I552">
        <v>50</v>
      </c>
      <c r="K552" t="str">
        <f>IFERROR(VLOOKUP(A552,'Dungeon&amp;Framework'!DM:DX,10,FALSE),"")</f>
        <v/>
      </c>
    </row>
    <row r="553" spans="1:11" x14ac:dyDescent="0.2">
      <c r="A553">
        <v>552</v>
      </c>
      <c r="D553">
        <v>51</v>
      </c>
      <c r="I553">
        <v>50</v>
      </c>
      <c r="K553" t="str">
        <f>IFERROR(VLOOKUP(A553,'Dungeon&amp;Framework'!DM:DX,10,FALSE),"")</f>
        <v/>
      </c>
    </row>
    <row r="554" spans="1:11" x14ac:dyDescent="0.2">
      <c r="A554">
        <v>553</v>
      </c>
      <c r="D554">
        <v>51</v>
      </c>
      <c r="I554">
        <v>50</v>
      </c>
      <c r="K554" t="str">
        <f>IFERROR(VLOOKUP(A554,'Dungeon&amp;Framework'!DM:DX,10,FALSE),"")</f>
        <v/>
      </c>
    </row>
    <row r="555" spans="1:11" x14ac:dyDescent="0.2">
      <c r="A555">
        <v>554</v>
      </c>
      <c r="D555">
        <v>51</v>
      </c>
      <c r="I555">
        <v>50</v>
      </c>
      <c r="K555" t="str">
        <f>IFERROR(VLOOKUP(A555,'Dungeon&amp;Framework'!DM:DX,10,FALSE),"")</f>
        <v/>
      </c>
    </row>
    <row r="556" spans="1:11" x14ac:dyDescent="0.2">
      <c r="A556">
        <v>555</v>
      </c>
      <c r="D556">
        <v>51</v>
      </c>
      <c r="I556">
        <v>50</v>
      </c>
      <c r="K556" t="str">
        <f>IFERROR(VLOOKUP(A556,'Dungeon&amp;Framework'!DM:DX,10,FALSE),"")</f>
        <v/>
      </c>
    </row>
    <row r="557" spans="1:11" x14ac:dyDescent="0.2">
      <c r="A557">
        <v>556</v>
      </c>
      <c r="D557">
        <v>51</v>
      </c>
      <c r="I557">
        <v>50</v>
      </c>
      <c r="K557" t="str">
        <f>IFERROR(VLOOKUP(A557,'Dungeon&amp;Framework'!DM:DX,10,FALSE),"")</f>
        <v/>
      </c>
    </row>
    <row r="558" spans="1:11" x14ac:dyDescent="0.2">
      <c r="A558">
        <v>557</v>
      </c>
      <c r="D558">
        <v>51</v>
      </c>
      <c r="I558">
        <v>50</v>
      </c>
      <c r="K558" t="str">
        <f>IFERROR(VLOOKUP(A558,'Dungeon&amp;Framework'!DM:DX,10,FALSE),"")</f>
        <v/>
      </c>
    </row>
    <row r="559" spans="1:11" x14ac:dyDescent="0.2">
      <c r="A559">
        <v>558</v>
      </c>
      <c r="D559">
        <v>51</v>
      </c>
      <c r="I559">
        <v>50</v>
      </c>
      <c r="K559" t="str">
        <f>IFERROR(VLOOKUP(A559,'Dungeon&amp;Framework'!DM:DX,10,FALSE),"")</f>
        <v/>
      </c>
    </row>
    <row r="560" spans="1:11" x14ac:dyDescent="0.2">
      <c r="A560">
        <v>559</v>
      </c>
      <c r="D560">
        <v>51</v>
      </c>
      <c r="I560">
        <v>50</v>
      </c>
      <c r="K560" t="str">
        <f>IFERROR(VLOOKUP(A560,'Dungeon&amp;Framework'!DM:DX,10,FALSE),"")</f>
        <v/>
      </c>
    </row>
    <row r="561" spans="1:11" x14ac:dyDescent="0.2">
      <c r="A561">
        <v>560</v>
      </c>
      <c r="D561">
        <v>51</v>
      </c>
      <c r="I561">
        <v>50</v>
      </c>
      <c r="K561" t="str">
        <f>IFERROR(VLOOKUP(A561,'Dungeon&amp;Framework'!DM:DX,10,FALSE),"")</f>
        <v/>
      </c>
    </row>
    <row r="562" spans="1:11" x14ac:dyDescent="0.2">
      <c r="A562">
        <v>561</v>
      </c>
      <c r="D562">
        <v>51</v>
      </c>
      <c r="I562">
        <v>50</v>
      </c>
      <c r="K562" t="str">
        <f>IFERROR(VLOOKUP(A562,'Dungeon&amp;Framework'!DM:DX,10,FALSE),"")</f>
        <v/>
      </c>
    </row>
    <row r="563" spans="1:11" x14ac:dyDescent="0.2">
      <c r="A563">
        <v>562</v>
      </c>
      <c r="D563">
        <v>51</v>
      </c>
      <c r="I563">
        <v>50</v>
      </c>
      <c r="K563" t="str">
        <f>IFERROR(VLOOKUP(A563,'Dungeon&amp;Framework'!DM:DX,10,FALSE),"")</f>
        <v/>
      </c>
    </row>
    <row r="564" spans="1:11" x14ac:dyDescent="0.2">
      <c r="A564">
        <v>563</v>
      </c>
      <c r="D564">
        <v>51</v>
      </c>
      <c r="I564">
        <v>50</v>
      </c>
      <c r="K564" t="str">
        <f>IFERROR(VLOOKUP(A564,'Dungeon&amp;Framework'!DM:DX,10,FALSE),"")</f>
        <v/>
      </c>
    </row>
    <row r="565" spans="1:11" x14ac:dyDescent="0.2">
      <c r="A565">
        <v>564</v>
      </c>
      <c r="D565">
        <v>51</v>
      </c>
      <c r="I565">
        <v>50</v>
      </c>
      <c r="K565" t="str">
        <f>IFERROR(VLOOKUP(A565,'Dungeon&amp;Framework'!DM:DX,10,FALSE),"")</f>
        <v/>
      </c>
    </row>
    <row r="566" spans="1:11" x14ac:dyDescent="0.2">
      <c r="A566">
        <v>565</v>
      </c>
      <c r="D566">
        <v>51</v>
      </c>
      <c r="I566">
        <v>50</v>
      </c>
      <c r="K566" t="str">
        <f>IFERROR(VLOOKUP(A566,'Dungeon&amp;Framework'!DM:DX,10,FALSE),"")</f>
        <v/>
      </c>
    </row>
    <row r="567" spans="1:11" x14ac:dyDescent="0.2">
      <c r="A567">
        <v>566</v>
      </c>
      <c r="D567">
        <v>51</v>
      </c>
      <c r="I567">
        <v>50</v>
      </c>
      <c r="K567" t="str">
        <f>IFERROR(VLOOKUP(A567,'Dungeon&amp;Framework'!DM:DX,10,FALSE),"")</f>
        <v/>
      </c>
    </row>
    <row r="568" spans="1:11" x14ac:dyDescent="0.2">
      <c r="A568">
        <v>567</v>
      </c>
      <c r="D568">
        <v>51</v>
      </c>
      <c r="I568">
        <v>50</v>
      </c>
      <c r="K568" t="str">
        <f>IFERROR(VLOOKUP(A568,'Dungeon&amp;Framework'!DM:DX,10,FALSE),"")</f>
        <v/>
      </c>
    </row>
    <row r="569" spans="1:11" x14ac:dyDescent="0.2">
      <c r="A569">
        <v>568</v>
      </c>
      <c r="D569">
        <v>51</v>
      </c>
      <c r="I569">
        <v>50</v>
      </c>
      <c r="K569" t="str">
        <f>IFERROR(VLOOKUP(A569,'Dungeon&amp;Framework'!DM:DX,10,FALSE),"")</f>
        <v/>
      </c>
    </row>
    <row r="570" spans="1:11" x14ac:dyDescent="0.2">
      <c r="A570">
        <v>569</v>
      </c>
      <c r="D570">
        <v>51</v>
      </c>
      <c r="I570">
        <v>50</v>
      </c>
      <c r="K570" t="str">
        <f>IFERROR(VLOOKUP(A570,'Dungeon&amp;Framework'!DM:DX,10,FALSE),"")</f>
        <v/>
      </c>
    </row>
    <row r="571" spans="1:11" x14ac:dyDescent="0.2">
      <c r="A571">
        <v>570</v>
      </c>
      <c r="D571">
        <v>51</v>
      </c>
      <c r="I571">
        <v>50</v>
      </c>
      <c r="K571" t="str">
        <f>IFERROR(VLOOKUP(A571,'Dungeon&amp;Framework'!DM:DX,10,FALSE),"")</f>
        <v/>
      </c>
    </row>
    <row r="572" spans="1:11" x14ac:dyDescent="0.2">
      <c r="A572">
        <v>571</v>
      </c>
      <c r="D572">
        <v>51</v>
      </c>
      <c r="I572">
        <v>50</v>
      </c>
      <c r="K572" t="str">
        <f>IFERROR(VLOOKUP(A572,'Dungeon&amp;Framework'!DM:DX,10,FALSE),"")</f>
        <v/>
      </c>
    </row>
    <row r="573" spans="1:11" x14ac:dyDescent="0.2">
      <c r="A573">
        <v>572</v>
      </c>
      <c r="D573">
        <v>51</v>
      </c>
      <c r="I573">
        <v>50</v>
      </c>
      <c r="K573" t="str">
        <f>IFERROR(VLOOKUP(A573,'Dungeon&amp;Framework'!DM:DX,10,FALSE),"")</f>
        <v/>
      </c>
    </row>
    <row r="574" spans="1:11" x14ac:dyDescent="0.2">
      <c r="A574">
        <v>573</v>
      </c>
      <c r="D574">
        <v>51</v>
      </c>
      <c r="I574">
        <v>50</v>
      </c>
      <c r="K574" t="str">
        <f>IFERROR(VLOOKUP(A574,'Dungeon&amp;Framework'!DM:DX,10,FALSE),"")</f>
        <v/>
      </c>
    </row>
    <row r="575" spans="1:11" x14ac:dyDescent="0.2">
      <c r="A575">
        <v>574</v>
      </c>
      <c r="D575">
        <v>51</v>
      </c>
      <c r="I575">
        <v>50</v>
      </c>
      <c r="K575" t="str">
        <f>IFERROR(VLOOKUP(A575,'Dungeon&amp;Framework'!DM:DX,10,FALSE),"")</f>
        <v/>
      </c>
    </row>
    <row r="576" spans="1:11" x14ac:dyDescent="0.2">
      <c r="A576">
        <v>575</v>
      </c>
      <c r="D576">
        <v>51</v>
      </c>
      <c r="I576">
        <v>50</v>
      </c>
      <c r="K576" t="str">
        <f>IFERROR(VLOOKUP(A576,'Dungeon&amp;Framework'!DM:DX,10,FALSE),"")</f>
        <v/>
      </c>
    </row>
    <row r="577" spans="1:11" x14ac:dyDescent="0.2">
      <c r="A577">
        <v>576</v>
      </c>
      <c r="D577">
        <v>51</v>
      </c>
      <c r="I577">
        <v>50</v>
      </c>
      <c r="K577" t="str">
        <f>IFERROR(VLOOKUP(A577,'Dungeon&amp;Framework'!DM:DX,10,FALSE),"")</f>
        <v/>
      </c>
    </row>
    <row r="578" spans="1:11" x14ac:dyDescent="0.2">
      <c r="A578">
        <v>577</v>
      </c>
      <c r="D578">
        <v>51</v>
      </c>
      <c r="I578">
        <v>50</v>
      </c>
      <c r="K578" t="str">
        <f>IFERROR(VLOOKUP(A578,'Dungeon&amp;Framework'!DM:DX,10,FALSE),"")</f>
        <v/>
      </c>
    </row>
    <row r="579" spans="1:11" x14ac:dyDescent="0.2">
      <c r="A579">
        <v>578</v>
      </c>
      <c r="D579">
        <v>51</v>
      </c>
      <c r="I579">
        <v>50</v>
      </c>
      <c r="K579" t="str">
        <f>IFERROR(VLOOKUP(A579,'Dungeon&amp;Framework'!DM:DX,10,FALSE),"")</f>
        <v/>
      </c>
    </row>
    <row r="580" spans="1:11" x14ac:dyDescent="0.2">
      <c r="A580">
        <v>579</v>
      </c>
      <c r="D580">
        <v>51</v>
      </c>
      <c r="I580">
        <v>50</v>
      </c>
      <c r="K580" t="str">
        <f>IFERROR(VLOOKUP(A580,'Dungeon&amp;Framework'!DM:DX,10,FALSE),"")</f>
        <v/>
      </c>
    </row>
    <row r="581" spans="1:11" x14ac:dyDescent="0.2">
      <c r="A581">
        <v>580</v>
      </c>
      <c r="D581">
        <v>52</v>
      </c>
      <c r="I581">
        <v>50</v>
      </c>
      <c r="K581" t="str">
        <f>IFERROR(VLOOKUP(A581,'Dungeon&amp;Framework'!DM:DX,10,FALSE),"")</f>
        <v/>
      </c>
    </row>
    <row r="582" spans="1:11" x14ac:dyDescent="0.2">
      <c r="A582">
        <v>581</v>
      </c>
      <c r="D582">
        <v>52</v>
      </c>
      <c r="I582">
        <v>50</v>
      </c>
      <c r="K582" t="str">
        <f>IFERROR(VLOOKUP(A582,'Dungeon&amp;Framework'!DM:DX,10,FALSE),"")</f>
        <v/>
      </c>
    </row>
    <row r="583" spans="1:11" x14ac:dyDescent="0.2">
      <c r="A583">
        <v>582</v>
      </c>
      <c r="D583">
        <v>52</v>
      </c>
      <c r="I583">
        <v>50</v>
      </c>
      <c r="K583" t="str">
        <f>IFERROR(VLOOKUP(A583,'Dungeon&amp;Framework'!DM:DX,10,FALSE),"")</f>
        <v/>
      </c>
    </row>
    <row r="584" spans="1:11" x14ac:dyDescent="0.2">
      <c r="A584">
        <v>583</v>
      </c>
      <c r="D584">
        <v>52</v>
      </c>
      <c r="I584">
        <v>50</v>
      </c>
      <c r="K584" t="str">
        <f>IFERROR(VLOOKUP(A584,'Dungeon&amp;Framework'!DM:DX,10,FALSE),"")</f>
        <v/>
      </c>
    </row>
    <row r="585" spans="1:11" x14ac:dyDescent="0.2">
      <c r="A585">
        <v>584</v>
      </c>
      <c r="D585">
        <v>52</v>
      </c>
      <c r="I585">
        <v>50</v>
      </c>
      <c r="K585" t="str">
        <f>IFERROR(VLOOKUP(A585,'Dungeon&amp;Framework'!DM:DX,10,FALSE),"")</f>
        <v/>
      </c>
    </row>
    <row r="586" spans="1:11" x14ac:dyDescent="0.2">
      <c r="A586">
        <v>585</v>
      </c>
      <c r="D586">
        <v>52</v>
      </c>
      <c r="I586">
        <v>50</v>
      </c>
      <c r="K586" t="str">
        <f>IFERROR(VLOOKUP(A586,'Dungeon&amp;Framework'!DM:DX,10,FALSE),"")</f>
        <v/>
      </c>
    </row>
    <row r="587" spans="1:11" x14ac:dyDescent="0.2">
      <c r="A587">
        <v>586</v>
      </c>
      <c r="D587">
        <v>52</v>
      </c>
      <c r="I587">
        <v>50</v>
      </c>
      <c r="K587" t="str">
        <f>IFERROR(VLOOKUP(A587,'Dungeon&amp;Framework'!DM:DX,10,FALSE),"")</f>
        <v/>
      </c>
    </row>
    <row r="588" spans="1:11" x14ac:dyDescent="0.2">
      <c r="A588">
        <v>587</v>
      </c>
      <c r="D588">
        <v>52</v>
      </c>
      <c r="I588">
        <v>50</v>
      </c>
      <c r="K588" t="str">
        <f>IFERROR(VLOOKUP(A588,'Dungeon&amp;Framework'!DM:DX,10,FALSE),"")</f>
        <v/>
      </c>
    </row>
    <row r="589" spans="1:11" x14ac:dyDescent="0.2">
      <c r="A589">
        <v>588</v>
      </c>
      <c r="D589">
        <v>52</v>
      </c>
      <c r="I589">
        <v>50</v>
      </c>
      <c r="K589" t="str">
        <f>IFERROR(VLOOKUP(A589,'Dungeon&amp;Framework'!DM:DX,10,FALSE),"")</f>
        <v/>
      </c>
    </row>
    <row r="590" spans="1:11" x14ac:dyDescent="0.2">
      <c r="A590">
        <v>589</v>
      </c>
      <c r="D590">
        <v>52</v>
      </c>
      <c r="I590">
        <v>50</v>
      </c>
      <c r="K590" t="str">
        <f>IFERROR(VLOOKUP(A590,'Dungeon&amp;Framework'!DM:DX,10,FALSE),"")</f>
        <v/>
      </c>
    </row>
    <row r="591" spans="1:11" x14ac:dyDescent="0.2">
      <c r="A591">
        <v>590</v>
      </c>
      <c r="D591">
        <v>52</v>
      </c>
      <c r="I591">
        <v>50</v>
      </c>
      <c r="K591" t="str">
        <f>IFERROR(VLOOKUP(A591,'Dungeon&amp;Framework'!DM:DX,10,FALSE),"")</f>
        <v/>
      </c>
    </row>
    <row r="592" spans="1:11" x14ac:dyDescent="0.2">
      <c r="A592">
        <v>591</v>
      </c>
      <c r="D592">
        <v>52</v>
      </c>
      <c r="I592">
        <v>50</v>
      </c>
      <c r="K592" t="str">
        <f>IFERROR(VLOOKUP(A592,'Dungeon&amp;Framework'!DM:DX,10,FALSE),"")</f>
        <v/>
      </c>
    </row>
    <row r="593" spans="1:11" x14ac:dyDescent="0.2">
      <c r="A593">
        <v>592</v>
      </c>
      <c r="D593">
        <v>52</v>
      </c>
      <c r="I593">
        <v>50</v>
      </c>
      <c r="K593" t="str">
        <f>IFERROR(VLOOKUP(A593,'Dungeon&amp;Framework'!DM:DX,10,FALSE),"")</f>
        <v/>
      </c>
    </row>
    <row r="594" spans="1:11" x14ac:dyDescent="0.2">
      <c r="A594">
        <v>593</v>
      </c>
      <c r="D594">
        <v>52</v>
      </c>
      <c r="I594">
        <v>50</v>
      </c>
      <c r="K594" t="str">
        <f>IFERROR(VLOOKUP(A594,'Dungeon&amp;Framework'!DM:DX,10,FALSE),"")</f>
        <v/>
      </c>
    </row>
    <row r="595" spans="1:11" x14ac:dyDescent="0.2">
      <c r="A595">
        <v>594</v>
      </c>
      <c r="D595">
        <v>52</v>
      </c>
      <c r="I595">
        <v>50</v>
      </c>
      <c r="K595" t="str">
        <f>IFERROR(VLOOKUP(A595,'Dungeon&amp;Framework'!DM:DX,10,FALSE),"")</f>
        <v/>
      </c>
    </row>
    <row r="596" spans="1:11" x14ac:dyDescent="0.2">
      <c r="A596">
        <v>595</v>
      </c>
      <c r="D596">
        <v>52</v>
      </c>
      <c r="I596">
        <v>50</v>
      </c>
      <c r="K596" t="str">
        <f>IFERROR(VLOOKUP(A596,'Dungeon&amp;Framework'!DM:DX,10,FALSE),"")</f>
        <v/>
      </c>
    </row>
    <row r="597" spans="1:11" x14ac:dyDescent="0.2">
      <c r="A597">
        <v>596</v>
      </c>
      <c r="D597">
        <v>52</v>
      </c>
      <c r="I597">
        <v>50</v>
      </c>
      <c r="K597" t="str">
        <f>IFERROR(VLOOKUP(A597,'Dungeon&amp;Framework'!DM:DX,10,FALSE),"")</f>
        <v/>
      </c>
    </row>
    <row r="598" spans="1:11" x14ac:dyDescent="0.2">
      <c r="A598">
        <v>597</v>
      </c>
      <c r="D598">
        <v>52</v>
      </c>
      <c r="I598">
        <v>50</v>
      </c>
      <c r="K598" t="str">
        <f>IFERROR(VLOOKUP(A598,'Dungeon&amp;Framework'!DM:DX,10,FALSE),"")</f>
        <v/>
      </c>
    </row>
    <row r="599" spans="1:11" x14ac:dyDescent="0.2">
      <c r="A599">
        <v>598</v>
      </c>
      <c r="D599">
        <v>52</v>
      </c>
      <c r="I599">
        <v>50</v>
      </c>
      <c r="K599" t="str">
        <f>IFERROR(VLOOKUP(A599,'Dungeon&amp;Framework'!DM:DX,10,FALSE),"")</f>
        <v/>
      </c>
    </row>
    <row r="600" spans="1:11" x14ac:dyDescent="0.2">
      <c r="A600">
        <v>599</v>
      </c>
      <c r="D600">
        <v>52</v>
      </c>
      <c r="I600">
        <v>50</v>
      </c>
      <c r="K600" t="str">
        <f>IFERROR(VLOOKUP(A600,'Dungeon&amp;Framework'!DM:DX,10,FALSE),"")</f>
        <v/>
      </c>
    </row>
    <row r="601" spans="1:11" x14ac:dyDescent="0.2">
      <c r="A601">
        <v>600</v>
      </c>
      <c r="D601">
        <v>52</v>
      </c>
      <c r="I601">
        <v>50</v>
      </c>
      <c r="K601" t="str">
        <f>IFERROR(VLOOKUP(A601,'Dungeon&amp;Framework'!DM:DX,10,FALSE),"")</f>
        <v/>
      </c>
    </row>
    <row r="602" spans="1:11" x14ac:dyDescent="0.2">
      <c r="A602">
        <v>601</v>
      </c>
      <c r="D602">
        <v>52</v>
      </c>
      <c r="I602">
        <v>50</v>
      </c>
      <c r="K602" t="str">
        <f>IFERROR(VLOOKUP(A602,'Dungeon&amp;Framework'!DM:DX,10,FALSE),"")</f>
        <v/>
      </c>
    </row>
    <row r="603" spans="1:11" x14ac:dyDescent="0.2">
      <c r="A603">
        <v>602</v>
      </c>
      <c r="D603">
        <v>52</v>
      </c>
      <c r="I603">
        <v>50</v>
      </c>
      <c r="K603" t="str">
        <f>IFERROR(VLOOKUP(A603,'Dungeon&amp;Framework'!DM:DX,10,FALSE),"")</f>
        <v/>
      </c>
    </row>
    <row r="604" spans="1:11" x14ac:dyDescent="0.2">
      <c r="A604">
        <v>603</v>
      </c>
      <c r="D604">
        <v>52</v>
      </c>
      <c r="I604">
        <v>50</v>
      </c>
      <c r="K604" t="str">
        <f>IFERROR(VLOOKUP(A604,'Dungeon&amp;Framework'!DM:DX,10,FALSE),"")</f>
        <v/>
      </c>
    </row>
    <row r="605" spans="1:11" x14ac:dyDescent="0.2">
      <c r="A605">
        <v>604</v>
      </c>
      <c r="D605">
        <v>52</v>
      </c>
      <c r="I605">
        <v>50</v>
      </c>
      <c r="K605" t="str">
        <f>IFERROR(VLOOKUP(A605,'Dungeon&amp;Framework'!DM:DX,10,FALSE),"")</f>
        <v/>
      </c>
    </row>
    <row r="606" spans="1:11" x14ac:dyDescent="0.2">
      <c r="A606">
        <v>605</v>
      </c>
      <c r="D606">
        <v>52</v>
      </c>
      <c r="I606">
        <v>50</v>
      </c>
      <c r="K606" t="str">
        <f>IFERROR(VLOOKUP(A606,'Dungeon&amp;Framework'!DM:DX,10,FALSE),"")</f>
        <v/>
      </c>
    </row>
    <row r="607" spans="1:11" x14ac:dyDescent="0.2">
      <c r="A607">
        <v>606</v>
      </c>
      <c r="D607">
        <v>52</v>
      </c>
      <c r="I607">
        <v>50</v>
      </c>
      <c r="K607" t="str">
        <f>IFERROR(VLOOKUP(A607,'Dungeon&amp;Framework'!DM:DX,10,FALSE),"")</f>
        <v/>
      </c>
    </row>
    <row r="608" spans="1:11" x14ac:dyDescent="0.2">
      <c r="A608">
        <v>607</v>
      </c>
      <c r="D608">
        <v>52</v>
      </c>
      <c r="I608">
        <v>50</v>
      </c>
      <c r="K608" t="str">
        <f>IFERROR(VLOOKUP(A608,'Dungeon&amp;Framework'!DM:DX,10,FALSE),"")</f>
        <v/>
      </c>
    </row>
    <row r="609" spans="1:11" x14ac:dyDescent="0.2">
      <c r="A609">
        <v>608</v>
      </c>
      <c r="D609">
        <v>52</v>
      </c>
      <c r="I609">
        <v>50</v>
      </c>
      <c r="K609" t="str">
        <f>IFERROR(VLOOKUP(A609,'Dungeon&amp;Framework'!DM:DX,10,FALSE),"")</f>
        <v/>
      </c>
    </row>
    <row r="610" spans="1:11" x14ac:dyDescent="0.2">
      <c r="A610">
        <v>609</v>
      </c>
      <c r="D610">
        <v>52</v>
      </c>
      <c r="I610">
        <v>50</v>
      </c>
      <c r="K610" t="str">
        <f>IFERROR(VLOOKUP(A610,'Dungeon&amp;Framework'!DM:DX,10,FALSE),"")</f>
        <v/>
      </c>
    </row>
    <row r="611" spans="1:11" x14ac:dyDescent="0.2">
      <c r="A611">
        <v>610</v>
      </c>
      <c r="D611">
        <v>53</v>
      </c>
      <c r="I611">
        <v>50</v>
      </c>
      <c r="K611" t="str">
        <f>IFERROR(VLOOKUP(A611,'Dungeon&amp;Framework'!DM:DX,10,FALSE),"")</f>
        <v/>
      </c>
    </row>
    <row r="612" spans="1:11" x14ac:dyDescent="0.2">
      <c r="A612">
        <v>611</v>
      </c>
      <c r="D612">
        <v>53</v>
      </c>
      <c r="I612">
        <v>50</v>
      </c>
      <c r="K612" t="str">
        <f>IFERROR(VLOOKUP(A612,'Dungeon&amp;Framework'!DM:DX,10,FALSE),"")</f>
        <v/>
      </c>
    </row>
    <row r="613" spans="1:11" x14ac:dyDescent="0.2">
      <c r="A613">
        <v>612</v>
      </c>
      <c r="D613">
        <v>53</v>
      </c>
      <c r="I613">
        <v>50</v>
      </c>
      <c r="K613" t="str">
        <f>IFERROR(VLOOKUP(A613,'Dungeon&amp;Framework'!DM:DX,10,FALSE),"")</f>
        <v/>
      </c>
    </row>
    <row r="614" spans="1:11" x14ac:dyDescent="0.2">
      <c r="A614">
        <v>613</v>
      </c>
      <c r="D614">
        <v>53</v>
      </c>
      <c r="I614">
        <v>50</v>
      </c>
      <c r="K614" t="str">
        <f>IFERROR(VLOOKUP(A614,'Dungeon&amp;Framework'!DM:DX,10,FALSE),"")</f>
        <v/>
      </c>
    </row>
    <row r="615" spans="1:11" x14ac:dyDescent="0.2">
      <c r="A615">
        <v>614</v>
      </c>
      <c r="D615">
        <v>53</v>
      </c>
      <c r="I615">
        <v>50</v>
      </c>
      <c r="K615" t="str">
        <f>IFERROR(VLOOKUP(A615,'Dungeon&amp;Framework'!DM:DX,10,FALSE),"")</f>
        <v/>
      </c>
    </row>
    <row r="616" spans="1:11" x14ac:dyDescent="0.2">
      <c r="A616">
        <v>615</v>
      </c>
      <c r="D616">
        <v>53</v>
      </c>
      <c r="I616">
        <v>50</v>
      </c>
      <c r="K616" t="str">
        <f>IFERROR(VLOOKUP(A616,'Dungeon&amp;Framework'!DM:DX,10,FALSE),"")</f>
        <v/>
      </c>
    </row>
    <row r="617" spans="1:11" x14ac:dyDescent="0.2">
      <c r="A617">
        <v>616</v>
      </c>
      <c r="D617">
        <v>53</v>
      </c>
      <c r="I617">
        <v>50</v>
      </c>
      <c r="K617" t="str">
        <f>IFERROR(VLOOKUP(A617,'Dungeon&amp;Framework'!DM:DX,10,FALSE),"")</f>
        <v/>
      </c>
    </row>
    <row r="618" spans="1:11" x14ac:dyDescent="0.2">
      <c r="A618">
        <v>617</v>
      </c>
      <c r="D618">
        <v>53</v>
      </c>
      <c r="I618">
        <v>50</v>
      </c>
      <c r="K618" t="str">
        <f>IFERROR(VLOOKUP(A618,'Dungeon&amp;Framework'!DM:DX,10,FALSE),"")</f>
        <v/>
      </c>
    </row>
    <row r="619" spans="1:11" x14ac:dyDescent="0.2">
      <c r="A619">
        <v>618</v>
      </c>
      <c r="D619">
        <v>53</v>
      </c>
      <c r="I619">
        <v>50</v>
      </c>
      <c r="K619" t="str">
        <f>IFERROR(VLOOKUP(A619,'Dungeon&amp;Framework'!DM:DX,10,FALSE),"")</f>
        <v/>
      </c>
    </row>
    <row r="620" spans="1:11" x14ac:dyDescent="0.2">
      <c r="A620">
        <v>619</v>
      </c>
      <c r="D620">
        <v>53</v>
      </c>
      <c r="I620">
        <v>50</v>
      </c>
      <c r="K620" t="str">
        <f>IFERROR(VLOOKUP(A620,'Dungeon&amp;Framework'!DM:DX,10,FALSE),"")</f>
        <v/>
      </c>
    </row>
    <row r="621" spans="1:11" x14ac:dyDescent="0.2">
      <c r="A621">
        <v>620</v>
      </c>
      <c r="D621">
        <v>53</v>
      </c>
      <c r="I621">
        <v>50</v>
      </c>
      <c r="K621" t="str">
        <f>IFERROR(VLOOKUP(A621,'Dungeon&amp;Framework'!DM:DX,10,FALSE),"")</f>
        <v/>
      </c>
    </row>
    <row r="622" spans="1:11" x14ac:dyDescent="0.2">
      <c r="A622">
        <v>621</v>
      </c>
      <c r="D622">
        <v>53</v>
      </c>
      <c r="I622">
        <v>50</v>
      </c>
      <c r="K622" t="str">
        <f>IFERROR(VLOOKUP(A622,'Dungeon&amp;Framework'!DM:DX,10,FALSE),"")</f>
        <v/>
      </c>
    </row>
    <row r="623" spans="1:11" x14ac:dyDescent="0.2">
      <c r="A623">
        <v>622</v>
      </c>
      <c r="D623">
        <v>53</v>
      </c>
      <c r="I623">
        <v>50</v>
      </c>
      <c r="K623" t="str">
        <f>IFERROR(VLOOKUP(A623,'Dungeon&amp;Framework'!DM:DX,10,FALSE),"")</f>
        <v/>
      </c>
    </row>
    <row r="624" spans="1:11" x14ac:dyDescent="0.2">
      <c r="A624">
        <v>623</v>
      </c>
      <c r="D624">
        <v>53</v>
      </c>
      <c r="I624">
        <v>50</v>
      </c>
      <c r="K624" t="str">
        <f>IFERROR(VLOOKUP(A624,'Dungeon&amp;Framework'!DM:DX,10,FALSE),"")</f>
        <v/>
      </c>
    </row>
    <row r="625" spans="1:11" x14ac:dyDescent="0.2">
      <c r="A625">
        <v>624</v>
      </c>
      <c r="D625">
        <v>53</v>
      </c>
      <c r="I625">
        <v>50</v>
      </c>
      <c r="K625" t="str">
        <f>IFERROR(VLOOKUP(A625,'Dungeon&amp;Framework'!DM:DX,10,FALSE),"")</f>
        <v/>
      </c>
    </row>
    <row r="626" spans="1:11" x14ac:dyDescent="0.2">
      <c r="A626">
        <v>625</v>
      </c>
      <c r="D626">
        <v>53</v>
      </c>
      <c r="I626">
        <v>50</v>
      </c>
      <c r="K626" t="str">
        <f>IFERROR(VLOOKUP(A626,'Dungeon&amp;Framework'!DM:DX,10,FALSE),"")</f>
        <v/>
      </c>
    </row>
    <row r="627" spans="1:11" x14ac:dyDescent="0.2">
      <c r="A627">
        <v>626</v>
      </c>
      <c r="D627">
        <v>53</v>
      </c>
      <c r="I627">
        <v>50</v>
      </c>
      <c r="K627" t="str">
        <f>IFERROR(VLOOKUP(A627,'Dungeon&amp;Framework'!DM:DX,10,FALSE),"")</f>
        <v/>
      </c>
    </row>
    <row r="628" spans="1:11" x14ac:dyDescent="0.2">
      <c r="A628">
        <v>627</v>
      </c>
      <c r="D628">
        <v>53</v>
      </c>
      <c r="I628">
        <v>50</v>
      </c>
      <c r="K628" t="str">
        <f>IFERROR(VLOOKUP(A628,'Dungeon&amp;Framework'!DM:DX,10,FALSE),"")</f>
        <v/>
      </c>
    </row>
    <row r="629" spans="1:11" x14ac:dyDescent="0.2">
      <c r="A629">
        <v>628</v>
      </c>
      <c r="D629">
        <v>53</v>
      </c>
      <c r="I629">
        <v>50</v>
      </c>
      <c r="K629" t="str">
        <f>IFERROR(VLOOKUP(A629,'Dungeon&amp;Framework'!DM:DX,10,FALSE),"")</f>
        <v/>
      </c>
    </row>
    <row r="630" spans="1:11" x14ac:dyDescent="0.2">
      <c r="A630">
        <v>629</v>
      </c>
      <c r="D630">
        <v>53</v>
      </c>
      <c r="I630">
        <v>50</v>
      </c>
      <c r="K630" t="str">
        <f>IFERROR(VLOOKUP(A630,'Dungeon&amp;Framework'!DM:DX,10,FALSE),"")</f>
        <v/>
      </c>
    </row>
    <row r="631" spans="1:11" x14ac:dyDescent="0.2">
      <c r="A631">
        <v>630</v>
      </c>
      <c r="D631">
        <v>53</v>
      </c>
      <c r="I631">
        <v>50</v>
      </c>
      <c r="K631" t="str">
        <f>IFERROR(VLOOKUP(A631,'Dungeon&amp;Framework'!DM:DX,10,FALSE),"")</f>
        <v/>
      </c>
    </row>
    <row r="632" spans="1:11" x14ac:dyDescent="0.2">
      <c r="A632">
        <v>631</v>
      </c>
      <c r="D632">
        <v>53</v>
      </c>
      <c r="I632">
        <v>50</v>
      </c>
      <c r="K632" t="str">
        <f>IFERROR(VLOOKUP(A632,'Dungeon&amp;Framework'!DM:DX,10,FALSE),"")</f>
        <v/>
      </c>
    </row>
    <row r="633" spans="1:11" x14ac:dyDescent="0.2">
      <c r="A633">
        <v>632</v>
      </c>
      <c r="D633">
        <v>53</v>
      </c>
      <c r="I633">
        <v>50</v>
      </c>
      <c r="K633" t="str">
        <f>IFERROR(VLOOKUP(A633,'Dungeon&amp;Framework'!DM:DX,10,FALSE),"")</f>
        <v/>
      </c>
    </row>
    <row r="634" spans="1:11" x14ac:dyDescent="0.2">
      <c r="A634">
        <v>633</v>
      </c>
      <c r="D634">
        <v>53</v>
      </c>
      <c r="I634">
        <v>50</v>
      </c>
      <c r="K634" t="str">
        <f>IFERROR(VLOOKUP(A634,'Dungeon&amp;Framework'!DM:DX,10,FALSE),"")</f>
        <v/>
      </c>
    </row>
    <row r="635" spans="1:11" x14ac:dyDescent="0.2">
      <c r="A635">
        <v>634</v>
      </c>
      <c r="D635">
        <v>53</v>
      </c>
      <c r="I635">
        <v>50</v>
      </c>
      <c r="K635" t="str">
        <f>IFERROR(VLOOKUP(A635,'Dungeon&amp;Framework'!DM:DX,10,FALSE),"")</f>
        <v/>
      </c>
    </row>
    <row r="636" spans="1:11" x14ac:dyDescent="0.2">
      <c r="A636">
        <v>635</v>
      </c>
      <c r="D636">
        <v>53</v>
      </c>
      <c r="I636">
        <v>50</v>
      </c>
      <c r="K636" t="str">
        <f>IFERROR(VLOOKUP(A636,'Dungeon&amp;Framework'!DM:DX,10,FALSE),"")</f>
        <v/>
      </c>
    </row>
    <row r="637" spans="1:11" x14ac:dyDescent="0.2">
      <c r="A637">
        <v>636</v>
      </c>
      <c r="D637">
        <v>53</v>
      </c>
      <c r="I637">
        <v>50</v>
      </c>
      <c r="K637" t="str">
        <f>IFERROR(VLOOKUP(A637,'Dungeon&amp;Framework'!DM:DX,10,FALSE),"")</f>
        <v/>
      </c>
    </row>
    <row r="638" spans="1:11" x14ac:dyDescent="0.2">
      <c r="A638">
        <v>637</v>
      </c>
      <c r="D638">
        <v>53</v>
      </c>
      <c r="I638">
        <v>50</v>
      </c>
      <c r="K638" t="str">
        <f>IFERROR(VLOOKUP(A638,'Dungeon&amp;Framework'!DM:DX,10,FALSE),"")</f>
        <v/>
      </c>
    </row>
    <row r="639" spans="1:11" x14ac:dyDescent="0.2">
      <c r="A639">
        <v>638</v>
      </c>
      <c r="D639">
        <v>53</v>
      </c>
      <c r="I639">
        <v>50</v>
      </c>
      <c r="K639" t="str">
        <f>IFERROR(VLOOKUP(A639,'Dungeon&amp;Framework'!DM:DX,10,FALSE),"")</f>
        <v/>
      </c>
    </row>
    <row r="640" spans="1:11" x14ac:dyDescent="0.2">
      <c r="A640">
        <v>639</v>
      </c>
      <c r="D640">
        <v>53</v>
      </c>
      <c r="I640">
        <v>50</v>
      </c>
      <c r="K640" t="str">
        <f>IFERROR(VLOOKUP(A640,'Dungeon&amp;Framework'!DM:DX,10,FALSE),"")</f>
        <v/>
      </c>
    </row>
    <row r="641" spans="1:11" x14ac:dyDescent="0.2">
      <c r="A641">
        <v>640</v>
      </c>
      <c r="D641">
        <v>54</v>
      </c>
      <c r="I641">
        <v>50</v>
      </c>
      <c r="K641" t="str">
        <f>IFERROR(VLOOKUP(A641,'Dungeon&amp;Framework'!DM:DX,10,FALSE),"")</f>
        <v/>
      </c>
    </row>
    <row r="642" spans="1:11" x14ac:dyDescent="0.2">
      <c r="A642">
        <v>641</v>
      </c>
      <c r="D642">
        <v>54</v>
      </c>
      <c r="I642">
        <v>50</v>
      </c>
      <c r="K642" t="str">
        <f>IFERROR(VLOOKUP(A642,'Dungeon&amp;Framework'!DM:DX,10,FALSE),"")</f>
        <v/>
      </c>
    </row>
    <row r="643" spans="1:11" x14ac:dyDescent="0.2">
      <c r="A643">
        <v>642</v>
      </c>
      <c r="D643">
        <v>54</v>
      </c>
      <c r="I643">
        <v>50</v>
      </c>
      <c r="K643" t="str">
        <f>IFERROR(VLOOKUP(A643,'Dungeon&amp;Framework'!DM:DX,10,FALSE),"")</f>
        <v/>
      </c>
    </row>
    <row r="644" spans="1:11" x14ac:dyDescent="0.2">
      <c r="A644">
        <v>643</v>
      </c>
      <c r="D644">
        <v>54</v>
      </c>
      <c r="I644">
        <v>50</v>
      </c>
      <c r="K644" t="str">
        <f>IFERROR(VLOOKUP(A644,'Dungeon&amp;Framework'!DM:DX,10,FALSE),"")</f>
        <v/>
      </c>
    </row>
    <row r="645" spans="1:11" x14ac:dyDescent="0.2">
      <c r="A645">
        <v>644</v>
      </c>
      <c r="D645">
        <v>54</v>
      </c>
      <c r="I645">
        <v>50</v>
      </c>
      <c r="K645" t="str">
        <f>IFERROR(VLOOKUP(A645,'Dungeon&amp;Framework'!DM:DX,10,FALSE),"")</f>
        <v/>
      </c>
    </row>
    <row r="646" spans="1:11" x14ac:dyDescent="0.2">
      <c r="A646">
        <v>645</v>
      </c>
      <c r="D646">
        <v>54</v>
      </c>
      <c r="I646">
        <v>50</v>
      </c>
      <c r="K646" t="str">
        <f>IFERROR(VLOOKUP(A646,'Dungeon&amp;Framework'!DM:DX,10,FALSE),"")</f>
        <v/>
      </c>
    </row>
    <row r="647" spans="1:11" x14ac:dyDescent="0.2">
      <c r="A647">
        <v>646</v>
      </c>
      <c r="D647">
        <v>54</v>
      </c>
      <c r="I647">
        <v>50</v>
      </c>
      <c r="K647" t="str">
        <f>IFERROR(VLOOKUP(A647,'Dungeon&amp;Framework'!DM:DX,10,FALSE),"")</f>
        <v/>
      </c>
    </row>
    <row r="648" spans="1:11" x14ac:dyDescent="0.2">
      <c r="A648">
        <v>647</v>
      </c>
      <c r="D648">
        <v>54</v>
      </c>
      <c r="I648">
        <v>50</v>
      </c>
      <c r="K648" t="str">
        <f>IFERROR(VLOOKUP(A648,'Dungeon&amp;Framework'!DM:DX,10,FALSE),"")</f>
        <v/>
      </c>
    </row>
    <row r="649" spans="1:11" x14ac:dyDescent="0.2">
      <c r="A649">
        <v>648</v>
      </c>
      <c r="D649">
        <v>54</v>
      </c>
      <c r="I649">
        <v>50</v>
      </c>
      <c r="K649" t="str">
        <f>IFERROR(VLOOKUP(A649,'Dungeon&amp;Framework'!DM:DX,10,FALSE),"")</f>
        <v/>
      </c>
    </row>
    <row r="650" spans="1:11" x14ac:dyDescent="0.2">
      <c r="A650">
        <v>649</v>
      </c>
      <c r="D650">
        <v>54</v>
      </c>
      <c r="I650">
        <v>50</v>
      </c>
      <c r="K650" t="str">
        <f>IFERROR(VLOOKUP(A650,'Dungeon&amp;Framework'!DM:DX,10,FALSE),"")</f>
        <v/>
      </c>
    </row>
    <row r="651" spans="1:11" x14ac:dyDescent="0.2">
      <c r="A651">
        <v>650</v>
      </c>
      <c r="D651">
        <v>54</v>
      </c>
      <c r="I651">
        <v>50</v>
      </c>
      <c r="K651" t="str">
        <f>IFERROR(VLOOKUP(A651,'Dungeon&amp;Framework'!DM:DX,10,FALSE),"")</f>
        <v/>
      </c>
    </row>
    <row r="652" spans="1:11" x14ac:dyDescent="0.2">
      <c r="A652">
        <v>651</v>
      </c>
      <c r="D652">
        <v>54</v>
      </c>
      <c r="I652">
        <v>50</v>
      </c>
      <c r="K652" t="str">
        <f>IFERROR(VLOOKUP(A652,'Dungeon&amp;Framework'!DM:DX,10,FALSE),"")</f>
        <v/>
      </c>
    </row>
    <row r="653" spans="1:11" x14ac:dyDescent="0.2">
      <c r="A653">
        <v>652</v>
      </c>
      <c r="D653">
        <v>54</v>
      </c>
      <c r="I653">
        <v>50</v>
      </c>
      <c r="K653" t="str">
        <f>IFERROR(VLOOKUP(A653,'Dungeon&amp;Framework'!DM:DX,10,FALSE),"")</f>
        <v/>
      </c>
    </row>
    <row r="654" spans="1:11" x14ac:dyDescent="0.2">
      <c r="A654">
        <v>653</v>
      </c>
      <c r="D654">
        <v>54</v>
      </c>
      <c r="I654">
        <v>50</v>
      </c>
      <c r="K654" t="str">
        <f>IFERROR(VLOOKUP(A654,'Dungeon&amp;Framework'!DM:DX,10,FALSE),"")</f>
        <v/>
      </c>
    </row>
    <row r="655" spans="1:11" x14ac:dyDescent="0.2">
      <c r="A655">
        <v>654</v>
      </c>
      <c r="D655">
        <v>54</v>
      </c>
      <c r="I655">
        <v>50</v>
      </c>
      <c r="K655" t="str">
        <f>IFERROR(VLOOKUP(A655,'Dungeon&amp;Framework'!DM:DX,10,FALSE),"")</f>
        <v/>
      </c>
    </row>
    <row r="656" spans="1:11" x14ac:dyDescent="0.2">
      <c r="A656">
        <v>655</v>
      </c>
      <c r="D656">
        <v>54</v>
      </c>
      <c r="I656">
        <v>50</v>
      </c>
      <c r="K656" t="str">
        <f>IFERROR(VLOOKUP(A656,'Dungeon&amp;Framework'!DM:DX,10,FALSE),"")</f>
        <v/>
      </c>
    </row>
    <row r="657" spans="1:11" x14ac:dyDescent="0.2">
      <c r="A657">
        <v>656</v>
      </c>
      <c r="D657">
        <v>54</v>
      </c>
      <c r="I657">
        <v>50</v>
      </c>
      <c r="K657" t="str">
        <f>IFERROR(VLOOKUP(A657,'Dungeon&amp;Framework'!DM:DX,10,FALSE),"")</f>
        <v/>
      </c>
    </row>
    <row r="658" spans="1:11" x14ac:dyDescent="0.2">
      <c r="A658">
        <v>657</v>
      </c>
      <c r="D658">
        <v>54</v>
      </c>
      <c r="I658">
        <v>50</v>
      </c>
      <c r="K658" t="str">
        <f>IFERROR(VLOOKUP(A658,'Dungeon&amp;Framework'!DM:DX,10,FALSE),"")</f>
        <v/>
      </c>
    </row>
    <row r="659" spans="1:11" x14ac:dyDescent="0.2">
      <c r="A659">
        <v>658</v>
      </c>
      <c r="D659">
        <v>54</v>
      </c>
      <c r="I659">
        <v>50</v>
      </c>
      <c r="K659" t="str">
        <f>IFERROR(VLOOKUP(A659,'Dungeon&amp;Framework'!DM:DX,10,FALSE),"")</f>
        <v/>
      </c>
    </row>
    <row r="660" spans="1:11" x14ac:dyDescent="0.2">
      <c r="A660">
        <v>659</v>
      </c>
      <c r="D660">
        <v>54</v>
      </c>
      <c r="I660">
        <v>50</v>
      </c>
      <c r="K660" t="str">
        <f>IFERROR(VLOOKUP(A660,'Dungeon&amp;Framework'!DM:DX,10,FALSE),"")</f>
        <v/>
      </c>
    </row>
    <row r="661" spans="1:11" x14ac:dyDescent="0.2">
      <c r="A661">
        <v>660</v>
      </c>
      <c r="D661">
        <v>54</v>
      </c>
      <c r="I661">
        <v>50</v>
      </c>
      <c r="K661" t="str">
        <f>IFERROR(VLOOKUP(A661,'Dungeon&amp;Framework'!DM:DX,10,FALSE),"")</f>
        <v/>
      </c>
    </row>
    <row r="662" spans="1:11" x14ac:dyDescent="0.2">
      <c r="A662">
        <v>661</v>
      </c>
      <c r="D662">
        <v>54</v>
      </c>
      <c r="I662">
        <v>50</v>
      </c>
      <c r="K662" t="str">
        <f>IFERROR(VLOOKUP(A662,'Dungeon&amp;Framework'!DM:DX,10,FALSE),"")</f>
        <v/>
      </c>
    </row>
    <row r="663" spans="1:11" x14ac:dyDescent="0.2">
      <c r="A663">
        <v>662</v>
      </c>
      <c r="D663">
        <v>54</v>
      </c>
      <c r="I663">
        <v>50</v>
      </c>
      <c r="K663" t="str">
        <f>IFERROR(VLOOKUP(A663,'Dungeon&amp;Framework'!DM:DX,10,FALSE),"")</f>
        <v/>
      </c>
    </row>
    <row r="664" spans="1:11" x14ac:dyDescent="0.2">
      <c r="A664">
        <v>663</v>
      </c>
      <c r="D664">
        <v>54</v>
      </c>
      <c r="I664">
        <v>50</v>
      </c>
      <c r="K664" t="str">
        <f>IFERROR(VLOOKUP(A664,'Dungeon&amp;Framework'!DM:DX,10,FALSE),"")</f>
        <v/>
      </c>
    </row>
    <row r="665" spans="1:11" x14ac:dyDescent="0.2">
      <c r="A665">
        <v>664</v>
      </c>
      <c r="D665">
        <v>54</v>
      </c>
      <c r="I665">
        <v>50</v>
      </c>
      <c r="K665" t="str">
        <f>IFERROR(VLOOKUP(A665,'Dungeon&amp;Framework'!DM:DX,10,FALSE),"")</f>
        <v/>
      </c>
    </row>
    <row r="666" spans="1:11" x14ac:dyDescent="0.2">
      <c r="A666">
        <v>665</v>
      </c>
      <c r="D666">
        <v>54</v>
      </c>
      <c r="I666">
        <v>50</v>
      </c>
      <c r="K666" t="str">
        <f>IFERROR(VLOOKUP(A666,'Dungeon&amp;Framework'!DM:DX,10,FALSE),"")</f>
        <v/>
      </c>
    </row>
    <row r="667" spans="1:11" x14ac:dyDescent="0.2">
      <c r="A667">
        <v>666</v>
      </c>
      <c r="D667">
        <v>54</v>
      </c>
      <c r="I667">
        <v>50</v>
      </c>
      <c r="K667" t="str">
        <f>IFERROR(VLOOKUP(A667,'Dungeon&amp;Framework'!DM:DX,10,FALSE),"")</f>
        <v/>
      </c>
    </row>
    <row r="668" spans="1:11" x14ac:dyDescent="0.2">
      <c r="A668">
        <v>667</v>
      </c>
      <c r="D668">
        <v>54</v>
      </c>
      <c r="I668">
        <v>50</v>
      </c>
      <c r="K668" t="str">
        <f>IFERROR(VLOOKUP(A668,'Dungeon&amp;Framework'!DM:DX,10,FALSE),"")</f>
        <v/>
      </c>
    </row>
    <row r="669" spans="1:11" x14ac:dyDescent="0.2">
      <c r="A669">
        <v>668</v>
      </c>
      <c r="D669">
        <v>54</v>
      </c>
      <c r="I669">
        <v>50</v>
      </c>
      <c r="K669" t="str">
        <f>IFERROR(VLOOKUP(A669,'Dungeon&amp;Framework'!DM:DX,10,FALSE),"")</f>
        <v/>
      </c>
    </row>
    <row r="670" spans="1:11" x14ac:dyDescent="0.2">
      <c r="A670">
        <v>669</v>
      </c>
      <c r="D670">
        <v>54</v>
      </c>
      <c r="I670">
        <v>50</v>
      </c>
      <c r="K670" t="str">
        <f>IFERROR(VLOOKUP(A670,'Dungeon&amp;Framework'!DM:DX,10,FALSE),"")</f>
        <v/>
      </c>
    </row>
    <row r="671" spans="1:11" x14ac:dyDescent="0.2">
      <c r="A671">
        <v>670</v>
      </c>
      <c r="D671">
        <v>55</v>
      </c>
      <c r="I671">
        <v>50</v>
      </c>
      <c r="K671" t="str">
        <f>IFERROR(VLOOKUP(A671,'Dungeon&amp;Framework'!DM:DX,10,FALSE),"")</f>
        <v/>
      </c>
    </row>
    <row r="672" spans="1:11" x14ac:dyDescent="0.2">
      <c r="A672">
        <v>671</v>
      </c>
      <c r="D672">
        <v>55</v>
      </c>
      <c r="I672">
        <v>50</v>
      </c>
      <c r="K672" t="str">
        <f>IFERROR(VLOOKUP(A672,'Dungeon&amp;Framework'!DM:DX,10,FALSE),"")</f>
        <v/>
      </c>
    </row>
    <row r="673" spans="1:11" x14ac:dyDescent="0.2">
      <c r="A673">
        <v>672</v>
      </c>
      <c r="D673">
        <v>55</v>
      </c>
      <c r="I673">
        <v>50</v>
      </c>
      <c r="K673" t="str">
        <f>IFERROR(VLOOKUP(A673,'Dungeon&amp;Framework'!DM:DX,10,FALSE),"")</f>
        <v/>
      </c>
    </row>
    <row r="674" spans="1:11" x14ac:dyDescent="0.2">
      <c r="A674">
        <v>673</v>
      </c>
      <c r="D674">
        <v>55</v>
      </c>
      <c r="I674">
        <v>50</v>
      </c>
      <c r="K674" t="str">
        <f>IFERROR(VLOOKUP(A674,'Dungeon&amp;Framework'!DM:DX,10,FALSE),"")</f>
        <v/>
      </c>
    </row>
    <row r="675" spans="1:11" x14ac:dyDescent="0.2">
      <c r="A675">
        <v>674</v>
      </c>
      <c r="D675">
        <v>55</v>
      </c>
      <c r="I675">
        <v>50</v>
      </c>
      <c r="K675" t="str">
        <f>IFERROR(VLOOKUP(A675,'Dungeon&amp;Framework'!DM:DX,10,FALSE),"")</f>
        <v/>
      </c>
    </row>
    <row r="676" spans="1:11" x14ac:dyDescent="0.2">
      <c r="A676">
        <v>675</v>
      </c>
      <c r="D676">
        <v>55</v>
      </c>
      <c r="I676">
        <v>50</v>
      </c>
      <c r="K676" t="str">
        <f>IFERROR(VLOOKUP(A676,'Dungeon&amp;Framework'!DM:DX,10,FALSE),"")</f>
        <v/>
      </c>
    </row>
    <row r="677" spans="1:11" x14ac:dyDescent="0.2">
      <c r="A677">
        <v>676</v>
      </c>
      <c r="D677">
        <v>55</v>
      </c>
      <c r="I677">
        <v>50</v>
      </c>
      <c r="K677" t="str">
        <f>IFERROR(VLOOKUP(A677,'Dungeon&amp;Framework'!DM:DX,10,FALSE),"")</f>
        <v/>
      </c>
    </row>
    <row r="678" spans="1:11" x14ac:dyDescent="0.2">
      <c r="A678">
        <v>677</v>
      </c>
      <c r="D678">
        <v>55</v>
      </c>
      <c r="I678">
        <v>50</v>
      </c>
      <c r="K678" t="str">
        <f>IFERROR(VLOOKUP(A678,'Dungeon&amp;Framework'!DM:DX,10,FALSE),"")</f>
        <v/>
      </c>
    </row>
    <row r="679" spans="1:11" x14ac:dyDescent="0.2">
      <c r="A679">
        <v>678</v>
      </c>
      <c r="D679">
        <v>55</v>
      </c>
      <c r="I679">
        <v>50</v>
      </c>
      <c r="K679" t="str">
        <f>IFERROR(VLOOKUP(A679,'Dungeon&amp;Framework'!DM:DX,10,FALSE),"")</f>
        <v/>
      </c>
    </row>
    <row r="680" spans="1:11" x14ac:dyDescent="0.2">
      <c r="A680">
        <v>679</v>
      </c>
      <c r="D680">
        <v>55</v>
      </c>
      <c r="I680">
        <v>50</v>
      </c>
      <c r="K680" t="str">
        <f>IFERROR(VLOOKUP(A680,'Dungeon&amp;Framework'!DM:DX,10,FALSE),"")</f>
        <v/>
      </c>
    </row>
    <row r="681" spans="1:11" x14ac:dyDescent="0.2">
      <c r="A681">
        <v>680</v>
      </c>
      <c r="D681">
        <v>55</v>
      </c>
      <c r="I681">
        <v>50</v>
      </c>
      <c r="K681" t="str">
        <f>IFERROR(VLOOKUP(A681,'Dungeon&amp;Framework'!DM:DX,10,FALSE),"")</f>
        <v/>
      </c>
    </row>
    <row r="682" spans="1:11" x14ac:dyDescent="0.2">
      <c r="A682">
        <v>681</v>
      </c>
      <c r="D682">
        <v>55</v>
      </c>
      <c r="I682">
        <v>50</v>
      </c>
      <c r="K682" t="str">
        <f>IFERROR(VLOOKUP(A682,'Dungeon&amp;Framework'!DM:DX,10,FALSE),"")</f>
        <v/>
      </c>
    </row>
    <row r="683" spans="1:11" x14ac:dyDescent="0.2">
      <c r="A683">
        <v>682</v>
      </c>
      <c r="D683">
        <v>55</v>
      </c>
      <c r="I683">
        <v>50</v>
      </c>
      <c r="K683" t="str">
        <f>IFERROR(VLOOKUP(A683,'Dungeon&amp;Framework'!DM:DX,10,FALSE),"")</f>
        <v/>
      </c>
    </row>
    <row r="684" spans="1:11" x14ac:dyDescent="0.2">
      <c r="A684">
        <v>683</v>
      </c>
      <c r="D684">
        <v>55</v>
      </c>
      <c r="I684">
        <v>50</v>
      </c>
      <c r="K684" t="str">
        <f>IFERROR(VLOOKUP(A684,'Dungeon&amp;Framework'!DM:DX,10,FALSE),"")</f>
        <v/>
      </c>
    </row>
    <row r="685" spans="1:11" x14ac:dyDescent="0.2">
      <c r="A685">
        <v>684</v>
      </c>
      <c r="D685">
        <v>55</v>
      </c>
      <c r="I685">
        <v>50</v>
      </c>
      <c r="K685" t="str">
        <f>IFERROR(VLOOKUP(A685,'Dungeon&amp;Framework'!DM:DX,10,FALSE),"")</f>
        <v/>
      </c>
    </row>
    <row r="686" spans="1:11" x14ac:dyDescent="0.2">
      <c r="A686">
        <v>685</v>
      </c>
      <c r="D686">
        <v>55</v>
      </c>
      <c r="I686">
        <v>50</v>
      </c>
      <c r="K686" t="str">
        <f>IFERROR(VLOOKUP(A686,'Dungeon&amp;Framework'!DM:DX,10,FALSE),"")</f>
        <v/>
      </c>
    </row>
    <row r="687" spans="1:11" x14ac:dyDescent="0.2">
      <c r="A687">
        <v>686</v>
      </c>
      <c r="D687">
        <v>55</v>
      </c>
      <c r="I687">
        <v>50</v>
      </c>
      <c r="K687" t="str">
        <f>IFERROR(VLOOKUP(A687,'Dungeon&amp;Framework'!DM:DX,10,FALSE),"")</f>
        <v/>
      </c>
    </row>
    <row r="688" spans="1:11" x14ac:dyDescent="0.2">
      <c r="A688">
        <v>687</v>
      </c>
      <c r="D688">
        <v>55</v>
      </c>
      <c r="I688">
        <v>50</v>
      </c>
      <c r="K688" t="str">
        <f>IFERROR(VLOOKUP(A688,'Dungeon&amp;Framework'!DM:DX,10,FALSE),"")</f>
        <v/>
      </c>
    </row>
    <row r="689" spans="1:11" x14ac:dyDescent="0.2">
      <c r="A689">
        <v>688</v>
      </c>
      <c r="D689">
        <v>55</v>
      </c>
      <c r="I689">
        <v>50</v>
      </c>
      <c r="K689" t="str">
        <f>IFERROR(VLOOKUP(A689,'Dungeon&amp;Framework'!DM:DX,10,FALSE),"")</f>
        <v/>
      </c>
    </row>
    <row r="690" spans="1:11" x14ac:dyDescent="0.2">
      <c r="A690">
        <v>689</v>
      </c>
      <c r="D690">
        <v>55</v>
      </c>
      <c r="I690">
        <v>50</v>
      </c>
      <c r="K690" t="str">
        <f>IFERROR(VLOOKUP(A690,'Dungeon&amp;Framework'!DM:DX,10,FALSE),"")</f>
        <v/>
      </c>
    </row>
    <row r="691" spans="1:11" x14ac:dyDescent="0.2">
      <c r="A691">
        <v>690</v>
      </c>
      <c r="D691">
        <v>55</v>
      </c>
      <c r="I691">
        <v>50</v>
      </c>
      <c r="K691" t="str">
        <f>IFERROR(VLOOKUP(A691,'Dungeon&amp;Framework'!DM:DX,10,FALSE),"")</f>
        <v/>
      </c>
    </row>
    <row r="692" spans="1:11" x14ac:dyDescent="0.2">
      <c r="A692">
        <v>691</v>
      </c>
      <c r="D692">
        <v>55</v>
      </c>
      <c r="I692">
        <v>50</v>
      </c>
      <c r="K692" t="str">
        <f>IFERROR(VLOOKUP(A692,'Dungeon&amp;Framework'!DM:DX,10,FALSE),"")</f>
        <v/>
      </c>
    </row>
    <row r="693" spans="1:11" x14ac:dyDescent="0.2">
      <c r="A693">
        <v>692</v>
      </c>
      <c r="D693">
        <v>55</v>
      </c>
      <c r="I693">
        <v>50</v>
      </c>
      <c r="K693" t="str">
        <f>IFERROR(VLOOKUP(A693,'Dungeon&amp;Framework'!DM:DX,10,FALSE),"")</f>
        <v/>
      </c>
    </row>
    <row r="694" spans="1:11" x14ac:dyDescent="0.2">
      <c r="A694">
        <v>693</v>
      </c>
      <c r="D694">
        <v>55</v>
      </c>
      <c r="I694">
        <v>50</v>
      </c>
      <c r="K694" t="str">
        <f>IFERROR(VLOOKUP(A694,'Dungeon&amp;Framework'!DM:DX,10,FALSE),"")</f>
        <v/>
      </c>
    </row>
    <row r="695" spans="1:11" x14ac:dyDescent="0.2">
      <c r="A695">
        <v>694</v>
      </c>
      <c r="D695">
        <v>55</v>
      </c>
      <c r="I695">
        <v>50</v>
      </c>
      <c r="K695" t="str">
        <f>IFERROR(VLOOKUP(A695,'Dungeon&amp;Framework'!DM:DX,10,FALSE),"")</f>
        <v/>
      </c>
    </row>
    <row r="696" spans="1:11" x14ac:dyDescent="0.2">
      <c r="A696">
        <v>695</v>
      </c>
      <c r="D696">
        <v>55</v>
      </c>
      <c r="I696">
        <v>50</v>
      </c>
      <c r="K696" t="str">
        <f>IFERROR(VLOOKUP(A696,'Dungeon&amp;Framework'!DM:DX,10,FALSE),"")</f>
        <v/>
      </c>
    </row>
    <row r="697" spans="1:11" x14ac:dyDescent="0.2">
      <c r="A697">
        <v>696</v>
      </c>
      <c r="D697">
        <v>55</v>
      </c>
      <c r="I697">
        <v>50</v>
      </c>
      <c r="K697" t="str">
        <f>IFERROR(VLOOKUP(A697,'Dungeon&amp;Framework'!DM:DX,10,FALSE),"")</f>
        <v/>
      </c>
    </row>
    <row r="698" spans="1:11" x14ac:dyDescent="0.2">
      <c r="A698">
        <v>697</v>
      </c>
      <c r="D698">
        <v>55</v>
      </c>
      <c r="I698">
        <v>50</v>
      </c>
      <c r="K698" t="str">
        <f>IFERROR(VLOOKUP(A698,'Dungeon&amp;Framework'!DM:DX,10,FALSE),"")</f>
        <v/>
      </c>
    </row>
    <row r="699" spans="1:11" x14ac:dyDescent="0.2">
      <c r="A699">
        <v>698</v>
      </c>
      <c r="D699">
        <v>55</v>
      </c>
      <c r="I699">
        <v>50</v>
      </c>
      <c r="K699" t="str">
        <f>IFERROR(VLOOKUP(A699,'Dungeon&amp;Framework'!DM:DX,10,FALSE),"")</f>
        <v/>
      </c>
    </row>
    <row r="700" spans="1:11" x14ac:dyDescent="0.2">
      <c r="A700">
        <v>699</v>
      </c>
      <c r="D700">
        <v>55</v>
      </c>
      <c r="I700">
        <v>50</v>
      </c>
      <c r="K700" t="str">
        <f>IFERROR(VLOOKUP(A700,'Dungeon&amp;Framework'!DM:DX,10,FALSE),"")</f>
        <v/>
      </c>
    </row>
    <row r="701" spans="1:11" x14ac:dyDescent="0.2">
      <c r="A701">
        <v>700</v>
      </c>
      <c r="D701">
        <v>56</v>
      </c>
      <c r="I701">
        <v>50</v>
      </c>
      <c r="K701" t="str">
        <f>IFERROR(VLOOKUP(A701,'Dungeon&amp;Framework'!DM:DX,10,FALSE),"")</f>
        <v/>
      </c>
    </row>
    <row r="702" spans="1:11" x14ac:dyDescent="0.2">
      <c r="A702">
        <v>701</v>
      </c>
      <c r="D702">
        <v>56</v>
      </c>
      <c r="I702">
        <v>50</v>
      </c>
      <c r="K702" t="str">
        <f>IFERROR(VLOOKUP(A702,'Dungeon&amp;Framework'!DM:DX,10,FALSE),"")</f>
        <v/>
      </c>
    </row>
    <row r="703" spans="1:11" x14ac:dyDescent="0.2">
      <c r="A703">
        <v>702</v>
      </c>
      <c r="D703">
        <v>56</v>
      </c>
      <c r="I703">
        <v>50</v>
      </c>
      <c r="K703" t="str">
        <f>IFERROR(VLOOKUP(A703,'Dungeon&amp;Framework'!DM:DX,10,FALSE),"")</f>
        <v/>
      </c>
    </row>
    <row r="704" spans="1:11" x14ac:dyDescent="0.2">
      <c r="A704">
        <v>703</v>
      </c>
      <c r="D704">
        <v>56</v>
      </c>
      <c r="I704">
        <v>50</v>
      </c>
      <c r="K704" t="str">
        <f>IFERROR(VLOOKUP(A704,'Dungeon&amp;Framework'!DM:DX,10,FALSE),"")</f>
        <v/>
      </c>
    </row>
    <row r="705" spans="1:11" x14ac:dyDescent="0.2">
      <c r="A705">
        <v>704</v>
      </c>
      <c r="D705">
        <v>56</v>
      </c>
      <c r="I705">
        <v>50</v>
      </c>
      <c r="K705" t="str">
        <f>IFERROR(VLOOKUP(A705,'Dungeon&amp;Framework'!DM:DX,10,FALSE),"")</f>
        <v/>
      </c>
    </row>
    <row r="706" spans="1:11" x14ac:dyDescent="0.2">
      <c r="A706">
        <v>705</v>
      </c>
      <c r="D706">
        <v>56</v>
      </c>
      <c r="I706">
        <v>50</v>
      </c>
      <c r="K706" t="str">
        <f>IFERROR(VLOOKUP(A706,'Dungeon&amp;Framework'!DM:DX,10,FALSE),"")</f>
        <v/>
      </c>
    </row>
    <row r="707" spans="1:11" x14ac:dyDescent="0.2">
      <c r="A707">
        <v>706</v>
      </c>
      <c r="D707">
        <v>56</v>
      </c>
      <c r="I707">
        <v>50</v>
      </c>
      <c r="K707" t="str">
        <f>IFERROR(VLOOKUP(A707,'Dungeon&amp;Framework'!DM:DX,10,FALSE),"")</f>
        <v/>
      </c>
    </row>
    <row r="708" spans="1:11" x14ac:dyDescent="0.2">
      <c r="A708">
        <v>707</v>
      </c>
      <c r="D708">
        <v>56</v>
      </c>
      <c r="I708">
        <v>50</v>
      </c>
      <c r="K708" t="str">
        <f>IFERROR(VLOOKUP(A708,'Dungeon&amp;Framework'!DM:DX,10,FALSE),"")</f>
        <v/>
      </c>
    </row>
    <row r="709" spans="1:11" x14ac:dyDescent="0.2">
      <c r="A709">
        <v>708</v>
      </c>
      <c r="D709">
        <v>56</v>
      </c>
      <c r="I709">
        <v>50</v>
      </c>
      <c r="K709" t="str">
        <f>IFERROR(VLOOKUP(A709,'Dungeon&amp;Framework'!DM:DX,10,FALSE),"")</f>
        <v/>
      </c>
    </row>
    <row r="710" spans="1:11" x14ac:dyDescent="0.2">
      <c r="A710">
        <v>709</v>
      </c>
      <c r="D710">
        <v>56</v>
      </c>
      <c r="I710">
        <v>50</v>
      </c>
      <c r="K710" t="str">
        <f>IFERROR(VLOOKUP(A710,'Dungeon&amp;Framework'!DM:DX,10,FALSE),"")</f>
        <v/>
      </c>
    </row>
    <row r="711" spans="1:11" x14ac:dyDescent="0.2">
      <c r="A711">
        <v>710</v>
      </c>
      <c r="D711">
        <v>56</v>
      </c>
      <c r="I711">
        <v>50</v>
      </c>
      <c r="K711" t="str">
        <f>IFERROR(VLOOKUP(A711,'Dungeon&amp;Framework'!DM:DX,10,FALSE),"")</f>
        <v/>
      </c>
    </row>
    <row r="712" spans="1:11" x14ac:dyDescent="0.2">
      <c r="A712">
        <v>711</v>
      </c>
      <c r="D712">
        <v>56</v>
      </c>
      <c r="I712">
        <v>50</v>
      </c>
      <c r="K712" t="str">
        <f>IFERROR(VLOOKUP(A712,'Dungeon&amp;Framework'!DM:DX,10,FALSE),"")</f>
        <v/>
      </c>
    </row>
    <row r="713" spans="1:11" x14ac:dyDescent="0.2">
      <c r="A713">
        <v>712</v>
      </c>
      <c r="D713">
        <v>56</v>
      </c>
      <c r="I713">
        <v>50</v>
      </c>
      <c r="K713" t="str">
        <f>IFERROR(VLOOKUP(A713,'Dungeon&amp;Framework'!DM:DX,10,FALSE),"")</f>
        <v/>
      </c>
    </row>
    <row r="714" spans="1:11" x14ac:dyDescent="0.2">
      <c r="A714">
        <v>713</v>
      </c>
      <c r="D714">
        <v>56</v>
      </c>
      <c r="I714">
        <v>50</v>
      </c>
      <c r="K714" t="str">
        <f>IFERROR(VLOOKUP(A714,'Dungeon&amp;Framework'!DM:DX,10,FALSE),"")</f>
        <v/>
      </c>
    </row>
    <row r="715" spans="1:11" x14ac:dyDescent="0.2">
      <c r="A715">
        <v>714</v>
      </c>
      <c r="D715">
        <v>56</v>
      </c>
      <c r="I715">
        <v>50</v>
      </c>
      <c r="K715" t="str">
        <f>IFERROR(VLOOKUP(A715,'Dungeon&amp;Framework'!DM:DX,10,FALSE),"")</f>
        <v/>
      </c>
    </row>
    <row r="716" spans="1:11" x14ac:dyDescent="0.2">
      <c r="A716">
        <v>715</v>
      </c>
      <c r="D716">
        <v>56</v>
      </c>
      <c r="I716">
        <v>50</v>
      </c>
      <c r="K716" t="str">
        <f>IFERROR(VLOOKUP(A716,'Dungeon&amp;Framework'!DM:DX,10,FALSE),"")</f>
        <v/>
      </c>
    </row>
    <row r="717" spans="1:11" x14ac:dyDescent="0.2">
      <c r="A717">
        <v>716</v>
      </c>
      <c r="D717">
        <v>56</v>
      </c>
      <c r="I717">
        <v>50</v>
      </c>
      <c r="K717" t="str">
        <f>IFERROR(VLOOKUP(A717,'Dungeon&amp;Framework'!DM:DX,10,FALSE),"")</f>
        <v/>
      </c>
    </row>
    <row r="718" spans="1:11" x14ac:dyDescent="0.2">
      <c r="A718">
        <v>717</v>
      </c>
      <c r="D718">
        <v>56</v>
      </c>
      <c r="I718">
        <v>50</v>
      </c>
      <c r="K718" t="str">
        <f>IFERROR(VLOOKUP(A718,'Dungeon&amp;Framework'!DM:DX,10,FALSE),"")</f>
        <v/>
      </c>
    </row>
    <row r="719" spans="1:11" x14ac:dyDescent="0.2">
      <c r="A719">
        <v>718</v>
      </c>
      <c r="D719">
        <v>56</v>
      </c>
      <c r="I719">
        <v>50</v>
      </c>
      <c r="K719" t="str">
        <f>IFERROR(VLOOKUP(A719,'Dungeon&amp;Framework'!DM:DX,10,FALSE),"")</f>
        <v/>
      </c>
    </row>
    <row r="720" spans="1:11" x14ac:dyDescent="0.2">
      <c r="A720">
        <v>719</v>
      </c>
      <c r="D720">
        <v>56</v>
      </c>
      <c r="I720">
        <v>50</v>
      </c>
      <c r="K720" t="str">
        <f>IFERROR(VLOOKUP(A720,'Dungeon&amp;Framework'!DM:DX,10,FALSE),"")</f>
        <v/>
      </c>
    </row>
    <row r="721" spans="1:11" x14ac:dyDescent="0.2">
      <c r="A721">
        <v>720</v>
      </c>
      <c r="D721">
        <v>56</v>
      </c>
      <c r="I721">
        <v>50</v>
      </c>
      <c r="K721" t="str">
        <f>IFERROR(VLOOKUP(A721,'Dungeon&amp;Framework'!DM:DX,10,FALSE),"")</f>
        <v/>
      </c>
    </row>
    <row r="722" spans="1:11" x14ac:dyDescent="0.2">
      <c r="A722">
        <v>721</v>
      </c>
      <c r="D722">
        <v>56</v>
      </c>
      <c r="I722">
        <v>50</v>
      </c>
      <c r="K722" t="str">
        <f>IFERROR(VLOOKUP(A722,'Dungeon&amp;Framework'!DM:DX,10,FALSE),"")</f>
        <v/>
      </c>
    </row>
    <row r="723" spans="1:11" x14ac:dyDescent="0.2">
      <c r="A723">
        <v>722</v>
      </c>
      <c r="D723">
        <v>56</v>
      </c>
      <c r="I723">
        <v>50</v>
      </c>
      <c r="K723" t="str">
        <f>IFERROR(VLOOKUP(A723,'Dungeon&amp;Framework'!DM:DX,10,FALSE),"")</f>
        <v/>
      </c>
    </row>
    <row r="724" spans="1:11" x14ac:dyDescent="0.2">
      <c r="A724">
        <v>723</v>
      </c>
      <c r="D724">
        <v>56</v>
      </c>
      <c r="I724">
        <v>50</v>
      </c>
      <c r="K724" t="str">
        <f>IFERROR(VLOOKUP(A724,'Dungeon&amp;Framework'!DM:DX,10,FALSE),"")</f>
        <v/>
      </c>
    </row>
    <row r="725" spans="1:11" x14ac:dyDescent="0.2">
      <c r="A725">
        <v>724</v>
      </c>
      <c r="D725">
        <v>56</v>
      </c>
      <c r="I725">
        <v>50</v>
      </c>
      <c r="K725" t="str">
        <f>IFERROR(VLOOKUP(A725,'Dungeon&amp;Framework'!DM:DX,10,FALSE),"")</f>
        <v/>
      </c>
    </row>
    <row r="726" spans="1:11" x14ac:dyDescent="0.2">
      <c r="A726">
        <v>725</v>
      </c>
      <c r="D726">
        <v>56</v>
      </c>
      <c r="I726">
        <v>50</v>
      </c>
      <c r="K726" t="str">
        <f>IFERROR(VLOOKUP(A726,'Dungeon&amp;Framework'!DM:DX,10,FALSE),"")</f>
        <v/>
      </c>
    </row>
    <row r="727" spans="1:11" x14ac:dyDescent="0.2">
      <c r="A727">
        <v>726</v>
      </c>
      <c r="D727">
        <v>56</v>
      </c>
      <c r="I727">
        <v>50</v>
      </c>
      <c r="K727" t="str">
        <f>IFERROR(VLOOKUP(A727,'Dungeon&amp;Framework'!DM:DX,10,FALSE),"")</f>
        <v/>
      </c>
    </row>
    <row r="728" spans="1:11" x14ac:dyDescent="0.2">
      <c r="A728">
        <v>727</v>
      </c>
      <c r="D728">
        <v>56</v>
      </c>
      <c r="I728">
        <v>50</v>
      </c>
      <c r="K728" t="str">
        <f>IFERROR(VLOOKUP(A728,'Dungeon&amp;Framework'!DM:DX,10,FALSE),"")</f>
        <v/>
      </c>
    </row>
    <row r="729" spans="1:11" x14ac:dyDescent="0.2">
      <c r="A729">
        <v>728</v>
      </c>
      <c r="D729">
        <v>56</v>
      </c>
      <c r="I729">
        <v>50</v>
      </c>
      <c r="K729" t="str">
        <f>IFERROR(VLOOKUP(A729,'Dungeon&amp;Framework'!DM:DX,10,FALSE),"")</f>
        <v/>
      </c>
    </row>
    <row r="730" spans="1:11" x14ac:dyDescent="0.2">
      <c r="A730">
        <v>729</v>
      </c>
      <c r="D730">
        <v>56</v>
      </c>
      <c r="I730">
        <v>50</v>
      </c>
      <c r="K730" t="str">
        <f>IFERROR(VLOOKUP(A730,'Dungeon&amp;Framework'!DM:DX,10,FALSE),"")</f>
        <v/>
      </c>
    </row>
    <row r="731" spans="1:11" x14ac:dyDescent="0.2">
      <c r="A731">
        <v>730</v>
      </c>
      <c r="D731">
        <v>57</v>
      </c>
      <c r="I731">
        <v>50</v>
      </c>
      <c r="K731" t="str">
        <f>IFERROR(VLOOKUP(A731,'Dungeon&amp;Framework'!DM:DX,10,FALSE),"")</f>
        <v/>
      </c>
    </row>
    <row r="732" spans="1:11" x14ac:dyDescent="0.2">
      <c r="A732">
        <v>731</v>
      </c>
      <c r="D732">
        <v>57</v>
      </c>
      <c r="I732">
        <v>50</v>
      </c>
      <c r="K732" t="str">
        <f>IFERROR(VLOOKUP(A732,'Dungeon&amp;Framework'!DM:DX,10,FALSE),"")</f>
        <v/>
      </c>
    </row>
    <row r="733" spans="1:11" x14ac:dyDescent="0.2">
      <c r="A733">
        <v>732</v>
      </c>
      <c r="D733">
        <v>57</v>
      </c>
      <c r="I733">
        <v>50</v>
      </c>
      <c r="K733" t="str">
        <f>IFERROR(VLOOKUP(A733,'Dungeon&amp;Framework'!DM:DX,10,FALSE),"")</f>
        <v/>
      </c>
    </row>
    <row r="734" spans="1:11" x14ac:dyDescent="0.2">
      <c r="A734">
        <v>733</v>
      </c>
      <c r="D734">
        <v>57</v>
      </c>
      <c r="I734">
        <v>50</v>
      </c>
      <c r="K734" t="str">
        <f>IFERROR(VLOOKUP(A734,'Dungeon&amp;Framework'!DM:DX,10,FALSE),"")</f>
        <v/>
      </c>
    </row>
    <row r="735" spans="1:11" x14ac:dyDescent="0.2">
      <c r="A735">
        <v>734</v>
      </c>
      <c r="D735">
        <v>57</v>
      </c>
      <c r="I735">
        <v>50</v>
      </c>
      <c r="K735" t="str">
        <f>IFERROR(VLOOKUP(A735,'Dungeon&amp;Framework'!DM:DX,10,FALSE),"")</f>
        <v/>
      </c>
    </row>
    <row r="736" spans="1:11" x14ac:dyDescent="0.2">
      <c r="A736">
        <v>735</v>
      </c>
      <c r="D736">
        <v>57</v>
      </c>
      <c r="I736">
        <v>50</v>
      </c>
      <c r="K736" t="str">
        <f>IFERROR(VLOOKUP(A736,'Dungeon&amp;Framework'!DM:DX,10,FALSE),"")</f>
        <v/>
      </c>
    </row>
    <row r="737" spans="1:11" x14ac:dyDescent="0.2">
      <c r="A737">
        <v>736</v>
      </c>
      <c r="D737">
        <v>57</v>
      </c>
      <c r="I737">
        <v>50</v>
      </c>
      <c r="K737" t="str">
        <f>IFERROR(VLOOKUP(A737,'Dungeon&amp;Framework'!DM:DX,10,FALSE),"")</f>
        <v/>
      </c>
    </row>
    <row r="738" spans="1:11" x14ac:dyDescent="0.2">
      <c r="A738">
        <v>737</v>
      </c>
      <c r="D738">
        <v>57</v>
      </c>
      <c r="I738">
        <v>50</v>
      </c>
      <c r="K738" t="str">
        <f>IFERROR(VLOOKUP(A738,'Dungeon&amp;Framework'!DM:DX,10,FALSE),"")</f>
        <v/>
      </c>
    </row>
    <row r="739" spans="1:11" x14ac:dyDescent="0.2">
      <c r="A739">
        <v>738</v>
      </c>
      <c r="D739">
        <v>57</v>
      </c>
      <c r="I739">
        <v>50</v>
      </c>
      <c r="K739" t="str">
        <f>IFERROR(VLOOKUP(A739,'Dungeon&amp;Framework'!DM:DX,10,FALSE),"")</f>
        <v/>
      </c>
    </row>
    <row r="740" spans="1:11" x14ac:dyDescent="0.2">
      <c r="A740">
        <v>739</v>
      </c>
      <c r="D740">
        <v>57</v>
      </c>
      <c r="I740">
        <v>50</v>
      </c>
      <c r="K740" t="str">
        <f>IFERROR(VLOOKUP(A740,'Dungeon&amp;Framework'!DM:DX,10,FALSE),"")</f>
        <v/>
      </c>
    </row>
    <row r="741" spans="1:11" x14ac:dyDescent="0.2">
      <c r="A741">
        <v>740</v>
      </c>
      <c r="D741">
        <v>57</v>
      </c>
      <c r="I741">
        <v>50</v>
      </c>
      <c r="K741" t="str">
        <f>IFERROR(VLOOKUP(A741,'Dungeon&amp;Framework'!DM:DX,10,FALSE),"")</f>
        <v/>
      </c>
    </row>
    <row r="742" spans="1:11" x14ac:dyDescent="0.2">
      <c r="A742">
        <v>741</v>
      </c>
      <c r="D742">
        <v>57</v>
      </c>
      <c r="I742">
        <v>50</v>
      </c>
      <c r="K742" t="str">
        <f>IFERROR(VLOOKUP(A742,'Dungeon&amp;Framework'!DM:DX,10,FALSE),"")</f>
        <v/>
      </c>
    </row>
    <row r="743" spans="1:11" x14ac:dyDescent="0.2">
      <c r="A743">
        <v>742</v>
      </c>
      <c r="D743">
        <v>57</v>
      </c>
      <c r="I743">
        <v>50</v>
      </c>
      <c r="K743" t="str">
        <f>IFERROR(VLOOKUP(A743,'Dungeon&amp;Framework'!DM:DX,10,FALSE),"")</f>
        <v/>
      </c>
    </row>
    <row r="744" spans="1:11" x14ac:dyDescent="0.2">
      <c r="A744">
        <v>743</v>
      </c>
      <c r="D744">
        <v>57</v>
      </c>
      <c r="I744">
        <v>50</v>
      </c>
      <c r="K744" t="str">
        <f>IFERROR(VLOOKUP(A744,'Dungeon&amp;Framework'!DM:DX,10,FALSE),"")</f>
        <v/>
      </c>
    </row>
    <row r="745" spans="1:11" x14ac:dyDescent="0.2">
      <c r="A745">
        <v>744</v>
      </c>
      <c r="D745">
        <v>57</v>
      </c>
      <c r="I745">
        <v>50</v>
      </c>
      <c r="K745" t="str">
        <f>IFERROR(VLOOKUP(A745,'Dungeon&amp;Framework'!DM:DX,10,FALSE),"")</f>
        <v/>
      </c>
    </row>
    <row r="746" spans="1:11" x14ac:dyDescent="0.2">
      <c r="A746">
        <v>745</v>
      </c>
      <c r="D746">
        <v>57</v>
      </c>
      <c r="I746">
        <v>50</v>
      </c>
      <c r="K746" t="str">
        <f>IFERROR(VLOOKUP(A746,'Dungeon&amp;Framework'!DM:DX,10,FALSE),"")</f>
        <v/>
      </c>
    </row>
    <row r="747" spans="1:11" x14ac:dyDescent="0.2">
      <c r="A747">
        <v>746</v>
      </c>
      <c r="D747">
        <v>57</v>
      </c>
      <c r="I747">
        <v>50</v>
      </c>
      <c r="K747" t="str">
        <f>IFERROR(VLOOKUP(A747,'Dungeon&amp;Framework'!DM:DX,10,FALSE),"")</f>
        <v/>
      </c>
    </row>
    <row r="748" spans="1:11" x14ac:dyDescent="0.2">
      <c r="A748">
        <v>747</v>
      </c>
      <c r="D748">
        <v>57</v>
      </c>
      <c r="I748">
        <v>50</v>
      </c>
      <c r="K748" t="str">
        <f>IFERROR(VLOOKUP(A748,'Dungeon&amp;Framework'!DM:DX,10,FALSE),"")</f>
        <v/>
      </c>
    </row>
    <row r="749" spans="1:11" x14ac:dyDescent="0.2">
      <c r="A749">
        <v>748</v>
      </c>
      <c r="D749">
        <v>57</v>
      </c>
      <c r="I749">
        <v>50</v>
      </c>
      <c r="K749" t="str">
        <f>IFERROR(VLOOKUP(A749,'Dungeon&amp;Framework'!DM:DX,10,FALSE),"")</f>
        <v/>
      </c>
    </row>
    <row r="750" spans="1:11" x14ac:dyDescent="0.2">
      <c r="A750">
        <v>749</v>
      </c>
      <c r="D750">
        <v>57</v>
      </c>
      <c r="I750">
        <v>50</v>
      </c>
      <c r="K750" t="str">
        <f>IFERROR(VLOOKUP(A750,'Dungeon&amp;Framework'!DM:DX,10,FALSE),"")</f>
        <v/>
      </c>
    </row>
    <row r="751" spans="1:11" x14ac:dyDescent="0.2">
      <c r="A751">
        <v>750</v>
      </c>
      <c r="D751">
        <v>57</v>
      </c>
      <c r="I751">
        <v>50</v>
      </c>
      <c r="K751" t="str">
        <f>IFERROR(VLOOKUP(A751,'Dungeon&amp;Framework'!DM:DX,10,FALSE),"")</f>
        <v/>
      </c>
    </row>
    <row r="752" spans="1:11" x14ac:dyDescent="0.2">
      <c r="A752">
        <v>751</v>
      </c>
      <c r="D752">
        <v>57</v>
      </c>
      <c r="I752">
        <v>50</v>
      </c>
      <c r="K752" t="str">
        <f>IFERROR(VLOOKUP(A752,'Dungeon&amp;Framework'!DM:DX,10,FALSE),"")</f>
        <v/>
      </c>
    </row>
    <row r="753" spans="1:11" x14ac:dyDescent="0.2">
      <c r="A753">
        <v>752</v>
      </c>
      <c r="D753">
        <v>57</v>
      </c>
      <c r="I753">
        <v>50</v>
      </c>
      <c r="K753" t="str">
        <f>IFERROR(VLOOKUP(A753,'Dungeon&amp;Framework'!DM:DX,10,FALSE),"")</f>
        <v/>
      </c>
    </row>
    <row r="754" spans="1:11" x14ac:dyDescent="0.2">
      <c r="A754">
        <v>753</v>
      </c>
      <c r="D754">
        <v>57</v>
      </c>
      <c r="I754">
        <v>50</v>
      </c>
      <c r="K754" t="str">
        <f>IFERROR(VLOOKUP(A754,'Dungeon&amp;Framework'!DM:DX,10,FALSE),"")</f>
        <v/>
      </c>
    </row>
    <row r="755" spans="1:11" x14ac:dyDescent="0.2">
      <c r="A755">
        <v>754</v>
      </c>
      <c r="D755">
        <v>57</v>
      </c>
      <c r="I755">
        <v>50</v>
      </c>
      <c r="K755" t="str">
        <f>IFERROR(VLOOKUP(A755,'Dungeon&amp;Framework'!DM:DX,10,FALSE),"")</f>
        <v/>
      </c>
    </row>
    <row r="756" spans="1:11" x14ac:dyDescent="0.2">
      <c r="A756">
        <v>755</v>
      </c>
      <c r="D756">
        <v>57</v>
      </c>
      <c r="I756">
        <v>50</v>
      </c>
      <c r="K756" t="str">
        <f>IFERROR(VLOOKUP(A756,'Dungeon&amp;Framework'!DM:DX,10,FALSE),"")</f>
        <v/>
      </c>
    </row>
    <row r="757" spans="1:11" x14ac:dyDescent="0.2">
      <c r="A757">
        <v>756</v>
      </c>
      <c r="D757">
        <v>57</v>
      </c>
      <c r="I757">
        <v>50</v>
      </c>
      <c r="K757" t="str">
        <f>IFERROR(VLOOKUP(A757,'Dungeon&amp;Framework'!DM:DX,10,FALSE),"")</f>
        <v/>
      </c>
    </row>
    <row r="758" spans="1:11" x14ac:dyDescent="0.2">
      <c r="A758">
        <v>757</v>
      </c>
      <c r="D758">
        <v>57</v>
      </c>
      <c r="I758">
        <v>50</v>
      </c>
      <c r="K758" t="str">
        <f>IFERROR(VLOOKUP(A758,'Dungeon&amp;Framework'!DM:DX,10,FALSE),"")</f>
        <v/>
      </c>
    </row>
    <row r="759" spans="1:11" x14ac:dyDescent="0.2">
      <c r="A759">
        <v>758</v>
      </c>
      <c r="D759">
        <v>57</v>
      </c>
      <c r="I759">
        <v>50</v>
      </c>
      <c r="K759" t="str">
        <f>IFERROR(VLOOKUP(A759,'Dungeon&amp;Framework'!DM:DX,10,FALSE),"")</f>
        <v/>
      </c>
    </row>
    <row r="760" spans="1:11" x14ac:dyDescent="0.2">
      <c r="A760">
        <v>759</v>
      </c>
      <c r="D760">
        <v>57</v>
      </c>
      <c r="I760">
        <v>50</v>
      </c>
      <c r="K760" t="str">
        <f>IFERROR(VLOOKUP(A760,'Dungeon&amp;Framework'!DM:DX,10,FALSE),"")</f>
        <v/>
      </c>
    </row>
    <row r="761" spans="1:11" x14ac:dyDescent="0.2">
      <c r="A761">
        <v>760</v>
      </c>
      <c r="D761">
        <v>58</v>
      </c>
      <c r="I761">
        <v>50</v>
      </c>
      <c r="K761" t="str">
        <f>IFERROR(VLOOKUP(A761,'Dungeon&amp;Framework'!DM:DX,10,FALSE),"")</f>
        <v/>
      </c>
    </row>
    <row r="762" spans="1:11" x14ac:dyDescent="0.2">
      <c r="A762">
        <v>761</v>
      </c>
      <c r="D762">
        <v>58</v>
      </c>
      <c r="I762">
        <v>50</v>
      </c>
      <c r="K762" t="str">
        <f>IFERROR(VLOOKUP(A762,'Dungeon&amp;Framework'!DM:DX,10,FALSE),"")</f>
        <v/>
      </c>
    </row>
    <row r="763" spans="1:11" x14ac:dyDescent="0.2">
      <c r="A763">
        <v>762</v>
      </c>
      <c r="D763">
        <v>58</v>
      </c>
      <c r="I763">
        <v>50</v>
      </c>
      <c r="K763" t="str">
        <f>IFERROR(VLOOKUP(A763,'Dungeon&amp;Framework'!DM:DX,10,FALSE),"")</f>
        <v/>
      </c>
    </row>
    <row r="764" spans="1:11" x14ac:dyDescent="0.2">
      <c r="A764">
        <v>763</v>
      </c>
      <c r="D764">
        <v>58</v>
      </c>
      <c r="I764">
        <v>50</v>
      </c>
      <c r="K764" t="str">
        <f>IFERROR(VLOOKUP(A764,'Dungeon&amp;Framework'!DM:DX,10,FALSE),"")</f>
        <v/>
      </c>
    </row>
    <row r="765" spans="1:11" x14ac:dyDescent="0.2">
      <c r="A765">
        <v>764</v>
      </c>
      <c r="D765">
        <v>58</v>
      </c>
      <c r="I765">
        <v>50</v>
      </c>
      <c r="K765" t="str">
        <f>IFERROR(VLOOKUP(A765,'Dungeon&amp;Framework'!DM:DX,10,FALSE),"")</f>
        <v/>
      </c>
    </row>
    <row r="766" spans="1:11" x14ac:dyDescent="0.2">
      <c r="A766">
        <v>765</v>
      </c>
      <c r="D766">
        <v>58</v>
      </c>
      <c r="I766">
        <v>50</v>
      </c>
      <c r="K766" t="str">
        <f>IFERROR(VLOOKUP(A766,'Dungeon&amp;Framework'!DM:DX,10,FALSE),"")</f>
        <v/>
      </c>
    </row>
    <row r="767" spans="1:11" x14ac:dyDescent="0.2">
      <c r="A767">
        <v>766</v>
      </c>
      <c r="D767">
        <v>58</v>
      </c>
      <c r="I767">
        <v>50</v>
      </c>
      <c r="K767" t="str">
        <f>IFERROR(VLOOKUP(A767,'Dungeon&amp;Framework'!DM:DX,10,FALSE),"")</f>
        <v/>
      </c>
    </row>
    <row r="768" spans="1:11" x14ac:dyDescent="0.2">
      <c r="A768">
        <v>767</v>
      </c>
      <c r="D768">
        <v>58</v>
      </c>
      <c r="I768">
        <v>50</v>
      </c>
      <c r="K768" t="str">
        <f>IFERROR(VLOOKUP(A768,'Dungeon&amp;Framework'!DM:DX,10,FALSE),"")</f>
        <v/>
      </c>
    </row>
    <row r="769" spans="1:11" x14ac:dyDescent="0.2">
      <c r="A769">
        <v>768</v>
      </c>
      <c r="D769">
        <v>58</v>
      </c>
      <c r="I769">
        <v>50</v>
      </c>
      <c r="K769" t="str">
        <f>IFERROR(VLOOKUP(A769,'Dungeon&amp;Framework'!DM:DX,10,FALSE),"")</f>
        <v/>
      </c>
    </row>
    <row r="770" spans="1:11" x14ac:dyDescent="0.2">
      <c r="A770">
        <v>769</v>
      </c>
      <c r="D770">
        <v>58</v>
      </c>
      <c r="I770">
        <v>50</v>
      </c>
      <c r="K770" t="str">
        <f>IFERROR(VLOOKUP(A770,'Dungeon&amp;Framework'!DM:DX,10,FALSE),"")</f>
        <v/>
      </c>
    </row>
    <row r="771" spans="1:11" x14ac:dyDescent="0.2">
      <c r="A771">
        <v>770</v>
      </c>
      <c r="D771">
        <v>58</v>
      </c>
      <c r="I771">
        <v>50</v>
      </c>
      <c r="K771" t="str">
        <f>IFERROR(VLOOKUP(A771,'Dungeon&amp;Framework'!DM:DX,10,FALSE),"")</f>
        <v/>
      </c>
    </row>
    <row r="772" spans="1:11" x14ac:dyDescent="0.2">
      <c r="A772">
        <v>771</v>
      </c>
      <c r="D772">
        <v>58</v>
      </c>
      <c r="I772">
        <v>50</v>
      </c>
      <c r="K772" t="str">
        <f>IFERROR(VLOOKUP(A772,'Dungeon&amp;Framework'!DM:DX,10,FALSE),"")</f>
        <v/>
      </c>
    </row>
    <row r="773" spans="1:11" x14ac:dyDescent="0.2">
      <c r="A773">
        <v>772</v>
      </c>
      <c r="D773">
        <v>58</v>
      </c>
      <c r="I773">
        <v>50</v>
      </c>
      <c r="K773" t="str">
        <f>IFERROR(VLOOKUP(A773,'Dungeon&amp;Framework'!DM:DX,10,FALSE),"")</f>
        <v/>
      </c>
    </row>
    <row r="774" spans="1:11" x14ac:dyDescent="0.2">
      <c r="A774">
        <v>773</v>
      </c>
      <c r="D774">
        <v>58</v>
      </c>
      <c r="I774">
        <v>50</v>
      </c>
      <c r="K774" t="str">
        <f>IFERROR(VLOOKUP(A774,'Dungeon&amp;Framework'!DM:DX,10,FALSE),"")</f>
        <v/>
      </c>
    </row>
    <row r="775" spans="1:11" x14ac:dyDescent="0.2">
      <c r="A775">
        <v>774</v>
      </c>
      <c r="D775">
        <v>58</v>
      </c>
      <c r="I775">
        <v>50</v>
      </c>
      <c r="K775" t="str">
        <f>IFERROR(VLOOKUP(A775,'Dungeon&amp;Framework'!DM:DX,10,FALSE),"")</f>
        <v/>
      </c>
    </row>
    <row r="776" spans="1:11" x14ac:dyDescent="0.2">
      <c r="A776">
        <v>775</v>
      </c>
      <c r="D776">
        <v>58</v>
      </c>
      <c r="I776">
        <v>50</v>
      </c>
      <c r="K776" t="str">
        <f>IFERROR(VLOOKUP(A776,'Dungeon&amp;Framework'!DM:DX,10,FALSE),"")</f>
        <v/>
      </c>
    </row>
    <row r="777" spans="1:11" x14ac:dyDescent="0.2">
      <c r="A777">
        <v>776</v>
      </c>
      <c r="D777">
        <v>58</v>
      </c>
      <c r="I777">
        <v>50</v>
      </c>
      <c r="K777" t="str">
        <f>IFERROR(VLOOKUP(A777,'Dungeon&amp;Framework'!DM:DX,10,FALSE),"")</f>
        <v/>
      </c>
    </row>
    <row r="778" spans="1:11" x14ac:dyDescent="0.2">
      <c r="A778">
        <v>777</v>
      </c>
      <c r="D778">
        <v>58</v>
      </c>
      <c r="I778">
        <v>50</v>
      </c>
      <c r="K778" t="str">
        <f>IFERROR(VLOOKUP(A778,'Dungeon&amp;Framework'!DM:DX,10,FALSE),"")</f>
        <v/>
      </c>
    </row>
    <row r="779" spans="1:11" x14ac:dyDescent="0.2">
      <c r="A779">
        <v>778</v>
      </c>
      <c r="D779">
        <v>58</v>
      </c>
      <c r="I779">
        <v>50</v>
      </c>
      <c r="K779" t="str">
        <f>IFERROR(VLOOKUP(A779,'Dungeon&amp;Framework'!DM:DX,10,FALSE),"")</f>
        <v/>
      </c>
    </row>
    <row r="780" spans="1:11" x14ac:dyDescent="0.2">
      <c r="A780">
        <v>779</v>
      </c>
      <c r="D780">
        <v>58</v>
      </c>
      <c r="I780">
        <v>50</v>
      </c>
      <c r="K780" t="str">
        <f>IFERROR(VLOOKUP(A780,'Dungeon&amp;Framework'!DM:DX,10,FALSE),"")</f>
        <v/>
      </c>
    </row>
    <row r="781" spans="1:11" x14ac:dyDescent="0.2">
      <c r="A781">
        <v>780</v>
      </c>
      <c r="D781">
        <v>58</v>
      </c>
      <c r="I781">
        <v>50</v>
      </c>
      <c r="K781" t="str">
        <f>IFERROR(VLOOKUP(A781,'Dungeon&amp;Framework'!DM:DX,10,FALSE),"")</f>
        <v/>
      </c>
    </row>
    <row r="782" spans="1:11" x14ac:dyDescent="0.2">
      <c r="A782">
        <v>781</v>
      </c>
      <c r="D782">
        <v>58</v>
      </c>
      <c r="I782">
        <v>50</v>
      </c>
      <c r="K782" t="str">
        <f>IFERROR(VLOOKUP(A782,'Dungeon&amp;Framework'!DM:DX,10,FALSE),"")</f>
        <v/>
      </c>
    </row>
    <row r="783" spans="1:11" x14ac:dyDescent="0.2">
      <c r="A783">
        <v>782</v>
      </c>
      <c r="D783">
        <v>58</v>
      </c>
      <c r="I783">
        <v>50</v>
      </c>
      <c r="K783" t="str">
        <f>IFERROR(VLOOKUP(A783,'Dungeon&amp;Framework'!DM:DX,10,FALSE),"")</f>
        <v/>
      </c>
    </row>
    <row r="784" spans="1:11" x14ac:dyDescent="0.2">
      <c r="A784">
        <v>783</v>
      </c>
      <c r="D784">
        <v>58</v>
      </c>
      <c r="I784">
        <v>50</v>
      </c>
      <c r="K784" t="str">
        <f>IFERROR(VLOOKUP(A784,'Dungeon&amp;Framework'!DM:DX,10,FALSE),"")</f>
        <v/>
      </c>
    </row>
    <row r="785" spans="1:11" x14ac:dyDescent="0.2">
      <c r="A785">
        <v>784</v>
      </c>
      <c r="D785">
        <v>58</v>
      </c>
      <c r="I785">
        <v>51</v>
      </c>
      <c r="K785" t="str">
        <f>IFERROR(VLOOKUP(A785,'Dungeon&amp;Framework'!DM:DX,10,FALSE),"")</f>
        <v/>
      </c>
    </row>
    <row r="786" spans="1:11" x14ac:dyDescent="0.2">
      <c r="A786">
        <v>785</v>
      </c>
      <c r="D786">
        <v>58</v>
      </c>
      <c r="I786">
        <v>51</v>
      </c>
      <c r="K786" t="str">
        <f>IFERROR(VLOOKUP(A786,'Dungeon&amp;Framework'!DM:DX,10,FALSE),"")</f>
        <v/>
      </c>
    </row>
    <row r="787" spans="1:11" x14ac:dyDescent="0.2">
      <c r="A787">
        <v>786</v>
      </c>
      <c r="D787">
        <v>58</v>
      </c>
      <c r="I787">
        <v>51</v>
      </c>
      <c r="K787" t="str">
        <f>IFERROR(VLOOKUP(A787,'Dungeon&amp;Framework'!DM:DX,10,FALSE),"")</f>
        <v/>
      </c>
    </row>
    <row r="788" spans="1:11" x14ac:dyDescent="0.2">
      <c r="A788">
        <v>787</v>
      </c>
      <c r="D788">
        <v>58</v>
      </c>
      <c r="I788">
        <v>51</v>
      </c>
      <c r="K788" t="str">
        <f>IFERROR(VLOOKUP(A788,'Dungeon&amp;Framework'!DM:DX,10,FALSE),"")</f>
        <v/>
      </c>
    </row>
    <row r="789" spans="1:11" x14ac:dyDescent="0.2">
      <c r="A789">
        <v>788</v>
      </c>
      <c r="D789">
        <v>58</v>
      </c>
      <c r="I789">
        <v>51</v>
      </c>
      <c r="K789" t="str">
        <f>IFERROR(VLOOKUP(A789,'Dungeon&amp;Framework'!DM:DX,10,FALSE),"")</f>
        <v/>
      </c>
    </row>
    <row r="790" spans="1:11" x14ac:dyDescent="0.2">
      <c r="A790">
        <v>789</v>
      </c>
      <c r="D790">
        <v>58</v>
      </c>
      <c r="I790">
        <v>51</v>
      </c>
      <c r="K790" t="str">
        <f>IFERROR(VLOOKUP(A790,'Dungeon&amp;Framework'!DM:DX,10,FALSE),"")</f>
        <v/>
      </c>
    </row>
    <row r="791" spans="1:11" x14ac:dyDescent="0.2">
      <c r="A791">
        <v>790</v>
      </c>
      <c r="D791">
        <v>59</v>
      </c>
      <c r="I791">
        <v>51</v>
      </c>
      <c r="K791" t="str">
        <f>IFERROR(VLOOKUP(A791,'Dungeon&amp;Framework'!DM:DX,10,FALSE),"")</f>
        <v/>
      </c>
    </row>
    <row r="792" spans="1:11" x14ac:dyDescent="0.2">
      <c r="A792">
        <v>791</v>
      </c>
      <c r="D792">
        <v>59</v>
      </c>
      <c r="I792">
        <v>51</v>
      </c>
      <c r="K792" t="str">
        <f>IFERROR(VLOOKUP(A792,'Dungeon&amp;Framework'!DM:DX,10,FALSE),"")</f>
        <v/>
      </c>
    </row>
    <row r="793" spans="1:11" x14ac:dyDescent="0.2">
      <c r="A793">
        <v>792</v>
      </c>
      <c r="D793">
        <v>59</v>
      </c>
      <c r="I793">
        <v>51</v>
      </c>
      <c r="K793" t="str">
        <f>IFERROR(VLOOKUP(A793,'Dungeon&amp;Framework'!DM:DX,10,FALSE),"")</f>
        <v/>
      </c>
    </row>
    <row r="794" spans="1:11" x14ac:dyDescent="0.2">
      <c r="A794">
        <v>793</v>
      </c>
      <c r="D794">
        <v>59</v>
      </c>
      <c r="I794">
        <v>51</v>
      </c>
      <c r="K794" t="str">
        <f>IFERROR(VLOOKUP(A794,'Dungeon&amp;Framework'!DM:DX,10,FALSE),"")</f>
        <v/>
      </c>
    </row>
    <row r="795" spans="1:11" x14ac:dyDescent="0.2">
      <c r="A795">
        <v>794</v>
      </c>
      <c r="D795">
        <v>59</v>
      </c>
      <c r="I795">
        <v>51</v>
      </c>
      <c r="K795" t="str">
        <f>IFERROR(VLOOKUP(A795,'Dungeon&amp;Framework'!DM:DX,10,FALSE),"")</f>
        <v/>
      </c>
    </row>
    <row r="796" spans="1:11" x14ac:dyDescent="0.2">
      <c r="A796">
        <v>795</v>
      </c>
      <c r="D796">
        <v>59</v>
      </c>
      <c r="I796">
        <v>51</v>
      </c>
      <c r="K796" t="str">
        <f>IFERROR(VLOOKUP(A796,'Dungeon&amp;Framework'!DM:DX,10,FALSE),"")</f>
        <v/>
      </c>
    </row>
    <row r="797" spans="1:11" x14ac:dyDescent="0.2">
      <c r="A797">
        <v>796</v>
      </c>
      <c r="D797">
        <v>59</v>
      </c>
      <c r="I797">
        <v>51</v>
      </c>
      <c r="K797" t="str">
        <f>IFERROR(VLOOKUP(A797,'Dungeon&amp;Framework'!DM:DX,10,FALSE),"")</f>
        <v/>
      </c>
    </row>
    <row r="798" spans="1:11" x14ac:dyDescent="0.2">
      <c r="A798">
        <v>797</v>
      </c>
      <c r="D798">
        <v>59</v>
      </c>
      <c r="I798">
        <v>51</v>
      </c>
      <c r="K798" t="str">
        <f>IFERROR(VLOOKUP(A798,'Dungeon&amp;Framework'!DM:DX,10,FALSE),"")</f>
        <v/>
      </c>
    </row>
    <row r="799" spans="1:11" x14ac:dyDescent="0.2">
      <c r="A799">
        <v>798</v>
      </c>
      <c r="D799">
        <v>59</v>
      </c>
      <c r="I799">
        <v>51</v>
      </c>
      <c r="K799" t="str">
        <f>IFERROR(VLOOKUP(A799,'Dungeon&amp;Framework'!DM:DX,10,FALSE),"")</f>
        <v/>
      </c>
    </row>
    <row r="800" spans="1:11" x14ac:dyDescent="0.2">
      <c r="A800">
        <v>799</v>
      </c>
      <c r="D800">
        <v>59</v>
      </c>
      <c r="I800">
        <v>51</v>
      </c>
      <c r="K800" t="str">
        <f>IFERROR(VLOOKUP(A800,'Dungeon&amp;Framework'!DM:DX,10,FALSE),"")</f>
        <v/>
      </c>
    </row>
    <row r="801" spans="1:9" x14ac:dyDescent="0.2">
      <c r="A801">
        <v>800</v>
      </c>
      <c r="D801">
        <v>59</v>
      </c>
      <c r="I801">
        <v>51</v>
      </c>
    </row>
    <row r="802" spans="1:9" x14ac:dyDescent="0.2">
      <c r="A802">
        <v>801</v>
      </c>
      <c r="D802">
        <v>59</v>
      </c>
      <c r="I802">
        <v>51</v>
      </c>
    </row>
    <row r="803" spans="1:9" x14ac:dyDescent="0.2">
      <c r="A803">
        <v>802</v>
      </c>
      <c r="D803">
        <v>59</v>
      </c>
      <c r="I803">
        <v>51</v>
      </c>
    </row>
    <row r="804" spans="1:9" x14ac:dyDescent="0.2">
      <c r="A804">
        <v>803</v>
      </c>
      <c r="D804">
        <v>59</v>
      </c>
      <c r="I804">
        <v>51</v>
      </c>
    </row>
    <row r="805" spans="1:9" x14ac:dyDescent="0.2">
      <c r="A805">
        <v>804</v>
      </c>
      <c r="D805">
        <v>59</v>
      </c>
      <c r="I805">
        <v>51</v>
      </c>
    </row>
    <row r="806" spans="1:9" x14ac:dyDescent="0.2">
      <c r="A806">
        <v>805</v>
      </c>
      <c r="D806">
        <v>59</v>
      </c>
      <c r="I806">
        <v>51</v>
      </c>
    </row>
    <row r="807" spans="1:9" x14ac:dyDescent="0.2">
      <c r="A807">
        <v>806</v>
      </c>
      <c r="D807">
        <v>59</v>
      </c>
      <c r="I807">
        <v>51</v>
      </c>
    </row>
    <row r="808" spans="1:9" x14ac:dyDescent="0.2">
      <c r="A808">
        <v>807</v>
      </c>
      <c r="D808">
        <v>59</v>
      </c>
      <c r="I808">
        <v>51</v>
      </c>
    </row>
    <row r="809" spans="1:9" x14ac:dyDescent="0.2">
      <c r="A809">
        <v>808</v>
      </c>
      <c r="D809">
        <v>59</v>
      </c>
      <c r="I809">
        <v>51</v>
      </c>
    </row>
    <row r="810" spans="1:9" x14ac:dyDescent="0.2">
      <c r="A810">
        <v>809</v>
      </c>
      <c r="D810">
        <v>59</v>
      </c>
      <c r="I810">
        <v>51</v>
      </c>
    </row>
    <row r="811" spans="1:9" x14ac:dyDescent="0.2">
      <c r="A811">
        <v>810</v>
      </c>
      <c r="D811">
        <v>59</v>
      </c>
      <c r="I811">
        <v>51</v>
      </c>
    </row>
    <row r="812" spans="1:9" x14ac:dyDescent="0.2">
      <c r="A812">
        <v>811</v>
      </c>
      <c r="D812">
        <v>59</v>
      </c>
      <c r="I812">
        <v>51</v>
      </c>
    </row>
    <row r="813" spans="1:9" x14ac:dyDescent="0.2">
      <c r="A813">
        <v>812</v>
      </c>
      <c r="D813">
        <v>59</v>
      </c>
      <c r="I813">
        <v>51</v>
      </c>
    </row>
    <row r="814" spans="1:9" x14ac:dyDescent="0.2">
      <c r="A814">
        <v>813</v>
      </c>
      <c r="D814">
        <v>59</v>
      </c>
      <c r="I814">
        <v>51</v>
      </c>
    </row>
    <row r="815" spans="1:9" x14ac:dyDescent="0.2">
      <c r="A815">
        <v>814</v>
      </c>
      <c r="D815">
        <v>59</v>
      </c>
      <c r="I815">
        <v>51</v>
      </c>
    </row>
    <row r="816" spans="1:9" x14ac:dyDescent="0.2">
      <c r="A816">
        <v>815</v>
      </c>
      <c r="D816">
        <v>59</v>
      </c>
      <c r="I816">
        <v>51</v>
      </c>
    </row>
    <row r="817" spans="1:9" x14ac:dyDescent="0.2">
      <c r="A817">
        <v>816</v>
      </c>
      <c r="D817">
        <v>59</v>
      </c>
      <c r="I817">
        <v>51</v>
      </c>
    </row>
    <row r="818" spans="1:9" x14ac:dyDescent="0.2">
      <c r="A818">
        <v>817</v>
      </c>
      <c r="D818">
        <v>59</v>
      </c>
      <c r="I818">
        <v>51</v>
      </c>
    </row>
    <row r="819" spans="1:9" x14ac:dyDescent="0.2">
      <c r="A819">
        <v>818</v>
      </c>
      <c r="D819">
        <v>59</v>
      </c>
      <c r="I819">
        <v>51</v>
      </c>
    </row>
    <row r="820" spans="1:9" x14ac:dyDescent="0.2">
      <c r="A820">
        <v>819</v>
      </c>
      <c r="D820">
        <v>59</v>
      </c>
      <c r="I820">
        <v>51</v>
      </c>
    </row>
    <row r="821" spans="1:9" x14ac:dyDescent="0.2">
      <c r="A821">
        <v>820</v>
      </c>
      <c r="D821">
        <v>60</v>
      </c>
      <c r="I821">
        <v>51</v>
      </c>
    </row>
    <row r="822" spans="1:9" x14ac:dyDescent="0.2">
      <c r="A822">
        <v>821</v>
      </c>
      <c r="D822">
        <v>60</v>
      </c>
      <c r="I822">
        <v>51</v>
      </c>
    </row>
    <row r="823" spans="1:9" x14ac:dyDescent="0.2">
      <c r="A823">
        <v>822</v>
      </c>
      <c r="D823">
        <v>60</v>
      </c>
      <c r="I823">
        <v>51</v>
      </c>
    </row>
    <row r="824" spans="1:9" x14ac:dyDescent="0.2">
      <c r="A824">
        <v>823</v>
      </c>
      <c r="D824">
        <v>60</v>
      </c>
      <c r="I824">
        <v>51</v>
      </c>
    </row>
    <row r="825" spans="1:9" x14ac:dyDescent="0.2">
      <c r="A825">
        <v>824</v>
      </c>
      <c r="D825">
        <v>60</v>
      </c>
      <c r="I825">
        <v>51</v>
      </c>
    </row>
    <row r="826" spans="1:9" x14ac:dyDescent="0.2">
      <c r="A826">
        <v>825</v>
      </c>
      <c r="D826">
        <v>60</v>
      </c>
      <c r="I826">
        <v>51</v>
      </c>
    </row>
    <row r="827" spans="1:9" x14ac:dyDescent="0.2">
      <c r="A827">
        <v>826</v>
      </c>
      <c r="D827">
        <v>60</v>
      </c>
      <c r="I827">
        <v>51</v>
      </c>
    </row>
    <row r="828" spans="1:9" x14ac:dyDescent="0.2">
      <c r="A828">
        <v>827</v>
      </c>
      <c r="D828">
        <v>60</v>
      </c>
      <c r="I828">
        <v>51</v>
      </c>
    </row>
    <row r="829" spans="1:9" x14ac:dyDescent="0.2">
      <c r="A829">
        <v>828</v>
      </c>
      <c r="D829">
        <v>60</v>
      </c>
      <c r="I829">
        <v>51</v>
      </c>
    </row>
    <row r="830" spans="1:9" x14ac:dyDescent="0.2">
      <c r="A830">
        <v>829</v>
      </c>
      <c r="D830">
        <v>60</v>
      </c>
      <c r="I830">
        <v>51</v>
      </c>
    </row>
    <row r="831" spans="1:9" x14ac:dyDescent="0.2">
      <c r="A831">
        <v>830</v>
      </c>
      <c r="D831">
        <v>60</v>
      </c>
      <c r="I831">
        <v>51</v>
      </c>
    </row>
    <row r="832" spans="1:9" x14ac:dyDescent="0.2">
      <c r="A832">
        <v>831</v>
      </c>
      <c r="D832">
        <v>60</v>
      </c>
      <c r="I832">
        <v>51</v>
      </c>
    </row>
    <row r="833" spans="1:9" x14ac:dyDescent="0.2">
      <c r="A833">
        <v>832</v>
      </c>
      <c r="D833">
        <v>60</v>
      </c>
      <c r="I833">
        <v>51</v>
      </c>
    </row>
    <row r="834" spans="1:9" x14ac:dyDescent="0.2">
      <c r="A834">
        <v>833</v>
      </c>
      <c r="D834">
        <v>60</v>
      </c>
      <c r="I834">
        <v>51</v>
      </c>
    </row>
    <row r="835" spans="1:9" x14ac:dyDescent="0.2">
      <c r="A835">
        <v>834</v>
      </c>
      <c r="D835">
        <v>60</v>
      </c>
      <c r="I835">
        <v>51</v>
      </c>
    </row>
    <row r="836" spans="1:9" x14ac:dyDescent="0.2">
      <c r="A836">
        <v>835</v>
      </c>
      <c r="D836">
        <v>60</v>
      </c>
      <c r="I836">
        <v>51</v>
      </c>
    </row>
    <row r="837" spans="1:9" x14ac:dyDescent="0.2">
      <c r="A837">
        <v>836</v>
      </c>
      <c r="D837">
        <v>60</v>
      </c>
      <c r="I837">
        <v>51</v>
      </c>
    </row>
    <row r="838" spans="1:9" x14ac:dyDescent="0.2">
      <c r="A838">
        <v>837</v>
      </c>
      <c r="D838">
        <v>60</v>
      </c>
      <c r="I838">
        <v>51</v>
      </c>
    </row>
    <row r="839" spans="1:9" x14ac:dyDescent="0.2">
      <c r="A839">
        <v>838</v>
      </c>
      <c r="D839">
        <v>60</v>
      </c>
      <c r="I839">
        <v>51</v>
      </c>
    </row>
    <row r="840" spans="1:9" x14ac:dyDescent="0.2">
      <c r="A840">
        <v>839</v>
      </c>
      <c r="D840">
        <v>60</v>
      </c>
      <c r="I840">
        <v>51</v>
      </c>
    </row>
    <row r="841" spans="1:9" x14ac:dyDescent="0.2">
      <c r="A841">
        <v>840</v>
      </c>
      <c r="D841">
        <v>60</v>
      </c>
      <c r="I841">
        <v>51</v>
      </c>
    </row>
    <row r="842" spans="1:9" x14ac:dyDescent="0.2">
      <c r="A842">
        <v>841</v>
      </c>
      <c r="D842">
        <v>60</v>
      </c>
      <c r="I842">
        <v>51</v>
      </c>
    </row>
    <row r="843" spans="1:9" x14ac:dyDescent="0.2">
      <c r="A843">
        <v>842</v>
      </c>
      <c r="D843">
        <v>60</v>
      </c>
      <c r="I843">
        <v>51</v>
      </c>
    </row>
    <row r="844" spans="1:9" x14ac:dyDescent="0.2">
      <c r="A844">
        <v>843</v>
      </c>
      <c r="D844">
        <v>60</v>
      </c>
      <c r="I844">
        <v>51</v>
      </c>
    </row>
    <row r="845" spans="1:9" x14ac:dyDescent="0.2">
      <c r="A845">
        <v>844</v>
      </c>
      <c r="D845">
        <v>60</v>
      </c>
      <c r="I845">
        <v>51</v>
      </c>
    </row>
    <row r="846" spans="1:9" x14ac:dyDescent="0.2">
      <c r="A846">
        <v>845</v>
      </c>
      <c r="D846">
        <v>60</v>
      </c>
      <c r="I846">
        <v>51</v>
      </c>
    </row>
    <row r="847" spans="1:9" x14ac:dyDescent="0.2">
      <c r="A847">
        <v>846</v>
      </c>
      <c r="D847">
        <v>60</v>
      </c>
      <c r="I847">
        <v>51</v>
      </c>
    </row>
    <row r="848" spans="1:9" x14ac:dyDescent="0.2">
      <c r="A848">
        <v>847</v>
      </c>
      <c r="D848">
        <v>60</v>
      </c>
      <c r="I848">
        <v>51</v>
      </c>
    </row>
    <row r="849" spans="1:9" x14ac:dyDescent="0.2">
      <c r="A849">
        <v>848</v>
      </c>
      <c r="D849">
        <v>60</v>
      </c>
      <c r="I849">
        <v>51</v>
      </c>
    </row>
    <row r="850" spans="1:9" x14ac:dyDescent="0.2">
      <c r="A850">
        <v>849</v>
      </c>
      <c r="D850">
        <v>60</v>
      </c>
      <c r="I850">
        <v>51</v>
      </c>
    </row>
    <row r="851" spans="1:9" x14ac:dyDescent="0.2">
      <c r="A851">
        <v>850</v>
      </c>
      <c r="D851">
        <v>61</v>
      </c>
      <c r="I851">
        <v>51</v>
      </c>
    </row>
    <row r="852" spans="1:9" x14ac:dyDescent="0.2">
      <c r="A852">
        <v>851</v>
      </c>
      <c r="D852">
        <v>61</v>
      </c>
      <c r="I852">
        <v>51</v>
      </c>
    </row>
    <row r="853" spans="1:9" x14ac:dyDescent="0.2">
      <c r="A853">
        <v>852</v>
      </c>
      <c r="D853">
        <v>61</v>
      </c>
      <c r="I853">
        <v>51</v>
      </c>
    </row>
    <row r="854" spans="1:9" x14ac:dyDescent="0.2">
      <c r="A854">
        <v>853</v>
      </c>
      <c r="D854">
        <v>61</v>
      </c>
      <c r="I854">
        <v>51</v>
      </c>
    </row>
    <row r="855" spans="1:9" x14ac:dyDescent="0.2">
      <c r="A855">
        <v>854</v>
      </c>
      <c r="D855">
        <v>61</v>
      </c>
      <c r="I855">
        <v>51</v>
      </c>
    </row>
    <row r="856" spans="1:9" x14ac:dyDescent="0.2">
      <c r="A856">
        <v>855</v>
      </c>
      <c r="D856">
        <v>61</v>
      </c>
      <c r="I856">
        <v>51</v>
      </c>
    </row>
    <row r="857" spans="1:9" x14ac:dyDescent="0.2">
      <c r="A857">
        <v>856</v>
      </c>
      <c r="D857">
        <v>61</v>
      </c>
      <c r="I857">
        <v>51</v>
      </c>
    </row>
    <row r="858" spans="1:9" x14ac:dyDescent="0.2">
      <c r="A858">
        <v>857</v>
      </c>
      <c r="D858">
        <v>61</v>
      </c>
      <c r="I858">
        <v>51</v>
      </c>
    </row>
    <row r="859" spans="1:9" x14ac:dyDescent="0.2">
      <c r="A859">
        <v>858</v>
      </c>
      <c r="D859">
        <v>61</v>
      </c>
      <c r="I859">
        <v>51</v>
      </c>
    </row>
    <row r="860" spans="1:9" x14ac:dyDescent="0.2">
      <c r="A860">
        <v>859</v>
      </c>
      <c r="D860">
        <v>61</v>
      </c>
      <c r="I860">
        <v>51</v>
      </c>
    </row>
    <row r="861" spans="1:9" x14ac:dyDescent="0.2">
      <c r="A861">
        <v>860</v>
      </c>
      <c r="D861">
        <v>61</v>
      </c>
      <c r="I861">
        <v>51</v>
      </c>
    </row>
    <row r="862" spans="1:9" x14ac:dyDescent="0.2">
      <c r="A862">
        <v>861</v>
      </c>
      <c r="D862">
        <v>61</v>
      </c>
      <c r="I862">
        <v>51</v>
      </c>
    </row>
    <row r="863" spans="1:9" x14ac:dyDescent="0.2">
      <c r="A863">
        <v>862</v>
      </c>
      <c r="D863">
        <v>61</v>
      </c>
      <c r="I863">
        <v>51</v>
      </c>
    </row>
    <row r="864" spans="1:9" x14ac:dyDescent="0.2">
      <c r="A864">
        <v>863</v>
      </c>
      <c r="D864">
        <v>61</v>
      </c>
      <c r="I864">
        <v>51</v>
      </c>
    </row>
    <row r="865" spans="1:9" x14ac:dyDescent="0.2">
      <c r="A865">
        <v>864</v>
      </c>
      <c r="D865">
        <v>61</v>
      </c>
      <c r="I865">
        <v>51</v>
      </c>
    </row>
    <row r="866" spans="1:9" x14ac:dyDescent="0.2">
      <c r="A866">
        <v>865</v>
      </c>
      <c r="D866">
        <v>61</v>
      </c>
      <c r="I866">
        <v>51</v>
      </c>
    </row>
    <row r="867" spans="1:9" x14ac:dyDescent="0.2">
      <c r="A867">
        <v>866</v>
      </c>
      <c r="D867">
        <v>61</v>
      </c>
      <c r="I867">
        <v>51</v>
      </c>
    </row>
    <row r="868" spans="1:9" x14ac:dyDescent="0.2">
      <c r="A868">
        <v>867</v>
      </c>
      <c r="D868">
        <v>61</v>
      </c>
      <c r="I868">
        <v>51</v>
      </c>
    </row>
    <row r="869" spans="1:9" x14ac:dyDescent="0.2">
      <c r="A869">
        <v>868</v>
      </c>
      <c r="D869">
        <v>61</v>
      </c>
      <c r="I869">
        <v>51</v>
      </c>
    </row>
    <row r="870" spans="1:9" x14ac:dyDescent="0.2">
      <c r="A870">
        <v>869</v>
      </c>
      <c r="D870">
        <v>61</v>
      </c>
      <c r="I870">
        <v>51</v>
      </c>
    </row>
    <row r="871" spans="1:9" x14ac:dyDescent="0.2">
      <c r="A871">
        <v>870</v>
      </c>
      <c r="D871">
        <v>61</v>
      </c>
      <c r="I871">
        <v>51</v>
      </c>
    </row>
    <row r="872" spans="1:9" x14ac:dyDescent="0.2">
      <c r="A872">
        <v>871</v>
      </c>
      <c r="D872">
        <v>61</v>
      </c>
      <c r="I872">
        <v>51</v>
      </c>
    </row>
    <row r="873" spans="1:9" x14ac:dyDescent="0.2">
      <c r="A873">
        <v>872</v>
      </c>
      <c r="D873">
        <v>61</v>
      </c>
      <c r="I873">
        <v>51</v>
      </c>
    </row>
    <row r="874" spans="1:9" x14ac:dyDescent="0.2">
      <c r="A874">
        <v>873</v>
      </c>
      <c r="D874">
        <v>61</v>
      </c>
      <c r="I874">
        <v>51</v>
      </c>
    </row>
    <row r="875" spans="1:9" x14ac:dyDescent="0.2">
      <c r="A875">
        <v>874</v>
      </c>
      <c r="D875">
        <v>61</v>
      </c>
      <c r="I875">
        <v>51</v>
      </c>
    </row>
    <row r="876" spans="1:9" x14ac:dyDescent="0.2">
      <c r="A876">
        <v>875</v>
      </c>
      <c r="D876">
        <v>61</v>
      </c>
      <c r="I876">
        <v>51</v>
      </c>
    </row>
    <row r="877" spans="1:9" x14ac:dyDescent="0.2">
      <c r="A877">
        <v>876</v>
      </c>
      <c r="D877">
        <v>61</v>
      </c>
      <c r="I877">
        <v>51</v>
      </c>
    </row>
    <row r="878" spans="1:9" x14ac:dyDescent="0.2">
      <c r="A878">
        <v>877</v>
      </c>
      <c r="D878">
        <v>61</v>
      </c>
      <c r="I878">
        <v>51</v>
      </c>
    </row>
    <row r="879" spans="1:9" x14ac:dyDescent="0.2">
      <c r="A879">
        <v>878</v>
      </c>
      <c r="D879">
        <v>61</v>
      </c>
      <c r="I879">
        <v>51</v>
      </c>
    </row>
    <row r="880" spans="1:9" x14ac:dyDescent="0.2">
      <c r="A880">
        <v>879</v>
      </c>
      <c r="D880">
        <v>61</v>
      </c>
      <c r="I880">
        <v>51</v>
      </c>
    </row>
    <row r="881" spans="1:9" x14ac:dyDescent="0.2">
      <c r="A881">
        <v>880</v>
      </c>
      <c r="D881">
        <v>62</v>
      </c>
      <c r="I881">
        <v>51</v>
      </c>
    </row>
    <row r="882" spans="1:9" x14ac:dyDescent="0.2">
      <c r="A882">
        <v>881</v>
      </c>
      <c r="D882">
        <v>62</v>
      </c>
      <c r="I882">
        <v>51</v>
      </c>
    </row>
    <row r="883" spans="1:9" x14ac:dyDescent="0.2">
      <c r="A883">
        <v>882</v>
      </c>
      <c r="D883">
        <v>62</v>
      </c>
      <c r="I883">
        <v>51</v>
      </c>
    </row>
    <row r="884" spans="1:9" x14ac:dyDescent="0.2">
      <c r="A884">
        <v>883</v>
      </c>
      <c r="D884">
        <v>62</v>
      </c>
      <c r="I884">
        <v>51</v>
      </c>
    </row>
    <row r="885" spans="1:9" x14ac:dyDescent="0.2">
      <c r="A885">
        <v>884</v>
      </c>
      <c r="D885">
        <v>62</v>
      </c>
      <c r="I885">
        <v>51</v>
      </c>
    </row>
    <row r="886" spans="1:9" x14ac:dyDescent="0.2">
      <c r="A886">
        <v>885</v>
      </c>
      <c r="D886">
        <v>62</v>
      </c>
      <c r="I886">
        <v>51</v>
      </c>
    </row>
    <row r="887" spans="1:9" x14ac:dyDescent="0.2">
      <c r="A887">
        <v>886</v>
      </c>
      <c r="D887">
        <v>62</v>
      </c>
      <c r="I887">
        <v>51</v>
      </c>
    </row>
    <row r="888" spans="1:9" x14ac:dyDescent="0.2">
      <c r="A888">
        <v>887</v>
      </c>
      <c r="D888">
        <v>62</v>
      </c>
      <c r="I888">
        <v>51</v>
      </c>
    </row>
    <row r="889" spans="1:9" x14ac:dyDescent="0.2">
      <c r="A889">
        <v>888</v>
      </c>
      <c r="D889">
        <v>62</v>
      </c>
      <c r="I889">
        <v>51</v>
      </c>
    </row>
    <row r="890" spans="1:9" x14ac:dyDescent="0.2">
      <c r="A890">
        <v>889</v>
      </c>
      <c r="D890">
        <v>62</v>
      </c>
      <c r="I890">
        <v>51</v>
      </c>
    </row>
    <row r="891" spans="1:9" x14ac:dyDescent="0.2">
      <c r="A891">
        <v>890</v>
      </c>
      <c r="D891">
        <v>62</v>
      </c>
      <c r="I891">
        <v>51</v>
      </c>
    </row>
    <row r="892" spans="1:9" x14ac:dyDescent="0.2">
      <c r="A892">
        <v>891</v>
      </c>
      <c r="D892">
        <v>62</v>
      </c>
      <c r="I892">
        <v>51</v>
      </c>
    </row>
    <row r="893" spans="1:9" x14ac:dyDescent="0.2">
      <c r="A893">
        <v>892</v>
      </c>
      <c r="D893">
        <v>62</v>
      </c>
      <c r="I893">
        <v>51</v>
      </c>
    </row>
    <row r="894" spans="1:9" x14ac:dyDescent="0.2">
      <c r="A894">
        <v>893</v>
      </c>
      <c r="D894">
        <v>62</v>
      </c>
      <c r="I894">
        <v>51</v>
      </c>
    </row>
    <row r="895" spans="1:9" x14ac:dyDescent="0.2">
      <c r="A895">
        <v>894</v>
      </c>
      <c r="D895">
        <v>62</v>
      </c>
      <c r="I895">
        <v>51</v>
      </c>
    </row>
    <row r="896" spans="1:9" x14ac:dyDescent="0.2">
      <c r="A896">
        <v>895</v>
      </c>
      <c r="D896">
        <v>62</v>
      </c>
      <c r="I896">
        <v>51</v>
      </c>
    </row>
    <row r="897" spans="1:9" x14ac:dyDescent="0.2">
      <c r="A897">
        <v>896</v>
      </c>
      <c r="D897">
        <v>62</v>
      </c>
      <c r="I897">
        <v>51</v>
      </c>
    </row>
    <row r="898" spans="1:9" x14ac:dyDescent="0.2">
      <c r="A898">
        <v>897</v>
      </c>
      <c r="D898">
        <v>62</v>
      </c>
      <c r="I898">
        <v>51</v>
      </c>
    </row>
    <row r="899" spans="1:9" x14ac:dyDescent="0.2">
      <c r="A899">
        <v>898</v>
      </c>
      <c r="D899">
        <v>62</v>
      </c>
      <c r="I899">
        <v>51</v>
      </c>
    </row>
    <row r="900" spans="1:9" x14ac:dyDescent="0.2">
      <c r="A900">
        <v>899</v>
      </c>
      <c r="D900">
        <v>62</v>
      </c>
      <c r="I900">
        <v>51</v>
      </c>
    </row>
    <row r="901" spans="1:9" x14ac:dyDescent="0.2">
      <c r="A901">
        <v>900</v>
      </c>
      <c r="D901">
        <v>62</v>
      </c>
      <c r="I901">
        <v>51</v>
      </c>
    </row>
    <row r="902" spans="1:9" x14ac:dyDescent="0.2">
      <c r="A902">
        <v>901</v>
      </c>
      <c r="D902">
        <v>62</v>
      </c>
      <c r="I902">
        <v>51</v>
      </c>
    </row>
    <row r="903" spans="1:9" x14ac:dyDescent="0.2">
      <c r="A903">
        <v>902</v>
      </c>
      <c r="D903">
        <v>62</v>
      </c>
      <c r="I903">
        <v>51</v>
      </c>
    </row>
    <row r="904" spans="1:9" x14ac:dyDescent="0.2">
      <c r="A904">
        <v>903</v>
      </c>
      <c r="D904">
        <v>62</v>
      </c>
      <c r="I904">
        <v>51</v>
      </c>
    </row>
    <row r="905" spans="1:9" x14ac:dyDescent="0.2">
      <c r="A905">
        <v>904</v>
      </c>
      <c r="D905">
        <v>62</v>
      </c>
      <c r="I905">
        <v>51</v>
      </c>
    </row>
    <row r="906" spans="1:9" x14ac:dyDescent="0.2">
      <c r="A906">
        <v>905</v>
      </c>
      <c r="D906">
        <v>62</v>
      </c>
      <c r="I906">
        <v>51</v>
      </c>
    </row>
    <row r="907" spans="1:9" x14ac:dyDescent="0.2">
      <c r="A907">
        <v>906</v>
      </c>
      <c r="D907">
        <v>62</v>
      </c>
      <c r="I907">
        <v>51</v>
      </c>
    </row>
    <row r="908" spans="1:9" x14ac:dyDescent="0.2">
      <c r="A908">
        <v>907</v>
      </c>
      <c r="D908">
        <v>62</v>
      </c>
      <c r="I908">
        <v>51</v>
      </c>
    </row>
    <row r="909" spans="1:9" x14ac:dyDescent="0.2">
      <c r="A909">
        <v>908</v>
      </c>
      <c r="D909">
        <v>62</v>
      </c>
      <c r="I909">
        <v>51</v>
      </c>
    </row>
    <row r="910" spans="1:9" x14ac:dyDescent="0.2">
      <c r="A910">
        <v>909</v>
      </c>
      <c r="D910">
        <v>62</v>
      </c>
      <c r="I910">
        <v>51</v>
      </c>
    </row>
    <row r="911" spans="1:9" x14ac:dyDescent="0.2">
      <c r="A911">
        <v>910</v>
      </c>
      <c r="D911">
        <v>63</v>
      </c>
      <c r="I911">
        <v>51</v>
      </c>
    </row>
    <row r="912" spans="1:9" x14ac:dyDescent="0.2">
      <c r="A912">
        <v>911</v>
      </c>
      <c r="D912">
        <v>63</v>
      </c>
      <c r="I912">
        <v>51</v>
      </c>
    </row>
    <row r="913" spans="1:9" x14ac:dyDescent="0.2">
      <c r="A913">
        <v>912</v>
      </c>
      <c r="D913">
        <v>63</v>
      </c>
      <c r="I913">
        <v>51</v>
      </c>
    </row>
    <row r="914" spans="1:9" x14ac:dyDescent="0.2">
      <c r="A914">
        <v>913</v>
      </c>
      <c r="D914">
        <v>63</v>
      </c>
      <c r="I914">
        <v>51</v>
      </c>
    </row>
    <row r="915" spans="1:9" x14ac:dyDescent="0.2">
      <c r="A915">
        <v>914</v>
      </c>
      <c r="D915">
        <v>63</v>
      </c>
      <c r="I915">
        <v>51</v>
      </c>
    </row>
    <row r="916" spans="1:9" x14ac:dyDescent="0.2">
      <c r="A916">
        <v>915</v>
      </c>
      <c r="D916">
        <v>63</v>
      </c>
      <c r="I916">
        <v>51</v>
      </c>
    </row>
    <row r="917" spans="1:9" x14ac:dyDescent="0.2">
      <c r="A917">
        <v>916</v>
      </c>
      <c r="D917">
        <v>63</v>
      </c>
      <c r="I917">
        <v>51</v>
      </c>
    </row>
    <row r="918" spans="1:9" x14ac:dyDescent="0.2">
      <c r="A918">
        <v>917</v>
      </c>
      <c r="D918">
        <v>63</v>
      </c>
      <c r="I918">
        <v>51</v>
      </c>
    </row>
    <row r="919" spans="1:9" x14ac:dyDescent="0.2">
      <c r="A919">
        <v>918</v>
      </c>
      <c r="D919">
        <v>63</v>
      </c>
      <c r="I919">
        <v>51</v>
      </c>
    </row>
    <row r="920" spans="1:9" x14ac:dyDescent="0.2">
      <c r="A920">
        <v>919</v>
      </c>
      <c r="D920">
        <v>63</v>
      </c>
      <c r="I920">
        <v>51</v>
      </c>
    </row>
    <row r="921" spans="1:9" x14ac:dyDescent="0.2">
      <c r="A921">
        <v>920</v>
      </c>
      <c r="D921">
        <v>63</v>
      </c>
      <c r="I921">
        <v>51</v>
      </c>
    </row>
    <row r="922" spans="1:9" x14ac:dyDescent="0.2">
      <c r="A922">
        <v>921</v>
      </c>
      <c r="D922">
        <v>63</v>
      </c>
      <c r="I922">
        <v>51</v>
      </c>
    </row>
    <row r="923" spans="1:9" x14ac:dyDescent="0.2">
      <c r="A923">
        <v>922</v>
      </c>
      <c r="D923">
        <v>63</v>
      </c>
      <c r="I923">
        <v>51</v>
      </c>
    </row>
    <row r="924" spans="1:9" x14ac:dyDescent="0.2">
      <c r="A924">
        <v>923</v>
      </c>
      <c r="D924">
        <v>63</v>
      </c>
      <c r="I924">
        <v>51</v>
      </c>
    </row>
    <row r="925" spans="1:9" x14ac:dyDescent="0.2">
      <c r="A925">
        <v>924</v>
      </c>
      <c r="D925">
        <v>63</v>
      </c>
      <c r="I925">
        <v>51</v>
      </c>
    </row>
    <row r="926" spans="1:9" x14ac:dyDescent="0.2">
      <c r="A926">
        <v>925</v>
      </c>
      <c r="D926">
        <v>63</v>
      </c>
      <c r="I926">
        <v>51</v>
      </c>
    </row>
    <row r="927" spans="1:9" x14ac:dyDescent="0.2">
      <c r="A927">
        <v>926</v>
      </c>
      <c r="D927">
        <v>63</v>
      </c>
      <c r="I927">
        <v>51</v>
      </c>
    </row>
    <row r="928" spans="1:9" x14ac:dyDescent="0.2">
      <c r="A928">
        <v>927</v>
      </c>
      <c r="D928">
        <v>63</v>
      </c>
      <c r="I928">
        <v>51</v>
      </c>
    </row>
    <row r="929" spans="1:9" x14ac:dyDescent="0.2">
      <c r="A929">
        <v>928</v>
      </c>
      <c r="D929">
        <v>63</v>
      </c>
      <c r="I929">
        <v>51</v>
      </c>
    </row>
    <row r="930" spans="1:9" x14ac:dyDescent="0.2">
      <c r="A930">
        <v>929</v>
      </c>
      <c r="D930">
        <v>63</v>
      </c>
      <c r="I930">
        <v>51</v>
      </c>
    </row>
    <row r="931" spans="1:9" x14ac:dyDescent="0.2">
      <c r="A931">
        <v>930</v>
      </c>
      <c r="D931">
        <v>63</v>
      </c>
      <c r="I931">
        <v>51</v>
      </c>
    </row>
    <row r="932" spans="1:9" x14ac:dyDescent="0.2">
      <c r="A932">
        <v>931</v>
      </c>
      <c r="D932">
        <v>63</v>
      </c>
      <c r="I932">
        <v>51</v>
      </c>
    </row>
    <row r="933" spans="1:9" x14ac:dyDescent="0.2">
      <c r="A933">
        <v>932</v>
      </c>
      <c r="D933">
        <v>63</v>
      </c>
      <c r="I933">
        <v>51</v>
      </c>
    </row>
    <row r="934" spans="1:9" x14ac:dyDescent="0.2">
      <c r="A934">
        <v>933</v>
      </c>
      <c r="D934">
        <v>63</v>
      </c>
      <c r="I934">
        <v>51</v>
      </c>
    </row>
    <row r="935" spans="1:9" x14ac:dyDescent="0.2">
      <c r="A935">
        <v>934</v>
      </c>
      <c r="D935">
        <v>63</v>
      </c>
      <c r="I935">
        <v>51</v>
      </c>
    </row>
    <row r="936" spans="1:9" x14ac:dyDescent="0.2">
      <c r="A936">
        <v>935</v>
      </c>
      <c r="D936">
        <v>63</v>
      </c>
      <c r="I936">
        <v>51</v>
      </c>
    </row>
    <row r="937" spans="1:9" x14ac:dyDescent="0.2">
      <c r="A937">
        <v>936</v>
      </c>
      <c r="D937">
        <v>63</v>
      </c>
      <c r="I937">
        <v>51</v>
      </c>
    </row>
    <row r="938" spans="1:9" x14ac:dyDescent="0.2">
      <c r="A938">
        <v>937</v>
      </c>
      <c r="D938">
        <v>63</v>
      </c>
      <c r="I938">
        <v>51</v>
      </c>
    </row>
    <row r="939" spans="1:9" x14ac:dyDescent="0.2">
      <c r="A939">
        <v>938</v>
      </c>
      <c r="D939">
        <v>63</v>
      </c>
      <c r="I939">
        <v>51</v>
      </c>
    </row>
    <row r="940" spans="1:9" x14ac:dyDescent="0.2">
      <c r="A940">
        <v>939</v>
      </c>
      <c r="D940">
        <v>63</v>
      </c>
      <c r="I940">
        <v>51</v>
      </c>
    </row>
    <row r="941" spans="1:9" x14ac:dyDescent="0.2">
      <c r="A941">
        <v>940</v>
      </c>
      <c r="D941">
        <v>63</v>
      </c>
      <c r="I941">
        <v>51</v>
      </c>
    </row>
    <row r="942" spans="1:9" x14ac:dyDescent="0.2">
      <c r="A942">
        <v>941</v>
      </c>
      <c r="D942">
        <v>63</v>
      </c>
      <c r="I942">
        <v>51</v>
      </c>
    </row>
    <row r="943" spans="1:9" x14ac:dyDescent="0.2">
      <c r="A943">
        <v>942</v>
      </c>
      <c r="D943">
        <v>63</v>
      </c>
      <c r="I943">
        <v>51</v>
      </c>
    </row>
    <row r="944" spans="1:9" x14ac:dyDescent="0.2">
      <c r="A944">
        <v>943</v>
      </c>
      <c r="D944">
        <v>63</v>
      </c>
      <c r="I944">
        <v>51</v>
      </c>
    </row>
    <row r="945" spans="1:9" x14ac:dyDescent="0.2">
      <c r="A945">
        <v>944</v>
      </c>
      <c r="D945">
        <v>63</v>
      </c>
      <c r="I945">
        <v>51</v>
      </c>
    </row>
    <row r="946" spans="1:9" x14ac:dyDescent="0.2">
      <c r="A946">
        <v>945</v>
      </c>
      <c r="D946">
        <v>63</v>
      </c>
      <c r="I946">
        <v>51</v>
      </c>
    </row>
    <row r="947" spans="1:9" x14ac:dyDescent="0.2">
      <c r="A947">
        <v>946</v>
      </c>
      <c r="D947">
        <v>63</v>
      </c>
      <c r="I947">
        <v>51</v>
      </c>
    </row>
    <row r="948" spans="1:9" x14ac:dyDescent="0.2">
      <c r="A948">
        <v>947</v>
      </c>
      <c r="D948">
        <v>63</v>
      </c>
      <c r="I948">
        <v>51</v>
      </c>
    </row>
    <row r="949" spans="1:9" x14ac:dyDescent="0.2">
      <c r="A949">
        <v>948</v>
      </c>
      <c r="D949">
        <v>63</v>
      </c>
      <c r="I949">
        <v>51</v>
      </c>
    </row>
    <row r="950" spans="1:9" x14ac:dyDescent="0.2">
      <c r="A950">
        <v>949</v>
      </c>
      <c r="D950">
        <v>63</v>
      </c>
      <c r="I950">
        <v>51</v>
      </c>
    </row>
    <row r="951" spans="1:9" x14ac:dyDescent="0.2">
      <c r="A951">
        <v>950</v>
      </c>
      <c r="D951">
        <v>63</v>
      </c>
      <c r="I951">
        <v>51</v>
      </c>
    </row>
    <row r="952" spans="1:9" x14ac:dyDescent="0.2">
      <c r="A952">
        <v>951</v>
      </c>
      <c r="D952">
        <v>63</v>
      </c>
      <c r="I952">
        <v>51</v>
      </c>
    </row>
    <row r="953" spans="1:9" x14ac:dyDescent="0.2">
      <c r="A953">
        <v>952</v>
      </c>
      <c r="D953">
        <v>63</v>
      </c>
      <c r="I953">
        <v>51</v>
      </c>
    </row>
    <row r="954" spans="1:9" x14ac:dyDescent="0.2">
      <c r="A954">
        <v>953</v>
      </c>
      <c r="D954">
        <v>63</v>
      </c>
      <c r="I954">
        <v>51</v>
      </c>
    </row>
    <row r="955" spans="1:9" x14ac:dyDescent="0.2">
      <c r="A955">
        <v>954</v>
      </c>
      <c r="D955">
        <v>63</v>
      </c>
      <c r="I955">
        <v>51</v>
      </c>
    </row>
    <row r="956" spans="1:9" x14ac:dyDescent="0.2">
      <c r="A956">
        <v>955</v>
      </c>
      <c r="D956">
        <v>63</v>
      </c>
      <c r="I956">
        <v>51</v>
      </c>
    </row>
    <row r="957" spans="1:9" x14ac:dyDescent="0.2">
      <c r="A957">
        <v>956</v>
      </c>
      <c r="D957">
        <v>63</v>
      </c>
      <c r="I957">
        <v>51</v>
      </c>
    </row>
    <row r="958" spans="1:9" x14ac:dyDescent="0.2">
      <c r="A958">
        <v>957</v>
      </c>
      <c r="D958">
        <v>63</v>
      </c>
      <c r="I958">
        <v>51</v>
      </c>
    </row>
    <row r="959" spans="1:9" x14ac:dyDescent="0.2">
      <c r="A959">
        <v>958</v>
      </c>
      <c r="D959">
        <v>63</v>
      </c>
      <c r="I959">
        <v>51</v>
      </c>
    </row>
    <row r="960" spans="1:9" x14ac:dyDescent="0.2">
      <c r="A960">
        <v>959</v>
      </c>
      <c r="D960">
        <v>63</v>
      </c>
      <c r="I960">
        <v>51</v>
      </c>
    </row>
    <row r="961" spans="1:9" x14ac:dyDescent="0.2">
      <c r="A961">
        <v>960</v>
      </c>
      <c r="D961">
        <v>63</v>
      </c>
      <c r="I961">
        <v>51</v>
      </c>
    </row>
    <row r="962" spans="1:9" x14ac:dyDescent="0.2">
      <c r="A962">
        <v>961</v>
      </c>
      <c r="D962">
        <v>63</v>
      </c>
      <c r="I962">
        <v>51</v>
      </c>
    </row>
    <row r="963" spans="1:9" x14ac:dyDescent="0.2">
      <c r="A963">
        <v>962</v>
      </c>
      <c r="D963">
        <v>63</v>
      </c>
      <c r="I963">
        <v>51</v>
      </c>
    </row>
    <row r="964" spans="1:9" x14ac:dyDescent="0.2">
      <c r="A964">
        <v>963</v>
      </c>
      <c r="D964">
        <v>63</v>
      </c>
      <c r="I964">
        <v>51</v>
      </c>
    </row>
    <row r="965" spans="1:9" x14ac:dyDescent="0.2">
      <c r="A965">
        <v>964</v>
      </c>
      <c r="D965">
        <v>63</v>
      </c>
      <c r="I965">
        <v>51</v>
      </c>
    </row>
    <row r="966" spans="1:9" x14ac:dyDescent="0.2">
      <c r="A966">
        <v>965</v>
      </c>
      <c r="D966">
        <v>63</v>
      </c>
      <c r="I966">
        <v>51</v>
      </c>
    </row>
    <row r="967" spans="1:9" x14ac:dyDescent="0.2">
      <c r="A967">
        <v>966</v>
      </c>
      <c r="D967">
        <v>63</v>
      </c>
      <c r="I967">
        <v>51</v>
      </c>
    </row>
    <row r="968" spans="1:9" x14ac:dyDescent="0.2">
      <c r="A968">
        <v>967</v>
      </c>
      <c r="D968">
        <v>63</v>
      </c>
      <c r="I968">
        <v>51</v>
      </c>
    </row>
    <row r="969" spans="1:9" x14ac:dyDescent="0.2">
      <c r="A969">
        <v>968</v>
      </c>
      <c r="D969">
        <v>63</v>
      </c>
      <c r="I969">
        <v>51</v>
      </c>
    </row>
    <row r="970" spans="1:9" x14ac:dyDescent="0.2">
      <c r="A970">
        <v>969</v>
      </c>
      <c r="D970">
        <v>63</v>
      </c>
      <c r="I970">
        <v>51</v>
      </c>
    </row>
    <row r="971" spans="1:9" x14ac:dyDescent="0.2">
      <c r="A971">
        <v>970</v>
      </c>
      <c r="D971">
        <v>63</v>
      </c>
      <c r="I971">
        <v>51</v>
      </c>
    </row>
    <row r="972" spans="1:9" x14ac:dyDescent="0.2">
      <c r="A972">
        <v>971</v>
      </c>
      <c r="D972">
        <v>63</v>
      </c>
      <c r="I972">
        <v>51</v>
      </c>
    </row>
    <row r="973" spans="1:9" x14ac:dyDescent="0.2">
      <c r="A973">
        <v>972</v>
      </c>
      <c r="D973">
        <v>63</v>
      </c>
      <c r="I973">
        <v>51</v>
      </c>
    </row>
    <row r="974" spans="1:9" x14ac:dyDescent="0.2">
      <c r="A974">
        <v>973</v>
      </c>
      <c r="D974">
        <v>63</v>
      </c>
      <c r="I974">
        <v>51</v>
      </c>
    </row>
    <row r="975" spans="1:9" x14ac:dyDescent="0.2">
      <c r="A975">
        <v>974</v>
      </c>
      <c r="D975">
        <v>63</v>
      </c>
      <c r="I975">
        <v>51</v>
      </c>
    </row>
    <row r="976" spans="1:9" x14ac:dyDescent="0.2">
      <c r="A976">
        <v>975</v>
      </c>
      <c r="D976">
        <v>63</v>
      </c>
      <c r="I976">
        <v>51</v>
      </c>
    </row>
    <row r="977" spans="1:9" x14ac:dyDescent="0.2">
      <c r="A977">
        <v>976</v>
      </c>
      <c r="D977">
        <v>63</v>
      </c>
      <c r="I977">
        <v>51</v>
      </c>
    </row>
    <row r="978" spans="1:9" x14ac:dyDescent="0.2">
      <c r="A978">
        <v>977</v>
      </c>
      <c r="D978">
        <v>63</v>
      </c>
      <c r="I978">
        <v>51</v>
      </c>
    </row>
    <row r="979" spans="1:9" x14ac:dyDescent="0.2">
      <c r="A979">
        <v>978</v>
      </c>
      <c r="D979">
        <v>63</v>
      </c>
      <c r="I979">
        <v>51</v>
      </c>
    </row>
    <row r="980" spans="1:9" x14ac:dyDescent="0.2">
      <c r="A980">
        <v>979</v>
      </c>
      <c r="D980">
        <v>63</v>
      </c>
      <c r="I980">
        <v>52</v>
      </c>
    </row>
    <row r="981" spans="1:9" x14ac:dyDescent="0.2">
      <c r="A981">
        <v>980</v>
      </c>
      <c r="D981">
        <v>63</v>
      </c>
      <c r="I981">
        <v>52</v>
      </c>
    </row>
    <row r="982" spans="1:9" x14ac:dyDescent="0.2">
      <c r="A982">
        <v>981</v>
      </c>
      <c r="D982">
        <v>63</v>
      </c>
      <c r="I982">
        <v>52</v>
      </c>
    </row>
    <row r="983" spans="1:9" x14ac:dyDescent="0.2">
      <c r="A983">
        <v>982</v>
      </c>
      <c r="D983">
        <v>63</v>
      </c>
      <c r="I983">
        <v>52</v>
      </c>
    </row>
    <row r="984" spans="1:9" x14ac:dyDescent="0.2">
      <c r="A984">
        <v>983</v>
      </c>
      <c r="D984">
        <v>63</v>
      </c>
      <c r="I984">
        <v>52</v>
      </c>
    </row>
    <row r="985" spans="1:9" x14ac:dyDescent="0.2">
      <c r="A985">
        <v>984</v>
      </c>
      <c r="D985">
        <v>63</v>
      </c>
      <c r="I985">
        <v>52</v>
      </c>
    </row>
    <row r="986" spans="1:9" x14ac:dyDescent="0.2">
      <c r="A986">
        <v>985</v>
      </c>
      <c r="D986">
        <v>63</v>
      </c>
      <c r="I986">
        <v>52</v>
      </c>
    </row>
    <row r="987" spans="1:9" x14ac:dyDescent="0.2">
      <c r="A987">
        <v>986</v>
      </c>
      <c r="D987">
        <v>63</v>
      </c>
      <c r="I987">
        <v>52</v>
      </c>
    </row>
    <row r="988" spans="1:9" x14ac:dyDescent="0.2">
      <c r="A988">
        <v>987</v>
      </c>
      <c r="D988">
        <v>63</v>
      </c>
      <c r="I988">
        <v>52</v>
      </c>
    </row>
    <row r="989" spans="1:9" x14ac:dyDescent="0.2">
      <c r="A989">
        <v>988</v>
      </c>
      <c r="D989">
        <v>63</v>
      </c>
      <c r="I989">
        <v>52</v>
      </c>
    </row>
    <row r="990" spans="1:9" x14ac:dyDescent="0.2">
      <c r="A990">
        <v>989</v>
      </c>
      <c r="D990">
        <v>63</v>
      </c>
      <c r="I990">
        <v>52</v>
      </c>
    </row>
    <row r="991" spans="1:9" x14ac:dyDescent="0.2">
      <c r="A991">
        <v>990</v>
      </c>
      <c r="D991">
        <v>63</v>
      </c>
      <c r="I991">
        <v>52</v>
      </c>
    </row>
    <row r="992" spans="1:9" x14ac:dyDescent="0.2">
      <c r="A992">
        <v>991</v>
      </c>
      <c r="D992">
        <v>63</v>
      </c>
      <c r="I992">
        <v>52</v>
      </c>
    </row>
    <row r="993" spans="1:9" x14ac:dyDescent="0.2">
      <c r="A993">
        <v>992</v>
      </c>
      <c r="D993">
        <v>63</v>
      </c>
      <c r="I993">
        <v>52</v>
      </c>
    </row>
    <row r="994" spans="1:9" x14ac:dyDescent="0.2">
      <c r="A994">
        <v>993</v>
      </c>
      <c r="D994">
        <v>63</v>
      </c>
      <c r="I994">
        <v>52</v>
      </c>
    </row>
    <row r="995" spans="1:9" x14ac:dyDescent="0.2">
      <c r="A995">
        <v>994</v>
      </c>
      <c r="D995">
        <v>63</v>
      </c>
      <c r="I995">
        <v>52</v>
      </c>
    </row>
    <row r="996" spans="1:9" x14ac:dyDescent="0.2">
      <c r="A996">
        <v>995</v>
      </c>
      <c r="D996">
        <v>63</v>
      </c>
      <c r="I996">
        <v>52</v>
      </c>
    </row>
    <row r="997" spans="1:9" x14ac:dyDescent="0.2">
      <c r="A997">
        <v>996</v>
      </c>
      <c r="D997">
        <v>63</v>
      </c>
      <c r="I997">
        <v>52</v>
      </c>
    </row>
    <row r="998" spans="1:9" x14ac:dyDescent="0.2">
      <c r="A998">
        <v>997</v>
      </c>
      <c r="D998">
        <v>63</v>
      </c>
      <c r="I998">
        <v>52</v>
      </c>
    </row>
    <row r="999" spans="1:9" x14ac:dyDescent="0.2">
      <c r="A999">
        <v>998</v>
      </c>
      <c r="D999">
        <v>63</v>
      </c>
      <c r="I999">
        <v>52</v>
      </c>
    </row>
    <row r="1000" spans="1:9" x14ac:dyDescent="0.2">
      <c r="A1000">
        <v>999</v>
      </c>
      <c r="D1000">
        <v>63</v>
      </c>
      <c r="I1000">
        <v>52</v>
      </c>
    </row>
    <row r="1001" spans="1:9" x14ac:dyDescent="0.2">
      <c r="A1001">
        <v>1000</v>
      </c>
      <c r="D1001">
        <v>63</v>
      </c>
      <c r="I1001">
        <v>52</v>
      </c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A8B60-FF78-F14F-B548-B7C2DFDD14B0}">
  <dimension ref="A4:AF65"/>
  <sheetViews>
    <sheetView zoomScale="85" workbookViewId="0">
      <selection activeCell="Q25" sqref="Q25"/>
    </sheetView>
  </sheetViews>
  <sheetFormatPr baseColWidth="10" defaultRowHeight="16" x14ac:dyDescent="0.2"/>
  <cols>
    <col min="8" max="8" width="22" customWidth="1"/>
    <col min="9" max="9" width="15.33203125" customWidth="1"/>
    <col min="20" max="20" width="17.5" customWidth="1"/>
    <col min="21" max="21" width="15.33203125" customWidth="1"/>
    <col min="22" max="22" width="18.1640625" customWidth="1"/>
    <col min="23" max="23" width="15.1640625" customWidth="1"/>
  </cols>
  <sheetData>
    <row r="4" spans="1:32" x14ac:dyDescent="0.2">
      <c r="A4" s="28"/>
      <c r="B4" s="28"/>
      <c r="C4" s="28"/>
      <c r="D4" s="28"/>
      <c r="E4" s="28"/>
      <c r="F4" s="28" t="s">
        <v>572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T4" s="51" t="s">
        <v>265</v>
      </c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3"/>
    </row>
    <row r="5" spans="1:32" x14ac:dyDescent="0.2">
      <c r="T5" s="54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6"/>
    </row>
    <row r="6" spans="1:32" ht="18" x14ac:dyDescent="0.2">
      <c r="T6" s="57" t="s">
        <v>47</v>
      </c>
      <c r="U6" s="58" t="s">
        <v>258</v>
      </c>
      <c r="V6" s="55"/>
      <c r="W6" s="55"/>
      <c r="X6" s="55"/>
      <c r="Y6" s="55"/>
      <c r="Z6" s="55"/>
      <c r="AA6" s="55"/>
      <c r="AB6" s="55"/>
      <c r="AC6" s="55"/>
      <c r="AD6" s="55"/>
      <c r="AE6" s="55"/>
      <c r="AF6" s="56"/>
    </row>
    <row r="7" spans="1:32" ht="18" x14ac:dyDescent="0.2">
      <c r="T7" s="59" t="s">
        <v>259</v>
      </c>
      <c r="U7" s="60" t="s">
        <v>260</v>
      </c>
      <c r="V7" s="61" t="s">
        <v>261</v>
      </c>
      <c r="W7" s="62" t="s">
        <v>219</v>
      </c>
      <c r="X7" s="55"/>
      <c r="Y7" s="55"/>
      <c r="Z7" s="55"/>
      <c r="AA7" s="55"/>
      <c r="AB7" s="55"/>
      <c r="AC7" s="55"/>
      <c r="AD7" s="55"/>
      <c r="AE7" s="55"/>
      <c r="AF7" s="56"/>
    </row>
    <row r="8" spans="1:32" ht="18" x14ac:dyDescent="0.2">
      <c r="E8" s="131" t="s">
        <v>222</v>
      </c>
      <c r="F8" s="131"/>
      <c r="G8" s="131"/>
      <c r="H8" s="1"/>
      <c r="I8" s="1"/>
      <c r="K8" s="131" t="s">
        <v>494</v>
      </c>
      <c r="L8" s="131"/>
      <c r="M8" s="131"/>
      <c r="O8" s="1"/>
      <c r="P8" s="131" t="s">
        <v>495</v>
      </c>
      <c r="Q8" s="131"/>
      <c r="R8" s="131"/>
      <c r="T8" s="57" t="s">
        <v>262</v>
      </c>
      <c r="U8" s="58">
        <v>1</v>
      </c>
      <c r="V8" s="58">
        <v>1</v>
      </c>
      <c r="W8" s="58">
        <v>1</v>
      </c>
      <c r="X8" s="58">
        <v>1</v>
      </c>
      <c r="Y8" s="55"/>
      <c r="Z8" s="55"/>
      <c r="AA8" s="55"/>
      <c r="AB8" s="55"/>
      <c r="AC8" s="55"/>
      <c r="AD8" s="55"/>
      <c r="AE8" s="55"/>
      <c r="AF8" s="56"/>
    </row>
    <row r="9" spans="1:32" ht="18" x14ac:dyDescent="0.2">
      <c r="C9" t="s">
        <v>221</v>
      </c>
      <c r="E9" s="1" t="s">
        <v>217</v>
      </c>
      <c r="F9" s="1" t="s">
        <v>218</v>
      </c>
      <c r="G9" s="1" t="s">
        <v>220</v>
      </c>
      <c r="H9" s="1" t="s">
        <v>661</v>
      </c>
      <c r="I9" s="1" t="s">
        <v>662</v>
      </c>
      <c r="K9" s="1" t="s">
        <v>102</v>
      </c>
      <c r="L9" s="1" t="s">
        <v>103</v>
      </c>
      <c r="M9" s="1" t="s">
        <v>219</v>
      </c>
      <c r="O9" s="1" t="s">
        <v>47</v>
      </c>
      <c r="P9" s="1" t="s">
        <v>102</v>
      </c>
      <c r="Q9" s="1" t="s">
        <v>103</v>
      </c>
      <c r="R9" s="1" t="s">
        <v>219</v>
      </c>
      <c r="T9" s="57">
        <v>2</v>
      </c>
      <c r="U9" s="58">
        <v>2</v>
      </c>
      <c r="V9" s="58">
        <v>2</v>
      </c>
      <c r="W9" s="58">
        <v>2</v>
      </c>
      <c r="X9" s="58">
        <v>2</v>
      </c>
      <c r="Y9" s="55"/>
      <c r="Z9" s="55"/>
      <c r="AA9" s="55"/>
      <c r="AB9" s="55"/>
      <c r="AC9" s="55"/>
      <c r="AD9" s="55"/>
      <c r="AE9" s="55"/>
      <c r="AF9" s="56"/>
    </row>
    <row r="10" spans="1:32" ht="18" x14ac:dyDescent="0.2">
      <c r="C10">
        <v>0</v>
      </c>
      <c r="E10" s="1">
        <v>0</v>
      </c>
      <c r="F10" s="1">
        <v>0</v>
      </c>
      <c r="G10" s="1">
        <v>0</v>
      </c>
      <c r="H10" s="1">
        <f>SUM($E$10:E10)</f>
        <v>0</v>
      </c>
      <c r="I10" s="1">
        <v>0</v>
      </c>
      <c r="K10" s="1">
        <f>K25</f>
        <v>0</v>
      </c>
      <c r="L10" s="1">
        <f t="shared" ref="L10:M10" si="0">L25</f>
        <v>0</v>
      </c>
      <c r="M10" s="1">
        <f t="shared" si="0"/>
        <v>0</v>
      </c>
      <c r="O10" s="1">
        <f>C10</f>
        <v>0</v>
      </c>
      <c r="P10" s="1">
        <f>SUM($K$10:K10)</f>
        <v>0</v>
      </c>
      <c r="Q10" s="1">
        <f>SUM($K$10:L10)</f>
        <v>0</v>
      </c>
      <c r="R10" s="1">
        <f>SUM($K$10:M10)</f>
        <v>0</v>
      </c>
      <c r="T10" s="57">
        <v>3</v>
      </c>
      <c r="U10" s="58">
        <v>4</v>
      </c>
      <c r="V10" s="58">
        <v>4</v>
      </c>
      <c r="W10" s="58">
        <v>4</v>
      </c>
      <c r="X10" s="58">
        <v>4</v>
      </c>
      <c r="Y10" s="55"/>
      <c r="Z10" s="55"/>
      <c r="AA10" s="55"/>
      <c r="AB10" s="55"/>
      <c r="AC10" s="55"/>
      <c r="AD10" s="55"/>
      <c r="AE10" s="55"/>
      <c r="AF10" s="56"/>
    </row>
    <row r="11" spans="1:32" ht="18" x14ac:dyDescent="0.2">
      <c r="C11">
        <v>1</v>
      </c>
      <c r="E11" s="1">
        <v>1</v>
      </c>
      <c r="F11" s="1">
        <v>1</v>
      </c>
      <c r="G11" s="1">
        <v>1</v>
      </c>
      <c r="H11" s="1">
        <f>SUM($E$10:E11)</f>
        <v>1</v>
      </c>
      <c r="I11" s="1">
        <f>SUM($G$11:G11)</f>
        <v>1</v>
      </c>
      <c r="K11" s="1">
        <f t="shared" ref="K11:M11" si="1">K26</f>
        <v>15000</v>
      </c>
      <c r="L11" s="1">
        <f t="shared" si="1"/>
        <v>30000</v>
      </c>
      <c r="M11" s="1">
        <f t="shared" si="1"/>
        <v>60000</v>
      </c>
      <c r="O11" s="1">
        <f t="shared" ref="O11:O20" si="2">C11</f>
        <v>1</v>
      </c>
      <c r="P11" s="1">
        <f>SUM($K$10:K11)</f>
        <v>15000</v>
      </c>
      <c r="Q11" s="1">
        <f>SUM($K$10:L11)</f>
        <v>45000</v>
      </c>
      <c r="R11" s="1">
        <f>SUM($K$10:M11)</f>
        <v>105000</v>
      </c>
      <c r="T11" s="57">
        <v>4</v>
      </c>
      <c r="U11" s="58">
        <v>10</v>
      </c>
      <c r="V11" s="58">
        <v>10</v>
      </c>
      <c r="W11" s="58">
        <v>10</v>
      </c>
      <c r="X11" s="58">
        <v>10</v>
      </c>
      <c r="Y11" s="55"/>
      <c r="Z11" s="55"/>
      <c r="AA11" s="55"/>
      <c r="AB11" s="55"/>
      <c r="AC11" s="55"/>
      <c r="AD11" s="55"/>
      <c r="AE11" s="55"/>
      <c r="AF11" s="56"/>
    </row>
    <row r="12" spans="1:32" ht="18" x14ac:dyDescent="0.2">
      <c r="C12">
        <v>2</v>
      </c>
      <c r="E12" s="70">
        <v>5</v>
      </c>
      <c r="F12" s="70">
        <v>5</v>
      </c>
      <c r="G12" s="70">
        <v>3</v>
      </c>
      <c r="H12" s="1">
        <f>SUM($E$10:E12)</f>
        <v>6</v>
      </c>
      <c r="I12" s="1">
        <f>SUM($G$11:G12)</f>
        <v>4</v>
      </c>
      <c r="K12" s="1">
        <f t="shared" ref="K12:M12" si="3">K27</f>
        <v>30000</v>
      </c>
      <c r="L12" s="1">
        <f t="shared" si="3"/>
        <v>60000</v>
      </c>
      <c r="M12" s="1">
        <f t="shared" si="3"/>
        <v>120000</v>
      </c>
      <c r="O12" s="1">
        <f t="shared" si="2"/>
        <v>2</v>
      </c>
      <c r="P12" s="1">
        <f>SUM($K$10:K12)</f>
        <v>45000</v>
      </c>
      <c r="Q12" s="1">
        <f>SUM($K$10:L12)</f>
        <v>135000</v>
      </c>
      <c r="R12" s="1">
        <f>SUM($K$10:M12)</f>
        <v>315000</v>
      </c>
      <c r="T12" s="57">
        <v>5</v>
      </c>
      <c r="U12" s="58">
        <v>20</v>
      </c>
      <c r="V12" s="58">
        <v>20</v>
      </c>
      <c r="W12" s="58">
        <v>20</v>
      </c>
      <c r="X12" s="58">
        <v>20</v>
      </c>
      <c r="Y12" s="55"/>
      <c r="Z12" s="55"/>
      <c r="AA12" s="55"/>
      <c r="AB12" s="55"/>
      <c r="AC12" s="55"/>
      <c r="AD12" s="55"/>
      <c r="AE12" s="55"/>
      <c r="AF12" s="56"/>
    </row>
    <row r="13" spans="1:32" ht="18" x14ac:dyDescent="0.2">
      <c r="C13">
        <v>3</v>
      </c>
      <c r="E13" s="70">
        <v>10</v>
      </c>
      <c r="F13" s="70">
        <v>10</v>
      </c>
      <c r="G13" s="70">
        <v>5</v>
      </c>
      <c r="H13" s="1">
        <f>SUM($E$10:E13)</f>
        <v>16</v>
      </c>
      <c r="I13" s="1">
        <f>SUM($G$11:G13)</f>
        <v>9</v>
      </c>
      <c r="K13" s="1">
        <f t="shared" ref="K13:M13" si="4">K28</f>
        <v>60000</v>
      </c>
      <c r="L13" s="1">
        <f t="shared" si="4"/>
        <v>120000</v>
      </c>
      <c r="M13" s="1">
        <f t="shared" si="4"/>
        <v>150000</v>
      </c>
      <c r="O13" s="1">
        <f t="shared" si="2"/>
        <v>3</v>
      </c>
      <c r="P13" s="1">
        <f>SUM($K$10:K13)</f>
        <v>105000</v>
      </c>
      <c r="Q13" s="1">
        <f>SUM($K$10:L13)</f>
        <v>315000</v>
      </c>
      <c r="R13" s="1">
        <f>SUM($K$10:M13)</f>
        <v>645000</v>
      </c>
      <c r="T13" s="57">
        <v>6</v>
      </c>
      <c r="U13" s="58">
        <v>50</v>
      </c>
      <c r="V13" s="58">
        <v>50</v>
      </c>
      <c r="W13" s="58">
        <v>50</v>
      </c>
      <c r="X13" s="58" t="s">
        <v>18</v>
      </c>
      <c r="Y13" s="55"/>
      <c r="Z13" s="55"/>
      <c r="AA13" s="55"/>
      <c r="AB13" s="55"/>
      <c r="AC13" s="55"/>
      <c r="AD13" s="55"/>
      <c r="AE13" s="55"/>
      <c r="AF13" s="56"/>
    </row>
    <row r="14" spans="1:32" ht="18" x14ac:dyDescent="0.2">
      <c r="C14">
        <v>4</v>
      </c>
      <c r="E14" s="70">
        <v>20</v>
      </c>
      <c r="F14" s="70">
        <v>20</v>
      </c>
      <c r="G14" s="70">
        <v>10</v>
      </c>
      <c r="H14" s="1">
        <f>SUM($E$10:E14)</f>
        <v>36</v>
      </c>
      <c r="I14" s="1">
        <f>SUM($G$11:G14)</f>
        <v>19</v>
      </c>
      <c r="K14" s="1">
        <f t="shared" ref="K14:M14" si="5">K29</f>
        <v>120000</v>
      </c>
      <c r="L14" s="1">
        <f t="shared" si="5"/>
        <v>150000</v>
      </c>
      <c r="M14" s="1">
        <f t="shared" si="5"/>
        <v>200000</v>
      </c>
      <c r="O14" s="1">
        <f t="shared" si="2"/>
        <v>4</v>
      </c>
      <c r="P14" s="1">
        <f>SUM($K$10:K14)</f>
        <v>225000</v>
      </c>
      <c r="Q14" s="1">
        <f>SUM($K$10:L14)</f>
        <v>585000</v>
      </c>
      <c r="R14" s="1">
        <f>SUM($K$10:M14)</f>
        <v>1115000</v>
      </c>
      <c r="T14" s="57">
        <v>7</v>
      </c>
      <c r="U14" s="58">
        <v>100</v>
      </c>
      <c r="V14" s="58">
        <v>100</v>
      </c>
      <c r="W14" s="58">
        <v>100</v>
      </c>
      <c r="X14" s="58" t="s">
        <v>263</v>
      </c>
      <c r="Y14" s="55"/>
      <c r="Z14" s="55"/>
      <c r="AA14" s="55"/>
      <c r="AB14" s="55"/>
      <c r="AC14" s="55"/>
      <c r="AD14" s="55"/>
      <c r="AE14" s="55"/>
      <c r="AF14" s="56"/>
    </row>
    <row r="15" spans="1:32" ht="18" x14ac:dyDescent="0.2">
      <c r="C15">
        <v>5</v>
      </c>
      <c r="E15" s="70">
        <v>30</v>
      </c>
      <c r="F15" s="70">
        <v>30</v>
      </c>
      <c r="G15" s="70">
        <v>15</v>
      </c>
      <c r="H15" s="1">
        <f>SUM($E$10:E15)</f>
        <v>66</v>
      </c>
      <c r="I15" s="1">
        <f>SUM($G$11:G15)</f>
        <v>34</v>
      </c>
      <c r="K15" s="1">
        <f t="shared" ref="K15:M15" si="6">K30</f>
        <v>150000</v>
      </c>
      <c r="L15" s="1">
        <f t="shared" si="6"/>
        <v>200000</v>
      </c>
      <c r="M15" s="1">
        <f t="shared" si="6"/>
        <v>400000</v>
      </c>
      <c r="O15" s="1">
        <f t="shared" si="2"/>
        <v>5</v>
      </c>
      <c r="P15" s="1">
        <f>SUM($K$10:K15)</f>
        <v>375000</v>
      </c>
      <c r="Q15" s="1">
        <f>SUM($K$10:L15)</f>
        <v>935000</v>
      </c>
      <c r="R15" s="1">
        <f>SUM($K$10:M15)</f>
        <v>1865000</v>
      </c>
      <c r="T15" s="57">
        <v>8</v>
      </c>
      <c r="U15" s="58">
        <v>200</v>
      </c>
      <c r="V15" s="58">
        <v>200</v>
      </c>
      <c r="W15" s="58">
        <v>200</v>
      </c>
      <c r="X15" s="58" t="s">
        <v>263</v>
      </c>
      <c r="Y15" s="55"/>
      <c r="Z15" s="55"/>
      <c r="AA15" s="55"/>
      <c r="AB15" s="55"/>
      <c r="AC15" s="55"/>
      <c r="AD15" s="55"/>
      <c r="AE15" s="55"/>
      <c r="AF15" s="56"/>
    </row>
    <row r="16" spans="1:32" ht="18" x14ac:dyDescent="0.2">
      <c r="C16">
        <v>6</v>
      </c>
      <c r="E16" s="70">
        <v>50</v>
      </c>
      <c r="F16" s="70">
        <v>50</v>
      </c>
      <c r="G16" s="70">
        <v>25</v>
      </c>
      <c r="H16" s="1">
        <f>SUM($E$10:E16)</f>
        <v>116</v>
      </c>
      <c r="I16" s="1">
        <f>SUM($G$11:G16)</f>
        <v>59</v>
      </c>
      <c r="K16" s="1">
        <f t="shared" ref="K16:M16" si="7">K31</f>
        <v>200000</v>
      </c>
      <c r="L16" s="1">
        <f t="shared" si="7"/>
        <v>400000</v>
      </c>
      <c r="M16" s="1">
        <f t="shared" si="7"/>
        <v>800000</v>
      </c>
      <c r="O16" s="1">
        <f t="shared" si="2"/>
        <v>6</v>
      </c>
      <c r="P16" s="1">
        <f>SUM($K$10:K16)</f>
        <v>575000</v>
      </c>
      <c r="Q16" s="1">
        <f>SUM($K$10:L16)</f>
        <v>1535000</v>
      </c>
      <c r="R16" s="1">
        <f>SUM($K$10:M16)</f>
        <v>3265000</v>
      </c>
      <c r="T16" s="57">
        <v>9</v>
      </c>
      <c r="U16" s="58">
        <v>400</v>
      </c>
      <c r="V16" s="58">
        <v>400</v>
      </c>
      <c r="W16" s="58" t="s">
        <v>263</v>
      </c>
      <c r="X16" s="58" t="s">
        <v>263</v>
      </c>
      <c r="Y16" s="55"/>
      <c r="Z16" s="55"/>
      <c r="AA16" s="55"/>
      <c r="AB16" s="55"/>
      <c r="AC16" s="55"/>
      <c r="AD16" s="55"/>
      <c r="AE16" s="55"/>
      <c r="AF16" s="56"/>
    </row>
    <row r="17" spans="3:32" ht="18" x14ac:dyDescent="0.2">
      <c r="C17">
        <v>7</v>
      </c>
      <c r="E17" s="70">
        <v>80</v>
      </c>
      <c r="F17" s="70">
        <v>80</v>
      </c>
      <c r="G17" s="70">
        <v>40</v>
      </c>
      <c r="H17" s="1">
        <f>SUM($E$10:E17)</f>
        <v>196</v>
      </c>
      <c r="I17" s="1">
        <f>SUM($G$11:G17)</f>
        <v>99</v>
      </c>
      <c r="K17" s="1">
        <f t="shared" ref="K17:M17" si="8">K32</f>
        <v>400000</v>
      </c>
      <c r="L17" s="1">
        <f t="shared" si="8"/>
        <v>800000</v>
      </c>
      <c r="M17" s="1">
        <f t="shared" si="8"/>
        <v>1000000</v>
      </c>
      <c r="O17" s="1">
        <f t="shared" si="2"/>
        <v>7</v>
      </c>
      <c r="P17" s="1">
        <f>SUM($K$10:K17)</f>
        <v>975000</v>
      </c>
      <c r="Q17" s="1">
        <f>SUM($K$10:L17)</f>
        <v>2735000</v>
      </c>
      <c r="R17" s="1">
        <f>SUM($K$10:M17)</f>
        <v>5465000</v>
      </c>
      <c r="T17" s="57">
        <v>10</v>
      </c>
      <c r="U17" s="58">
        <v>800</v>
      </c>
      <c r="V17" s="58">
        <v>800</v>
      </c>
      <c r="W17" s="58" t="s">
        <v>263</v>
      </c>
      <c r="X17" s="58" t="s">
        <v>263</v>
      </c>
      <c r="Y17" s="55"/>
      <c r="Z17" s="55"/>
      <c r="AA17" s="55"/>
      <c r="AB17" s="55"/>
      <c r="AC17" s="55"/>
      <c r="AD17" s="55"/>
      <c r="AE17" s="55"/>
      <c r="AF17" s="56"/>
    </row>
    <row r="18" spans="3:32" ht="18" x14ac:dyDescent="0.2">
      <c r="C18">
        <v>8</v>
      </c>
      <c r="E18" s="70">
        <v>120</v>
      </c>
      <c r="F18" s="70">
        <v>120</v>
      </c>
      <c r="G18" s="70">
        <v>60</v>
      </c>
      <c r="H18" s="1">
        <f>SUM($E$10:E18)</f>
        <v>316</v>
      </c>
      <c r="I18" s="1">
        <f>SUM($G$11:G18)</f>
        <v>159</v>
      </c>
      <c r="K18" s="1">
        <f t="shared" ref="K18:M18" si="9">K33</f>
        <v>800000</v>
      </c>
      <c r="L18" s="1">
        <f t="shared" si="9"/>
        <v>1000000</v>
      </c>
      <c r="M18" s="1">
        <f t="shared" si="9"/>
        <v>1200000</v>
      </c>
      <c r="O18" s="1">
        <f t="shared" si="2"/>
        <v>8</v>
      </c>
      <c r="P18" s="1">
        <f>SUM($K$10:K18)</f>
        <v>1775000</v>
      </c>
      <c r="Q18" s="1">
        <f>SUM($K$10:L18)</f>
        <v>4535000</v>
      </c>
      <c r="R18" s="1">
        <f>SUM($K$10:M18)</f>
        <v>8465000</v>
      </c>
      <c r="T18" s="57">
        <v>11</v>
      </c>
      <c r="U18" s="58">
        <v>1000</v>
      </c>
      <c r="V18" s="58">
        <v>1000</v>
      </c>
      <c r="W18" s="58" t="s">
        <v>263</v>
      </c>
      <c r="X18" s="58" t="s">
        <v>263</v>
      </c>
      <c r="Y18" s="55"/>
      <c r="Z18" s="55"/>
      <c r="AA18" s="55"/>
      <c r="AB18" s="55"/>
      <c r="AC18" s="55"/>
      <c r="AD18" s="55"/>
      <c r="AE18" s="55"/>
      <c r="AF18" s="56"/>
    </row>
    <row r="19" spans="3:32" ht="18" x14ac:dyDescent="0.2">
      <c r="C19">
        <v>9</v>
      </c>
      <c r="E19" s="70">
        <v>170</v>
      </c>
      <c r="F19" s="70">
        <v>170</v>
      </c>
      <c r="G19" s="70">
        <v>100</v>
      </c>
      <c r="H19" s="1">
        <f>SUM($E$10:E19)</f>
        <v>486</v>
      </c>
      <c r="I19" s="1">
        <f>SUM($G$11:G19)</f>
        <v>259</v>
      </c>
      <c r="K19" s="1">
        <f t="shared" ref="K19:M19" si="10">K34</f>
        <v>1000000</v>
      </c>
      <c r="L19" s="1">
        <f t="shared" si="10"/>
        <v>1200000</v>
      </c>
      <c r="M19" s="1">
        <f t="shared" si="10"/>
        <v>1500000</v>
      </c>
      <c r="O19" s="1">
        <f t="shared" si="2"/>
        <v>9</v>
      </c>
      <c r="P19" s="1">
        <f>SUM($K$10:K19)</f>
        <v>2775000</v>
      </c>
      <c r="Q19" s="1">
        <f>SUM($K$10:L19)</f>
        <v>6735000</v>
      </c>
      <c r="R19" s="1">
        <f>SUM($K$10:M19)</f>
        <v>12165000</v>
      </c>
      <c r="T19" s="57">
        <v>12</v>
      </c>
      <c r="U19" s="58">
        <v>2000</v>
      </c>
      <c r="V19" s="58" t="s">
        <v>263</v>
      </c>
      <c r="W19" s="58" t="s">
        <v>263</v>
      </c>
      <c r="X19" s="58" t="s">
        <v>263</v>
      </c>
      <c r="Y19" s="55"/>
      <c r="Z19" s="55"/>
      <c r="AA19" s="55"/>
      <c r="AB19" s="55"/>
      <c r="AC19" s="55"/>
      <c r="AD19" s="55"/>
      <c r="AE19" s="55"/>
      <c r="AF19" s="56"/>
    </row>
    <row r="20" spans="3:32" ht="18" x14ac:dyDescent="0.2">
      <c r="C20">
        <v>10</v>
      </c>
      <c r="E20" s="70">
        <v>230</v>
      </c>
      <c r="F20" s="70">
        <v>230</v>
      </c>
      <c r="G20" s="70">
        <v>130</v>
      </c>
      <c r="H20" s="1">
        <f>SUM($E$10:E20)</f>
        <v>716</v>
      </c>
      <c r="I20" s="1">
        <f>SUM($G$11:G20)</f>
        <v>389</v>
      </c>
      <c r="K20" s="1">
        <f t="shared" ref="K20:M20" si="11">K35</f>
        <v>1200000</v>
      </c>
      <c r="L20" s="1">
        <f t="shared" si="11"/>
        <v>1500000</v>
      </c>
      <c r="M20" s="1">
        <f t="shared" si="11"/>
        <v>1800000</v>
      </c>
      <c r="O20" s="1">
        <f t="shared" si="2"/>
        <v>10</v>
      </c>
      <c r="P20" s="1">
        <f>SUM($K$10:K20)</f>
        <v>3975000</v>
      </c>
      <c r="Q20" s="1">
        <f>SUM($K$10:L20)</f>
        <v>9435000</v>
      </c>
      <c r="R20" s="1">
        <f>SUM($K$10:M20)</f>
        <v>16665000</v>
      </c>
      <c r="T20" s="57">
        <v>13</v>
      </c>
      <c r="U20" s="58">
        <v>5000</v>
      </c>
      <c r="V20" s="58" t="s">
        <v>263</v>
      </c>
      <c r="W20" s="58" t="s">
        <v>263</v>
      </c>
      <c r="X20" s="58" t="s">
        <v>263</v>
      </c>
      <c r="Y20" s="55"/>
      <c r="Z20" s="55"/>
      <c r="AA20" s="55"/>
      <c r="AB20" s="55"/>
      <c r="AC20" s="55"/>
      <c r="AD20" s="55"/>
      <c r="AE20" s="55"/>
      <c r="AF20" s="56"/>
    </row>
    <row r="21" spans="3:32" ht="18" x14ac:dyDescent="0.2">
      <c r="T21" s="57" t="s">
        <v>264</v>
      </c>
      <c r="U21" s="58">
        <v>9586</v>
      </c>
      <c r="V21" s="58">
        <v>2586</v>
      </c>
      <c r="W21" s="58">
        <v>386</v>
      </c>
      <c r="X21" s="58">
        <v>36</v>
      </c>
      <c r="Y21" s="55"/>
      <c r="Z21" s="55"/>
      <c r="AA21" s="55"/>
      <c r="AB21" s="55"/>
      <c r="AC21" s="55"/>
      <c r="AD21" s="55"/>
      <c r="AE21" s="55"/>
      <c r="AF21" s="56"/>
    </row>
    <row r="22" spans="3:32" x14ac:dyDescent="0.2">
      <c r="H22" s="55"/>
      <c r="I22" s="55"/>
      <c r="T22" s="54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6"/>
    </row>
    <row r="23" spans="3:32" x14ac:dyDescent="0.2">
      <c r="E23" t="s">
        <v>577</v>
      </c>
      <c r="H23" s="55"/>
      <c r="I23" s="55"/>
      <c r="T23" s="54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6"/>
    </row>
    <row r="24" spans="3:32" x14ac:dyDescent="0.2">
      <c r="E24" s="1" t="s">
        <v>217</v>
      </c>
      <c r="F24" s="1" t="s">
        <v>218</v>
      </c>
      <c r="G24" s="1" t="s">
        <v>220</v>
      </c>
      <c r="H24" s="55"/>
      <c r="I24" s="55"/>
      <c r="K24" s="1" t="s">
        <v>102</v>
      </c>
      <c r="L24" s="1" t="s">
        <v>103</v>
      </c>
      <c r="M24" s="1" t="s">
        <v>219</v>
      </c>
      <c r="T24" s="54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6"/>
    </row>
    <row r="25" spans="3:32" ht="18" x14ac:dyDescent="0.2">
      <c r="E25" s="1">
        <f>E10*'Chest&amp;Cards&amp;Offer'!$N$3</f>
        <v>0</v>
      </c>
      <c r="F25" s="1">
        <f>F10*'Chest&amp;Cards&amp;Offer'!$N$4</f>
        <v>0</v>
      </c>
      <c r="G25" s="1">
        <f>G10*'Chest&amp;Cards&amp;Offer'!$N$5</f>
        <v>0</v>
      </c>
      <c r="H25" s="55"/>
      <c r="I25" s="55"/>
      <c r="K25" s="1">
        <v>0</v>
      </c>
      <c r="L25" s="1">
        <v>0</v>
      </c>
      <c r="M25" s="1">
        <v>0</v>
      </c>
      <c r="T25" s="57" t="s">
        <v>47</v>
      </c>
      <c r="U25" s="58" t="s">
        <v>266</v>
      </c>
      <c r="V25" s="55"/>
      <c r="W25" s="55"/>
      <c r="X25" s="55"/>
      <c r="Y25" s="55"/>
      <c r="Z25" s="55" t="s">
        <v>267</v>
      </c>
      <c r="AA25" s="55"/>
      <c r="AB25" s="58" t="s">
        <v>47</v>
      </c>
      <c r="AC25" s="58" t="s">
        <v>266</v>
      </c>
      <c r="AD25" s="55"/>
      <c r="AE25" s="55"/>
      <c r="AF25" s="56"/>
    </row>
    <row r="26" spans="3:32" ht="18" x14ac:dyDescent="0.2">
      <c r="E26" s="1">
        <f>E11*'Chest&amp;Cards&amp;Offer'!$N$3</f>
        <v>3600</v>
      </c>
      <c r="F26" s="1">
        <f>F11*'Chest&amp;Cards&amp;Offer'!$N$4</f>
        <v>12000</v>
      </c>
      <c r="G26" s="1">
        <f>G11*'Chest&amp;Cards&amp;Offer'!$N$5</f>
        <v>48000</v>
      </c>
      <c r="I26" s="55"/>
      <c r="K26" s="1">
        <v>15000</v>
      </c>
      <c r="L26" s="1">
        <v>30000</v>
      </c>
      <c r="M26" s="1">
        <v>60000</v>
      </c>
      <c r="T26" s="59" t="s">
        <v>259</v>
      </c>
      <c r="U26" s="60" t="s">
        <v>260</v>
      </c>
      <c r="V26" s="61" t="s">
        <v>261</v>
      </c>
      <c r="W26" s="62" t="s">
        <v>219</v>
      </c>
      <c r="X26" s="55"/>
      <c r="Y26" s="55"/>
      <c r="Z26" s="55"/>
      <c r="AA26" s="55"/>
      <c r="AB26" s="63" t="s">
        <v>259</v>
      </c>
      <c r="AC26" s="60" t="s">
        <v>260</v>
      </c>
      <c r="AD26" s="61" t="s">
        <v>261</v>
      </c>
      <c r="AE26" s="62" t="s">
        <v>219</v>
      </c>
      <c r="AF26" s="56"/>
    </row>
    <row r="27" spans="3:32" ht="18" x14ac:dyDescent="0.2">
      <c r="E27" s="1">
        <f>E12*'Chest&amp;Cards&amp;Offer'!$N$3</f>
        <v>18000</v>
      </c>
      <c r="F27" s="1">
        <f>F12*'Chest&amp;Cards&amp;Offer'!$N$4</f>
        <v>60000</v>
      </c>
      <c r="G27" s="1">
        <f>G12*'Chest&amp;Cards&amp;Offer'!$N$5</f>
        <v>144000</v>
      </c>
      <c r="I27" s="55"/>
      <c r="K27" s="1">
        <v>30000</v>
      </c>
      <c r="L27" s="1">
        <v>60000</v>
      </c>
      <c r="M27" s="1">
        <v>120000</v>
      </c>
      <c r="T27" s="57" t="s">
        <v>262</v>
      </c>
      <c r="U27" s="58" t="s">
        <v>263</v>
      </c>
      <c r="V27" s="58" t="s">
        <v>263</v>
      </c>
      <c r="W27" s="58" t="s">
        <v>263</v>
      </c>
      <c r="X27" s="58" t="s">
        <v>263</v>
      </c>
      <c r="Y27" s="55"/>
      <c r="Z27" s="55"/>
      <c r="AA27" s="55"/>
      <c r="AB27" s="58" t="s">
        <v>262</v>
      </c>
      <c r="AC27" s="58" t="s">
        <v>263</v>
      </c>
      <c r="AD27" s="58" t="s">
        <v>263</v>
      </c>
      <c r="AE27" s="58" t="s">
        <v>263</v>
      </c>
      <c r="AF27" s="64" t="s">
        <v>263</v>
      </c>
    </row>
    <row r="28" spans="3:32" ht="18" x14ac:dyDescent="0.2">
      <c r="E28" s="1">
        <f>E13*'Chest&amp;Cards&amp;Offer'!$N$3</f>
        <v>36000</v>
      </c>
      <c r="F28" s="1">
        <f>F13*'Chest&amp;Cards&amp;Offer'!$N$4</f>
        <v>120000</v>
      </c>
      <c r="G28" s="1">
        <f>G13*'Chest&amp;Cards&amp;Offer'!$N$5</f>
        <v>240000</v>
      </c>
      <c r="I28" s="55"/>
      <c r="K28" s="1">
        <v>60000</v>
      </c>
      <c r="L28" s="1">
        <v>120000</v>
      </c>
      <c r="M28" s="1">
        <v>150000</v>
      </c>
      <c r="T28" s="57">
        <v>2</v>
      </c>
      <c r="U28" s="58">
        <v>5</v>
      </c>
      <c r="V28" s="58">
        <v>50</v>
      </c>
      <c r="W28" s="58">
        <v>400</v>
      </c>
      <c r="X28" s="65">
        <v>5000</v>
      </c>
      <c r="Y28" s="55"/>
      <c r="Z28" s="55"/>
      <c r="AA28" s="55"/>
      <c r="AB28" s="58">
        <v>2</v>
      </c>
      <c r="AC28" s="58"/>
      <c r="AD28" s="58"/>
      <c r="AE28" s="58"/>
      <c r="AF28" s="66"/>
    </row>
    <row r="29" spans="3:32" ht="18" x14ac:dyDescent="0.2">
      <c r="E29" s="1">
        <f>E14*'Chest&amp;Cards&amp;Offer'!$N$3</f>
        <v>72000</v>
      </c>
      <c r="F29" s="1">
        <f>F14*'Chest&amp;Cards&amp;Offer'!$N$4</f>
        <v>240000</v>
      </c>
      <c r="G29" s="1">
        <f>G14*'Chest&amp;Cards&amp;Offer'!$N$5</f>
        <v>480000</v>
      </c>
      <c r="I29" s="55"/>
      <c r="K29" s="1">
        <v>120000</v>
      </c>
      <c r="L29" s="1">
        <v>150000</v>
      </c>
      <c r="M29" s="1">
        <v>200000</v>
      </c>
      <c r="T29" s="57">
        <v>3</v>
      </c>
      <c r="U29" s="58">
        <v>20</v>
      </c>
      <c r="V29" s="58">
        <v>150</v>
      </c>
      <c r="W29" s="65">
        <v>2000</v>
      </c>
      <c r="X29" s="65">
        <v>20000</v>
      </c>
      <c r="Y29" s="55"/>
      <c r="Z29" s="55"/>
      <c r="AA29" s="55"/>
      <c r="AB29" s="58">
        <v>3</v>
      </c>
      <c r="AC29" s="58"/>
      <c r="AD29" s="58"/>
      <c r="AE29" s="65"/>
      <c r="AF29" s="66"/>
    </row>
    <row r="30" spans="3:32" ht="18" x14ac:dyDescent="0.2">
      <c r="E30" s="1">
        <f>E15*'Chest&amp;Cards&amp;Offer'!$N$3</f>
        <v>108000</v>
      </c>
      <c r="F30" s="1">
        <f>F15*'Chest&amp;Cards&amp;Offer'!$N$4</f>
        <v>360000</v>
      </c>
      <c r="G30" s="1">
        <f>G15*'Chest&amp;Cards&amp;Offer'!$N$5</f>
        <v>720000</v>
      </c>
      <c r="I30" s="55"/>
      <c r="K30" s="1">
        <v>150000</v>
      </c>
      <c r="L30" s="1">
        <v>200000</v>
      </c>
      <c r="M30" s="1">
        <v>400000</v>
      </c>
      <c r="T30" s="57">
        <v>4</v>
      </c>
      <c r="U30" s="58">
        <v>50</v>
      </c>
      <c r="V30" s="58">
        <v>400</v>
      </c>
      <c r="W30" s="65">
        <v>4000</v>
      </c>
      <c r="X30" s="65">
        <v>50000</v>
      </c>
      <c r="Y30" s="55"/>
      <c r="Z30" s="55"/>
      <c r="AA30" s="55"/>
      <c r="AB30" s="58">
        <v>4</v>
      </c>
      <c r="AC30" s="58"/>
      <c r="AD30" s="58"/>
      <c r="AE30" s="65"/>
      <c r="AF30" s="66"/>
    </row>
    <row r="31" spans="3:32" ht="18" x14ac:dyDescent="0.2">
      <c r="E31" s="1">
        <f>E16*'Chest&amp;Cards&amp;Offer'!$N$3</f>
        <v>180000</v>
      </c>
      <c r="F31" s="1">
        <f>F16*'Chest&amp;Cards&amp;Offer'!$N$4</f>
        <v>600000</v>
      </c>
      <c r="G31" s="1">
        <f>G16*'Chest&amp;Cards&amp;Offer'!$N$5</f>
        <v>1200000</v>
      </c>
      <c r="I31" s="55"/>
      <c r="K31" s="1">
        <v>200000</v>
      </c>
      <c r="L31" s="1">
        <v>400000</v>
      </c>
      <c r="M31" s="1">
        <v>800000</v>
      </c>
      <c r="T31" s="57">
        <v>5</v>
      </c>
      <c r="U31" s="58">
        <v>150</v>
      </c>
      <c r="V31" s="65">
        <v>1000</v>
      </c>
      <c r="W31" s="65">
        <v>8000</v>
      </c>
      <c r="X31" s="65">
        <v>100000</v>
      </c>
      <c r="Y31" s="55"/>
      <c r="Z31" s="55"/>
      <c r="AA31" s="55"/>
      <c r="AB31" s="58">
        <v>5</v>
      </c>
      <c r="AC31" s="58"/>
      <c r="AD31" s="65"/>
      <c r="AE31" s="65"/>
      <c r="AF31" s="66"/>
    </row>
    <row r="32" spans="3:32" ht="18" x14ac:dyDescent="0.2">
      <c r="E32" s="1">
        <f>E17*'Chest&amp;Cards&amp;Offer'!$N$3</f>
        <v>288000</v>
      </c>
      <c r="F32" s="1">
        <f>F17*'Chest&amp;Cards&amp;Offer'!$N$4</f>
        <v>960000</v>
      </c>
      <c r="G32" s="1">
        <f>G17*'Chest&amp;Cards&amp;Offer'!$N$5</f>
        <v>1920000</v>
      </c>
      <c r="I32" s="55"/>
      <c r="J32" s="34"/>
      <c r="K32" s="1">
        <v>400000</v>
      </c>
      <c r="L32" s="1">
        <v>800000</v>
      </c>
      <c r="M32" s="1">
        <v>1000000</v>
      </c>
      <c r="T32" s="57">
        <v>6</v>
      </c>
      <c r="U32" s="58">
        <v>400</v>
      </c>
      <c r="V32" s="65">
        <v>2000</v>
      </c>
      <c r="W32" s="65">
        <v>20000</v>
      </c>
      <c r="X32" s="58" t="s">
        <v>18</v>
      </c>
      <c r="Y32" s="55"/>
      <c r="Z32" s="55"/>
      <c r="AA32" s="55"/>
      <c r="AB32" s="58">
        <v>6</v>
      </c>
      <c r="AC32" s="58"/>
      <c r="AD32" s="65"/>
      <c r="AE32" s="65"/>
      <c r="AF32" s="64"/>
    </row>
    <row r="33" spans="1:32" ht="18" x14ac:dyDescent="0.2">
      <c r="E33" s="1">
        <f>E18*'Chest&amp;Cards&amp;Offer'!$N$3</f>
        <v>432000</v>
      </c>
      <c r="F33" s="1">
        <f>F18*'Chest&amp;Cards&amp;Offer'!$N$4</f>
        <v>1440000</v>
      </c>
      <c r="G33" s="1">
        <f>G18*'Chest&amp;Cards&amp;Offer'!$N$5</f>
        <v>2880000</v>
      </c>
      <c r="I33" s="55"/>
      <c r="J33" s="34"/>
      <c r="K33" s="1">
        <v>800000</v>
      </c>
      <c r="L33" s="1">
        <v>1000000</v>
      </c>
      <c r="M33" s="1">
        <v>1200000</v>
      </c>
      <c r="T33" s="57">
        <v>7</v>
      </c>
      <c r="U33" s="65">
        <v>1000</v>
      </c>
      <c r="V33" s="65">
        <v>4000</v>
      </c>
      <c r="W33" s="65">
        <v>50000</v>
      </c>
      <c r="X33" s="58" t="s">
        <v>263</v>
      </c>
      <c r="Y33" s="55"/>
      <c r="Z33" s="55"/>
      <c r="AA33" s="55"/>
      <c r="AB33" s="58">
        <v>7</v>
      </c>
      <c r="AC33" s="65"/>
      <c r="AD33" s="65"/>
      <c r="AE33" s="65"/>
      <c r="AF33" s="64"/>
    </row>
    <row r="34" spans="1:32" ht="18" x14ac:dyDescent="0.2">
      <c r="E34" s="1">
        <f>E19*'Chest&amp;Cards&amp;Offer'!$N$3</f>
        <v>612000</v>
      </c>
      <c r="F34" s="1">
        <f>F19*'Chest&amp;Cards&amp;Offer'!$N$4</f>
        <v>2040000</v>
      </c>
      <c r="G34" s="1">
        <f>G19*'Chest&amp;Cards&amp;Offer'!$N$5</f>
        <v>4800000</v>
      </c>
      <c r="I34" s="55"/>
      <c r="J34" s="34"/>
      <c r="K34" s="1">
        <v>1000000</v>
      </c>
      <c r="L34" s="1">
        <v>1200000</v>
      </c>
      <c r="M34" s="1">
        <v>1500000</v>
      </c>
      <c r="T34" s="57">
        <v>8</v>
      </c>
      <c r="U34" s="65">
        <v>2000</v>
      </c>
      <c r="V34" s="65">
        <v>8000</v>
      </c>
      <c r="W34" s="65">
        <v>100000</v>
      </c>
      <c r="X34" s="58" t="s">
        <v>263</v>
      </c>
      <c r="Y34" s="55"/>
      <c r="Z34" s="55"/>
      <c r="AA34" s="55"/>
      <c r="AB34" s="58">
        <v>8</v>
      </c>
      <c r="AC34" s="65"/>
      <c r="AD34" s="65"/>
      <c r="AE34" s="65"/>
      <c r="AF34" s="64"/>
    </row>
    <row r="35" spans="1:32" ht="18" x14ac:dyDescent="0.2">
      <c r="E35" s="1">
        <f>E20*'Chest&amp;Cards&amp;Offer'!$N$3</f>
        <v>828000</v>
      </c>
      <c r="F35" s="1">
        <f>F20*'Chest&amp;Cards&amp;Offer'!$N$4</f>
        <v>2760000</v>
      </c>
      <c r="G35" s="1">
        <f>G20*'Chest&amp;Cards&amp;Offer'!$N$5</f>
        <v>6240000</v>
      </c>
      <c r="I35" s="55"/>
      <c r="J35" s="34"/>
      <c r="K35" s="1">
        <v>1200000</v>
      </c>
      <c r="L35" s="1">
        <v>1500000</v>
      </c>
      <c r="M35" s="1">
        <v>1800000</v>
      </c>
      <c r="T35" s="57">
        <v>9</v>
      </c>
      <c r="U35" s="65">
        <v>4000</v>
      </c>
      <c r="V35" s="65">
        <v>20000</v>
      </c>
      <c r="W35" s="58" t="s">
        <v>263</v>
      </c>
      <c r="X35" s="58" t="s">
        <v>263</v>
      </c>
      <c r="Y35" s="55"/>
      <c r="Z35" s="55"/>
      <c r="AA35" s="55"/>
      <c r="AB35" s="58">
        <v>9</v>
      </c>
      <c r="AC35" s="65"/>
      <c r="AD35" s="65"/>
      <c r="AE35" s="58"/>
      <c r="AF35" s="64"/>
    </row>
    <row r="36" spans="1:32" ht="18" x14ac:dyDescent="0.2">
      <c r="T36" s="57">
        <v>10</v>
      </c>
      <c r="U36" s="65">
        <v>8000</v>
      </c>
      <c r="V36" s="65">
        <v>50000</v>
      </c>
      <c r="W36" s="58" t="s">
        <v>263</v>
      </c>
      <c r="X36" s="58" t="s">
        <v>263</v>
      </c>
      <c r="Y36" s="55"/>
      <c r="Z36" s="55"/>
      <c r="AA36" s="55"/>
      <c r="AB36" s="58">
        <v>10</v>
      </c>
      <c r="AC36" s="65"/>
      <c r="AD36" s="65"/>
      <c r="AE36" s="58"/>
      <c r="AF36" s="64"/>
    </row>
    <row r="37" spans="1:32" ht="18" x14ac:dyDescent="0.2">
      <c r="T37" s="57">
        <v>11</v>
      </c>
      <c r="U37" s="65">
        <v>20000</v>
      </c>
      <c r="V37" s="65">
        <v>100000</v>
      </c>
      <c r="W37" s="58" t="s">
        <v>263</v>
      </c>
      <c r="X37" s="58" t="s">
        <v>263</v>
      </c>
      <c r="Y37" s="55"/>
      <c r="Z37" s="55"/>
      <c r="AA37" s="55"/>
      <c r="AB37" s="58">
        <v>11</v>
      </c>
      <c r="AC37" s="65"/>
      <c r="AD37" s="65"/>
      <c r="AE37" s="58"/>
      <c r="AF37" s="64"/>
    </row>
    <row r="38" spans="1:32" ht="18" x14ac:dyDescent="0.2">
      <c r="T38" s="57">
        <v>12</v>
      </c>
      <c r="U38" s="65">
        <v>50000</v>
      </c>
      <c r="V38" s="58" t="s">
        <v>263</v>
      </c>
      <c r="W38" s="58" t="s">
        <v>263</v>
      </c>
      <c r="X38" s="58" t="s">
        <v>263</v>
      </c>
      <c r="Y38" s="55"/>
      <c r="Z38" s="55"/>
      <c r="AA38" s="55"/>
      <c r="AB38" s="58">
        <v>12</v>
      </c>
      <c r="AC38" s="65"/>
      <c r="AD38" s="58"/>
      <c r="AE38" s="58"/>
      <c r="AF38" s="64"/>
    </row>
    <row r="39" spans="1:32" ht="18" x14ac:dyDescent="0.2">
      <c r="T39" s="57">
        <v>13</v>
      </c>
      <c r="U39" s="65">
        <v>100000</v>
      </c>
      <c r="V39" s="58" t="s">
        <v>263</v>
      </c>
      <c r="W39" s="58" t="s">
        <v>263</v>
      </c>
      <c r="X39" s="58" t="s">
        <v>263</v>
      </c>
      <c r="Y39" s="55"/>
      <c r="Z39" s="55"/>
      <c r="AA39" s="55"/>
      <c r="AB39" s="58">
        <v>13</v>
      </c>
      <c r="AC39" s="65"/>
      <c r="AD39" s="58"/>
      <c r="AE39" s="58"/>
      <c r="AF39" s="64"/>
    </row>
    <row r="40" spans="1:32" ht="18" x14ac:dyDescent="0.2">
      <c r="T40" s="57" t="s">
        <v>264</v>
      </c>
      <c r="U40" s="65">
        <v>185625</v>
      </c>
      <c r="V40" s="65">
        <v>185600</v>
      </c>
      <c r="W40" s="65">
        <v>184400</v>
      </c>
      <c r="X40" s="65">
        <v>175000</v>
      </c>
      <c r="Y40" s="55"/>
      <c r="Z40" s="55"/>
      <c r="AA40" s="55"/>
      <c r="AB40" s="58" t="s">
        <v>264</v>
      </c>
      <c r="AC40" s="65"/>
      <c r="AD40" s="65"/>
      <c r="AE40" s="65"/>
      <c r="AF40" s="66"/>
    </row>
    <row r="41" spans="1:32" x14ac:dyDescent="0.2">
      <c r="T41" s="54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6"/>
    </row>
    <row r="42" spans="1:32" x14ac:dyDescent="0.2">
      <c r="T42" s="54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6"/>
    </row>
    <row r="43" spans="1:32" x14ac:dyDescent="0.2">
      <c r="T43" s="67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9"/>
    </row>
    <row r="45" spans="1:32" x14ac:dyDescent="0.2">
      <c r="A45" s="28"/>
      <c r="B45" s="28"/>
      <c r="C45" s="28"/>
      <c r="D45" s="28"/>
      <c r="E45" s="28"/>
      <c r="F45" s="28" t="s">
        <v>573</v>
      </c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51" spans="3:12" x14ac:dyDescent="0.2">
      <c r="C51" s="1"/>
      <c r="D51" s="1"/>
      <c r="E51" s="131" t="s">
        <v>551</v>
      </c>
      <c r="F51" s="131"/>
      <c r="G51" s="131"/>
      <c r="I51" s="1"/>
      <c r="J51" s="131" t="s">
        <v>552</v>
      </c>
      <c r="K51" s="131"/>
      <c r="L51" s="131"/>
    </row>
    <row r="52" spans="3:12" x14ac:dyDescent="0.2">
      <c r="C52" s="1" t="s">
        <v>221</v>
      </c>
      <c r="D52" s="1"/>
      <c r="E52" s="1" t="s">
        <v>217</v>
      </c>
      <c r="F52" s="1" t="s">
        <v>218</v>
      </c>
      <c r="G52" s="1" t="s">
        <v>220</v>
      </c>
      <c r="I52" s="1" t="s">
        <v>221</v>
      </c>
      <c r="J52" s="1" t="s">
        <v>217</v>
      </c>
      <c r="K52" s="1" t="s">
        <v>218</v>
      </c>
      <c r="L52" s="1" t="s">
        <v>220</v>
      </c>
    </row>
    <row r="53" spans="3:12" x14ac:dyDescent="0.2">
      <c r="C53" s="1">
        <v>0</v>
      </c>
      <c r="D53" s="1"/>
      <c r="E53" s="1">
        <v>0</v>
      </c>
      <c r="F53" s="1">
        <v>0</v>
      </c>
      <c r="G53" s="1">
        <f>F53*2</f>
        <v>0</v>
      </c>
      <c r="I53" s="1">
        <v>0</v>
      </c>
      <c r="J53" s="1">
        <f>SUM($E$53:E53)</f>
        <v>0</v>
      </c>
      <c r="K53" s="1">
        <f>SUM($E$53:F53)</f>
        <v>0</v>
      </c>
      <c r="L53" s="1">
        <f>SUM($E$53:G53)</f>
        <v>0</v>
      </c>
    </row>
    <row r="54" spans="3:12" x14ac:dyDescent="0.2">
      <c r="C54" s="1">
        <v>1</v>
      </c>
      <c r="D54" s="1"/>
      <c r="E54" s="1">
        <v>1</v>
      </c>
      <c r="F54" s="1">
        <f>ROUND(E54*5,100)</f>
        <v>5</v>
      </c>
      <c r="G54" s="1">
        <f t="shared" ref="G54:G63" si="12">F54*2</f>
        <v>10</v>
      </c>
      <c r="I54" s="1">
        <v>1</v>
      </c>
      <c r="J54" s="1">
        <f>SUM($E$53:E54)</f>
        <v>1</v>
      </c>
      <c r="K54" s="1">
        <f>SUM($E$53:F54)</f>
        <v>6</v>
      </c>
      <c r="L54" s="1">
        <f>SUM($E$53:G54)</f>
        <v>16</v>
      </c>
    </row>
    <row r="55" spans="3:12" ht="18" x14ac:dyDescent="0.2">
      <c r="C55" s="1">
        <v>2</v>
      </c>
      <c r="D55" s="1"/>
      <c r="E55" s="70">
        <v>5</v>
      </c>
      <c r="F55" s="1">
        <f t="shared" ref="F55:F63" si="13">ROUND(E55*5,100)</f>
        <v>25</v>
      </c>
      <c r="G55" s="1">
        <f t="shared" si="12"/>
        <v>50</v>
      </c>
      <c r="I55" s="1">
        <v>2</v>
      </c>
      <c r="J55" s="1">
        <f>SUM($E$53:E55)</f>
        <v>6</v>
      </c>
      <c r="K55" s="1">
        <f>SUM($E$53:F55)</f>
        <v>36</v>
      </c>
      <c r="L55" s="1">
        <f>SUM($E$53:G55)</f>
        <v>96</v>
      </c>
    </row>
    <row r="56" spans="3:12" ht="18" x14ac:dyDescent="0.2">
      <c r="C56" s="1">
        <v>3</v>
      </c>
      <c r="D56" s="1"/>
      <c r="E56" s="70">
        <v>10</v>
      </c>
      <c r="F56" s="1">
        <f t="shared" si="13"/>
        <v>50</v>
      </c>
      <c r="G56" s="1">
        <f t="shared" si="12"/>
        <v>100</v>
      </c>
      <c r="I56" s="1">
        <v>3</v>
      </c>
      <c r="J56" s="1">
        <f>SUM($E$53:E56)</f>
        <v>16</v>
      </c>
      <c r="K56" s="1">
        <f>SUM($E$53:F56)</f>
        <v>96</v>
      </c>
      <c r="L56" s="1">
        <f>SUM($E$53:G56)</f>
        <v>256</v>
      </c>
    </row>
    <row r="57" spans="3:12" ht="18" x14ac:dyDescent="0.2">
      <c r="C57" s="1">
        <v>4</v>
      </c>
      <c r="D57" s="1"/>
      <c r="E57" s="70">
        <v>20</v>
      </c>
      <c r="F57" s="1">
        <f t="shared" si="13"/>
        <v>100</v>
      </c>
      <c r="G57" s="1">
        <f t="shared" si="12"/>
        <v>200</v>
      </c>
      <c r="I57" s="1">
        <v>4</v>
      </c>
      <c r="J57" s="1">
        <f>SUM($E$53:E57)</f>
        <v>36</v>
      </c>
      <c r="K57" s="1">
        <f>SUM($E$53:F57)</f>
        <v>216</v>
      </c>
      <c r="L57" s="1">
        <f>SUM($E$53:G57)</f>
        <v>576</v>
      </c>
    </row>
    <row r="58" spans="3:12" ht="18" x14ac:dyDescent="0.2">
      <c r="C58" s="1">
        <v>5</v>
      </c>
      <c r="D58" s="1"/>
      <c r="E58" s="70">
        <v>30</v>
      </c>
      <c r="F58" s="1">
        <f t="shared" si="13"/>
        <v>150</v>
      </c>
      <c r="G58" s="1">
        <f t="shared" si="12"/>
        <v>300</v>
      </c>
      <c r="I58" s="1">
        <v>5</v>
      </c>
      <c r="J58" s="1">
        <f>SUM($E$53:E58)</f>
        <v>66</v>
      </c>
      <c r="K58" s="1">
        <f>SUM($E$53:F58)</f>
        <v>396</v>
      </c>
      <c r="L58" s="1">
        <f>SUM($E$53:G58)</f>
        <v>1056</v>
      </c>
    </row>
    <row r="59" spans="3:12" ht="18" x14ac:dyDescent="0.2">
      <c r="C59" s="1">
        <v>6</v>
      </c>
      <c r="D59" s="1"/>
      <c r="E59" s="70">
        <v>50</v>
      </c>
      <c r="F59" s="1">
        <f t="shared" si="13"/>
        <v>250</v>
      </c>
      <c r="G59" s="1">
        <f t="shared" si="12"/>
        <v>500</v>
      </c>
      <c r="I59" s="1">
        <v>6</v>
      </c>
      <c r="J59" s="1">
        <f>SUM($E$53:E59)</f>
        <v>116</v>
      </c>
      <c r="K59" s="1">
        <f>SUM($E$53:F59)</f>
        <v>696</v>
      </c>
      <c r="L59" s="1">
        <f>SUM($E$53:G59)</f>
        <v>1856</v>
      </c>
    </row>
    <row r="60" spans="3:12" ht="18" x14ac:dyDescent="0.2">
      <c r="C60" s="1">
        <v>7</v>
      </c>
      <c r="D60" s="1"/>
      <c r="E60" s="70">
        <v>80</v>
      </c>
      <c r="F60" s="1">
        <f t="shared" si="13"/>
        <v>400</v>
      </c>
      <c r="G60" s="1">
        <f t="shared" si="12"/>
        <v>800</v>
      </c>
      <c r="I60" s="1">
        <v>7</v>
      </c>
      <c r="J60" s="1">
        <f>SUM($E$53:E60)</f>
        <v>196</v>
      </c>
      <c r="K60" s="1">
        <f>SUM($E$53:F60)</f>
        <v>1176</v>
      </c>
      <c r="L60" s="1">
        <f>SUM($E$53:G60)</f>
        <v>3136</v>
      </c>
    </row>
    <row r="61" spans="3:12" ht="18" x14ac:dyDescent="0.2">
      <c r="C61" s="1">
        <v>8</v>
      </c>
      <c r="D61" s="1"/>
      <c r="E61" s="70">
        <v>120</v>
      </c>
      <c r="F61" s="1">
        <f t="shared" si="13"/>
        <v>600</v>
      </c>
      <c r="G61" s="1">
        <f t="shared" si="12"/>
        <v>1200</v>
      </c>
      <c r="I61" s="1">
        <v>8</v>
      </c>
      <c r="J61" s="1">
        <f>SUM($E$53:E61)</f>
        <v>316</v>
      </c>
      <c r="K61" s="1">
        <f>SUM($E$53:F61)</f>
        <v>1896</v>
      </c>
      <c r="L61" s="1">
        <f>SUM($E$53:G61)</f>
        <v>5056</v>
      </c>
    </row>
    <row r="62" spans="3:12" ht="18" x14ac:dyDescent="0.2">
      <c r="C62" s="1">
        <v>9</v>
      </c>
      <c r="D62" s="1"/>
      <c r="E62" s="70">
        <v>170</v>
      </c>
      <c r="F62" s="1">
        <f t="shared" si="13"/>
        <v>850</v>
      </c>
      <c r="G62" s="1">
        <f t="shared" si="12"/>
        <v>1700</v>
      </c>
      <c r="I62" s="1">
        <v>9</v>
      </c>
      <c r="J62" s="1">
        <f>SUM($E$53:E62)</f>
        <v>486</v>
      </c>
      <c r="K62" s="1">
        <f>SUM($E$53:F62)</f>
        <v>2916</v>
      </c>
      <c r="L62" s="1">
        <f>SUM($E$53:G62)</f>
        <v>7776</v>
      </c>
    </row>
    <row r="63" spans="3:12" ht="18" x14ac:dyDescent="0.2">
      <c r="C63" s="1">
        <v>10</v>
      </c>
      <c r="D63" s="1"/>
      <c r="E63" s="70">
        <v>230</v>
      </c>
      <c r="F63" s="1">
        <f t="shared" si="13"/>
        <v>1150</v>
      </c>
      <c r="G63" s="1">
        <f t="shared" si="12"/>
        <v>2300</v>
      </c>
      <c r="I63" s="1">
        <v>10</v>
      </c>
      <c r="J63" s="1">
        <f>SUM($E$53:E63)</f>
        <v>716</v>
      </c>
      <c r="K63" s="1">
        <f>SUM($E$53:F63)</f>
        <v>4296</v>
      </c>
      <c r="L63" s="1">
        <f>SUM($E$53:G63)</f>
        <v>11456</v>
      </c>
    </row>
    <row r="65" spans="12:12" x14ac:dyDescent="0.2">
      <c r="L65">
        <f>L63*2+K63*4+J63*2</f>
        <v>41528</v>
      </c>
    </row>
  </sheetData>
  <mergeCells count="5">
    <mergeCell ref="E8:G8"/>
    <mergeCell ref="K8:M8"/>
    <mergeCell ref="P8:R8"/>
    <mergeCell ref="E51:G51"/>
    <mergeCell ref="J51:L51"/>
  </mergeCells>
  <phoneticPr fontId="5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FC03-683B-1A46-8C34-AF9ABF160F30}">
  <sheetPr filterMode="1"/>
  <dimension ref="A1:S1065"/>
  <sheetViews>
    <sheetView topLeftCell="B1" workbookViewId="0">
      <pane ySplit="1" topLeftCell="A3" activePane="bottomLeft" state="frozen"/>
      <selection pane="bottomLeft" activeCell="J74" sqref="J74"/>
    </sheetView>
  </sheetViews>
  <sheetFormatPr baseColWidth="10" defaultRowHeight="16" x14ac:dyDescent="0.2"/>
  <cols>
    <col min="3" max="5" width="14.83203125" customWidth="1"/>
    <col min="6" max="6" width="19.6640625" customWidth="1"/>
    <col min="7" max="7" width="36.83203125" customWidth="1"/>
    <col min="8" max="8" width="42.83203125" customWidth="1"/>
    <col min="9" max="11" width="22" customWidth="1"/>
    <col min="12" max="13" width="14.33203125" customWidth="1"/>
    <col min="14" max="14" width="14.6640625" customWidth="1"/>
    <col min="15" max="16" width="15.33203125" customWidth="1"/>
    <col min="17" max="17" width="13.83203125" customWidth="1"/>
    <col min="19" max="19" width="14.83203125" customWidth="1"/>
  </cols>
  <sheetData>
    <row r="1" spans="1:19" x14ac:dyDescent="0.2">
      <c r="A1" t="s">
        <v>450</v>
      </c>
      <c r="C1" t="s">
        <v>445</v>
      </c>
      <c r="D1" t="s">
        <v>467</v>
      </c>
      <c r="E1" t="s">
        <v>446</v>
      </c>
      <c r="F1" t="s">
        <v>447</v>
      </c>
      <c r="G1" t="s">
        <v>571</v>
      </c>
      <c r="H1" t="s">
        <v>469</v>
      </c>
      <c r="I1" t="s">
        <v>744</v>
      </c>
      <c r="J1" t="s">
        <v>749</v>
      </c>
      <c r="K1" t="s">
        <v>750</v>
      </c>
      <c r="L1" t="s">
        <v>54</v>
      </c>
      <c r="M1" t="s">
        <v>433</v>
      </c>
      <c r="N1" t="s">
        <v>448</v>
      </c>
      <c r="O1" t="s">
        <v>449</v>
      </c>
      <c r="P1" t="s">
        <v>490</v>
      </c>
      <c r="Q1" t="s">
        <v>432</v>
      </c>
      <c r="R1" t="s">
        <v>468</v>
      </c>
    </row>
    <row r="2" spans="1:19" hidden="1" x14ac:dyDescent="0.2">
      <c r="C2">
        <v>1</v>
      </c>
      <c r="D2" t="str">
        <f>IF(IFERROR(VLOOKUP(C2,'Dungeon&amp;Framework'!CG:CL,3,FALSE),"") = 0,"",IFERROR(VLOOKUP(C2,'Dungeon&amp;Framework'!CG:CL,3,FALSE),"") )</f>
        <v/>
      </c>
      <c r="G2" t="str">
        <f>IF( IFERROR(VLOOKUP(C2,'Dungeon&amp;Framework'!CG:CN,8,FALSE),"") = 0, "",IFERROR(VLOOKUP(C2,'Dungeon&amp;Framework'!CG:CN,8,FALSE),""))</f>
        <v/>
      </c>
      <c r="O2">
        <f>SUM($L$2:L2)</f>
        <v>0</v>
      </c>
      <c r="P2">
        <f>O2/100</f>
        <v>0</v>
      </c>
      <c r="R2">
        <f>SUM(F2:F417)</f>
        <v>23</v>
      </c>
    </row>
    <row r="3" spans="1:19" x14ac:dyDescent="0.2">
      <c r="C3">
        <v>2</v>
      </c>
      <c r="D3" t="str">
        <f>IF(IFERROR(VLOOKUP(C3,'Dungeon&amp;Framework'!CG:CL,3,FALSE),"") = 0,"",IFERROR(VLOOKUP(C3,'Dungeon&amp;Framework'!CG:CL,3,FALSE),"") )</f>
        <v/>
      </c>
      <c r="G3" t="str">
        <f>IF( IFERROR(VLOOKUP(C3,'Dungeon&amp;Framework'!CG:CN,8,FALSE),"") = 0, "",IFERROR(VLOOKUP(C3,'Dungeon&amp;Framework'!CG:CN,8,FALSE),""))</f>
        <v/>
      </c>
      <c r="H3" t="s">
        <v>477</v>
      </c>
      <c r="I3" t="s">
        <v>549</v>
      </c>
      <c r="J3">
        <v>4</v>
      </c>
      <c r="K3">
        <f>SUM($J$3:J3)</f>
        <v>4</v>
      </c>
      <c r="L3">
        <v>100</v>
      </c>
      <c r="O3">
        <f>SUM($L$2:L3)</f>
        <v>100</v>
      </c>
      <c r="P3">
        <f t="shared" ref="P3:P66" si="0">O3/100</f>
        <v>1</v>
      </c>
    </row>
    <row r="4" spans="1:19" hidden="1" x14ac:dyDescent="0.2">
      <c r="C4">
        <v>3</v>
      </c>
      <c r="D4" t="str">
        <f>IF(IFERROR(VLOOKUP(C4,'Dungeon&amp;Framework'!CG:CL,3,FALSE),"") = 0,"",IFERROR(VLOOKUP(C4,'Dungeon&amp;Framework'!CG:CL,3,FALSE),"") )</f>
        <v/>
      </c>
      <c r="G4" t="str">
        <f>IF( IFERROR(VLOOKUP(C4,'Dungeon&amp;Framework'!CG:CN,8,FALSE),"") = 0, "",IFERROR(VLOOKUP(C4,'Dungeon&amp;Framework'!CG:CN,8,FALSE),""))</f>
        <v/>
      </c>
      <c r="K4">
        <f>SUM($J$3:J4)</f>
        <v>4</v>
      </c>
      <c r="O4">
        <f>SUM($L$2:L4)</f>
        <v>100</v>
      </c>
      <c r="P4">
        <f t="shared" si="0"/>
        <v>1</v>
      </c>
      <c r="S4" t="s">
        <v>714</v>
      </c>
    </row>
    <row r="5" spans="1:19" hidden="1" x14ac:dyDescent="0.2">
      <c r="C5">
        <v>4</v>
      </c>
      <c r="D5" t="str">
        <f>IF(IFERROR(VLOOKUP(C5,'Dungeon&amp;Framework'!CG:CL,3,FALSE),"") = 0,"",IFERROR(VLOOKUP(C5,'Dungeon&amp;Framework'!CG:CL,3,FALSE),"") )</f>
        <v/>
      </c>
      <c r="G5" t="str">
        <f>IF( IFERROR(VLOOKUP(C5,'Dungeon&amp;Framework'!CG:CN,8,FALSE),"") = 0, "",IFERROR(VLOOKUP(C5,'Dungeon&amp;Framework'!CG:CN,8,FALSE),""))</f>
        <v/>
      </c>
      <c r="K5">
        <f>SUM($J$3:J5)</f>
        <v>4</v>
      </c>
      <c r="O5">
        <f>SUM($L$2:L5)</f>
        <v>100</v>
      </c>
      <c r="P5">
        <f t="shared" si="0"/>
        <v>1</v>
      </c>
    </row>
    <row r="6" spans="1:19" hidden="1" x14ac:dyDescent="0.2">
      <c r="C6">
        <v>5</v>
      </c>
      <c r="D6">
        <f>IF(IFERROR(VLOOKUP(C6,'Dungeon&amp;Framework'!CG:CL,3,FALSE),"") = 0,"",IFERROR(VLOOKUP(C6,'Dungeon&amp;Framework'!CG:CL,3,FALSE),"") )</f>
        <v>1</v>
      </c>
      <c r="G6" t="str">
        <f>IF( IFERROR(VLOOKUP(C6,'Dungeon&amp;Framework'!CG:CN,8,FALSE),"") = 0, "",IFERROR(VLOOKUP(C6,'Dungeon&amp;Framework'!CG:CN,8,FALSE),""))</f>
        <v/>
      </c>
      <c r="K6">
        <f>SUM($J$3:J6)</f>
        <v>4</v>
      </c>
      <c r="O6">
        <f>SUM($L$2:L6)</f>
        <v>100</v>
      </c>
      <c r="P6">
        <f t="shared" si="0"/>
        <v>1</v>
      </c>
      <c r="S6" s="38">
        <v>266</v>
      </c>
    </row>
    <row r="7" spans="1:19" x14ac:dyDescent="0.2">
      <c r="C7">
        <v>6</v>
      </c>
      <c r="D7" t="str">
        <f>IF(IFERROR(VLOOKUP(C7,'Dungeon&amp;Framework'!CG:CL,3,FALSE),"") = 0,"",IFERROR(VLOOKUP(C7,'Dungeon&amp;Framework'!CG:CL,3,FALSE),"") )</f>
        <v/>
      </c>
      <c r="G7" t="str">
        <f>IF( IFERROR(VLOOKUP(C7,'Dungeon&amp;Framework'!CG:CN,8,FALSE),"") = 0, "",IFERROR(VLOOKUP(C7,'Dungeon&amp;Framework'!CG:CN,8,FALSE),""))</f>
        <v/>
      </c>
      <c r="H7" t="s">
        <v>720</v>
      </c>
      <c r="K7">
        <f>SUM($J$3:J7)</f>
        <v>4</v>
      </c>
      <c r="L7">
        <v>120</v>
      </c>
      <c r="O7">
        <f>SUM($L$2:L7)</f>
        <v>220</v>
      </c>
      <c r="P7">
        <f t="shared" si="0"/>
        <v>2.2000000000000002</v>
      </c>
      <c r="S7" t="s">
        <v>715</v>
      </c>
    </row>
    <row r="8" spans="1:19" hidden="1" x14ac:dyDescent="0.2">
      <c r="C8">
        <v>7</v>
      </c>
      <c r="D8" t="str">
        <f>IF(IFERROR(VLOOKUP(C8,'Dungeon&amp;Framework'!CG:CL,3,FALSE),"") = 0,"",IFERROR(VLOOKUP(C8,'Dungeon&amp;Framework'!CG:CL,3,FALSE),"") )</f>
        <v/>
      </c>
      <c r="G8" t="str">
        <f>IF( IFERROR(VLOOKUP(C8,'Dungeon&amp;Framework'!CG:CN,8,FALSE),"") = 0, "",IFERROR(VLOOKUP(C8,'Dungeon&amp;Framework'!CG:CN,8,FALSE),""))</f>
        <v/>
      </c>
      <c r="K8">
        <f>SUM($J$3:J8)</f>
        <v>4</v>
      </c>
      <c r="O8">
        <f>SUM($L$2:L8)</f>
        <v>220</v>
      </c>
      <c r="P8">
        <f t="shared" si="0"/>
        <v>2.2000000000000002</v>
      </c>
    </row>
    <row r="9" spans="1:19" hidden="1" x14ac:dyDescent="0.2">
      <c r="C9">
        <v>8</v>
      </c>
      <c r="D9" t="str">
        <f>IF(IFERROR(VLOOKUP(C9,'Dungeon&amp;Framework'!CG:CL,3,FALSE),"") = 0,"",IFERROR(VLOOKUP(C9,'Dungeon&amp;Framework'!CG:CL,3,FALSE),"") )</f>
        <v/>
      </c>
      <c r="G9" t="str">
        <f>IF( IFERROR(VLOOKUP(C9,'Dungeon&amp;Framework'!CG:CN,8,FALSE),"") = 0, "",IFERROR(VLOOKUP(C9,'Dungeon&amp;Framework'!CG:CN,8,FALSE),""))</f>
        <v/>
      </c>
      <c r="K9">
        <f>SUM($J$3:J9)</f>
        <v>4</v>
      </c>
      <c r="O9">
        <f>SUM($L$2:L9)</f>
        <v>220</v>
      </c>
      <c r="P9">
        <f t="shared" si="0"/>
        <v>2.2000000000000002</v>
      </c>
    </row>
    <row r="10" spans="1:19" hidden="1" x14ac:dyDescent="0.2">
      <c r="C10">
        <v>9</v>
      </c>
      <c r="D10" t="str">
        <f>IF(IFERROR(VLOOKUP(C10,'Dungeon&amp;Framework'!CG:CL,3,FALSE),"") = 0,"",IFERROR(VLOOKUP(C10,'Dungeon&amp;Framework'!CG:CL,3,FALSE),"") )</f>
        <v/>
      </c>
      <c r="G10" t="str">
        <f>IF( IFERROR(VLOOKUP(C10,'Dungeon&amp;Framework'!CG:CN,8,FALSE),"") = 0, "",IFERROR(VLOOKUP(C10,'Dungeon&amp;Framework'!CG:CN,8,FALSE),""))</f>
        <v/>
      </c>
      <c r="K10">
        <f>SUM($J$3:J10)</f>
        <v>4</v>
      </c>
      <c r="O10">
        <f>SUM($L$2:L10)</f>
        <v>220</v>
      </c>
      <c r="P10">
        <f t="shared" si="0"/>
        <v>2.2000000000000002</v>
      </c>
    </row>
    <row r="11" spans="1:19" hidden="1" x14ac:dyDescent="0.2">
      <c r="C11">
        <v>10</v>
      </c>
      <c r="D11">
        <f>IF(IFERROR(VLOOKUP(C11,'Dungeon&amp;Framework'!CG:CL,3,FALSE),"") = 0,"",IFERROR(VLOOKUP(C11,'Dungeon&amp;Framework'!CG:CL,3,FALSE),"") )</f>
        <v>2</v>
      </c>
      <c r="G11" t="str">
        <f>IF( IFERROR(VLOOKUP(C11,'Dungeon&amp;Framework'!CG:CN,8,FALSE),"") = 0, "",IFERROR(VLOOKUP(C11,'Dungeon&amp;Framework'!CG:CN,8,FALSE),""))</f>
        <v/>
      </c>
      <c r="K11">
        <f>SUM($J$3:J11)</f>
        <v>4</v>
      </c>
      <c r="O11">
        <f>SUM($L$2:L11)</f>
        <v>220</v>
      </c>
      <c r="P11">
        <f t="shared" si="0"/>
        <v>2.2000000000000002</v>
      </c>
    </row>
    <row r="12" spans="1:19" x14ac:dyDescent="0.2">
      <c r="C12">
        <v>11</v>
      </c>
      <c r="D12" t="str">
        <f>IF(IFERROR(VLOOKUP(C12,'Dungeon&amp;Framework'!CG:CL,3,FALSE),"") = 0,"",IFERROR(VLOOKUP(C12,'Dungeon&amp;Framework'!CG:CL,3,FALSE),"") )</f>
        <v/>
      </c>
      <c r="G12" t="str">
        <f>IF( IFERROR(VLOOKUP(C12,'Dungeon&amp;Framework'!CG:CN,8,FALSE),"") = 0, "",IFERROR(VLOOKUP(C12,'Dungeon&amp;Framework'!CG:CN,8,FALSE),""))</f>
        <v/>
      </c>
      <c r="H12" t="s">
        <v>677</v>
      </c>
      <c r="K12">
        <f>SUM($J$3:J12)</f>
        <v>4</v>
      </c>
      <c r="L12">
        <v>60</v>
      </c>
      <c r="O12">
        <f>SUM($L$2:L12)</f>
        <v>280</v>
      </c>
      <c r="P12">
        <f t="shared" si="0"/>
        <v>2.8</v>
      </c>
    </row>
    <row r="13" spans="1:19" x14ac:dyDescent="0.2">
      <c r="C13">
        <v>12</v>
      </c>
      <c r="D13" t="str">
        <f>IF(IFERROR(VLOOKUP(C13,'Dungeon&amp;Framework'!CG:CL,3,FALSE),"") = 0,"",IFERROR(VLOOKUP(C13,'Dungeon&amp;Framework'!CG:CL,3,FALSE),"") )</f>
        <v/>
      </c>
      <c r="F13">
        <v>1</v>
      </c>
      <c r="G13" t="str">
        <f>IF( IFERROR(VLOOKUP(C13,'Dungeon&amp;Framework'!CG:CN,8,FALSE),"") = 0, "",IFERROR(VLOOKUP(C13,'Dungeon&amp;Framework'!CG:CN,8,FALSE),""))</f>
        <v/>
      </c>
      <c r="H13" s="93" t="s">
        <v>476</v>
      </c>
      <c r="I13" s="93"/>
      <c r="J13" s="93">
        <v>5</v>
      </c>
      <c r="K13">
        <f>SUM($J$3:J13)</f>
        <v>9</v>
      </c>
      <c r="L13">
        <v>900</v>
      </c>
      <c r="O13">
        <f>SUM($L$2:L13)</f>
        <v>1180</v>
      </c>
      <c r="P13">
        <f t="shared" si="0"/>
        <v>11.8</v>
      </c>
    </row>
    <row r="14" spans="1:19" hidden="1" x14ac:dyDescent="0.2">
      <c r="C14">
        <v>13</v>
      </c>
      <c r="D14" t="str">
        <f>IF(IFERROR(VLOOKUP(C14,'Dungeon&amp;Framework'!CG:CL,3,FALSE),"") = 0,"",IFERROR(VLOOKUP(C14,'Dungeon&amp;Framework'!CG:CL,3,FALSE),"") )</f>
        <v/>
      </c>
      <c r="G14" t="str">
        <f>IF( IFERROR(VLOOKUP(C14,'Dungeon&amp;Framework'!CG:CN,8,FALSE),"") = 0, "",IFERROR(VLOOKUP(C14,'Dungeon&amp;Framework'!CG:CN,8,FALSE),""))</f>
        <v/>
      </c>
      <c r="K14">
        <f>SUM($J$3:J14)</f>
        <v>9</v>
      </c>
      <c r="O14">
        <f>SUM($L$2:L14)</f>
        <v>1180</v>
      </c>
      <c r="P14">
        <f t="shared" si="0"/>
        <v>11.8</v>
      </c>
    </row>
    <row r="15" spans="1:19" hidden="1" x14ac:dyDescent="0.2">
      <c r="C15">
        <v>14</v>
      </c>
      <c r="D15" t="str">
        <f>IF(IFERROR(VLOOKUP(C15,'Dungeon&amp;Framework'!CG:CL,3,FALSE),"") = 0,"",IFERROR(VLOOKUP(C15,'Dungeon&amp;Framework'!CG:CL,3,FALSE),"") )</f>
        <v/>
      </c>
      <c r="G15" t="str">
        <f>IF( IFERROR(VLOOKUP(C15,'Dungeon&amp;Framework'!CG:CN,8,FALSE),"") = 0, "",IFERROR(VLOOKUP(C15,'Dungeon&amp;Framework'!CG:CN,8,FALSE),""))</f>
        <v/>
      </c>
      <c r="K15">
        <f>SUM($J$3:J15)</f>
        <v>9</v>
      </c>
      <c r="O15">
        <f>SUM($L$2:L15)</f>
        <v>1180</v>
      </c>
      <c r="P15">
        <f t="shared" si="0"/>
        <v>11.8</v>
      </c>
    </row>
    <row r="16" spans="1:19" hidden="1" x14ac:dyDescent="0.2">
      <c r="C16">
        <v>15</v>
      </c>
      <c r="D16">
        <f>IF(IFERROR(VLOOKUP(C16,'Dungeon&amp;Framework'!CG:CL,3,FALSE),"") = 0,"",IFERROR(VLOOKUP(C16,'Dungeon&amp;Framework'!CG:CL,3,FALSE),"") )</f>
        <v>3</v>
      </c>
      <c r="G16" t="str">
        <f>IF( IFERROR(VLOOKUP(C16,'Dungeon&amp;Framework'!CG:CN,8,FALSE),"") = 0, "",IFERROR(VLOOKUP(C16,'Dungeon&amp;Framework'!CG:CN,8,FALSE),""))</f>
        <v/>
      </c>
      <c r="K16">
        <f>SUM($J$3:J16)</f>
        <v>9</v>
      </c>
      <c r="O16">
        <f>SUM($L$2:L16)</f>
        <v>1180</v>
      </c>
      <c r="P16">
        <f t="shared" si="0"/>
        <v>11.8</v>
      </c>
    </row>
    <row r="17" spans="3:16" hidden="1" x14ac:dyDescent="0.2">
      <c r="C17">
        <v>16</v>
      </c>
      <c r="D17" t="str">
        <f>IF(IFERROR(VLOOKUP(C17,'Dungeon&amp;Framework'!CG:CL,3,FALSE),"") = 0,"",IFERROR(VLOOKUP(C17,'Dungeon&amp;Framework'!CG:CL,3,FALSE),"") )</f>
        <v/>
      </c>
      <c r="G17" t="str">
        <f>IF( IFERROR(VLOOKUP(C17,'Dungeon&amp;Framework'!CG:CN,8,FALSE),"") = 0, "",IFERROR(VLOOKUP(C17,'Dungeon&amp;Framework'!CG:CN,8,FALSE),""))</f>
        <v/>
      </c>
      <c r="K17">
        <f>SUM($J$3:J17)</f>
        <v>9</v>
      </c>
      <c r="O17">
        <f>SUM($L$2:L17)</f>
        <v>1180</v>
      </c>
      <c r="P17">
        <f t="shared" si="0"/>
        <v>11.8</v>
      </c>
    </row>
    <row r="18" spans="3:16" hidden="1" x14ac:dyDescent="0.2">
      <c r="C18">
        <v>17</v>
      </c>
      <c r="D18" t="str">
        <f>IF(IFERROR(VLOOKUP(C18,'Dungeon&amp;Framework'!CG:CL,3,FALSE),"") = 0,"",IFERROR(VLOOKUP(C18,'Dungeon&amp;Framework'!CG:CL,3,FALSE),"") )</f>
        <v/>
      </c>
      <c r="G18" t="str">
        <f>IF( IFERROR(VLOOKUP(C18,'Dungeon&amp;Framework'!CG:CN,8,FALSE),"") = 0, "",IFERROR(VLOOKUP(C18,'Dungeon&amp;Framework'!CG:CN,8,FALSE),""))</f>
        <v/>
      </c>
      <c r="K18">
        <f>SUM($J$3:J18)</f>
        <v>9</v>
      </c>
      <c r="O18">
        <f>SUM($L$2:L18)</f>
        <v>1180</v>
      </c>
      <c r="P18">
        <f t="shared" si="0"/>
        <v>11.8</v>
      </c>
    </row>
    <row r="19" spans="3:16" x14ac:dyDescent="0.2">
      <c r="C19">
        <v>18</v>
      </c>
      <c r="D19" t="str">
        <f>IF(IFERROR(VLOOKUP(C19,'Dungeon&amp;Framework'!CG:CL,3,FALSE),"") = 0,"",IFERROR(VLOOKUP(C19,'Dungeon&amp;Framework'!CG:CL,3,FALSE),"") )</f>
        <v/>
      </c>
      <c r="G19" t="str">
        <f>IF( IFERROR(VLOOKUP(C19,'Dungeon&amp;Framework'!CG:CN,8,FALSE),"") = 0, "",IFERROR(VLOOKUP(C19,'Dungeon&amp;Framework'!CG:CN,8,FALSE),""))</f>
        <v/>
      </c>
      <c r="H19" s="79" t="s">
        <v>481</v>
      </c>
      <c r="I19" s="93" t="s">
        <v>476</v>
      </c>
      <c r="J19" s="79"/>
      <c r="K19">
        <f>SUM($J$3:J19)</f>
        <v>9</v>
      </c>
      <c r="L19">
        <v>180</v>
      </c>
      <c r="O19">
        <f>SUM($L$2:L19)</f>
        <v>1360</v>
      </c>
      <c r="P19">
        <f t="shared" si="0"/>
        <v>13.6</v>
      </c>
    </row>
    <row r="20" spans="3:16" hidden="1" x14ac:dyDescent="0.2">
      <c r="C20">
        <v>19</v>
      </c>
      <c r="D20" t="str">
        <f>IF(IFERROR(VLOOKUP(C20,'Dungeon&amp;Framework'!CG:CL,3,FALSE),"") = 0,"",IFERROR(VLOOKUP(C20,'Dungeon&amp;Framework'!CG:CL,3,FALSE),"") )</f>
        <v/>
      </c>
      <c r="G20" t="str">
        <f>IF( IFERROR(VLOOKUP(C20,'Dungeon&amp;Framework'!CG:CN,8,FALSE),"") = 0, "",IFERROR(VLOOKUP(C20,'Dungeon&amp;Framework'!CG:CN,8,FALSE),""))</f>
        <v/>
      </c>
      <c r="K20">
        <f>SUM($J$3:J20)</f>
        <v>9</v>
      </c>
      <c r="O20">
        <f>SUM($L$2:L20)</f>
        <v>1360</v>
      </c>
      <c r="P20">
        <f t="shared" si="0"/>
        <v>13.6</v>
      </c>
    </row>
    <row r="21" spans="3:16" hidden="1" x14ac:dyDescent="0.2">
      <c r="C21">
        <v>20</v>
      </c>
      <c r="D21">
        <f>IF(IFERROR(VLOOKUP(C21,'Dungeon&amp;Framework'!CG:CL,3,FALSE),"") = 0,"",IFERROR(VLOOKUP(C21,'Dungeon&amp;Framework'!CG:CL,3,FALSE),"") )</f>
        <v>4</v>
      </c>
      <c r="G21" t="str">
        <f>IF( IFERROR(VLOOKUP(C21,'Dungeon&amp;Framework'!CG:CN,8,FALSE),"") = 0, "",IFERROR(VLOOKUP(C21,'Dungeon&amp;Framework'!CG:CN,8,FALSE),""))</f>
        <v/>
      </c>
      <c r="K21">
        <f>SUM($J$3:J21)</f>
        <v>9</v>
      </c>
      <c r="O21">
        <f>SUM($L$2:L21)</f>
        <v>1360</v>
      </c>
      <c r="P21">
        <f t="shared" si="0"/>
        <v>13.6</v>
      </c>
    </row>
    <row r="22" spans="3:16" hidden="1" x14ac:dyDescent="0.2">
      <c r="C22">
        <v>21</v>
      </c>
      <c r="D22" t="str">
        <f>IF(IFERROR(VLOOKUP(C22,'Dungeon&amp;Framework'!CG:CL,3,FALSE),"") = 0,"",IFERROR(VLOOKUP(C22,'Dungeon&amp;Framework'!CG:CL,3,FALSE),"") )</f>
        <v/>
      </c>
      <c r="G22" t="str">
        <f>IF( IFERROR(VLOOKUP(C22,'Dungeon&amp;Framework'!CG:CN,8,FALSE),"") = 0, "",IFERROR(VLOOKUP(C22,'Dungeon&amp;Framework'!CG:CN,8,FALSE),""))</f>
        <v/>
      </c>
      <c r="K22">
        <f>SUM($J$3:J22)</f>
        <v>9</v>
      </c>
      <c r="O22">
        <f>SUM($L$2:L22)</f>
        <v>1360</v>
      </c>
      <c r="P22">
        <f t="shared" si="0"/>
        <v>13.6</v>
      </c>
    </row>
    <row r="23" spans="3:16" hidden="1" x14ac:dyDescent="0.2">
      <c r="C23">
        <v>22</v>
      </c>
      <c r="D23" t="str">
        <f>IF(IFERROR(VLOOKUP(C23,'Dungeon&amp;Framework'!CG:CL,3,FALSE),"") = 0,"",IFERROR(VLOOKUP(C23,'Dungeon&amp;Framework'!CG:CL,3,FALSE),"") )</f>
        <v/>
      </c>
      <c r="G23" t="str">
        <f>IF( IFERROR(VLOOKUP(C23,'Dungeon&amp;Framework'!CG:CN,8,FALSE),"") = 0, "",IFERROR(VLOOKUP(C23,'Dungeon&amp;Framework'!CG:CN,8,FALSE),""))</f>
        <v/>
      </c>
      <c r="K23">
        <f>SUM($J$3:J23)</f>
        <v>9</v>
      </c>
      <c r="O23">
        <f>SUM($L$2:L23)</f>
        <v>1360</v>
      </c>
      <c r="P23">
        <f t="shared" si="0"/>
        <v>13.6</v>
      </c>
    </row>
    <row r="24" spans="3:16" hidden="1" x14ac:dyDescent="0.2">
      <c r="C24">
        <v>23</v>
      </c>
      <c r="D24" t="str">
        <f>IF(IFERROR(VLOOKUP(C24,'Dungeon&amp;Framework'!CG:CL,3,FALSE),"") = 0,"",IFERROR(VLOOKUP(C24,'Dungeon&amp;Framework'!CG:CL,3,FALSE),"") )</f>
        <v/>
      </c>
      <c r="G24" t="str">
        <f>IF( IFERROR(VLOOKUP(C24,'Dungeon&amp;Framework'!CG:CN,8,FALSE),"") = 0, "",IFERROR(VLOOKUP(C24,'Dungeon&amp;Framework'!CG:CN,8,FALSE),""))</f>
        <v/>
      </c>
      <c r="K24">
        <f>SUM($J$3:J24)</f>
        <v>9</v>
      </c>
      <c r="O24">
        <f>SUM($L$2:L24)</f>
        <v>1360</v>
      </c>
      <c r="P24">
        <f t="shared" si="0"/>
        <v>13.6</v>
      </c>
    </row>
    <row r="25" spans="3:16" x14ac:dyDescent="0.2">
      <c r="C25">
        <v>24</v>
      </c>
      <c r="D25" t="str">
        <f>IF(IFERROR(VLOOKUP(C25,'Dungeon&amp;Framework'!CG:CL,3,FALSE),"") = 0,"",IFERROR(VLOOKUP(C25,'Dungeon&amp;Framework'!CG:CL,3,FALSE),"") )</f>
        <v/>
      </c>
      <c r="G25" t="str">
        <f>IF( IFERROR(VLOOKUP(C25,'Dungeon&amp;Framework'!CG:CN,8,FALSE),"") = 0, "",IFERROR(VLOOKUP(C25,'Dungeon&amp;Framework'!CG:CN,8,FALSE),""))</f>
        <v/>
      </c>
      <c r="H25" s="79" t="s">
        <v>678</v>
      </c>
      <c r="I25" s="79" t="s">
        <v>678</v>
      </c>
      <c r="J25" s="79"/>
      <c r="K25">
        <f>SUM($J$3:J25)</f>
        <v>9</v>
      </c>
      <c r="L25">
        <v>250</v>
      </c>
      <c r="O25">
        <f>SUM($L$2:L25)</f>
        <v>1610</v>
      </c>
      <c r="P25">
        <f t="shared" si="0"/>
        <v>16.100000000000001</v>
      </c>
    </row>
    <row r="26" spans="3:16" hidden="1" x14ac:dyDescent="0.2">
      <c r="C26">
        <v>25</v>
      </c>
      <c r="D26">
        <f>IF(IFERROR(VLOOKUP(C26,'Dungeon&amp;Framework'!CG:CL,3,FALSE),"") = 0,"",IFERROR(VLOOKUP(C26,'Dungeon&amp;Framework'!CG:CL,3,FALSE),"") )</f>
        <v>5</v>
      </c>
      <c r="G26" t="str">
        <f>IF( IFERROR(VLOOKUP(C26,'Dungeon&amp;Framework'!CG:CN,8,FALSE),"") = 0, "",IFERROR(VLOOKUP(C26,'Dungeon&amp;Framework'!CG:CN,8,FALSE),""))</f>
        <v/>
      </c>
      <c r="K26">
        <f>SUM($J$3:J26)</f>
        <v>9</v>
      </c>
      <c r="O26">
        <f>SUM($L$2:L26)</f>
        <v>1610</v>
      </c>
      <c r="P26">
        <f t="shared" si="0"/>
        <v>16.100000000000001</v>
      </c>
    </row>
    <row r="27" spans="3:16" hidden="1" x14ac:dyDescent="0.2">
      <c r="C27">
        <v>26</v>
      </c>
      <c r="D27" t="str">
        <f>IF(IFERROR(VLOOKUP(C27,'Dungeon&amp;Framework'!CG:CL,3,FALSE),"") = 0,"",IFERROR(VLOOKUP(C27,'Dungeon&amp;Framework'!CG:CL,3,FALSE),"") )</f>
        <v/>
      </c>
      <c r="G27" t="str">
        <f>IF( IFERROR(VLOOKUP(C27,'Dungeon&amp;Framework'!CG:CN,8,FALSE),"") = 0, "",IFERROR(VLOOKUP(C27,'Dungeon&amp;Framework'!CG:CN,8,FALSE),""))</f>
        <v/>
      </c>
      <c r="K27">
        <f>SUM($J$3:J27)</f>
        <v>9</v>
      </c>
      <c r="O27">
        <f>SUM($L$2:L27)</f>
        <v>1610</v>
      </c>
      <c r="P27">
        <f t="shared" si="0"/>
        <v>16.100000000000001</v>
      </c>
    </row>
    <row r="28" spans="3:16" hidden="1" x14ac:dyDescent="0.2">
      <c r="C28">
        <v>27</v>
      </c>
      <c r="D28" t="str">
        <f>IF(IFERROR(VLOOKUP(C28,'Dungeon&amp;Framework'!CG:CL,3,FALSE),"") = 0,"",IFERROR(VLOOKUP(C28,'Dungeon&amp;Framework'!CG:CL,3,FALSE),"") )</f>
        <v/>
      </c>
      <c r="G28" t="str">
        <f>IF( IFERROR(VLOOKUP(C28,'Dungeon&amp;Framework'!CG:CN,8,FALSE),"") = 0, "",IFERROR(VLOOKUP(C28,'Dungeon&amp;Framework'!CG:CN,8,FALSE),""))</f>
        <v/>
      </c>
      <c r="K28">
        <f>SUM($J$3:J28)</f>
        <v>9</v>
      </c>
      <c r="O28">
        <f>SUM($L$2:L28)</f>
        <v>1610</v>
      </c>
      <c r="P28">
        <f t="shared" si="0"/>
        <v>16.100000000000001</v>
      </c>
    </row>
    <row r="29" spans="3:16" hidden="1" x14ac:dyDescent="0.2">
      <c r="C29">
        <v>28</v>
      </c>
      <c r="D29" t="str">
        <f>IF(IFERROR(VLOOKUP(C29,'Dungeon&amp;Framework'!CG:CL,3,FALSE),"") = 0,"",IFERROR(VLOOKUP(C29,'Dungeon&amp;Framework'!CG:CL,3,FALSE),"") )</f>
        <v/>
      </c>
      <c r="G29" t="str">
        <f>IF( IFERROR(VLOOKUP(C29,'Dungeon&amp;Framework'!CG:CN,8,FALSE),"") = 0, "",IFERROR(VLOOKUP(C29,'Dungeon&amp;Framework'!CG:CN,8,FALSE),""))</f>
        <v/>
      </c>
      <c r="K29">
        <f>SUM($J$3:J29)</f>
        <v>9</v>
      </c>
      <c r="O29">
        <f>SUM($L$2:L29)</f>
        <v>1610</v>
      </c>
      <c r="P29">
        <f t="shared" si="0"/>
        <v>16.100000000000001</v>
      </c>
    </row>
    <row r="30" spans="3:16" x14ac:dyDescent="0.2">
      <c r="C30">
        <v>29</v>
      </c>
      <c r="D30" t="str">
        <f>IF(IFERROR(VLOOKUP(C30,'Dungeon&amp;Framework'!CG:CL,3,FALSE),"") = 0,"",IFERROR(VLOOKUP(C30,'Dungeon&amp;Framework'!CG:CL,3,FALSE),"") )</f>
        <v/>
      </c>
      <c r="G30" t="str">
        <f>IF( IFERROR(VLOOKUP(C30,'Dungeon&amp;Framework'!CG:CN,8,FALSE),"") = 0, "",IFERROR(VLOOKUP(C30,'Dungeon&amp;Framework'!CG:CN,8,FALSE),""))</f>
        <v/>
      </c>
      <c r="H30" t="s">
        <v>482</v>
      </c>
      <c r="I30" t="s">
        <v>477</v>
      </c>
      <c r="J30">
        <v>2</v>
      </c>
      <c r="K30">
        <f>SUM($J$3:J30)</f>
        <v>11</v>
      </c>
      <c r="L30">
        <v>120</v>
      </c>
      <c r="O30">
        <f>SUM($L$2:L30)</f>
        <v>1730</v>
      </c>
      <c r="P30">
        <f t="shared" si="0"/>
        <v>17.3</v>
      </c>
    </row>
    <row r="31" spans="3:16" x14ac:dyDescent="0.2">
      <c r="C31">
        <v>30</v>
      </c>
      <c r="D31">
        <f>IF(IFERROR(VLOOKUP(C31,'Dungeon&amp;Framework'!CG:CL,3,FALSE),"") = 0,"",IFERROR(VLOOKUP(C31,'Dungeon&amp;Framework'!CG:CL,3,FALSE),"") )</f>
        <v>6</v>
      </c>
      <c r="F31">
        <v>1</v>
      </c>
      <c r="G31" t="str">
        <f>IF( IFERROR(VLOOKUP(C31,'Dungeon&amp;Framework'!CG:CN,8,FALSE),"") = 0, "",IFERROR(VLOOKUP(C31,'Dungeon&amp;Framework'!CG:CN,8,FALSE),""))</f>
        <v/>
      </c>
      <c r="H31" s="93" t="s">
        <v>480</v>
      </c>
      <c r="I31" s="93"/>
      <c r="J31" s="93"/>
      <c r="K31">
        <f>SUM($J$3:J31)</f>
        <v>11</v>
      </c>
      <c r="L31">
        <v>720</v>
      </c>
      <c r="O31">
        <f>SUM($L$2:L31)</f>
        <v>2450</v>
      </c>
      <c r="P31">
        <f t="shared" si="0"/>
        <v>24.5</v>
      </c>
    </row>
    <row r="32" spans="3:16" hidden="1" x14ac:dyDescent="0.2">
      <c r="C32">
        <v>31</v>
      </c>
      <c r="D32" t="str">
        <f>IF(IFERROR(VLOOKUP(C32,'Dungeon&amp;Framework'!CG:CL,3,FALSE),"") = 0,"",IFERROR(VLOOKUP(C32,'Dungeon&amp;Framework'!CG:CL,3,FALSE),"") )</f>
        <v/>
      </c>
      <c r="G32" t="str">
        <f>IF( IFERROR(VLOOKUP(C32,'Dungeon&amp;Framework'!CG:CN,8,FALSE),"") = 0, "",IFERROR(VLOOKUP(C32,'Dungeon&amp;Framework'!CG:CN,8,FALSE),""))</f>
        <v/>
      </c>
      <c r="K32">
        <f>SUM($J$3:J32)</f>
        <v>11</v>
      </c>
      <c r="O32">
        <f>SUM($L$2:L32)</f>
        <v>2450</v>
      </c>
      <c r="P32">
        <f t="shared" si="0"/>
        <v>24.5</v>
      </c>
    </row>
    <row r="33" spans="3:16" hidden="1" x14ac:dyDescent="0.2">
      <c r="C33">
        <v>32</v>
      </c>
      <c r="D33" t="str">
        <f>IF(IFERROR(VLOOKUP(C33,'Dungeon&amp;Framework'!CG:CL,3,FALSE),"") = 0,"",IFERROR(VLOOKUP(C33,'Dungeon&amp;Framework'!CG:CL,3,FALSE),"") )</f>
        <v/>
      </c>
      <c r="G33" t="str">
        <f>IF( IFERROR(VLOOKUP(C33,'Dungeon&amp;Framework'!CG:CN,8,FALSE),"") = 0, "",IFERROR(VLOOKUP(C33,'Dungeon&amp;Framework'!CG:CN,8,FALSE),""))</f>
        <v/>
      </c>
      <c r="K33">
        <f>SUM($J$3:J33)</f>
        <v>11</v>
      </c>
      <c r="O33">
        <f>SUM($L$2:L33)</f>
        <v>2450</v>
      </c>
      <c r="P33">
        <f t="shared" si="0"/>
        <v>24.5</v>
      </c>
    </row>
    <row r="34" spans="3:16" hidden="1" x14ac:dyDescent="0.2">
      <c r="C34">
        <v>33</v>
      </c>
      <c r="D34" t="str">
        <f>IF(IFERROR(VLOOKUP(C34,'Dungeon&amp;Framework'!CG:CL,3,FALSE),"") = 0,"",IFERROR(VLOOKUP(C34,'Dungeon&amp;Framework'!CG:CL,3,FALSE),"") )</f>
        <v/>
      </c>
      <c r="G34" t="str">
        <f>IF( IFERROR(VLOOKUP(C34,'Dungeon&amp;Framework'!CG:CN,8,FALSE),"") = 0, "",IFERROR(VLOOKUP(C34,'Dungeon&amp;Framework'!CG:CN,8,FALSE),""))</f>
        <v/>
      </c>
      <c r="K34">
        <f>SUM($J$3:J34)</f>
        <v>11</v>
      </c>
      <c r="O34">
        <f>SUM($L$2:L34)</f>
        <v>2450</v>
      </c>
      <c r="P34">
        <f t="shared" si="0"/>
        <v>24.5</v>
      </c>
    </row>
    <row r="35" spans="3:16" hidden="1" x14ac:dyDescent="0.2">
      <c r="C35">
        <v>34</v>
      </c>
      <c r="D35" t="str">
        <f>IF(IFERROR(VLOOKUP(C35,'Dungeon&amp;Framework'!CG:CL,3,FALSE),"") = 0,"",IFERROR(VLOOKUP(C35,'Dungeon&amp;Framework'!CG:CL,3,FALSE),"") )</f>
        <v/>
      </c>
      <c r="G35" t="str">
        <f>IF( IFERROR(VLOOKUP(C35,'Dungeon&amp;Framework'!CG:CN,8,FALSE),"") = 0, "",IFERROR(VLOOKUP(C35,'Dungeon&amp;Framework'!CG:CN,8,FALSE),""))</f>
        <v/>
      </c>
      <c r="K35">
        <f>SUM($J$3:J35)</f>
        <v>11</v>
      </c>
      <c r="O35">
        <f>SUM($L$2:L35)</f>
        <v>2450</v>
      </c>
      <c r="P35">
        <f t="shared" si="0"/>
        <v>24.5</v>
      </c>
    </row>
    <row r="36" spans="3:16" hidden="1" x14ac:dyDescent="0.2">
      <c r="C36">
        <v>35</v>
      </c>
      <c r="D36">
        <f>IF(IFERROR(VLOOKUP(C36,'Dungeon&amp;Framework'!CG:CL,3,FALSE),"") = 0,"",IFERROR(VLOOKUP(C36,'Dungeon&amp;Framework'!CG:CL,3,FALSE),"") )</f>
        <v>7</v>
      </c>
      <c r="G36" t="str">
        <f>IF( IFERROR(VLOOKUP(C36,'Dungeon&amp;Framework'!CG:CN,8,FALSE),"") = 0, "",IFERROR(VLOOKUP(C36,'Dungeon&amp;Framework'!CG:CN,8,FALSE),""))</f>
        <v/>
      </c>
      <c r="K36">
        <f>SUM($J$3:J36)</f>
        <v>11</v>
      </c>
      <c r="O36">
        <f>SUM($L$2:L36)</f>
        <v>2450</v>
      </c>
      <c r="P36">
        <f t="shared" si="0"/>
        <v>24.5</v>
      </c>
    </row>
    <row r="37" spans="3:16" x14ac:dyDescent="0.2">
      <c r="C37">
        <v>36</v>
      </c>
      <c r="D37" t="str">
        <f>IF(IFERROR(VLOOKUP(C37,'Dungeon&amp;Framework'!CG:CL,3,FALSE),"") = 0,"",IFERROR(VLOOKUP(C37,'Dungeon&amp;Framework'!CG:CL,3,FALSE),"") )</f>
        <v/>
      </c>
      <c r="G37" t="str">
        <f>IF( IFERROR(VLOOKUP(C37,'Dungeon&amp;Framework'!CG:CN,8,FALSE),"") = 0, "",IFERROR(VLOOKUP(C37,'Dungeon&amp;Framework'!CG:CN,8,FALSE),""))</f>
        <v/>
      </c>
      <c r="H37" s="79" t="s">
        <v>481</v>
      </c>
      <c r="I37" s="79" t="s">
        <v>477</v>
      </c>
      <c r="J37" s="79">
        <v>2</v>
      </c>
      <c r="K37">
        <f>SUM($J$3:J37)</f>
        <v>13</v>
      </c>
      <c r="L37">
        <v>180</v>
      </c>
      <c r="O37">
        <f>SUM($L$2:L37)</f>
        <v>2630</v>
      </c>
      <c r="P37">
        <f t="shared" si="0"/>
        <v>26.3</v>
      </c>
    </row>
    <row r="38" spans="3:16" hidden="1" x14ac:dyDescent="0.2">
      <c r="C38">
        <v>37</v>
      </c>
      <c r="D38" t="str">
        <f>IF(IFERROR(VLOOKUP(C38,'Dungeon&amp;Framework'!CG:CL,3,FALSE),"") = 0,"",IFERROR(VLOOKUP(C38,'Dungeon&amp;Framework'!CG:CL,3,FALSE),"") )</f>
        <v/>
      </c>
      <c r="G38" t="str">
        <f>IF( IFERROR(VLOOKUP(C38,'Dungeon&amp;Framework'!CG:CN,8,FALSE),"") = 0, "",IFERROR(VLOOKUP(C38,'Dungeon&amp;Framework'!CG:CN,8,FALSE),""))</f>
        <v/>
      </c>
      <c r="K38">
        <f>SUM($J$3:J38)</f>
        <v>13</v>
      </c>
      <c r="O38">
        <f>SUM($L$2:L38)</f>
        <v>2630</v>
      </c>
      <c r="P38">
        <f t="shared" si="0"/>
        <v>26.3</v>
      </c>
    </row>
    <row r="39" spans="3:16" hidden="1" x14ac:dyDescent="0.2">
      <c r="C39">
        <v>38</v>
      </c>
      <c r="D39" t="str">
        <f>IF(IFERROR(VLOOKUP(C39,'Dungeon&amp;Framework'!CG:CL,3,FALSE),"") = 0,"",IFERROR(VLOOKUP(C39,'Dungeon&amp;Framework'!CG:CL,3,FALSE),"") )</f>
        <v/>
      </c>
      <c r="G39" t="str">
        <f>IF( IFERROR(VLOOKUP(C39,'Dungeon&amp;Framework'!CG:CN,8,FALSE),"") = 0, "",IFERROR(VLOOKUP(C39,'Dungeon&amp;Framework'!CG:CN,8,FALSE),""))</f>
        <v/>
      </c>
      <c r="K39">
        <f>SUM($J$3:J39)</f>
        <v>13</v>
      </c>
      <c r="O39">
        <f>SUM($L$2:L39)</f>
        <v>2630</v>
      </c>
      <c r="P39">
        <f t="shared" si="0"/>
        <v>26.3</v>
      </c>
    </row>
    <row r="40" spans="3:16" hidden="1" x14ac:dyDescent="0.2">
      <c r="C40">
        <v>39</v>
      </c>
      <c r="D40" t="str">
        <f>IF(IFERROR(VLOOKUP(C40,'Dungeon&amp;Framework'!CG:CL,3,FALSE),"") = 0,"",IFERROR(VLOOKUP(C40,'Dungeon&amp;Framework'!CG:CL,3,FALSE),"") )</f>
        <v/>
      </c>
      <c r="G40" t="str">
        <f>IF( IFERROR(VLOOKUP(C40,'Dungeon&amp;Framework'!CG:CN,8,FALSE),"") = 0, "",IFERROR(VLOOKUP(C40,'Dungeon&amp;Framework'!CG:CN,8,FALSE),""))</f>
        <v/>
      </c>
      <c r="K40">
        <f>SUM($J$3:J40)</f>
        <v>13</v>
      </c>
      <c r="O40">
        <f>SUM($L$2:L40)</f>
        <v>2630</v>
      </c>
      <c r="P40">
        <f t="shared" si="0"/>
        <v>26.3</v>
      </c>
    </row>
    <row r="41" spans="3:16" hidden="1" x14ac:dyDescent="0.2">
      <c r="C41">
        <v>40</v>
      </c>
      <c r="D41">
        <f>IF(IFERROR(VLOOKUP(C41,'Dungeon&amp;Framework'!CG:CL,3,FALSE),"") = 0,"",IFERROR(VLOOKUP(C41,'Dungeon&amp;Framework'!CG:CL,3,FALSE),"") )</f>
        <v>8</v>
      </c>
      <c r="G41" t="str">
        <f>IF( IFERROR(VLOOKUP(C41,'Dungeon&amp;Framework'!CG:CN,8,FALSE),"") = 0, "",IFERROR(VLOOKUP(C41,'Dungeon&amp;Framework'!CG:CN,8,FALSE),""))</f>
        <v/>
      </c>
      <c r="K41">
        <f>SUM($J$3:J41)</f>
        <v>13</v>
      </c>
      <c r="O41">
        <f>SUM($L$2:L41)</f>
        <v>2630</v>
      </c>
      <c r="P41">
        <f t="shared" si="0"/>
        <v>26.3</v>
      </c>
    </row>
    <row r="42" spans="3:16" hidden="1" x14ac:dyDescent="0.2">
      <c r="C42">
        <v>41</v>
      </c>
      <c r="D42" t="str">
        <f>IF(IFERROR(VLOOKUP(C42,'Dungeon&amp;Framework'!CG:CL,3,FALSE),"") = 0,"",IFERROR(VLOOKUP(C42,'Dungeon&amp;Framework'!CG:CL,3,FALSE),"") )</f>
        <v/>
      </c>
      <c r="K42">
        <f>SUM($J$3:J42)</f>
        <v>13</v>
      </c>
      <c r="O42">
        <f>SUM($L$2:L42)</f>
        <v>2630</v>
      </c>
      <c r="P42">
        <f t="shared" si="0"/>
        <v>26.3</v>
      </c>
    </row>
    <row r="43" spans="3:16" hidden="1" x14ac:dyDescent="0.2">
      <c r="C43">
        <v>42</v>
      </c>
      <c r="D43" t="str">
        <f>IF(IFERROR(VLOOKUP(C43,'Dungeon&amp;Framework'!CG:CL,3,FALSE),"") = 0,"",IFERROR(VLOOKUP(C43,'Dungeon&amp;Framework'!CG:CL,3,FALSE),"") )</f>
        <v/>
      </c>
      <c r="G43" t="str">
        <f>IF( IFERROR(VLOOKUP(C43,'Dungeon&amp;Framework'!CG:CN,8,FALSE),"") = 0, "",IFERROR(VLOOKUP(C43,'Dungeon&amp;Framework'!CG:CN,8,FALSE),""))</f>
        <v/>
      </c>
      <c r="K43">
        <f>SUM($J$3:J43)</f>
        <v>13</v>
      </c>
      <c r="O43">
        <f>SUM($L$2:L43)</f>
        <v>2630</v>
      </c>
      <c r="P43">
        <f t="shared" si="0"/>
        <v>26.3</v>
      </c>
    </row>
    <row r="44" spans="3:16" hidden="1" x14ac:dyDescent="0.2">
      <c r="C44">
        <v>43</v>
      </c>
      <c r="D44" t="str">
        <f>IF(IFERROR(VLOOKUP(C44,'Dungeon&amp;Framework'!CG:CL,3,FALSE),"") = 0,"",IFERROR(VLOOKUP(C44,'Dungeon&amp;Framework'!CG:CL,3,FALSE),"") )</f>
        <v/>
      </c>
      <c r="G44" t="str">
        <f>IF( IFERROR(VLOOKUP(C44,'Dungeon&amp;Framework'!CG:CN,8,FALSE),"") = 0, "",IFERROR(VLOOKUP(C44,'Dungeon&amp;Framework'!CG:CN,8,FALSE),""))</f>
        <v/>
      </c>
      <c r="K44">
        <f>SUM($J$3:J44)</f>
        <v>13</v>
      </c>
      <c r="O44">
        <f>SUM($L$2:L44)</f>
        <v>2630</v>
      </c>
      <c r="P44">
        <f t="shared" si="0"/>
        <v>26.3</v>
      </c>
    </row>
    <row r="45" spans="3:16" hidden="1" x14ac:dyDescent="0.2">
      <c r="C45">
        <v>44</v>
      </c>
      <c r="D45" t="str">
        <f>IF(IFERROR(VLOOKUP(C45,'Dungeon&amp;Framework'!CG:CL,3,FALSE),"") = 0,"",IFERROR(VLOOKUP(C45,'Dungeon&amp;Framework'!CG:CL,3,FALSE),"") )</f>
        <v/>
      </c>
      <c r="G45" t="str">
        <f>IF( IFERROR(VLOOKUP(C45,'Dungeon&amp;Framework'!CG:CN,8,FALSE),"") = 0, "",IFERROR(VLOOKUP(C45,'Dungeon&amp;Framework'!CG:CN,8,FALSE),""))</f>
        <v/>
      </c>
      <c r="K45">
        <f>SUM($J$3:J45)</f>
        <v>13</v>
      </c>
      <c r="O45">
        <f>SUM($L$2:L45)</f>
        <v>2630</v>
      </c>
      <c r="P45">
        <f t="shared" si="0"/>
        <v>26.3</v>
      </c>
    </row>
    <row r="46" spans="3:16" hidden="1" x14ac:dyDescent="0.2">
      <c r="C46">
        <v>45</v>
      </c>
      <c r="D46">
        <f>IF(IFERROR(VLOOKUP(C46,'Dungeon&amp;Framework'!CG:CL,3,FALSE),"") = 0,"",IFERROR(VLOOKUP(C46,'Dungeon&amp;Framework'!CG:CL,3,FALSE),"") )</f>
        <v>9</v>
      </c>
      <c r="G46" t="str">
        <f>IF( IFERROR(VLOOKUP(C46,'Dungeon&amp;Framework'!CG:CN,8,FALSE),"") = 0, "",IFERROR(VLOOKUP(C46,'Dungeon&amp;Framework'!CG:CN,8,FALSE),""))</f>
        <v/>
      </c>
      <c r="K46">
        <f>SUM($J$3:J46)</f>
        <v>13</v>
      </c>
      <c r="O46">
        <f>SUM($L$2:L46)</f>
        <v>2630</v>
      </c>
      <c r="P46">
        <f t="shared" si="0"/>
        <v>26.3</v>
      </c>
    </row>
    <row r="47" spans="3:16" hidden="1" x14ac:dyDescent="0.2">
      <c r="C47">
        <v>46</v>
      </c>
      <c r="D47" t="str">
        <f>IF(IFERROR(VLOOKUP(C47,'Dungeon&amp;Framework'!CG:CL,3,FALSE),"") = 0,"",IFERROR(VLOOKUP(C47,'Dungeon&amp;Framework'!CG:CL,3,FALSE),"") )</f>
        <v/>
      </c>
      <c r="G47" t="str">
        <f>IF( IFERROR(VLOOKUP(C47,'Dungeon&amp;Framework'!CG:CN,8,FALSE),"") = 0, "",IFERROR(VLOOKUP(C47,'Dungeon&amp;Framework'!CG:CN,8,FALSE),""))</f>
        <v/>
      </c>
      <c r="K47">
        <f>SUM($J$3:J47)</f>
        <v>13</v>
      </c>
      <c r="O47">
        <f>SUM($L$2:L47)</f>
        <v>2630</v>
      </c>
      <c r="P47">
        <f t="shared" si="0"/>
        <v>26.3</v>
      </c>
    </row>
    <row r="48" spans="3:16" x14ac:dyDescent="0.2">
      <c r="C48">
        <v>47</v>
      </c>
      <c r="D48" t="str">
        <f>IF(IFERROR(VLOOKUP(C48,'Dungeon&amp;Framework'!CG:CL,3,FALSE),"") = 0,"",IFERROR(VLOOKUP(C48,'Dungeon&amp;Framework'!CG:CL,3,FALSE),"") )</f>
        <v/>
      </c>
      <c r="G48" t="str">
        <f>IF( IFERROR(VLOOKUP(C48,'Dungeon&amp;Framework'!CG:CN,8,FALSE),"") = 0, "",IFERROR(VLOOKUP(C48,'Dungeon&amp;Framework'!CG:CN,8,FALSE),""))</f>
        <v/>
      </c>
      <c r="H48" s="79" t="s">
        <v>678</v>
      </c>
      <c r="I48" s="79"/>
      <c r="J48" s="79"/>
      <c r="K48">
        <f>SUM($J$3:J48)</f>
        <v>13</v>
      </c>
      <c r="L48">
        <v>250</v>
      </c>
      <c r="O48">
        <f>SUM($L$2:L48)</f>
        <v>2880</v>
      </c>
      <c r="P48">
        <f t="shared" si="0"/>
        <v>28.8</v>
      </c>
    </row>
    <row r="49" spans="3:16" hidden="1" x14ac:dyDescent="0.2">
      <c r="C49">
        <v>48</v>
      </c>
      <c r="D49" t="str">
        <f>IF(IFERROR(VLOOKUP(C49,'Dungeon&amp;Framework'!CG:CL,3,FALSE),"") = 0,"",IFERROR(VLOOKUP(C49,'Dungeon&amp;Framework'!CG:CL,3,FALSE),"") )</f>
        <v/>
      </c>
      <c r="G49" t="str">
        <f>IF( IFERROR(VLOOKUP(C49,'Dungeon&amp;Framework'!CG:CN,8,FALSE),"") = 0, "",IFERROR(VLOOKUP(C49,'Dungeon&amp;Framework'!CG:CN,8,FALSE),""))</f>
        <v/>
      </c>
      <c r="K49">
        <f>SUM($J$3:J49)</f>
        <v>13</v>
      </c>
      <c r="O49">
        <f>SUM($L$2:L49)</f>
        <v>2880</v>
      </c>
      <c r="P49">
        <f t="shared" si="0"/>
        <v>28.8</v>
      </c>
    </row>
    <row r="50" spans="3:16" hidden="1" x14ac:dyDescent="0.2">
      <c r="C50">
        <v>49</v>
      </c>
      <c r="D50" t="str">
        <f>IF(IFERROR(VLOOKUP(C50,'Dungeon&amp;Framework'!CG:CL,3,FALSE),"") = 0,"",IFERROR(VLOOKUP(C50,'Dungeon&amp;Framework'!CG:CL,3,FALSE),"") )</f>
        <v/>
      </c>
      <c r="G50" t="str">
        <f>IF( IFERROR(VLOOKUP(C50,'Dungeon&amp;Framework'!CG:CN,8,FALSE),"") = 0, "",IFERROR(VLOOKUP(C50,'Dungeon&amp;Framework'!CG:CN,8,FALSE),""))</f>
        <v/>
      </c>
      <c r="K50">
        <f>SUM($J$3:J50)</f>
        <v>13</v>
      </c>
      <c r="O50">
        <f>SUM($L$2:L50)</f>
        <v>2880</v>
      </c>
      <c r="P50">
        <f t="shared" si="0"/>
        <v>28.8</v>
      </c>
    </row>
    <row r="51" spans="3:16" hidden="1" x14ac:dyDescent="0.2">
      <c r="C51">
        <v>50</v>
      </c>
      <c r="D51">
        <f>IF(IFERROR(VLOOKUP(C51,'Dungeon&amp;Framework'!CG:CL,3,FALSE),"") = 0,"",IFERROR(VLOOKUP(C51,'Dungeon&amp;Framework'!CG:CL,3,FALSE),"") )</f>
        <v>10</v>
      </c>
      <c r="G51" t="str">
        <f>IF( IFERROR(VLOOKUP(C51,'Dungeon&amp;Framework'!CG:CN,8,FALSE),"") = 0, "",IFERROR(VLOOKUP(C51,'Dungeon&amp;Framework'!CG:CN,8,FALSE),""))</f>
        <v/>
      </c>
      <c r="K51">
        <f>SUM($J$3:J51)</f>
        <v>13</v>
      </c>
      <c r="O51">
        <f>SUM($L$2:L51)</f>
        <v>2880</v>
      </c>
      <c r="P51">
        <f t="shared" si="0"/>
        <v>28.8</v>
      </c>
    </row>
    <row r="52" spans="3:16" hidden="1" x14ac:dyDescent="0.2">
      <c r="C52">
        <v>51</v>
      </c>
      <c r="D52" t="str">
        <f>IF(IFERROR(VLOOKUP(C52,'Dungeon&amp;Framework'!CG:CL,3,FALSE),"") = 0,"",IFERROR(VLOOKUP(C52,'Dungeon&amp;Framework'!CG:CL,3,FALSE),"") )</f>
        <v/>
      </c>
      <c r="G52" t="str">
        <f>IF( IFERROR(VLOOKUP(C52,'Dungeon&amp;Framework'!CG:CN,8,FALSE),"") = 0, "",IFERROR(VLOOKUP(C52,'Dungeon&amp;Framework'!CG:CN,8,FALSE),""))</f>
        <v/>
      </c>
      <c r="K52">
        <f>SUM($J$3:J52)</f>
        <v>13</v>
      </c>
      <c r="O52">
        <f>SUM($L$2:L52)</f>
        <v>2880</v>
      </c>
      <c r="P52">
        <f t="shared" si="0"/>
        <v>28.8</v>
      </c>
    </row>
    <row r="53" spans="3:16" hidden="1" x14ac:dyDescent="0.2">
      <c r="C53">
        <v>52</v>
      </c>
      <c r="D53" t="str">
        <f>IF(IFERROR(VLOOKUP(C53,'Dungeon&amp;Framework'!CG:CL,3,FALSE),"") = 0,"",IFERROR(VLOOKUP(C53,'Dungeon&amp;Framework'!CG:CL,3,FALSE),"") )</f>
        <v/>
      </c>
      <c r="G53" t="str">
        <f>IF( IFERROR(VLOOKUP(C53,'Dungeon&amp;Framework'!CG:CN,8,FALSE),"") = 0, "",IFERROR(VLOOKUP(C53,'Dungeon&amp;Framework'!CG:CN,8,FALSE),""))</f>
        <v/>
      </c>
      <c r="K53">
        <f>SUM($J$3:J53)</f>
        <v>13</v>
      </c>
      <c r="O53">
        <f>SUM($L$2:L53)</f>
        <v>2880</v>
      </c>
      <c r="P53">
        <f t="shared" si="0"/>
        <v>28.8</v>
      </c>
    </row>
    <row r="54" spans="3:16" hidden="1" x14ac:dyDescent="0.2">
      <c r="C54">
        <v>53</v>
      </c>
      <c r="D54" t="str">
        <f>IF(IFERROR(VLOOKUP(C54,'Dungeon&amp;Framework'!CG:CL,3,FALSE),"") = 0,"",IFERROR(VLOOKUP(C54,'Dungeon&amp;Framework'!CG:CL,3,FALSE),"") )</f>
        <v/>
      </c>
      <c r="G54" t="str">
        <f>IF( IFERROR(VLOOKUP(C54,'Dungeon&amp;Framework'!CG:CN,8,FALSE),"") = 0, "",IFERROR(VLOOKUP(C54,'Dungeon&amp;Framework'!CG:CN,8,FALSE),""))</f>
        <v/>
      </c>
      <c r="K54">
        <f>SUM($J$3:J54)</f>
        <v>13</v>
      </c>
      <c r="O54">
        <f>SUM($L$2:L54)</f>
        <v>2880</v>
      </c>
      <c r="P54">
        <f t="shared" si="0"/>
        <v>28.8</v>
      </c>
    </row>
    <row r="55" spans="3:16" hidden="1" x14ac:dyDescent="0.2">
      <c r="C55">
        <v>54</v>
      </c>
      <c r="D55" t="str">
        <f>IF(IFERROR(VLOOKUP(C55,'Dungeon&amp;Framework'!CG:CL,3,FALSE),"") = 0,"",IFERROR(VLOOKUP(C55,'Dungeon&amp;Framework'!CG:CL,3,FALSE),"") )</f>
        <v/>
      </c>
      <c r="G55" t="str">
        <f>IF( IFERROR(VLOOKUP(C55,'Dungeon&amp;Framework'!CG:CN,8,FALSE),"") = 0, "",IFERROR(VLOOKUP(C55,'Dungeon&amp;Framework'!CG:CN,8,FALSE),""))</f>
        <v/>
      </c>
      <c r="K55">
        <f>SUM($J$3:J55)</f>
        <v>13</v>
      </c>
      <c r="M55">
        <f>SUM(L2:L48)</f>
        <v>2880</v>
      </c>
      <c r="O55">
        <f>SUM($L$2:L55)</f>
        <v>2880</v>
      </c>
      <c r="P55">
        <f t="shared" si="0"/>
        <v>28.8</v>
      </c>
    </row>
    <row r="56" spans="3:16" hidden="1" x14ac:dyDescent="0.2">
      <c r="C56">
        <v>55</v>
      </c>
      <c r="D56">
        <f>IF(IFERROR(VLOOKUP(C56,'Dungeon&amp;Framework'!CG:CL,3,FALSE),"") = 0,"",IFERROR(VLOOKUP(C56,'Dungeon&amp;Framework'!CG:CL,3,FALSE),"") )</f>
        <v>11</v>
      </c>
      <c r="G56" t="str">
        <f>IF( IFERROR(VLOOKUP(C56,'Dungeon&amp;Framework'!CG:CN,8,FALSE),"") = 0, "",IFERROR(VLOOKUP(C56,'Dungeon&amp;Framework'!CG:CN,8,FALSE),""))</f>
        <v/>
      </c>
      <c r="K56">
        <f>SUM($J$3:J56)</f>
        <v>13</v>
      </c>
      <c r="O56">
        <f>SUM($L$2:L56)</f>
        <v>2880</v>
      </c>
      <c r="P56">
        <f t="shared" si="0"/>
        <v>28.8</v>
      </c>
    </row>
    <row r="57" spans="3:16" hidden="1" x14ac:dyDescent="0.2">
      <c r="C57">
        <v>56</v>
      </c>
      <c r="D57" t="str">
        <f>IF(IFERROR(VLOOKUP(C57,'Dungeon&amp;Framework'!CG:CL,3,FALSE),"") = 0,"",IFERROR(VLOOKUP(C57,'Dungeon&amp;Framework'!CG:CL,3,FALSE),"") )</f>
        <v/>
      </c>
      <c r="G57" t="str">
        <f>IF( IFERROR(VLOOKUP(C57,'Dungeon&amp;Framework'!CG:CN,8,FALSE),"") = 0, "",IFERROR(VLOOKUP(C57,'Dungeon&amp;Framework'!CG:CN,8,FALSE),""))</f>
        <v/>
      </c>
      <c r="K57">
        <f>SUM($J$3:J57)</f>
        <v>13</v>
      </c>
      <c r="O57">
        <f>SUM($L$2:L57)</f>
        <v>2880</v>
      </c>
      <c r="P57">
        <f t="shared" si="0"/>
        <v>28.8</v>
      </c>
    </row>
    <row r="58" spans="3:16" hidden="1" x14ac:dyDescent="0.2">
      <c r="C58">
        <v>57</v>
      </c>
      <c r="D58" t="str">
        <f>IF(IFERROR(VLOOKUP(C58,'Dungeon&amp;Framework'!CG:CL,3,FALSE),"") = 0,"",IFERROR(VLOOKUP(C58,'Dungeon&amp;Framework'!CG:CL,3,FALSE),"") )</f>
        <v/>
      </c>
      <c r="G58" t="str">
        <f>IF( IFERROR(VLOOKUP(C58,'Dungeon&amp;Framework'!CG:CN,8,FALSE),"") = 0, "",IFERROR(VLOOKUP(C58,'Dungeon&amp;Framework'!CG:CN,8,FALSE),""))</f>
        <v/>
      </c>
      <c r="K58">
        <f>SUM($J$3:J58)</f>
        <v>13</v>
      </c>
      <c r="O58">
        <f>SUM($L$2:L58)</f>
        <v>2880</v>
      </c>
      <c r="P58">
        <f t="shared" si="0"/>
        <v>28.8</v>
      </c>
    </row>
    <row r="59" spans="3:16" hidden="1" x14ac:dyDescent="0.2">
      <c r="C59">
        <v>58</v>
      </c>
      <c r="D59" t="str">
        <f>IF(IFERROR(VLOOKUP(C59,'Dungeon&amp;Framework'!CG:CL,3,FALSE),"") = 0,"",IFERROR(VLOOKUP(C59,'Dungeon&amp;Framework'!CG:CL,3,FALSE),"") )</f>
        <v/>
      </c>
      <c r="G59" t="str">
        <f>IF( IFERROR(VLOOKUP(C59,'Dungeon&amp;Framework'!CG:CN,8,FALSE),"") = 0, "",IFERROR(VLOOKUP(C59,'Dungeon&amp;Framework'!CG:CN,8,FALSE),""))</f>
        <v/>
      </c>
      <c r="K59">
        <f>SUM($J$3:J59)</f>
        <v>13</v>
      </c>
      <c r="O59">
        <f>SUM($L$2:L59)</f>
        <v>2880</v>
      </c>
      <c r="P59">
        <f t="shared" si="0"/>
        <v>28.8</v>
      </c>
    </row>
    <row r="60" spans="3:16" x14ac:dyDescent="0.2">
      <c r="C60">
        <v>59</v>
      </c>
      <c r="D60" t="str">
        <f>IF(IFERROR(VLOOKUP(C60,'Dungeon&amp;Framework'!CG:CL,3,FALSE),"") = 0,"",IFERROR(VLOOKUP(C60,'Dungeon&amp;Framework'!CG:CL,3,FALSE),"") )</f>
        <v/>
      </c>
      <c r="G60" t="str">
        <f>IF( IFERROR(VLOOKUP(C60,'Dungeon&amp;Framework'!CG:CN,8,FALSE),"") = 0, "",IFERROR(VLOOKUP(C60,'Dungeon&amp;Framework'!CG:CN,8,FALSE),""))</f>
        <v/>
      </c>
      <c r="H60" t="s">
        <v>478</v>
      </c>
      <c r="I60" t="s">
        <v>477</v>
      </c>
      <c r="J60">
        <v>2</v>
      </c>
      <c r="K60">
        <f>SUM($J$3:J60)</f>
        <v>15</v>
      </c>
      <c r="L60">
        <v>120</v>
      </c>
      <c r="O60">
        <f>SUM($L$2:L60)</f>
        <v>3000</v>
      </c>
      <c r="P60">
        <f t="shared" si="0"/>
        <v>30</v>
      </c>
    </row>
    <row r="61" spans="3:16" x14ac:dyDescent="0.2">
      <c r="C61">
        <v>60</v>
      </c>
      <c r="D61">
        <f>IF(IFERROR(VLOOKUP(C61,'Dungeon&amp;Framework'!CG:CL,3,FALSE),"") = 0,"",IFERROR(VLOOKUP(C61,'Dungeon&amp;Framework'!CG:CL,3,FALSE),"") )</f>
        <v>12</v>
      </c>
      <c r="F61">
        <v>1</v>
      </c>
      <c r="G61" t="str">
        <f>IF( IFERROR(VLOOKUP(C61,'Dungeon&amp;Framework'!CG:CN,8,FALSE),"") = 0, "",IFERROR(VLOOKUP(C61,'Dungeon&amp;Framework'!CG:CN,8,FALSE),""))</f>
        <v/>
      </c>
      <c r="H61" s="93" t="s">
        <v>476</v>
      </c>
      <c r="I61" s="93" t="s">
        <v>476</v>
      </c>
      <c r="J61" s="93">
        <v>5</v>
      </c>
      <c r="K61">
        <f>SUM($J$3:J61)</f>
        <v>20</v>
      </c>
      <c r="L61">
        <v>900</v>
      </c>
      <c r="O61">
        <f>SUM($L$2:L61)</f>
        <v>3900</v>
      </c>
      <c r="P61">
        <f t="shared" si="0"/>
        <v>39</v>
      </c>
    </row>
    <row r="62" spans="3:16" hidden="1" x14ac:dyDescent="0.2">
      <c r="C62">
        <v>61</v>
      </c>
      <c r="D62" t="str">
        <f>IF(IFERROR(VLOOKUP(C62,'Dungeon&amp;Framework'!CG:CL,3,FALSE),"") = 0,"",IFERROR(VLOOKUP(C62,'Dungeon&amp;Framework'!CG:CL,3,FALSE),"") )</f>
        <v/>
      </c>
      <c r="G62" t="str">
        <f>IF( IFERROR(VLOOKUP(C62,'Dungeon&amp;Framework'!CG:CN,8,FALSE),"") = 0, "",IFERROR(VLOOKUP(C62,'Dungeon&amp;Framework'!CG:CN,8,FALSE),""))</f>
        <v/>
      </c>
      <c r="K62">
        <f>SUM($J$3:J62)</f>
        <v>20</v>
      </c>
      <c r="O62">
        <f>SUM($L$2:L62)</f>
        <v>3900</v>
      </c>
      <c r="P62">
        <f t="shared" si="0"/>
        <v>39</v>
      </c>
    </row>
    <row r="63" spans="3:16" hidden="1" x14ac:dyDescent="0.2">
      <c r="C63">
        <v>62</v>
      </c>
      <c r="D63" t="str">
        <f>IF(IFERROR(VLOOKUP(C63,'Dungeon&amp;Framework'!CG:CL,3,FALSE),"") = 0,"",IFERROR(VLOOKUP(C63,'Dungeon&amp;Framework'!CG:CL,3,FALSE),"") )</f>
        <v/>
      </c>
      <c r="G63" t="str">
        <f>IF( IFERROR(VLOOKUP(C63,'Dungeon&amp;Framework'!CG:CN,8,FALSE),"") = 0, "",IFERROR(VLOOKUP(C63,'Dungeon&amp;Framework'!CG:CN,8,FALSE),""))</f>
        <v/>
      </c>
      <c r="K63">
        <f>SUM($J$3:J63)</f>
        <v>20</v>
      </c>
      <c r="O63">
        <f>SUM($L$2:L63)</f>
        <v>3900</v>
      </c>
      <c r="P63">
        <f t="shared" si="0"/>
        <v>39</v>
      </c>
    </row>
    <row r="64" spans="3:16" hidden="1" x14ac:dyDescent="0.2">
      <c r="C64">
        <v>63</v>
      </c>
      <c r="D64" t="str">
        <f>IF(IFERROR(VLOOKUP(C64,'Dungeon&amp;Framework'!CG:CL,3,FALSE),"") = 0,"",IFERROR(VLOOKUP(C64,'Dungeon&amp;Framework'!CG:CL,3,FALSE),"") )</f>
        <v/>
      </c>
      <c r="G64" t="str">
        <f>IF( IFERROR(VLOOKUP(C64,'Dungeon&amp;Framework'!CG:CN,8,FALSE),"") = 0, "",IFERROR(VLOOKUP(C64,'Dungeon&amp;Framework'!CG:CN,8,FALSE),""))</f>
        <v/>
      </c>
      <c r="K64">
        <f>SUM($J$3:J64)</f>
        <v>20</v>
      </c>
      <c r="O64">
        <f>SUM($L$2:L64)</f>
        <v>3900</v>
      </c>
      <c r="P64">
        <f t="shared" si="0"/>
        <v>39</v>
      </c>
    </row>
    <row r="65" spans="3:16" hidden="1" x14ac:dyDescent="0.2">
      <c r="C65">
        <v>64</v>
      </c>
      <c r="D65" t="str">
        <f>IF(IFERROR(VLOOKUP(C65,'Dungeon&amp;Framework'!CG:CL,3,FALSE),"") = 0,"",IFERROR(VLOOKUP(C65,'Dungeon&amp;Framework'!CG:CL,3,FALSE),"") )</f>
        <v/>
      </c>
      <c r="G65" t="str">
        <f>IF( IFERROR(VLOOKUP(C65,'Dungeon&amp;Framework'!CG:CN,8,FALSE),"") = 0, "",IFERROR(VLOOKUP(C65,'Dungeon&amp;Framework'!CG:CN,8,FALSE),""))</f>
        <v/>
      </c>
      <c r="K65">
        <f>SUM($J$3:J65)</f>
        <v>20</v>
      </c>
      <c r="O65">
        <f>SUM($L$2:L65)</f>
        <v>3900</v>
      </c>
      <c r="P65">
        <f t="shared" si="0"/>
        <v>39</v>
      </c>
    </row>
    <row r="66" spans="3:16" x14ac:dyDescent="0.2">
      <c r="C66">
        <v>65</v>
      </c>
      <c r="D66">
        <f>IF(IFERROR(VLOOKUP(C66,'Dungeon&amp;Framework'!CG:CL,3,FALSE),"") = 0,"",IFERROR(VLOOKUP(C66,'Dungeon&amp;Framework'!CG:CL,3,FALSE),"") )</f>
        <v>13</v>
      </c>
      <c r="G66" t="str">
        <f>IF( IFERROR(VLOOKUP(C66,'Dungeon&amp;Framework'!CG:CN,8,FALSE),"") = 0, "",IFERROR(VLOOKUP(C66,'Dungeon&amp;Framework'!CG:CN,8,FALSE),""))</f>
        <v/>
      </c>
      <c r="H66" t="s">
        <v>481</v>
      </c>
      <c r="K66">
        <f>SUM($J$3:J66)</f>
        <v>20</v>
      </c>
      <c r="L66">
        <v>180</v>
      </c>
      <c r="O66">
        <f>SUM($L$2:L66)</f>
        <v>4080</v>
      </c>
      <c r="P66">
        <f t="shared" si="0"/>
        <v>40.799999999999997</v>
      </c>
    </row>
    <row r="67" spans="3:16" hidden="1" x14ac:dyDescent="0.2">
      <c r="C67">
        <v>66</v>
      </c>
      <c r="D67" t="str">
        <f>IF(IFERROR(VLOOKUP(C67,'Dungeon&amp;Framework'!CG:CL,3,FALSE),"") = 0,"",IFERROR(VLOOKUP(C67,'Dungeon&amp;Framework'!CG:CL,3,FALSE),"") )</f>
        <v/>
      </c>
      <c r="G67" t="str">
        <f>IF( IFERROR(VLOOKUP(C67,'Dungeon&amp;Framework'!CG:CN,8,FALSE),"") = 0, "",IFERROR(VLOOKUP(C67,'Dungeon&amp;Framework'!CG:CN,8,FALSE),""))</f>
        <v/>
      </c>
      <c r="K67">
        <f>SUM($J$3:J67)</f>
        <v>20</v>
      </c>
      <c r="O67">
        <f>SUM($L$2:L67)</f>
        <v>4080</v>
      </c>
      <c r="P67">
        <f t="shared" ref="P67:P130" si="1">O67/100</f>
        <v>40.799999999999997</v>
      </c>
    </row>
    <row r="68" spans="3:16" hidden="1" x14ac:dyDescent="0.2">
      <c r="C68">
        <v>67</v>
      </c>
      <c r="D68" t="str">
        <f>IF(IFERROR(VLOOKUP(C68,'Dungeon&amp;Framework'!CG:CL,3,FALSE),"") = 0,"",IFERROR(VLOOKUP(C68,'Dungeon&amp;Framework'!CG:CL,3,FALSE),"") )</f>
        <v/>
      </c>
      <c r="G68" t="str">
        <f>IF( IFERROR(VLOOKUP(C68,'Dungeon&amp;Framework'!CG:CN,8,FALSE),"") = 0, "",IFERROR(VLOOKUP(C68,'Dungeon&amp;Framework'!CG:CN,8,FALSE),""))</f>
        <v/>
      </c>
      <c r="K68">
        <f>SUM($J$3:J68)</f>
        <v>20</v>
      </c>
      <c r="O68">
        <f>SUM($L$2:L68)</f>
        <v>4080</v>
      </c>
      <c r="P68">
        <f t="shared" si="1"/>
        <v>40.799999999999997</v>
      </c>
    </row>
    <row r="69" spans="3:16" hidden="1" x14ac:dyDescent="0.2">
      <c r="C69">
        <v>68</v>
      </c>
      <c r="D69" t="str">
        <f>IF(IFERROR(VLOOKUP(C69,'Dungeon&amp;Framework'!CG:CL,3,FALSE),"") = 0,"",IFERROR(VLOOKUP(C69,'Dungeon&amp;Framework'!CG:CL,3,FALSE),"") )</f>
        <v/>
      </c>
      <c r="G69" t="str">
        <f>IF( IFERROR(VLOOKUP(C69,'Dungeon&amp;Framework'!CG:CN,8,FALSE),"") = 0, "",IFERROR(VLOOKUP(C69,'Dungeon&amp;Framework'!CG:CN,8,FALSE),""))</f>
        <v/>
      </c>
      <c r="K69">
        <f>SUM($J$3:J69)</f>
        <v>20</v>
      </c>
      <c r="O69">
        <f>SUM($L$2:L69)</f>
        <v>4080</v>
      </c>
      <c r="P69">
        <f t="shared" si="1"/>
        <v>40.799999999999997</v>
      </c>
    </row>
    <row r="70" spans="3:16" hidden="1" x14ac:dyDescent="0.2">
      <c r="C70">
        <v>69</v>
      </c>
      <c r="D70" t="str">
        <f>IF(IFERROR(VLOOKUP(C70,'Dungeon&amp;Framework'!CG:CL,3,FALSE),"") = 0,"",IFERROR(VLOOKUP(C70,'Dungeon&amp;Framework'!CG:CL,3,FALSE),"") )</f>
        <v/>
      </c>
      <c r="G70" t="str">
        <f>IF( IFERROR(VLOOKUP(C70,'Dungeon&amp;Framework'!CG:CN,8,FALSE),"") = 0, "",IFERROR(VLOOKUP(C70,'Dungeon&amp;Framework'!CG:CN,8,FALSE),""))</f>
        <v/>
      </c>
      <c r="K70">
        <f>SUM($J$3:J70)</f>
        <v>20</v>
      </c>
      <c r="O70">
        <f>SUM($L$2:L70)</f>
        <v>4080</v>
      </c>
      <c r="P70">
        <f t="shared" si="1"/>
        <v>40.799999999999997</v>
      </c>
    </row>
    <row r="71" spans="3:16" hidden="1" x14ac:dyDescent="0.2">
      <c r="C71">
        <v>70</v>
      </c>
      <c r="D71">
        <f>IF(IFERROR(VLOOKUP(C71,'Dungeon&amp;Framework'!CG:CL,3,FALSE),"") = 0,"",IFERROR(VLOOKUP(C71,'Dungeon&amp;Framework'!CG:CL,3,FALSE),"") )</f>
        <v>14</v>
      </c>
      <c r="G71" t="str">
        <f>IF( IFERROR(VLOOKUP(C71,'Dungeon&amp;Framework'!CG:CN,8,FALSE),"") = 0, "",IFERROR(VLOOKUP(C71,'Dungeon&amp;Framework'!CG:CN,8,FALSE),""))</f>
        <v/>
      </c>
      <c r="K71">
        <f>SUM($J$3:J71)</f>
        <v>20</v>
      </c>
      <c r="O71">
        <f>SUM($L$2:L71)</f>
        <v>4080</v>
      </c>
      <c r="P71">
        <f t="shared" si="1"/>
        <v>40.799999999999997</v>
      </c>
    </row>
    <row r="72" spans="3:16" hidden="1" x14ac:dyDescent="0.2">
      <c r="C72">
        <v>71</v>
      </c>
      <c r="D72" t="str">
        <f>IF(IFERROR(VLOOKUP(C72,'Dungeon&amp;Framework'!CG:CL,3,FALSE),"") = 0,"",IFERROR(VLOOKUP(C72,'Dungeon&amp;Framework'!CG:CL,3,FALSE),"") )</f>
        <v/>
      </c>
      <c r="G72" t="str">
        <f>IF( IFERROR(VLOOKUP(C72,'Dungeon&amp;Framework'!CG:CN,8,FALSE),"") = 0, "",IFERROR(VLOOKUP(C72,'Dungeon&amp;Framework'!CG:CN,8,FALSE),""))</f>
        <v/>
      </c>
      <c r="K72">
        <f>SUM($J$3:J72)</f>
        <v>20</v>
      </c>
      <c r="O72">
        <f>SUM($L$2:L72)</f>
        <v>4080</v>
      </c>
      <c r="P72">
        <f t="shared" si="1"/>
        <v>40.799999999999997</v>
      </c>
    </row>
    <row r="73" spans="3:16" hidden="1" x14ac:dyDescent="0.2">
      <c r="C73">
        <v>72</v>
      </c>
      <c r="D73" t="str">
        <f>IF(IFERROR(VLOOKUP(C73,'Dungeon&amp;Framework'!CG:CL,3,FALSE),"") = 0,"",IFERROR(VLOOKUP(C73,'Dungeon&amp;Framework'!CG:CL,3,FALSE),"") )</f>
        <v/>
      </c>
      <c r="G73" t="str">
        <f>IF( IFERROR(VLOOKUP(C73,'Dungeon&amp;Framework'!CG:CN,8,FALSE),"") = 0, "",IFERROR(VLOOKUP(C73,'Dungeon&amp;Framework'!CG:CN,8,FALSE),""))</f>
        <v/>
      </c>
      <c r="K73">
        <f>SUM($J$3:J73)</f>
        <v>20</v>
      </c>
      <c r="O73">
        <f>SUM($L$2:L73)</f>
        <v>4080</v>
      </c>
      <c r="P73">
        <f t="shared" si="1"/>
        <v>40.799999999999997</v>
      </c>
    </row>
    <row r="74" spans="3:16" x14ac:dyDescent="0.2">
      <c r="C74">
        <v>73</v>
      </c>
      <c r="D74" t="str">
        <f>IF(IFERROR(VLOOKUP(C74,'Dungeon&amp;Framework'!CG:CL,3,FALSE),"") = 0,"",IFERROR(VLOOKUP(C74,'Dungeon&amp;Framework'!CG:CL,3,FALSE),"") )</f>
        <v/>
      </c>
      <c r="G74" t="str">
        <f>IF( IFERROR(VLOOKUP(C74,'Dungeon&amp;Framework'!CG:CN,8,FALSE),"") = 0, "",IFERROR(VLOOKUP(C74,'Dungeon&amp;Framework'!CG:CN,8,FALSE),""))</f>
        <v/>
      </c>
      <c r="H74" s="79" t="s">
        <v>678</v>
      </c>
      <c r="I74" s="79"/>
      <c r="J74" s="79"/>
      <c r="K74">
        <f>SUM($J$3:J74)</f>
        <v>20</v>
      </c>
      <c r="L74">
        <v>250</v>
      </c>
      <c r="O74">
        <f>SUM($L$2:L74)</f>
        <v>4330</v>
      </c>
      <c r="P74">
        <f t="shared" si="1"/>
        <v>43.3</v>
      </c>
    </row>
    <row r="75" spans="3:16" hidden="1" x14ac:dyDescent="0.2">
      <c r="C75">
        <v>74</v>
      </c>
      <c r="D75" t="str">
        <f>IF(IFERROR(VLOOKUP(C75,'Dungeon&amp;Framework'!CG:CL,3,FALSE),"") = 0,"",IFERROR(VLOOKUP(C75,'Dungeon&amp;Framework'!CG:CL,3,FALSE),"") )</f>
        <v/>
      </c>
      <c r="G75" t="str">
        <f>IF( IFERROR(VLOOKUP(C75,'Dungeon&amp;Framework'!CG:CN,8,FALSE),"") = 0, "",IFERROR(VLOOKUP(C75,'Dungeon&amp;Framework'!CG:CN,8,FALSE),""))</f>
        <v/>
      </c>
      <c r="K75">
        <f>SUM($J$3:J75)</f>
        <v>20</v>
      </c>
      <c r="O75">
        <f>SUM($L$2:L75)</f>
        <v>4330</v>
      </c>
      <c r="P75">
        <f t="shared" si="1"/>
        <v>43.3</v>
      </c>
    </row>
    <row r="76" spans="3:16" hidden="1" x14ac:dyDescent="0.2">
      <c r="C76">
        <v>75</v>
      </c>
      <c r="D76">
        <f>IF(IFERROR(VLOOKUP(C76,'Dungeon&amp;Framework'!CG:CL,3,FALSE),"") = 0,"",IFERROR(VLOOKUP(C76,'Dungeon&amp;Framework'!CG:CL,3,FALSE),"") )</f>
        <v>15</v>
      </c>
      <c r="G76" t="str">
        <f>IF( IFERROR(VLOOKUP(C76,'Dungeon&amp;Framework'!CG:CN,8,FALSE),"") = 0, "",IFERROR(VLOOKUP(C76,'Dungeon&amp;Framework'!CG:CN,8,FALSE),""))</f>
        <v/>
      </c>
      <c r="K76">
        <f>SUM($J$3:J76)</f>
        <v>20</v>
      </c>
      <c r="O76">
        <f>SUM($L$2:L76)</f>
        <v>4330</v>
      </c>
      <c r="P76">
        <f t="shared" si="1"/>
        <v>43.3</v>
      </c>
    </row>
    <row r="77" spans="3:16" hidden="1" x14ac:dyDescent="0.2">
      <c r="C77">
        <v>76</v>
      </c>
      <c r="D77" t="str">
        <f>IF(IFERROR(VLOOKUP(C77,'Dungeon&amp;Framework'!CG:CL,3,FALSE),"") = 0,"",IFERROR(VLOOKUP(C77,'Dungeon&amp;Framework'!CG:CL,3,FALSE),"") )</f>
        <v/>
      </c>
      <c r="G77" t="str">
        <f>IF( IFERROR(VLOOKUP(C77,'Dungeon&amp;Framework'!CG:CN,8,FALSE),"") = 0, "",IFERROR(VLOOKUP(C77,'Dungeon&amp;Framework'!CG:CN,8,FALSE),""))</f>
        <v/>
      </c>
      <c r="K77">
        <f>SUM($J$3:J77)</f>
        <v>20</v>
      </c>
      <c r="O77">
        <f>SUM($L$2:L77)</f>
        <v>4330</v>
      </c>
      <c r="P77">
        <f t="shared" si="1"/>
        <v>43.3</v>
      </c>
    </row>
    <row r="78" spans="3:16" hidden="1" x14ac:dyDescent="0.2">
      <c r="C78">
        <v>77</v>
      </c>
      <c r="D78" t="str">
        <f>IF(IFERROR(VLOOKUP(C78,'Dungeon&amp;Framework'!CG:CL,3,FALSE),"") = 0,"",IFERROR(VLOOKUP(C78,'Dungeon&amp;Framework'!CG:CL,3,FALSE),"") )</f>
        <v/>
      </c>
      <c r="G78" t="str">
        <f>IF( IFERROR(VLOOKUP(C78,'Dungeon&amp;Framework'!CG:CN,8,FALSE),"") = 0, "",IFERROR(VLOOKUP(C78,'Dungeon&amp;Framework'!CG:CN,8,FALSE),""))</f>
        <v/>
      </c>
      <c r="K78">
        <f>SUM($J$3:J78)</f>
        <v>20</v>
      </c>
      <c r="O78">
        <f>SUM($L$2:L78)</f>
        <v>4330</v>
      </c>
      <c r="P78">
        <f t="shared" si="1"/>
        <v>43.3</v>
      </c>
    </row>
    <row r="79" spans="3:16" hidden="1" x14ac:dyDescent="0.2">
      <c r="C79">
        <v>78</v>
      </c>
      <c r="D79" t="str">
        <f>IF(IFERROR(VLOOKUP(C79,'Dungeon&amp;Framework'!CG:CL,3,FALSE),"") = 0,"",IFERROR(VLOOKUP(C79,'Dungeon&amp;Framework'!CG:CL,3,FALSE),"") )</f>
        <v/>
      </c>
      <c r="G79" t="str">
        <f>IF( IFERROR(VLOOKUP(C79,'Dungeon&amp;Framework'!CG:CN,8,FALSE),"") = 0, "",IFERROR(VLOOKUP(C79,'Dungeon&amp;Framework'!CG:CN,8,FALSE),""))</f>
        <v/>
      </c>
      <c r="K79">
        <f>SUM($J$3:J79)</f>
        <v>20</v>
      </c>
      <c r="O79">
        <f>SUM($L$2:L79)</f>
        <v>4330</v>
      </c>
      <c r="P79">
        <f t="shared" si="1"/>
        <v>43.3</v>
      </c>
    </row>
    <row r="80" spans="3:16" x14ac:dyDescent="0.2">
      <c r="C80">
        <v>79</v>
      </c>
      <c r="D80" t="str">
        <f>IF(IFERROR(VLOOKUP(C80,'Dungeon&amp;Framework'!CG:CL,3,FALSE),"") = 0,"",IFERROR(VLOOKUP(C80,'Dungeon&amp;Framework'!CG:CL,3,FALSE),"") )</f>
        <v/>
      </c>
      <c r="G80" t="str">
        <f>IF( IFERROR(VLOOKUP(C80,'Dungeon&amp;Framework'!CG:CN,8,FALSE),"") = 0, "",IFERROR(VLOOKUP(C80,'Dungeon&amp;Framework'!CG:CN,8,FALSE),""))</f>
        <v/>
      </c>
      <c r="H80" s="79" t="s">
        <v>482</v>
      </c>
      <c r="I80" t="s">
        <v>477</v>
      </c>
      <c r="J80">
        <v>2</v>
      </c>
      <c r="K80">
        <f>SUM($J$3:J80)</f>
        <v>22</v>
      </c>
      <c r="L80">
        <v>120</v>
      </c>
      <c r="O80">
        <f>SUM($L$2:L80)</f>
        <v>4450</v>
      </c>
      <c r="P80">
        <f t="shared" si="1"/>
        <v>44.5</v>
      </c>
    </row>
    <row r="81" spans="3:16" x14ac:dyDescent="0.2">
      <c r="C81">
        <v>80</v>
      </c>
      <c r="D81">
        <f>IF(IFERROR(VLOOKUP(C81,'Dungeon&amp;Framework'!CG:CL,3,FALSE),"") = 0,"",IFERROR(VLOOKUP(C81,'Dungeon&amp;Framework'!CG:CL,3,FALSE),"") )</f>
        <v>16</v>
      </c>
      <c r="F81">
        <v>1</v>
      </c>
      <c r="G81" t="str">
        <f>IF( IFERROR(VLOOKUP(C81,'Dungeon&amp;Framework'!CG:CN,8,FALSE),"") = 0, "",IFERROR(VLOOKUP(C81,'Dungeon&amp;Framework'!CG:CN,8,FALSE),""))</f>
        <v/>
      </c>
      <c r="H81" s="93" t="s">
        <v>479</v>
      </c>
      <c r="I81" s="93"/>
      <c r="J81" s="93"/>
      <c r="K81">
        <f>SUM($J$3:J81)</f>
        <v>22</v>
      </c>
      <c r="L81">
        <v>500</v>
      </c>
      <c r="O81">
        <f>SUM($L$2:L81)</f>
        <v>4950</v>
      </c>
      <c r="P81">
        <f t="shared" si="1"/>
        <v>49.5</v>
      </c>
    </row>
    <row r="82" spans="3:16" hidden="1" x14ac:dyDescent="0.2">
      <c r="C82">
        <v>81</v>
      </c>
      <c r="D82" t="str">
        <f>IF(IFERROR(VLOOKUP(C82,'Dungeon&amp;Framework'!CG:CL,3,FALSE),"") = 0,"",IFERROR(VLOOKUP(C82,'Dungeon&amp;Framework'!CG:CL,3,FALSE),"") )</f>
        <v/>
      </c>
      <c r="G82" t="str">
        <f>IF( IFERROR(VLOOKUP(C82,'Dungeon&amp;Framework'!CG:CN,8,FALSE),"") = 0, "",IFERROR(VLOOKUP(C82,'Dungeon&amp;Framework'!CG:CN,8,FALSE),""))</f>
        <v/>
      </c>
      <c r="K82">
        <f>SUM($J$3:J82)</f>
        <v>22</v>
      </c>
      <c r="O82">
        <f>SUM($L$2:L82)</f>
        <v>4950</v>
      </c>
      <c r="P82">
        <f t="shared" si="1"/>
        <v>49.5</v>
      </c>
    </row>
    <row r="83" spans="3:16" hidden="1" x14ac:dyDescent="0.2">
      <c r="C83">
        <v>82</v>
      </c>
      <c r="D83" t="str">
        <f>IF(IFERROR(VLOOKUP(C83,'Dungeon&amp;Framework'!CG:CL,3,FALSE),"") = 0,"",IFERROR(VLOOKUP(C83,'Dungeon&amp;Framework'!CG:CL,3,FALSE),"") )</f>
        <v/>
      </c>
      <c r="G83" t="str">
        <f>IF( IFERROR(VLOOKUP(C83,'Dungeon&amp;Framework'!CG:CN,8,FALSE),"") = 0, "",IFERROR(VLOOKUP(C83,'Dungeon&amp;Framework'!CG:CN,8,FALSE),""))</f>
        <v/>
      </c>
      <c r="K83">
        <f>SUM($J$3:J83)</f>
        <v>22</v>
      </c>
      <c r="O83">
        <f>SUM($L$2:L83)</f>
        <v>4950</v>
      </c>
      <c r="P83">
        <f t="shared" si="1"/>
        <v>49.5</v>
      </c>
    </row>
    <row r="84" spans="3:16" hidden="1" x14ac:dyDescent="0.2">
      <c r="C84">
        <v>83</v>
      </c>
      <c r="D84" t="str">
        <f>IF(IFERROR(VLOOKUP(C84,'Dungeon&amp;Framework'!CG:CL,3,FALSE),"") = 0,"",IFERROR(VLOOKUP(C84,'Dungeon&amp;Framework'!CG:CL,3,FALSE),"") )</f>
        <v/>
      </c>
      <c r="G84" t="str">
        <f>IF( IFERROR(VLOOKUP(C84,'Dungeon&amp;Framework'!CG:CN,8,FALSE),"") = 0, "",IFERROR(VLOOKUP(C84,'Dungeon&amp;Framework'!CG:CN,8,FALSE),""))</f>
        <v/>
      </c>
      <c r="K84">
        <f>SUM($J$3:J84)</f>
        <v>22</v>
      </c>
      <c r="O84">
        <f>SUM($L$2:L84)</f>
        <v>4950</v>
      </c>
      <c r="P84">
        <f t="shared" si="1"/>
        <v>49.5</v>
      </c>
    </row>
    <row r="85" spans="3:16" hidden="1" x14ac:dyDescent="0.2">
      <c r="C85">
        <v>84</v>
      </c>
      <c r="D85" t="str">
        <f>IF(IFERROR(VLOOKUP(C85,'Dungeon&amp;Framework'!CG:CL,3,FALSE),"") = 0,"",IFERROR(VLOOKUP(C85,'Dungeon&amp;Framework'!CG:CL,3,FALSE),"") )</f>
        <v/>
      </c>
      <c r="G85" t="str">
        <f>IF( IFERROR(VLOOKUP(C85,'Dungeon&amp;Framework'!CG:CN,8,FALSE),"") = 0, "",IFERROR(VLOOKUP(C85,'Dungeon&amp;Framework'!CG:CN,8,FALSE),""))</f>
        <v/>
      </c>
      <c r="K85">
        <f>SUM($J$3:J85)</f>
        <v>22</v>
      </c>
      <c r="O85">
        <f>SUM($L$2:L85)</f>
        <v>4950</v>
      </c>
      <c r="P85">
        <f t="shared" si="1"/>
        <v>49.5</v>
      </c>
    </row>
    <row r="86" spans="3:16" x14ac:dyDescent="0.2">
      <c r="C86">
        <v>85</v>
      </c>
      <c r="D86">
        <f>IF(IFERROR(VLOOKUP(C86,'Dungeon&amp;Framework'!CG:CL,3,FALSE),"") = 0,"",IFERROR(VLOOKUP(C86,'Dungeon&amp;Framework'!CG:CL,3,FALSE),"") )</f>
        <v>17</v>
      </c>
      <c r="G86" t="str">
        <f>IF( IFERROR(VLOOKUP(C86,'Dungeon&amp;Framework'!CG:CN,8,FALSE),"") = 0, "",IFERROR(VLOOKUP(C86,'Dungeon&amp;Framework'!CG:CN,8,FALSE),""))</f>
        <v/>
      </c>
      <c r="H86" s="79" t="s">
        <v>477</v>
      </c>
      <c r="I86" s="79"/>
      <c r="J86" s="79">
        <v>2</v>
      </c>
      <c r="K86">
        <f>SUM($J$3:J86)</f>
        <v>24</v>
      </c>
      <c r="L86">
        <v>100</v>
      </c>
      <c r="O86">
        <f>SUM($L$2:L86)</f>
        <v>5050</v>
      </c>
      <c r="P86">
        <f t="shared" si="1"/>
        <v>50.5</v>
      </c>
    </row>
    <row r="87" spans="3:16" hidden="1" x14ac:dyDescent="0.2">
      <c r="C87">
        <v>86</v>
      </c>
      <c r="D87" t="str">
        <f>IF(IFERROR(VLOOKUP(C87,'Dungeon&amp;Framework'!CG:CL,3,FALSE),"") = 0,"",IFERROR(VLOOKUP(C87,'Dungeon&amp;Framework'!CG:CL,3,FALSE),"") )</f>
        <v/>
      </c>
      <c r="G87" t="str">
        <f>IF( IFERROR(VLOOKUP(C87,'Dungeon&amp;Framework'!CG:CN,8,FALSE),"") = 0, "",IFERROR(VLOOKUP(C87,'Dungeon&amp;Framework'!CG:CN,8,FALSE),""))</f>
        <v/>
      </c>
      <c r="K87">
        <f>SUM($J$3:J87)</f>
        <v>24</v>
      </c>
      <c r="O87">
        <f>SUM($L$2:L87)</f>
        <v>5050</v>
      </c>
      <c r="P87">
        <f t="shared" si="1"/>
        <v>50.5</v>
      </c>
    </row>
    <row r="88" spans="3:16" hidden="1" x14ac:dyDescent="0.2">
      <c r="C88">
        <v>87</v>
      </c>
      <c r="D88" t="str">
        <f>IF(IFERROR(VLOOKUP(C88,'Dungeon&amp;Framework'!CG:CL,3,FALSE),"") = 0,"",IFERROR(VLOOKUP(C88,'Dungeon&amp;Framework'!CG:CL,3,FALSE),"") )</f>
        <v/>
      </c>
      <c r="G88" t="str">
        <f>IF( IFERROR(VLOOKUP(C88,'Dungeon&amp;Framework'!CG:CN,8,FALSE),"") = 0, "",IFERROR(VLOOKUP(C88,'Dungeon&amp;Framework'!CG:CN,8,FALSE),""))</f>
        <v/>
      </c>
      <c r="K88">
        <f>SUM($J$3:J88)</f>
        <v>24</v>
      </c>
      <c r="O88">
        <f>SUM($L$2:L88)</f>
        <v>5050</v>
      </c>
      <c r="P88">
        <f t="shared" si="1"/>
        <v>50.5</v>
      </c>
    </row>
    <row r="89" spans="3:16" hidden="1" x14ac:dyDescent="0.2">
      <c r="C89">
        <v>88</v>
      </c>
      <c r="D89" t="str">
        <f>IF(IFERROR(VLOOKUP(C89,'Dungeon&amp;Framework'!CG:CL,3,FALSE),"") = 0,"",IFERROR(VLOOKUP(C89,'Dungeon&amp;Framework'!CG:CL,3,FALSE),"") )</f>
        <v/>
      </c>
      <c r="G89" t="str">
        <f>IF( IFERROR(VLOOKUP(C89,'Dungeon&amp;Framework'!CG:CN,8,FALSE),"") = 0, "",IFERROR(VLOOKUP(C89,'Dungeon&amp;Framework'!CG:CN,8,FALSE),""))</f>
        <v/>
      </c>
      <c r="K89">
        <f>SUM($J$3:J89)</f>
        <v>24</v>
      </c>
      <c r="O89">
        <f>SUM($L$2:L89)</f>
        <v>5050</v>
      </c>
      <c r="P89">
        <f t="shared" si="1"/>
        <v>50.5</v>
      </c>
    </row>
    <row r="90" spans="3:16" hidden="1" x14ac:dyDescent="0.2">
      <c r="C90">
        <v>89</v>
      </c>
      <c r="D90" t="str">
        <f>IF(IFERROR(VLOOKUP(C90,'Dungeon&amp;Framework'!CG:CL,3,FALSE),"") = 0,"",IFERROR(VLOOKUP(C90,'Dungeon&amp;Framework'!CG:CL,3,FALSE),"") )</f>
        <v/>
      </c>
      <c r="G90" t="str">
        <f>IF( IFERROR(VLOOKUP(C90,'Dungeon&amp;Framework'!CG:CN,8,FALSE),"") = 0, "",IFERROR(VLOOKUP(C90,'Dungeon&amp;Framework'!CG:CN,8,FALSE),""))</f>
        <v/>
      </c>
      <c r="K90">
        <f>SUM($J$3:J90)</f>
        <v>24</v>
      </c>
      <c r="O90">
        <f>SUM($L$2:L90)</f>
        <v>5050</v>
      </c>
      <c r="P90">
        <f t="shared" si="1"/>
        <v>50.5</v>
      </c>
    </row>
    <row r="91" spans="3:16" x14ac:dyDescent="0.2">
      <c r="C91">
        <v>90</v>
      </c>
      <c r="D91">
        <f>IF(IFERROR(VLOOKUP(C91,'Dungeon&amp;Framework'!CG:CL,3,FALSE),"") = 0,"",IFERROR(VLOOKUP(C91,'Dungeon&amp;Framework'!CG:CL,3,FALSE),"") )</f>
        <v>18</v>
      </c>
      <c r="G91">
        <f>IF( IFERROR(VLOOKUP(C91,'Dungeon&amp;Framework'!CG:CN,8,FALSE),"") = 0, "",IFERROR(VLOOKUP(C91,'Dungeon&amp;Framework'!CG:CN,8,FALSE),""))</f>
        <v>1953.3333333333333</v>
      </c>
      <c r="H91" s="79" t="s">
        <v>678</v>
      </c>
      <c r="I91" s="79"/>
      <c r="J91" s="79"/>
      <c r="K91">
        <f>SUM($J$3:J91)</f>
        <v>24</v>
      </c>
      <c r="L91">
        <v>250</v>
      </c>
      <c r="O91">
        <f>SUM($L$2:L91)</f>
        <v>5300</v>
      </c>
      <c r="P91">
        <f t="shared" si="1"/>
        <v>53</v>
      </c>
    </row>
    <row r="92" spans="3:16" hidden="1" x14ac:dyDescent="0.2">
      <c r="C92">
        <v>91</v>
      </c>
      <c r="D92" t="str">
        <f>IF(IFERROR(VLOOKUP(C92,'Dungeon&amp;Framework'!CG:CL,3,FALSE),"") = 0,"",IFERROR(VLOOKUP(C92,'Dungeon&amp;Framework'!CG:CL,3,FALSE),"") )</f>
        <v/>
      </c>
      <c r="G92" t="str">
        <f>IF( IFERROR(VLOOKUP(C92,'Dungeon&amp;Framework'!CG:CN,8,FALSE),"") = 0, "",IFERROR(VLOOKUP(C92,'Dungeon&amp;Framework'!CG:CN,8,FALSE),""))</f>
        <v/>
      </c>
      <c r="K92">
        <f>SUM($J$3:J92)</f>
        <v>24</v>
      </c>
      <c r="O92">
        <f>SUM($L$2:L92)</f>
        <v>5300</v>
      </c>
      <c r="P92">
        <f t="shared" si="1"/>
        <v>53</v>
      </c>
    </row>
    <row r="93" spans="3:16" hidden="1" x14ac:dyDescent="0.2">
      <c r="C93">
        <v>92</v>
      </c>
      <c r="D93" t="str">
        <f>IF(IFERROR(VLOOKUP(C93,'Dungeon&amp;Framework'!CG:CL,3,FALSE),"") = 0,"",IFERROR(VLOOKUP(C93,'Dungeon&amp;Framework'!CG:CL,3,FALSE),"") )</f>
        <v/>
      </c>
      <c r="G93" t="str">
        <f>IF( IFERROR(VLOOKUP(C93,'Dungeon&amp;Framework'!CG:CN,8,FALSE),"") = 0, "",IFERROR(VLOOKUP(C93,'Dungeon&amp;Framework'!CG:CN,8,FALSE),""))</f>
        <v/>
      </c>
      <c r="K93">
        <f>SUM($J$3:J93)</f>
        <v>24</v>
      </c>
      <c r="O93">
        <f>SUM($L$2:L93)</f>
        <v>5300</v>
      </c>
      <c r="P93">
        <f t="shared" si="1"/>
        <v>53</v>
      </c>
    </row>
    <row r="94" spans="3:16" hidden="1" x14ac:dyDescent="0.2">
      <c r="C94">
        <v>93</v>
      </c>
      <c r="D94" t="str">
        <f>IF(IFERROR(VLOOKUP(C94,'Dungeon&amp;Framework'!CG:CL,3,FALSE),"") = 0,"",IFERROR(VLOOKUP(C94,'Dungeon&amp;Framework'!CG:CL,3,FALSE),"") )</f>
        <v/>
      </c>
      <c r="G94" t="str">
        <f>IF( IFERROR(VLOOKUP(C94,'Dungeon&amp;Framework'!CG:CN,8,FALSE),"") = 0, "",IFERROR(VLOOKUP(C94,'Dungeon&amp;Framework'!CG:CN,8,FALSE),""))</f>
        <v/>
      </c>
      <c r="K94">
        <f>SUM($J$3:J94)</f>
        <v>24</v>
      </c>
      <c r="O94">
        <f>SUM($L$2:L94)</f>
        <v>5300</v>
      </c>
      <c r="P94">
        <f t="shared" si="1"/>
        <v>53</v>
      </c>
    </row>
    <row r="95" spans="3:16" hidden="1" x14ac:dyDescent="0.2">
      <c r="C95">
        <v>94</v>
      </c>
      <c r="D95" t="str">
        <f>IF(IFERROR(VLOOKUP(C95,'Dungeon&amp;Framework'!CG:CL,3,FALSE),"") = 0,"",IFERROR(VLOOKUP(C95,'Dungeon&amp;Framework'!CG:CL,3,FALSE),"") )</f>
        <v/>
      </c>
      <c r="G95" t="str">
        <f>IF( IFERROR(VLOOKUP(C95,'Dungeon&amp;Framework'!CG:CN,8,FALSE),"") = 0, "",IFERROR(VLOOKUP(C95,'Dungeon&amp;Framework'!CG:CN,8,FALSE),""))</f>
        <v/>
      </c>
      <c r="K95">
        <f>SUM($J$3:J95)</f>
        <v>24</v>
      </c>
      <c r="O95">
        <f>SUM($L$2:L95)</f>
        <v>5300</v>
      </c>
      <c r="P95">
        <f t="shared" si="1"/>
        <v>53</v>
      </c>
    </row>
    <row r="96" spans="3:16" hidden="1" x14ac:dyDescent="0.2">
      <c r="C96">
        <v>95</v>
      </c>
      <c r="D96">
        <f>IF(IFERROR(VLOOKUP(C96,'Dungeon&amp;Framework'!CG:CL,3,FALSE),"") = 0,"",IFERROR(VLOOKUP(C96,'Dungeon&amp;Framework'!CG:CL,3,FALSE),"") )</f>
        <v>1</v>
      </c>
      <c r="G96" t="str">
        <f>IF( IFERROR(VLOOKUP(C96,'Dungeon&amp;Framework'!CG:CN,8,FALSE),"") = 0, "",IFERROR(VLOOKUP(C96,'Dungeon&amp;Framework'!CG:CN,8,FALSE),""))</f>
        <v/>
      </c>
      <c r="K96">
        <f>SUM($J$3:J96)</f>
        <v>24</v>
      </c>
      <c r="O96">
        <f>SUM($L$2:L96)</f>
        <v>5300</v>
      </c>
      <c r="P96">
        <f t="shared" si="1"/>
        <v>53</v>
      </c>
    </row>
    <row r="97" spans="3:16" hidden="1" x14ac:dyDescent="0.2">
      <c r="C97">
        <v>96</v>
      </c>
      <c r="D97" t="str">
        <f>IF(IFERROR(VLOOKUP(C97,'Dungeon&amp;Framework'!CG:CL,3,FALSE),"") = 0,"",IFERROR(VLOOKUP(C97,'Dungeon&amp;Framework'!CG:CL,3,FALSE),"") )</f>
        <v/>
      </c>
      <c r="G97" t="str">
        <f>IF( IFERROR(VLOOKUP(C97,'Dungeon&amp;Framework'!CG:CN,8,FALSE),"") = 0, "",IFERROR(VLOOKUP(C97,'Dungeon&amp;Framework'!CG:CN,8,FALSE),""))</f>
        <v/>
      </c>
      <c r="K97">
        <f>SUM($J$3:J97)</f>
        <v>24</v>
      </c>
      <c r="O97">
        <f>SUM($L$2:L97)</f>
        <v>5300</v>
      </c>
      <c r="P97">
        <f t="shared" si="1"/>
        <v>53</v>
      </c>
    </row>
    <row r="98" spans="3:16" hidden="1" x14ac:dyDescent="0.2">
      <c r="C98">
        <v>97</v>
      </c>
      <c r="D98" t="str">
        <f>IF(IFERROR(VLOOKUP(C98,'Dungeon&amp;Framework'!CG:CL,3,FALSE),"") = 0,"",IFERROR(VLOOKUP(C98,'Dungeon&amp;Framework'!CG:CL,3,FALSE),"") )</f>
        <v/>
      </c>
      <c r="G98" t="str">
        <f>IF( IFERROR(VLOOKUP(C98,'Dungeon&amp;Framework'!CG:CN,8,FALSE),"") = 0, "",IFERROR(VLOOKUP(C98,'Dungeon&amp;Framework'!CG:CN,8,FALSE),""))</f>
        <v/>
      </c>
      <c r="K98">
        <f>SUM($J$3:J98)</f>
        <v>24</v>
      </c>
      <c r="O98">
        <f>SUM($L$2:L98)</f>
        <v>5300</v>
      </c>
      <c r="P98">
        <f t="shared" si="1"/>
        <v>53</v>
      </c>
    </row>
    <row r="99" spans="3:16" hidden="1" x14ac:dyDescent="0.2">
      <c r="C99">
        <v>98</v>
      </c>
      <c r="D99" t="str">
        <f>IF(IFERROR(VLOOKUP(C99,'Dungeon&amp;Framework'!CG:CL,3,FALSE),"") = 0,"",IFERROR(VLOOKUP(C99,'Dungeon&amp;Framework'!CG:CL,3,FALSE),"") )</f>
        <v/>
      </c>
      <c r="G99" t="str">
        <f>IF( IFERROR(VLOOKUP(C99,'Dungeon&amp;Framework'!CG:CN,8,FALSE),"") = 0, "",IFERROR(VLOOKUP(C99,'Dungeon&amp;Framework'!CG:CN,8,FALSE),""))</f>
        <v/>
      </c>
      <c r="K99">
        <f>SUM($J$3:J99)</f>
        <v>24</v>
      </c>
      <c r="O99">
        <f>SUM($L$2:L99)</f>
        <v>5300</v>
      </c>
      <c r="P99">
        <f t="shared" si="1"/>
        <v>53</v>
      </c>
    </row>
    <row r="100" spans="3:16" x14ac:dyDescent="0.2">
      <c r="C100">
        <v>99</v>
      </c>
      <c r="D100" t="str">
        <f>IF(IFERROR(VLOOKUP(C100,'Dungeon&amp;Framework'!CG:CL,3,FALSE),"") = 0,"",IFERROR(VLOOKUP(C100,'Dungeon&amp;Framework'!CG:CL,3,FALSE),"") )</f>
        <v/>
      </c>
      <c r="G100" t="str">
        <f>IF( IFERROR(VLOOKUP(C100,'Dungeon&amp;Framework'!CG:CN,8,FALSE),"") = 0, "",IFERROR(VLOOKUP(C100,'Dungeon&amp;Framework'!CG:CN,8,FALSE),""))</f>
        <v/>
      </c>
      <c r="H100" s="79" t="s">
        <v>482</v>
      </c>
      <c r="I100" t="s">
        <v>477</v>
      </c>
      <c r="J100">
        <v>2</v>
      </c>
      <c r="K100">
        <f>SUM($J$3:J100)</f>
        <v>26</v>
      </c>
      <c r="L100">
        <v>120</v>
      </c>
      <c r="O100">
        <f>SUM($L$2:L100)</f>
        <v>5420</v>
      </c>
      <c r="P100">
        <f t="shared" si="1"/>
        <v>54.2</v>
      </c>
    </row>
    <row r="101" spans="3:16" x14ac:dyDescent="0.2">
      <c r="C101">
        <v>100</v>
      </c>
      <c r="D101">
        <f>IF(IFERROR(VLOOKUP(C101,'Dungeon&amp;Framework'!CG:CL,3,FALSE),"") = 0,"",IFERROR(VLOOKUP(C101,'Dungeon&amp;Framework'!CG:CL,3,FALSE),"") )</f>
        <v>2</v>
      </c>
      <c r="F101">
        <v>1</v>
      </c>
      <c r="G101" t="str">
        <f>IF( IFERROR(VLOOKUP(C101,'Dungeon&amp;Framework'!CG:CN,8,FALSE),"") = 0, "",IFERROR(VLOOKUP(C101,'Dungeon&amp;Framework'!CG:CN,8,FALSE),""))</f>
        <v/>
      </c>
      <c r="H101" s="92" t="s">
        <v>476</v>
      </c>
      <c r="I101" s="92" t="s">
        <v>476</v>
      </c>
      <c r="J101" s="92">
        <v>5</v>
      </c>
      <c r="K101">
        <f>SUM($J$3:J101)</f>
        <v>31</v>
      </c>
      <c r="L101">
        <v>1000</v>
      </c>
      <c r="O101">
        <f>SUM($L$2:L101)</f>
        <v>6420</v>
      </c>
      <c r="P101">
        <f t="shared" si="1"/>
        <v>64.2</v>
      </c>
    </row>
    <row r="102" spans="3:16" hidden="1" x14ac:dyDescent="0.2">
      <c r="C102">
        <v>101</v>
      </c>
      <c r="D102" t="str">
        <f>IF(IFERROR(VLOOKUP(C102,'Dungeon&amp;Framework'!CG:CL,3,FALSE),"") = 0,"",IFERROR(VLOOKUP(C102,'Dungeon&amp;Framework'!CG:CL,3,FALSE),"") )</f>
        <v/>
      </c>
      <c r="G102" t="str">
        <f>IF( IFERROR(VLOOKUP(C102,'Dungeon&amp;Framework'!CG:CN,8,FALSE),"") = 0, "",IFERROR(VLOOKUP(C102,'Dungeon&amp;Framework'!CG:CN,8,FALSE),""))</f>
        <v/>
      </c>
      <c r="K102">
        <f>SUM($J$3:J102)</f>
        <v>31</v>
      </c>
      <c r="O102">
        <f>SUM($L$2:L102)</f>
        <v>6420</v>
      </c>
      <c r="P102">
        <f t="shared" si="1"/>
        <v>64.2</v>
      </c>
    </row>
    <row r="103" spans="3:16" hidden="1" x14ac:dyDescent="0.2">
      <c r="C103">
        <v>102</v>
      </c>
      <c r="D103" t="str">
        <f>IF(IFERROR(VLOOKUP(C103,'Dungeon&amp;Framework'!CG:CL,3,FALSE),"") = 0,"",IFERROR(VLOOKUP(C103,'Dungeon&amp;Framework'!CG:CL,3,FALSE),"") )</f>
        <v/>
      </c>
      <c r="G103" t="str">
        <f>IF( IFERROR(VLOOKUP(C103,'Dungeon&amp;Framework'!CG:CN,8,FALSE),"") = 0, "",IFERROR(VLOOKUP(C103,'Dungeon&amp;Framework'!CG:CN,8,FALSE),""))</f>
        <v/>
      </c>
      <c r="K103">
        <f>SUM($J$3:J103)</f>
        <v>31</v>
      </c>
      <c r="O103">
        <f>SUM($L$2:L103)</f>
        <v>6420</v>
      </c>
      <c r="P103">
        <f t="shared" si="1"/>
        <v>64.2</v>
      </c>
    </row>
    <row r="104" spans="3:16" hidden="1" x14ac:dyDescent="0.2">
      <c r="C104">
        <v>103</v>
      </c>
      <c r="D104" t="str">
        <f>IF(IFERROR(VLOOKUP(C104,'Dungeon&amp;Framework'!CG:CL,3,FALSE),"") = 0,"",IFERROR(VLOOKUP(C104,'Dungeon&amp;Framework'!CG:CL,3,FALSE),"") )</f>
        <v/>
      </c>
      <c r="G104" t="str">
        <f>IF( IFERROR(VLOOKUP(C104,'Dungeon&amp;Framework'!CG:CN,8,FALSE),"") = 0, "",IFERROR(VLOOKUP(C104,'Dungeon&amp;Framework'!CG:CN,8,FALSE),""))</f>
        <v/>
      </c>
      <c r="K104">
        <f>SUM($J$3:J104)</f>
        <v>31</v>
      </c>
      <c r="O104">
        <f>SUM($L$2:L104)</f>
        <v>6420</v>
      </c>
      <c r="P104">
        <f t="shared" si="1"/>
        <v>64.2</v>
      </c>
    </row>
    <row r="105" spans="3:16" x14ac:dyDescent="0.2">
      <c r="C105">
        <v>104</v>
      </c>
      <c r="D105" t="str">
        <f>IF(IFERROR(VLOOKUP(C105,'Dungeon&amp;Framework'!CG:CL,3,FALSE),"") = 0,"",IFERROR(VLOOKUP(C105,'Dungeon&amp;Framework'!CG:CL,3,FALSE),"") )</f>
        <v/>
      </c>
      <c r="G105" t="str">
        <f>IF( IFERROR(VLOOKUP(C105,'Dungeon&amp;Framework'!CG:CN,8,FALSE),"") = 0, "",IFERROR(VLOOKUP(C105,'Dungeon&amp;Framework'!CG:CN,8,FALSE),""))</f>
        <v/>
      </c>
      <c r="H105" s="79" t="s">
        <v>481</v>
      </c>
      <c r="I105" s="79"/>
      <c r="J105" s="79"/>
      <c r="K105">
        <f>SUM($J$3:J105)</f>
        <v>31</v>
      </c>
      <c r="L105">
        <v>180</v>
      </c>
      <c r="O105">
        <f>SUM($L$2:L105)</f>
        <v>6600</v>
      </c>
      <c r="P105">
        <f t="shared" si="1"/>
        <v>66</v>
      </c>
    </row>
    <row r="106" spans="3:16" hidden="1" x14ac:dyDescent="0.2">
      <c r="C106">
        <v>105</v>
      </c>
      <c r="D106">
        <f>IF(IFERROR(VLOOKUP(C106,'Dungeon&amp;Framework'!CG:CL,3,FALSE),"") = 0,"",IFERROR(VLOOKUP(C106,'Dungeon&amp;Framework'!CG:CL,3,FALSE),"") )</f>
        <v>3</v>
      </c>
      <c r="G106" t="str">
        <f>IF( IFERROR(VLOOKUP(C106,'Dungeon&amp;Framework'!CG:CN,8,FALSE),"") = 0, "",IFERROR(VLOOKUP(C106,'Dungeon&amp;Framework'!CG:CN,8,FALSE),""))</f>
        <v/>
      </c>
      <c r="K106">
        <f>SUM($J$3:J106)</f>
        <v>31</v>
      </c>
      <c r="O106">
        <f>SUM($L$2:L106)</f>
        <v>6600</v>
      </c>
      <c r="P106">
        <f t="shared" si="1"/>
        <v>66</v>
      </c>
    </row>
    <row r="107" spans="3:16" hidden="1" x14ac:dyDescent="0.2">
      <c r="C107">
        <v>106</v>
      </c>
      <c r="D107" t="str">
        <f>IF(IFERROR(VLOOKUP(C107,'Dungeon&amp;Framework'!CG:CL,3,FALSE),"") = 0,"",IFERROR(VLOOKUP(C107,'Dungeon&amp;Framework'!CG:CL,3,FALSE),"") )</f>
        <v/>
      </c>
      <c r="G107" t="str">
        <f>IF( IFERROR(VLOOKUP(C107,'Dungeon&amp;Framework'!CG:CN,8,FALSE),"") = 0, "",IFERROR(VLOOKUP(C107,'Dungeon&amp;Framework'!CG:CN,8,FALSE),""))</f>
        <v/>
      </c>
      <c r="K107">
        <f>SUM($J$3:J107)</f>
        <v>31</v>
      </c>
      <c r="O107">
        <f>SUM($L$2:L107)</f>
        <v>6600</v>
      </c>
      <c r="P107">
        <f t="shared" si="1"/>
        <v>66</v>
      </c>
    </row>
    <row r="108" spans="3:16" hidden="1" x14ac:dyDescent="0.2">
      <c r="C108">
        <v>107</v>
      </c>
      <c r="D108" t="str">
        <f>IF(IFERROR(VLOOKUP(C108,'Dungeon&amp;Framework'!CG:CL,3,FALSE),"") = 0,"",IFERROR(VLOOKUP(C108,'Dungeon&amp;Framework'!CG:CL,3,FALSE),"") )</f>
        <v/>
      </c>
      <c r="G108" t="str">
        <f>IF( IFERROR(VLOOKUP(C108,'Dungeon&amp;Framework'!CG:CN,8,FALSE),"") = 0, "",IFERROR(VLOOKUP(C108,'Dungeon&amp;Framework'!CG:CN,8,FALSE),""))</f>
        <v/>
      </c>
      <c r="K108">
        <f>SUM($J$3:J108)</f>
        <v>31</v>
      </c>
      <c r="O108">
        <f>SUM($L$2:L108)</f>
        <v>6600</v>
      </c>
      <c r="P108">
        <f t="shared" si="1"/>
        <v>66</v>
      </c>
    </row>
    <row r="109" spans="3:16" hidden="1" x14ac:dyDescent="0.2">
      <c r="C109">
        <v>108</v>
      </c>
      <c r="D109" t="str">
        <f>IF(IFERROR(VLOOKUP(C109,'Dungeon&amp;Framework'!CG:CL,3,FALSE),"") = 0,"",IFERROR(VLOOKUP(C109,'Dungeon&amp;Framework'!CG:CL,3,FALSE),"") )</f>
        <v/>
      </c>
      <c r="G109" t="str">
        <f>IF( IFERROR(VLOOKUP(C109,'Dungeon&amp;Framework'!CG:CN,8,FALSE),"") = 0, "",IFERROR(VLOOKUP(C109,'Dungeon&amp;Framework'!CG:CN,8,FALSE),""))</f>
        <v/>
      </c>
      <c r="K109">
        <f>SUM($J$3:J109)</f>
        <v>31</v>
      </c>
      <c r="O109">
        <f>SUM($L$2:L109)</f>
        <v>6600</v>
      </c>
      <c r="P109">
        <f t="shared" si="1"/>
        <v>66</v>
      </c>
    </row>
    <row r="110" spans="3:16" x14ac:dyDescent="0.2">
      <c r="C110">
        <v>109</v>
      </c>
      <c r="D110" t="str">
        <f>IF(IFERROR(VLOOKUP(C110,'Dungeon&amp;Framework'!CG:CL,3,FALSE),"") = 0,"",IFERROR(VLOOKUP(C110,'Dungeon&amp;Framework'!CG:CL,3,FALSE),"") )</f>
        <v/>
      </c>
      <c r="G110" t="str">
        <f>IF( IFERROR(VLOOKUP(C110,'Dungeon&amp;Framework'!CG:CN,8,FALSE),"") = 0, "",IFERROR(VLOOKUP(C110,'Dungeon&amp;Framework'!CG:CN,8,FALSE),""))</f>
        <v/>
      </c>
      <c r="H110" s="79" t="s">
        <v>477</v>
      </c>
      <c r="I110" s="79"/>
      <c r="J110" s="79">
        <v>2</v>
      </c>
      <c r="K110">
        <f>SUM($J$3:J110)</f>
        <v>33</v>
      </c>
      <c r="L110">
        <v>100</v>
      </c>
      <c r="O110">
        <f>SUM($L$2:L110)</f>
        <v>6700</v>
      </c>
      <c r="P110">
        <f t="shared" si="1"/>
        <v>67</v>
      </c>
    </row>
    <row r="111" spans="3:16" hidden="1" x14ac:dyDescent="0.2">
      <c r="C111">
        <v>110</v>
      </c>
      <c r="D111">
        <f>IF(IFERROR(VLOOKUP(C111,'Dungeon&amp;Framework'!CG:CL,3,FALSE),"") = 0,"",IFERROR(VLOOKUP(C111,'Dungeon&amp;Framework'!CG:CL,3,FALSE),"") )</f>
        <v>4</v>
      </c>
      <c r="G111" t="str">
        <f>IF( IFERROR(VLOOKUP(C111,'Dungeon&amp;Framework'!CG:CN,8,FALSE),"") = 0, "",IFERROR(VLOOKUP(C111,'Dungeon&amp;Framework'!CG:CN,8,FALSE),""))</f>
        <v/>
      </c>
      <c r="K111">
        <f>SUM($J$3:J111)</f>
        <v>33</v>
      </c>
      <c r="O111">
        <f>SUM($L$2:L111)</f>
        <v>6700</v>
      </c>
      <c r="P111">
        <f t="shared" si="1"/>
        <v>67</v>
      </c>
    </row>
    <row r="112" spans="3:16" hidden="1" x14ac:dyDescent="0.2">
      <c r="C112">
        <v>111</v>
      </c>
      <c r="D112" t="str">
        <f>IF(IFERROR(VLOOKUP(C112,'Dungeon&amp;Framework'!CG:CL,3,FALSE),"") = 0,"",IFERROR(VLOOKUP(C112,'Dungeon&amp;Framework'!CG:CL,3,FALSE),"") )</f>
        <v/>
      </c>
      <c r="G112" t="str">
        <f>IF( IFERROR(VLOOKUP(C112,'Dungeon&amp;Framework'!CG:CN,8,FALSE),"") = 0, "",IFERROR(VLOOKUP(C112,'Dungeon&amp;Framework'!CG:CN,8,FALSE),""))</f>
        <v/>
      </c>
      <c r="K112">
        <f>SUM($J$3:J112)</f>
        <v>33</v>
      </c>
      <c r="O112">
        <f>SUM($L$2:L112)</f>
        <v>6700</v>
      </c>
      <c r="P112">
        <f t="shared" si="1"/>
        <v>67</v>
      </c>
    </row>
    <row r="113" spans="3:16" hidden="1" x14ac:dyDescent="0.2">
      <c r="C113">
        <v>112</v>
      </c>
      <c r="D113" t="str">
        <f>IF(IFERROR(VLOOKUP(C113,'Dungeon&amp;Framework'!CG:CL,3,FALSE),"") = 0,"",IFERROR(VLOOKUP(C113,'Dungeon&amp;Framework'!CG:CL,3,FALSE),"") )</f>
        <v/>
      </c>
      <c r="G113" t="str">
        <f>IF( IFERROR(VLOOKUP(C113,'Dungeon&amp;Framework'!CG:CN,8,FALSE),"") = 0, "",IFERROR(VLOOKUP(C113,'Dungeon&amp;Framework'!CG:CN,8,FALSE),""))</f>
        <v/>
      </c>
      <c r="K113">
        <f>SUM($J$3:J113)</f>
        <v>33</v>
      </c>
      <c r="O113">
        <f>SUM($L$2:L113)</f>
        <v>6700</v>
      </c>
      <c r="P113">
        <f t="shared" si="1"/>
        <v>67</v>
      </c>
    </row>
    <row r="114" spans="3:16" hidden="1" x14ac:dyDescent="0.2">
      <c r="C114">
        <v>113</v>
      </c>
      <c r="D114" t="str">
        <f>IF(IFERROR(VLOOKUP(C114,'Dungeon&amp;Framework'!CG:CL,3,FALSE),"") = 0,"",IFERROR(VLOOKUP(C114,'Dungeon&amp;Framework'!CG:CL,3,FALSE),"") )</f>
        <v/>
      </c>
      <c r="G114" t="str">
        <f>IF( IFERROR(VLOOKUP(C114,'Dungeon&amp;Framework'!CG:CN,8,FALSE),"") = 0, "",IFERROR(VLOOKUP(C114,'Dungeon&amp;Framework'!CG:CN,8,FALSE),""))</f>
        <v/>
      </c>
      <c r="K114">
        <f>SUM($J$3:J114)</f>
        <v>33</v>
      </c>
      <c r="O114">
        <f>SUM($L$2:L114)</f>
        <v>6700</v>
      </c>
      <c r="P114">
        <f t="shared" si="1"/>
        <v>67</v>
      </c>
    </row>
    <row r="115" spans="3:16" hidden="1" x14ac:dyDescent="0.2">
      <c r="C115">
        <v>114</v>
      </c>
      <c r="D115" t="str">
        <f>IF(IFERROR(VLOOKUP(C115,'Dungeon&amp;Framework'!CG:CL,3,FALSE),"") = 0,"",IFERROR(VLOOKUP(C115,'Dungeon&amp;Framework'!CG:CL,3,FALSE),"") )</f>
        <v/>
      </c>
      <c r="G115" t="str">
        <f>IF( IFERROR(VLOOKUP(C115,'Dungeon&amp;Framework'!CG:CN,8,FALSE),"") = 0, "",IFERROR(VLOOKUP(C115,'Dungeon&amp;Framework'!CG:CN,8,FALSE),""))</f>
        <v/>
      </c>
      <c r="K115">
        <f>SUM($J$3:J115)</f>
        <v>33</v>
      </c>
      <c r="O115">
        <f>SUM($L$2:L115)</f>
        <v>6700</v>
      </c>
      <c r="P115">
        <f t="shared" si="1"/>
        <v>67</v>
      </c>
    </row>
    <row r="116" spans="3:16" hidden="1" x14ac:dyDescent="0.2">
      <c r="C116">
        <v>115</v>
      </c>
      <c r="D116" t="str">
        <f>IF(IFERROR(VLOOKUP(C116,'Dungeon&amp;Framework'!CG:CL,3,FALSE),"") = 0,"",IFERROR(VLOOKUP(C116,'Dungeon&amp;Framework'!CG:CL,3,FALSE),"") )</f>
        <v/>
      </c>
      <c r="G116" t="str">
        <f>IF( IFERROR(VLOOKUP(C116,'Dungeon&amp;Framework'!CG:CN,8,FALSE),"") = 0, "",IFERROR(VLOOKUP(C116,'Dungeon&amp;Framework'!CG:CN,8,FALSE),""))</f>
        <v/>
      </c>
      <c r="K116">
        <f>SUM($J$3:J116)</f>
        <v>33</v>
      </c>
      <c r="O116">
        <f>SUM($L$2:L116)</f>
        <v>6700</v>
      </c>
      <c r="P116">
        <f t="shared" si="1"/>
        <v>67</v>
      </c>
    </row>
    <row r="117" spans="3:16" hidden="1" x14ac:dyDescent="0.2">
      <c r="C117">
        <v>116</v>
      </c>
      <c r="D117">
        <f>IF(IFERROR(VLOOKUP(C117,'Dungeon&amp;Framework'!CG:CL,3,FALSE),"") = 0,"",IFERROR(VLOOKUP(C117,'Dungeon&amp;Framework'!CG:CL,3,FALSE),"") )</f>
        <v>5</v>
      </c>
      <c r="G117" t="str">
        <f>IF( IFERROR(VLOOKUP(C117,'Dungeon&amp;Framework'!CG:CN,8,FALSE),"") = 0, "",IFERROR(VLOOKUP(C117,'Dungeon&amp;Framework'!CG:CN,8,FALSE),""))</f>
        <v/>
      </c>
      <c r="K117">
        <f>SUM($J$3:J117)</f>
        <v>33</v>
      </c>
      <c r="O117">
        <f>SUM($L$2:L117)</f>
        <v>6700</v>
      </c>
      <c r="P117">
        <f t="shared" si="1"/>
        <v>67</v>
      </c>
    </row>
    <row r="118" spans="3:16" hidden="1" x14ac:dyDescent="0.2">
      <c r="C118">
        <v>117</v>
      </c>
      <c r="D118" t="str">
        <f>IF(IFERROR(VLOOKUP(C118,'Dungeon&amp;Framework'!CG:CL,3,FALSE),"") = 0,"",IFERROR(VLOOKUP(C118,'Dungeon&amp;Framework'!CG:CL,3,FALSE),"") )</f>
        <v/>
      </c>
      <c r="G118" t="str">
        <f>IF( IFERROR(VLOOKUP(C118,'Dungeon&amp;Framework'!CG:CN,8,FALSE),"") = 0, "",IFERROR(VLOOKUP(C118,'Dungeon&amp;Framework'!CG:CN,8,FALSE),""))</f>
        <v/>
      </c>
      <c r="K118">
        <f>SUM($J$3:J118)</f>
        <v>33</v>
      </c>
      <c r="O118">
        <f>SUM($L$2:L118)</f>
        <v>6700</v>
      </c>
      <c r="P118">
        <f t="shared" si="1"/>
        <v>67</v>
      </c>
    </row>
    <row r="119" spans="3:16" hidden="1" x14ac:dyDescent="0.2">
      <c r="C119">
        <v>118</v>
      </c>
      <c r="D119" t="str">
        <f>IF(IFERROR(VLOOKUP(C119,'Dungeon&amp;Framework'!CG:CL,3,FALSE),"") = 0,"",IFERROR(VLOOKUP(C119,'Dungeon&amp;Framework'!CG:CL,3,FALSE),"") )</f>
        <v/>
      </c>
      <c r="G119" t="str">
        <f>IF( IFERROR(VLOOKUP(C119,'Dungeon&amp;Framework'!CG:CN,8,FALSE),"") = 0, "",IFERROR(VLOOKUP(C119,'Dungeon&amp;Framework'!CG:CN,8,FALSE),""))</f>
        <v/>
      </c>
      <c r="K119">
        <f>SUM($J$3:J119)</f>
        <v>33</v>
      </c>
      <c r="O119">
        <f>SUM($L$2:L119)</f>
        <v>6700</v>
      </c>
      <c r="P119">
        <f t="shared" si="1"/>
        <v>67</v>
      </c>
    </row>
    <row r="120" spans="3:16" x14ac:dyDescent="0.2">
      <c r="C120">
        <v>119</v>
      </c>
      <c r="D120" t="str">
        <f>IF(IFERROR(VLOOKUP(C120,'Dungeon&amp;Framework'!CG:CL,3,FALSE),"") = 0,"",IFERROR(VLOOKUP(C120,'Dungeon&amp;Framework'!CG:CL,3,FALSE),"") )</f>
        <v/>
      </c>
      <c r="G120" t="str">
        <f>IF( IFERROR(VLOOKUP(C120,'Dungeon&amp;Framework'!CG:CN,8,FALSE),"") = 0, "",IFERROR(VLOOKUP(C120,'Dungeon&amp;Framework'!CG:CN,8,FALSE),""))</f>
        <v/>
      </c>
      <c r="H120" s="79" t="s">
        <v>678</v>
      </c>
      <c r="I120" s="79"/>
      <c r="J120" s="79"/>
      <c r="K120">
        <f>SUM($J$3:J120)</f>
        <v>33</v>
      </c>
      <c r="L120">
        <v>250</v>
      </c>
      <c r="O120">
        <f>SUM($L$2:L120)</f>
        <v>6950</v>
      </c>
      <c r="P120">
        <f t="shared" si="1"/>
        <v>69.5</v>
      </c>
    </row>
    <row r="121" spans="3:16" x14ac:dyDescent="0.2">
      <c r="C121">
        <v>120</v>
      </c>
      <c r="D121" t="str">
        <f>IF(IFERROR(VLOOKUP(C121,'Dungeon&amp;Framework'!CG:CL,3,FALSE),"") = 0,"",IFERROR(VLOOKUP(C121,'Dungeon&amp;Framework'!CG:CL,3,FALSE),"") )</f>
        <v/>
      </c>
      <c r="F121">
        <v>1</v>
      </c>
      <c r="G121" t="str">
        <f>IF( IFERROR(VLOOKUP(C121,'Dungeon&amp;Framework'!CG:CN,8,FALSE),"") = 0, "",IFERROR(VLOOKUP(C121,'Dungeon&amp;Framework'!CG:CN,8,FALSE),""))</f>
        <v/>
      </c>
      <c r="H121" s="93" t="s">
        <v>480</v>
      </c>
      <c r="I121" s="93"/>
      <c r="J121" s="93"/>
      <c r="K121">
        <f>SUM($J$3:J121)</f>
        <v>33</v>
      </c>
      <c r="L121">
        <v>720</v>
      </c>
      <c r="M121">
        <f>SUM(L59:L123)</f>
        <v>4790</v>
      </c>
      <c r="O121">
        <f>SUM($L$2:L121)</f>
        <v>7670</v>
      </c>
      <c r="P121">
        <f t="shared" si="1"/>
        <v>76.7</v>
      </c>
    </row>
    <row r="122" spans="3:16" hidden="1" x14ac:dyDescent="0.2">
      <c r="C122">
        <v>121</v>
      </c>
      <c r="D122" t="str">
        <f>IF(IFERROR(VLOOKUP(C122,'Dungeon&amp;Framework'!CG:CL,3,FALSE),"") = 0,"",IFERROR(VLOOKUP(C122,'Dungeon&amp;Framework'!CG:CL,3,FALSE),"") )</f>
        <v/>
      </c>
      <c r="G122" t="str">
        <f>IF( IFERROR(VLOOKUP(C122,'Dungeon&amp;Framework'!CG:CN,8,FALSE),"") = 0, "",IFERROR(VLOOKUP(C122,'Dungeon&amp;Framework'!CG:CN,8,FALSE),""))</f>
        <v/>
      </c>
      <c r="K122">
        <f>SUM($J$3:J122)</f>
        <v>33</v>
      </c>
      <c r="O122">
        <f>SUM($L$2:L122)</f>
        <v>7670</v>
      </c>
      <c r="P122">
        <f t="shared" si="1"/>
        <v>76.7</v>
      </c>
    </row>
    <row r="123" spans="3:16" hidden="1" x14ac:dyDescent="0.2">
      <c r="C123">
        <v>122</v>
      </c>
      <c r="D123">
        <f>IF(IFERROR(VLOOKUP(C123,'Dungeon&amp;Framework'!CG:CL,3,FALSE),"") = 0,"",IFERROR(VLOOKUP(C123,'Dungeon&amp;Framework'!CG:CL,3,FALSE),"") )</f>
        <v>6</v>
      </c>
      <c r="G123" t="str">
        <f>IF( IFERROR(VLOOKUP(C123,'Dungeon&amp;Framework'!CG:CN,8,FALSE),"") = 0, "",IFERROR(VLOOKUP(C123,'Dungeon&amp;Framework'!CG:CN,8,FALSE),""))</f>
        <v/>
      </c>
      <c r="K123">
        <f>SUM($J$3:J123)</f>
        <v>33</v>
      </c>
      <c r="O123">
        <f>SUM($L$2:L123)</f>
        <v>7670</v>
      </c>
      <c r="P123">
        <f t="shared" si="1"/>
        <v>76.7</v>
      </c>
    </row>
    <row r="124" spans="3:16" hidden="1" x14ac:dyDescent="0.2">
      <c r="C124">
        <v>123</v>
      </c>
      <c r="D124" t="str">
        <f>IF(IFERROR(VLOOKUP(C124,'Dungeon&amp;Framework'!CG:CL,3,FALSE),"") = 0,"",IFERROR(VLOOKUP(C124,'Dungeon&amp;Framework'!CG:CL,3,FALSE),"") )</f>
        <v/>
      </c>
      <c r="G124" t="str">
        <f>IF( IFERROR(VLOOKUP(C124,'Dungeon&amp;Framework'!CG:CN,8,FALSE),"") = 0, "",IFERROR(VLOOKUP(C124,'Dungeon&amp;Framework'!CG:CN,8,FALSE),""))</f>
        <v/>
      </c>
      <c r="K124">
        <f>SUM($J$3:J124)</f>
        <v>33</v>
      </c>
      <c r="O124">
        <f>SUM($L$2:L124)</f>
        <v>7670</v>
      </c>
      <c r="P124">
        <f t="shared" si="1"/>
        <v>76.7</v>
      </c>
    </row>
    <row r="125" spans="3:16" hidden="1" x14ac:dyDescent="0.2">
      <c r="C125">
        <v>124</v>
      </c>
      <c r="D125" t="str">
        <f>IF(IFERROR(VLOOKUP(C125,'Dungeon&amp;Framework'!CG:CL,3,FALSE),"") = 0,"",IFERROR(VLOOKUP(C125,'Dungeon&amp;Framework'!CG:CL,3,FALSE),"") )</f>
        <v/>
      </c>
      <c r="G125" t="str">
        <f>IF( IFERROR(VLOOKUP(C125,'Dungeon&amp;Framework'!CG:CN,8,FALSE),"") = 0, "",IFERROR(VLOOKUP(C125,'Dungeon&amp;Framework'!CG:CN,8,FALSE),""))</f>
        <v/>
      </c>
      <c r="K125">
        <f>SUM($J$3:J125)</f>
        <v>33</v>
      </c>
      <c r="O125">
        <f>SUM($L$2:L125)</f>
        <v>7670</v>
      </c>
      <c r="P125">
        <f t="shared" si="1"/>
        <v>76.7</v>
      </c>
    </row>
    <row r="126" spans="3:16" x14ac:dyDescent="0.2">
      <c r="C126">
        <v>125</v>
      </c>
      <c r="D126" t="str">
        <f>IF(IFERROR(VLOOKUP(C126,'Dungeon&amp;Framework'!CG:CL,3,FALSE),"") = 0,"",IFERROR(VLOOKUP(C126,'Dungeon&amp;Framework'!CG:CL,3,FALSE),"") )</f>
        <v/>
      </c>
      <c r="G126" t="str">
        <f>IF( IFERROR(VLOOKUP(C126,'Dungeon&amp;Framework'!CG:CN,8,FALSE),"") = 0, "",IFERROR(VLOOKUP(C126,'Dungeon&amp;Framework'!CG:CN,8,FALSE),""))</f>
        <v/>
      </c>
      <c r="H126" s="79" t="s">
        <v>482</v>
      </c>
      <c r="I126" t="s">
        <v>477</v>
      </c>
      <c r="J126">
        <v>2</v>
      </c>
      <c r="K126">
        <f>SUM($J$3:J126)</f>
        <v>35</v>
      </c>
      <c r="L126">
        <v>120</v>
      </c>
      <c r="O126">
        <f>SUM($L$2:L126)</f>
        <v>7790</v>
      </c>
      <c r="P126">
        <f t="shared" si="1"/>
        <v>77.900000000000006</v>
      </c>
    </row>
    <row r="127" spans="3:16" hidden="1" x14ac:dyDescent="0.2">
      <c r="C127">
        <v>126</v>
      </c>
      <c r="D127" t="str">
        <f>IF(IFERROR(VLOOKUP(C127,'Dungeon&amp;Framework'!CG:CL,3,FALSE),"") = 0,"",IFERROR(VLOOKUP(C127,'Dungeon&amp;Framework'!CG:CL,3,FALSE),"") )</f>
        <v/>
      </c>
      <c r="G127" t="str">
        <f>IF( IFERROR(VLOOKUP(C127,'Dungeon&amp;Framework'!CG:CN,8,FALSE),"") = 0, "",IFERROR(VLOOKUP(C127,'Dungeon&amp;Framework'!CG:CN,8,FALSE),""))</f>
        <v/>
      </c>
      <c r="K127">
        <f>SUM($J$3:J127)</f>
        <v>35</v>
      </c>
      <c r="O127">
        <f>SUM($L$2:L127)</f>
        <v>7790</v>
      </c>
      <c r="P127">
        <f t="shared" si="1"/>
        <v>77.900000000000006</v>
      </c>
    </row>
    <row r="128" spans="3:16" hidden="1" x14ac:dyDescent="0.2">
      <c r="C128">
        <v>127</v>
      </c>
      <c r="D128" t="str">
        <f>IF(IFERROR(VLOOKUP(C128,'Dungeon&amp;Framework'!CG:CL,3,FALSE),"") = 0,"",IFERROR(VLOOKUP(C128,'Dungeon&amp;Framework'!CG:CL,3,FALSE),"") )</f>
        <v/>
      </c>
      <c r="G128" t="str">
        <f>IF( IFERROR(VLOOKUP(C128,'Dungeon&amp;Framework'!CG:CN,8,FALSE),"") = 0, "",IFERROR(VLOOKUP(C128,'Dungeon&amp;Framework'!CG:CN,8,FALSE),""))</f>
        <v/>
      </c>
      <c r="K128">
        <f>SUM($J$3:J128)</f>
        <v>35</v>
      </c>
      <c r="O128">
        <f>SUM($L$2:L128)</f>
        <v>7790</v>
      </c>
      <c r="P128">
        <f t="shared" si="1"/>
        <v>77.900000000000006</v>
      </c>
    </row>
    <row r="129" spans="3:16" hidden="1" x14ac:dyDescent="0.2">
      <c r="C129">
        <v>128</v>
      </c>
      <c r="D129">
        <f>IF(IFERROR(VLOOKUP(C129,'Dungeon&amp;Framework'!CG:CL,3,FALSE),"") = 0,"",IFERROR(VLOOKUP(C129,'Dungeon&amp;Framework'!CG:CL,3,FALSE),"") )</f>
        <v>7</v>
      </c>
      <c r="G129" t="str">
        <f>IF( IFERROR(VLOOKUP(C129,'Dungeon&amp;Framework'!CG:CN,8,FALSE),"") = 0, "",IFERROR(VLOOKUP(C129,'Dungeon&amp;Framework'!CG:CN,8,FALSE),""))</f>
        <v/>
      </c>
      <c r="K129">
        <f>SUM($J$3:J129)</f>
        <v>35</v>
      </c>
      <c r="O129">
        <f>SUM($L$2:L129)</f>
        <v>7790</v>
      </c>
      <c r="P129">
        <f t="shared" si="1"/>
        <v>77.900000000000006</v>
      </c>
    </row>
    <row r="130" spans="3:16" hidden="1" x14ac:dyDescent="0.2">
      <c r="C130">
        <v>129</v>
      </c>
      <c r="D130" t="str">
        <f>IF(IFERROR(VLOOKUP(C130,'Dungeon&amp;Framework'!CG:CL,3,FALSE),"") = 0,"",IFERROR(VLOOKUP(C130,'Dungeon&amp;Framework'!CG:CL,3,FALSE),"") )</f>
        <v/>
      </c>
      <c r="G130" t="str">
        <f>IF( IFERROR(VLOOKUP(C130,'Dungeon&amp;Framework'!CG:CN,8,FALSE),"") = 0, "",IFERROR(VLOOKUP(C130,'Dungeon&amp;Framework'!CG:CN,8,FALSE),""))</f>
        <v/>
      </c>
      <c r="K130">
        <f>SUM($J$3:J130)</f>
        <v>35</v>
      </c>
      <c r="O130">
        <f>SUM($L$2:L130)</f>
        <v>7790</v>
      </c>
      <c r="P130">
        <f t="shared" si="1"/>
        <v>77.900000000000006</v>
      </c>
    </row>
    <row r="131" spans="3:16" x14ac:dyDescent="0.2">
      <c r="C131">
        <v>130</v>
      </c>
      <c r="D131" t="str">
        <f>IF(IFERROR(VLOOKUP(C131,'Dungeon&amp;Framework'!CG:CL,3,FALSE),"") = 0,"",IFERROR(VLOOKUP(C131,'Dungeon&amp;Framework'!CG:CL,3,FALSE),"") )</f>
        <v/>
      </c>
      <c r="G131" t="str">
        <f>IF( IFERROR(VLOOKUP(C131,'Dungeon&amp;Framework'!CG:CN,8,FALSE),"") = 0, "",IFERROR(VLOOKUP(C131,'Dungeon&amp;Framework'!CG:CN,8,FALSE),""))</f>
        <v/>
      </c>
      <c r="H131" s="79" t="s">
        <v>478</v>
      </c>
      <c r="I131" s="79"/>
      <c r="J131" s="79"/>
      <c r="K131">
        <f>SUM($J$3:J131)</f>
        <v>35</v>
      </c>
      <c r="L131">
        <v>120</v>
      </c>
      <c r="O131">
        <f>SUM($L$2:L131)</f>
        <v>7910</v>
      </c>
      <c r="P131">
        <f t="shared" ref="P131:P194" si="2">O131/100</f>
        <v>79.099999999999994</v>
      </c>
    </row>
    <row r="132" spans="3:16" hidden="1" x14ac:dyDescent="0.2">
      <c r="C132">
        <v>131</v>
      </c>
      <c r="D132" t="str">
        <f>IF(IFERROR(VLOOKUP(C132,'Dungeon&amp;Framework'!CG:CL,3,FALSE),"") = 0,"",IFERROR(VLOOKUP(C132,'Dungeon&amp;Framework'!CG:CL,3,FALSE),"") )</f>
        <v/>
      </c>
      <c r="G132" t="str">
        <f>IF( IFERROR(VLOOKUP(C132,'Dungeon&amp;Framework'!CG:CN,8,FALSE),"") = 0, "",IFERROR(VLOOKUP(C132,'Dungeon&amp;Framework'!CG:CN,8,FALSE),""))</f>
        <v/>
      </c>
      <c r="K132">
        <f>SUM($J$3:J132)</f>
        <v>35</v>
      </c>
      <c r="O132">
        <f>SUM($L$2:L132)</f>
        <v>7910</v>
      </c>
      <c r="P132">
        <f t="shared" si="2"/>
        <v>79.099999999999994</v>
      </c>
    </row>
    <row r="133" spans="3:16" hidden="1" x14ac:dyDescent="0.2">
      <c r="C133">
        <v>132</v>
      </c>
      <c r="D133" t="str">
        <f>IF(IFERROR(VLOOKUP(C133,'Dungeon&amp;Framework'!CG:CL,3,FALSE),"") = 0,"",IFERROR(VLOOKUP(C133,'Dungeon&amp;Framework'!CG:CL,3,FALSE),"") )</f>
        <v/>
      </c>
      <c r="G133" t="str">
        <f>IF( IFERROR(VLOOKUP(C133,'Dungeon&amp;Framework'!CG:CN,8,FALSE),"") = 0, "",IFERROR(VLOOKUP(C133,'Dungeon&amp;Framework'!CG:CN,8,FALSE),""))</f>
        <v/>
      </c>
      <c r="K133">
        <f>SUM($J$3:J133)</f>
        <v>35</v>
      </c>
      <c r="O133">
        <f>SUM($L$2:L133)</f>
        <v>7910</v>
      </c>
      <c r="P133">
        <f t="shared" si="2"/>
        <v>79.099999999999994</v>
      </c>
    </row>
    <row r="134" spans="3:16" hidden="1" x14ac:dyDescent="0.2">
      <c r="C134">
        <v>133</v>
      </c>
      <c r="D134" t="str">
        <f>IF(IFERROR(VLOOKUP(C134,'Dungeon&amp;Framework'!CG:CL,3,FALSE),"") = 0,"",IFERROR(VLOOKUP(C134,'Dungeon&amp;Framework'!CG:CL,3,FALSE),"") )</f>
        <v/>
      </c>
      <c r="G134" t="str">
        <f>IF( IFERROR(VLOOKUP(C134,'Dungeon&amp;Framework'!CG:CN,8,FALSE),"") = 0, "",IFERROR(VLOOKUP(C134,'Dungeon&amp;Framework'!CG:CN,8,FALSE),""))</f>
        <v/>
      </c>
      <c r="K134">
        <f>SUM($J$3:J134)</f>
        <v>35</v>
      </c>
      <c r="O134">
        <f>SUM($L$2:L134)</f>
        <v>7910</v>
      </c>
      <c r="P134">
        <f t="shared" si="2"/>
        <v>79.099999999999994</v>
      </c>
    </row>
    <row r="135" spans="3:16" x14ac:dyDescent="0.2">
      <c r="C135">
        <v>134</v>
      </c>
      <c r="D135">
        <f>IF(IFERROR(VLOOKUP(C135,'Dungeon&amp;Framework'!CG:CL,3,FALSE),"") = 0,"",IFERROR(VLOOKUP(C135,'Dungeon&amp;Framework'!CG:CL,3,FALSE),"") )</f>
        <v>8</v>
      </c>
      <c r="G135" t="str">
        <f>IF( IFERROR(VLOOKUP(C135,'Dungeon&amp;Framework'!CG:CN,8,FALSE),"") = 0, "",IFERROR(VLOOKUP(C135,'Dungeon&amp;Framework'!CG:CN,8,FALSE),""))</f>
        <v/>
      </c>
      <c r="H135" s="79" t="s">
        <v>481</v>
      </c>
      <c r="I135" s="79"/>
      <c r="J135" s="79"/>
      <c r="K135">
        <f>SUM($J$3:J135)</f>
        <v>35</v>
      </c>
      <c r="L135">
        <v>180</v>
      </c>
      <c r="O135">
        <f>SUM($L$2:L135)</f>
        <v>8090</v>
      </c>
      <c r="P135">
        <f t="shared" si="2"/>
        <v>80.900000000000006</v>
      </c>
    </row>
    <row r="136" spans="3:16" x14ac:dyDescent="0.2">
      <c r="C136">
        <v>135</v>
      </c>
      <c r="D136" t="str">
        <f>IF(IFERROR(VLOOKUP(C136,'Dungeon&amp;Framework'!CG:CL,3,FALSE),"") = 0,"",IFERROR(VLOOKUP(C136,'Dungeon&amp;Framework'!CG:CL,3,FALSE),"") )</f>
        <v/>
      </c>
      <c r="F136">
        <v>1</v>
      </c>
      <c r="G136" t="str">
        <f>IF( IFERROR(VLOOKUP(C136,'Dungeon&amp;Framework'!CG:CN,8,FALSE),"") = 0, "",IFERROR(VLOOKUP(C136,'Dungeon&amp;Framework'!CG:CN,8,FALSE),""))</f>
        <v/>
      </c>
      <c r="H136" s="93" t="s">
        <v>476</v>
      </c>
      <c r="I136" s="93" t="s">
        <v>476</v>
      </c>
      <c r="J136" s="93">
        <v>5</v>
      </c>
      <c r="K136">
        <f>SUM($J$3:J136)</f>
        <v>40</v>
      </c>
      <c r="L136">
        <v>1500</v>
      </c>
      <c r="O136">
        <f>SUM($L$2:L136)</f>
        <v>9590</v>
      </c>
      <c r="P136">
        <f t="shared" si="2"/>
        <v>95.9</v>
      </c>
    </row>
    <row r="137" spans="3:16" hidden="1" x14ac:dyDescent="0.2">
      <c r="C137">
        <v>136</v>
      </c>
      <c r="D137" t="str">
        <f>IF(IFERROR(VLOOKUP(C137,'Dungeon&amp;Framework'!CG:CL,3,FALSE),"") = 0,"",IFERROR(VLOOKUP(C137,'Dungeon&amp;Framework'!CG:CL,3,FALSE),"") )</f>
        <v/>
      </c>
      <c r="G137" t="str">
        <f>IF( IFERROR(VLOOKUP(C137,'Dungeon&amp;Framework'!CG:CN,8,FALSE),"") = 0, "",IFERROR(VLOOKUP(C137,'Dungeon&amp;Framework'!CG:CN,8,FALSE),""))</f>
        <v/>
      </c>
      <c r="K137">
        <f>SUM($J$3:J137)</f>
        <v>40</v>
      </c>
      <c r="O137">
        <f>SUM($L$2:L137)</f>
        <v>9590</v>
      </c>
      <c r="P137">
        <f t="shared" si="2"/>
        <v>95.9</v>
      </c>
    </row>
    <row r="138" spans="3:16" hidden="1" x14ac:dyDescent="0.2">
      <c r="C138">
        <v>137</v>
      </c>
      <c r="D138" t="str">
        <f>IF(IFERROR(VLOOKUP(C138,'Dungeon&amp;Framework'!CG:CL,3,FALSE),"") = 0,"",IFERROR(VLOOKUP(C138,'Dungeon&amp;Framework'!CG:CL,3,FALSE),"") )</f>
        <v/>
      </c>
      <c r="G138" t="str">
        <f>IF( IFERROR(VLOOKUP(C138,'Dungeon&amp;Framework'!CG:CN,8,FALSE),"") = 0, "",IFERROR(VLOOKUP(C138,'Dungeon&amp;Framework'!CG:CN,8,FALSE),""))</f>
        <v/>
      </c>
      <c r="K138">
        <f>SUM($J$3:J138)</f>
        <v>40</v>
      </c>
      <c r="O138">
        <f>SUM($L$2:L138)</f>
        <v>9590</v>
      </c>
      <c r="P138">
        <f t="shared" si="2"/>
        <v>95.9</v>
      </c>
    </row>
    <row r="139" spans="3:16" hidden="1" x14ac:dyDescent="0.2">
      <c r="C139">
        <v>138</v>
      </c>
      <c r="D139" t="str">
        <f>IF(IFERROR(VLOOKUP(C139,'Dungeon&amp;Framework'!CG:CL,3,FALSE),"") = 0,"",IFERROR(VLOOKUP(C139,'Dungeon&amp;Framework'!CG:CL,3,FALSE),"") )</f>
        <v/>
      </c>
      <c r="G139" t="str">
        <f>IF( IFERROR(VLOOKUP(C139,'Dungeon&amp;Framework'!CG:CN,8,FALSE),"") = 0, "",IFERROR(VLOOKUP(C139,'Dungeon&amp;Framework'!CG:CN,8,FALSE),""))</f>
        <v/>
      </c>
      <c r="K139">
        <f>SUM($J$3:J139)</f>
        <v>40</v>
      </c>
      <c r="O139">
        <f>SUM($L$2:L139)</f>
        <v>9590</v>
      </c>
      <c r="P139">
        <f t="shared" si="2"/>
        <v>95.9</v>
      </c>
    </row>
    <row r="140" spans="3:16" x14ac:dyDescent="0.2">
      <c r="C140">
        <v>139</v>
      </c>
      <c r="D140" t="str">
        <f>IF(IFERROR(VLOOKUP(C140,'Dungeon&amp;Framework'!CG:CL,3,FALSE),"") = 0,"",IFERROR(VLOOKUP(C140,'Dungeon&amp;Framework'!CG:CL,3,FALSE),"") )</f>
        <v/>
      </c>
      <c r="G140" t="str">
        <f>IF( IFERROR(VLOOKUP(C140,'Dungeon&amp;Framework'!CG:CN,8,FALSE),"") = 0, "",IFERROR(VLOOKUP(C140,'Dungeon&amp;Framework'!CG:CN,8,FALSE),""))</f>
        <v/>
      </c>
      <c r="H140" s="79" t="s">
        <v>679</v>
      </c>
      <c r="I140" t="s">
        <v>681</v>
      </c>
      <c r="J140">
        <v>3</v>
      </c>
      <c r="K140">
        <f>SUM($J$3:J140)</f>
        <v>43</v>
      </c>
      <c r="L140">
        <v>240</v>
      </c>
      <c r="O140">
        <f>SUM($L$2:L140)</f>
        <v>9830</v>
      </c>
      <c r="P140">
        <f t="shared" si="2"/>
        <v>98.3</v>
      </c>
    </row>
    <row r="141" spans="3:16" hidden="1" x14ac:dyDescent="0.2">
      <c r="C141">
        <v>140</v>
      </c>
      <c r="D141">
        <f>IF(IFERROR(VLOOKUP(C141,'Dungeon&amp;Framework'!CG:CL,3,FALSE),"") = 0,"",IFERROR(VLOOKUP(C141,'Dungeon&amp;Framework'!CG:CL,3,FALSE),"") )</f>
        <v>9</v>
      </c>
      <c r="G141" t="str">
        <f>IF( IFERROR(VLOOKUP(C141,'Dungeon&amp;Framework'!CG:CN,8,FALSE),"") = 0, "",IFERROR(VLOOKUP(C141,'Dungeon&amp;Framework'!CG:CN,8,FALSE),""))</f>
        <v/>
      </c>
      <c r="K141">
        <f>SUM($J$3:J141)</f>
        <v>43</v>
      </c>
      <c r="O141">
        <f>SUM($L$2:L141)</f>
        <v>9830</v>
      </c>
      <c r="P141">
        <f t="shared" si="2"/>
        <v>98.3</v>
      </c>
    </row>
    <row r="142" spans="3:16" hidden="1" x14ac:dyDescent="0.2">
      <c r="C142">
        <v>141</v>
      </c>
      <c r="D142" t="str">
        <f>IF(IFERROR(VLOOKUP(C142,'Dungeon&amp;Framework'!CG:CL,3,FALSE),"") = 0,"",IFERROR(VLOOKUP(C142,'Dungeon&amp;Framework'!CG:CL,3,FALSE),"") )</f>
        <v/>
      </c>
      <c r="G142" t="str">
        <f>IF( IFERROR(VLOOKUP(C142,'Dungeon&amp;Framework'!CG:CN,8,FALSE),"") = 0, "",IFERROR(VLOOKUP(C142,'Dungeon&amp;Framework'!CG:CN,8,FALSE),""))</f>
        <v/>
      </c>
      <c r="K142">
        <f>SUM($J$3:J142)</f>
        <v>43</v>
      </c>
      <c r="O142">
        <f>SUM($L$2:L142)</f>
        <v>9830</v>
      </c>
      <c r="P142">
        <f t="shared" si="2"/>
        <v>98.3</v>
      </c>
    </row>
    <row r="143" spans="3:16" hidden="1" x14ac:dyDescent="0.2">
      <c r="C143">
        <v>142</v>
      </c>
      <c r="D143" t="str">
        <f>IF(IFERROR(VLOOKUP(C143,'Dungeon&amp;Framework'!CG:CL,3,FALSE),"") = 0,"",IFERROR(VLOOKUP(C143,'Dungeon&amp;Framework'!CG:CL,3,FALSE),"") )</f>
        <v/>
      </c>
      <c r="G143" t="str">
        <f>IF( IFERROR(VLOOKUP(C143,'Dungeon&amp;Framework'!CG:CN,8,FALSE),"") = 0, "",IFERROR(VLOOKUP(C143,'Dungeon&amp;Framework'!CG:CN,8,FALSE),""))</f>
        <v/>
      </c>
      <c r="K143">
        <f>SUM($J$3:J143)</f>
        <v>43</v>
      </c>
      <c r="O143">
        <f>SUM($L$2:L143)</f>
        <v>9830</v>
      </c>
      <c r="P143">
        <f t="shared" si="2"/>
        <v>98.3</v>
      </c>
    </row>
    <row r="144" spans="3:16" x14ac:dyDescent="0.2">
      <c r="C144">
        <v>143</v>
      </c>
      <c r="D144" t="str">
        <f>IF(IFERROR(VLOOKUP(C144,'Dungeon&amp;Framework'!CG:CL,3,FALSE),"") = 0,"",IFERROR(VLOOKUP(C144,'Dungeon&amp;Framework'!CG:CL,3,FALSE),"") )</f>
        <v/>
      </c>
      <c r="G144" t="str">
        <f>IF( IFERROR(VLOOKUP(C144,'Dungeon&amp;Framework'!CG:CN,8,FALSE),"") = 0, "",IFERROR(VLOOKUP(C144,'Dungeon&amp;Framework'!CG:CN,8,FALSE),""))</f>
        <v/>
      </c>
      <c r="H144" s="79" t="s">
        <v>681</v>
      </c>
      <c r="I144" s="79"/>
      <c r="J144" s="79">
        <v>3</v>
      </c>
      <c r="K144">
        <f>SUM($J$3:J144)</f>
        <v>46</v>
      </c>
      <c r="L144">
        <v>150</v>
      </c>
      <c r="O144">
        <f>SUM($L$2:L144)</f>
        <v>9980</v>
      </c>
      <c r="P144">
        <f t="shared" si="2"/>
        <v>99.8</v>
      </c>
    </row>
    <row r="145" spans="3:16" hidden="1" x14ac:dyDescent="0.2">
      <c r="C145">
        <v>144</v>
      </c>
      <c r="D145" t="str">
        <f>IF(IFERROR(VLOOKUP(C145,'Dungeon&amp;Framework'!CG:CL,3,FALSE),"") = 0,"",IFERROR(VLOOKUP(C145,'Dungeon&amp;Framework'!CG:CL,3,FALSE),"") )</f>
        <v/>
      </c>
      <c r="G145" t="str">
        <f>IF( IFERROR(VLOOKUP(C145,'Dungeon&amp;Framework'!CG:CN,8,FALSE),"") = 0, "",IFERROR(VLOOKUP(C145,'Dungeon&amp;Framework'!CG:CN,8,FALSE),""))</f>
        <v/>
      </c>
      <c r="K145">
        <f>SUM($J$3:J145)</f>
        <v>46</v>
      </c>
      <c r="O145">
        <f>SUM($L$2:L145)</f>
        <v>9980</v>
      </c>
      <c r="P145">
        <f t="shared" si="2"/>
        <v>99.8</v>
      </c>
    </row>
    <row r="146" spans="3:16" hidden="1" x14ac:dyDescent="0.2">
      <c r="C146">
        <v>145</v>
      </c>
      <c r="D146" t="str">
        <f>IF(IFERROR(VLOOKUP(C146,'Dungeon&amp;Framework'!CG:CL,3,FALSE),"") = 0,"",IFERROR(VLOOKUP(C146,'Dungeon&amp;Framework'!CG:CL,3,FALSE),"") )</f>
        <v/>
      </c>
      <c r="G146" t="str">
        <f>IF( IFERROR(VLOOKUP(C146,'Dungeon&amp;Framework'!CG:CN,8,FALSE),"") = 0, "",IFERROR(VLOOKUP(C146,'Dungeon&amp;Framework'!CG:CN,8,FALSE),""))</f>
        <v/>
      </c>
      <c r="K146">
        <f>SUM($J$3:J146)</f>
        <v>46</v>
      </c>
      <c r="O146">
        <f>SUM($L$2:L146)</f>
        <v>9980</v>
      </c>
      <c r="P146">
        <f t="shared" si="2"/>
        <v>99.8</v>
      </c>
    </row>
    <row r="147" spans="3:16" hidden="1" x14ac:dyDescent="0.2">
      <c r="C147">
        <v>146</v>
      </c>
      <c r="D147">
        <f>IF(IFERROR(VLOOKUP(C147,'Dungeon&amp;Framework'!CG:CL,3,FALSE),"") = 0,"",IFERROR(VLOOKUP(C147,'Dungeon&amp;Framework'!CG:CL,3,FALSE),"") )</f>
        <v>10</v>
      </c>
      <c r="G147" t="str">
        <f>IF( IFERROR(VLOOKUP(C147,'Dungeon&amp;Framework'!CG:CN,8,FALSE),"") = 0, "",IFERROR(VLOOKUP(C147,'Dungeon&amp;Framework'!CG:CN,8,FALSE),""))</f>
        <v/>
      </c>
      <c r="K147">
        <f>SUM($J$3:J147)</f>
        <v>46</v>
      </c>
      <c r="O147">
        <f>SUM($L$2:L147)</f>
        <v>9980</v>
      </c>
      <c r="P147">
        <f t="shared" si="2"/>
        <v>99.8</v>
      </c>
    </row>
    <row r="148" spans="3:16" hidden="1" x14ac:dyDescent="0.2">
      <c r="C148">
        <v>147</v>
      </c>
      <c r="D148" t="str">
        <f>IF(IFERROR(VLOOKUP(C148,'Dungeon&amp;Framework'!CG:CL,3,FALSE),"") = 0,"",IFERROR(VLOOKUP(C148,'Dungeon&amp;Framework'!CG:CL,3,FALSE),"") )</f>
        <v/>
      </c>
      <c r="G148" t="str">
        <f>IF( IFERROR(VLOOKUP(C148,'Dungeon&amp;Framework'!CG:CN,8,FALSE),"") = 0, "",IFERROR(VLOOKUP(C148,'Dungeon&amp;Framework'!CG:CN,8,FALSE),""))</f>
        <v/>
      </c>
      <c r="K148">
        <f>SUM($J$3:J148)</f>
        <v>46</v>
      </c>
      <c r="O148">
        <f>SUM($L$2:L148)</f>
        <v>9980</v>
      </c>
      <c r="P148">
        <f t="shared" si="2"/>
        <v>99.8</v>
      </c>
    </row>
    <row r="149" spans="3:16" hidden="1" x14ac:dyDescent="0.2">
      <c r="C149">
        <v>148</v>
      </c>
      <c r="D149" t="str">
        <f>IF(IFERROR(VLOOKUP(C149,'Dungeon&amp;Framework'!CG:CL,3,FALSE),"") = 0,"",IFERROR(VLOOKUP(C149,'Dungeon&amp;Framework'!CG:CL,3,FALSE),"") )</f>
        <v/>
      </c>
      <c r="G149" t="str">
        <f>IF( IFERROR(VLOOKUP(C149,'Dungeon&amp;Framework'!CG:CN,8,FALSE),"") = 0, "",IFERROR(VLOOKUP(C149,'Dungeon&amp;Framework'!CG:CN,8,FALSE),""))</f>
        <v/>
      </c>
      <c r="K149">
        <f>SUM($J$3:J149)</f>
        <v>46</v>
      </c>
      <c r="O149">
        <f>SUM($L$2:L149)</f>
        <v>9980</v>
      </c>
      <c r="P149">
        <f t="shared" si="2"/>
        <v>99.8</v>
      </c>
    </row>
    <row r="150" spans="3:16" x14ac:dyDescent="0.2">
      <c r="C150">
        <v>149</v>
      </c>
      <c r="D150" t="str">
        <f>IF(IFERROR(VLOOKUP(C150,'Dungeon&amp;Framework'!CG:CL,3,FALSE),"") = 0,"",IFERROR(VLOOKUP(C150,'Dungeon&amp;Framework'!CG:CL,3,FALSE),"") )</f>
        <v/>
      </c>
      <c r="G150" t="str">
        <f>IF( IFERROR(VLOOKUP(C150,'Dungeon&amp;Framework'!CG:CN,8,FALSE),"") = 0, "",IFERROR(VLOOKUP(C150,'Dungeon&amp;Framework'!CG:CN,8,FALSE),""))</f>
        <v/>
      </c>
      <c r="H150" s="79" t="s">
        <v>489</v>
      </c>
      <c r="I150" s="79"/>
      <c r="J150" s="79"/>
      <c r="K150">
        <f>SUM($J$3:J150)</f>
        <v>46</v>
      </c>
      <c r="L150">
        <v>720</v>
      </c>
      <c r="O150">
        <f>SUM($L$2:L150)</f>
        <v>10700</v>
      </c>
      <c r="P150">
        <f t="shared" si="2"/>
        <v>107</v>
      </c>
    </row>
    <row r="151" spans="3:16" x14ac:dyDescent="0.2">
      <c r="C151">
        <v>150</v>
      </c>
      <c r="D151" t="str">
        <f>IF(IFERROR(VLOOKUP(C151,'Dungeon&amp;Framework'!CG:CL,3,FALSE),"") = 0,"",IFERROR(VLOOKUP(C151,'Dungeon&amp;Framework'!CG:CL,3,FALSE),"") )</f>
        <v/>
      </c>
      <c r="F151">
        <v>1</v>
      </c>
      <c r="G151" t="str">
        <f>IF( IFERROR(VLOOKUP(C151,'Dungeon&amp;Framework'!CG:CN,8,FALSE),"") = 0, "",IFERROR(VLOOKUP(C151,'Dungeon&amp;Framework'!CG:CN,8,FALSE),""))</f>
        <v/>
      </c>
      <c r="H151" s="93" t="s">
        <v>479</v>
      </c>
      <c r="I151" s="93"/>
      <c r="J151" s="93"/>
      <c r="K151">
        <f>SUM($J$3:J151)</f>
        <v>46</v>
      </c>
      <c r="L151">
        <v>500</v>
      </c>
      <c r="O151">
        <f>SUM($L$2:L151)</f>
        <v>11200</v>
      </c>
      <c r="P151">
        <f t="shared" si="2"/>
        <v>112</v>
      </c>
    </row>
    <row r="152" spans="3:16" hidden="1" x14ac:dyDescent="0.2">
      <c r="C152">
        <v>151</v>
      </c>
      <c r="D152" t="str">
        <f>IF(IFERROR(VLOOKUP(C152,'Dungeon&amp;Framework'!CG:CL,3,FALSE),"") = 0,"",IFERROR(VLOOKUP(C152,'Dungeon&amp;Framework'!CG:CL,3,FALSE),"") )</f>
        <v/>
      </c>
      <c r="G152" t="str">
        <f>IF( IFERROR(VLOOKUP(C152,'Dungeon&amp;Framework'!CG:CN,8,FALSE),"") = 0, "",IFERROR(VLOOKUP(C152,'Dungeon&amp;Framework'!CG:CN,8,FALSE),""))</f>
        <v/>
      </c>
      <c r="K152">
        <f>SUM($J$3:J152)</f>
        <v>46</v>
      </c>
      <c r="O152">
        <f>SUM($L$2:L152)</f>
        <v>11200</v>
      </c>
      <c r="P152">
        <f t="shared" si="2"/>
        <v>112</v>
      </c>
    </row>
    <row r="153" spans="3:16" hidden="1" x14ac:dyDescent="0.2">
      <c r="C153">
        <v>152</v>
      </c>
      <c r="D153">
        <f>IF(IFERROR(VLOOKUP(C153,'Dungeon&amp;Framework'!CG:CL,3,FALSE),"") = 0,"",IFERROR(VLOOKUP(C153,'Dungeon&amp;Framework'!CG:CL,3,FALSE),"") )</f>
        <v>11</v>
      </c>
      <c r="G153" t="str">
        <f>IF( IFERROR(VLOOKUP(C153,'Dungeon&amp;Framework'!CG:CN,8,FALSE),"") = 0, "",IFERROR(VLOOKUP(C153,'Dungeon&amp;Framework'!CG:CN,8,FALSE),""))</f>
        <v/>
      </c>
      <c r="K153">
        <f>SUM($J$3:J153)</f>
        <v>46</v>
      </c>
      <c r="O153">
        <f>SUM($L$2:L153)</f>
        <v>11200</v>
      </c>
      <c r="P153">
        <f t="shared" si="2"/>
        <v>112</v>
      </c>
    </row>
    <row r="154" spans="3:16" hidden="1" x14ac:dyDescent="0.2">
      <c r="C154">
        <v>153</v>
      </c>
      <c r="D154" t="str">
        <f>IF(IFERROR(VLOOKUP(C154,'Dungeon&amp;Framework'!CG:CL,3,FALSE),"") = 0,"",IFERROR(VLOOKUP(C154,'Dungeon&amp;Framework'!CG:CL,3,FALSE),"") )</f>
        <v/>
      </c>
      <c r="G154" t="str">
        <f>IF( IFERROR(VLOOKUP(C154,'Dungeon&amp;Framework'!CG:CN,8,FALSE),"") = 0, "",IFERROR(VLOOKUP(C154,'Dungeon&amp;Framework'!CG:CN,8,FALSE),""))</f>
        <v/>
      </c>
      <c r="K154">
        <f>SUM($J$3:J154)</f>
        <v>46</v>
      </c>
      <c r="O154">
        <f>SUM($L$2:L154)</f>
        <v>11200</v>
      </c>
      <c r="P154">
        <f t="shared" si="2"/>
        <v>112</v>
      </c>
    </row>
    <row r="155" spans="3:16" x14ac:dyDescent="0.2">
      <c r="C155">
        <v>154</v>
      </c>
      <c r="D155" t="str">
        <f>IF(IFERROR(VLOOKUP(C155,'Dungeon&amp;Framework'!CG:CL,3,FALSE),"") = 0,"",IFERROR(VLOOKUP(C155,'Dungeon&amp;Framework'!CG:CL,3,FALSE),"") )</f>
        <v/>
      </c>
      <c r="G155" t="str">
        <f>IF( IFERROR(VLOOKUP(C155,'Dungeon&amp;Framework'!CG:CN,8,FALSE),"") = 0, "",IFERROR(VLOOKUP(C155,'Dungeon&amp;Framework'!CG:CN,8,FALSE),""))</f>
        <v/>
      </c>
      <c r="H155" s="79" t="s">
        <v>680</v>
      </c>
      <c r="I155" t="s">
        <v>681</v>
      </c>
      <c r="J155">
        <v>3</v>
      </c>
      <c r="K155">
        <f>SUM($J$3:J155)</f>
        <v>49</v>
      </c>
      <c r="L155">
        <v>150</v>
      </c>
      <c r="O155">
        <f>SUM($L$2:L155)</f>
        <v>11350</v>
      </c>
      <c r="P155">
        <f t="shared" si="2"/>
        <v>113.5</v>
      </c>
    </row>
    <row r="156" spans="3:16" hidden="1" x14ac:dyDescent="0.2">
      <c r="C156">
        <v>155</v>
      </c>
      <c r="D156" t="str">
        <f>IF(IFERROR(VLOOKUP(C156,'Dungeon&amp;Framework'!CG:CL,3,FALSE),"") = 0,"",IFERROR(VLOOKUP(C156,'Dungeon&amp;Framework'!CG:CL,3,FALSE),"") )</f>
        <v/>
      </c>
      <c r="G156" t="str">
        <f>IF( IFERROR(VLOOKUP(C156,'Dungeon&amp;Framework'!CG:CN,8,FALSE),"") = 0, "",IFERROR(VLOOKUP(C156,'Dungeon&amp;Framework'!CG:CN,8,FALSE),""))</f>
        <v/>
      </c>
      <c r="K156">
        <f>SUM($J$3:J156)</f>
        <v>49</v>
      </c>
      <c r="O156">
        <f>SUM($L$2:L156)</f>
        <v>11350</v>
      </c>
      <c r="P156">
        <f t="shared" si="2"/>
        <v>113.5</v>
      </c>
    </row>
    <row r="157" spans="3:16" hidden="1" x14ac:dyDescent="0.2">
      <c r="C157">
        <v>156</v>
      </c>
      <c r="D157" t="str">
        <f>IF(IFERROR(VLOOKUP(C157,'Dungeon&amp;Framework'!CG:CL,3,FALSE),"") = 0,"",IFERROR(VLOOKUP(C157,'Dungeon&amp;Framework'!CG:CL,3,FALSE),"") )</f>
        <v/>
      </c>
      <c r="G157" t="str">
        <f>IF( IFERROR(VLOOKUP(C157,'Dungeon&amp;Framework'!CG:CN,8,FALSE),"") = 0, "",IFERROR(VLOOKUP(C157,'Dungeon&amp;Framework'!CG:CN,8,FALSE),""))</f>
        <v/>
      </c>
      <c r="K157">
        <f>SUM($J$3:J157)</f>
        <v>49</v>
      </c>
      <c r="O157">
        <f>SUM($L$2:L157)</f>
        <v>11350</v>
      </c>
      <c r="P157">
        <f t="shared" si="2"/>
        <v>113.5</v>
      </c>
    </row>
    <row r="158" spans="3:16" hidden="1" x14ac:dyDescent="0.2">
      <c r="C158">
        <v>157</v>
      </c>
      <c r="D158" t="str">
        <f>IF(IFERROR(VLOOKUP(C158,'Dungeon&amp;Framework'!CG:CL,3,FALSE),"") = 0,"",IFERROR(VLOOKUP(C158,'Dungeon&amp;Framework'!CG:CL,3,FALSE),"") )</f>
        <v/>
      </c>
      <c r="G158" t="str">
        <f>IF( IFERROR(VLOOKUP(C158,'Dungeon&amp;Framework'!CG:CN,8,FALSE),"") = 0, "",IFERROR(VLOOKUP(C158,'Dungeon&amp;Framework'!CG:CN,8,FALSE),""))</f>
        <v/>
      </c>
      <c r="K158">
        <f>SUM($J$3:J158)</f>
        <v>49</v>
      </c>
      <c r="O158">
        <f>SUM($L$2:L158)</f>
        <v>11350</v>
      </c>
      <c r="P158">
        <f t="shared" si="2"/>
        <v>113.5</v>
      </c>
    </row>
    <row r="159" spans="3:16" hidden="1" x14ac:dyDescent="0.2">
      <c r="C159">
        <v>158</v>
      </c>
      <c r="D159">
        <f>IF(IFERROR(VLOOKUP(C159,'Dungeon&amp;Framework'!CG:CL,3,FALSE),"") = 0,"",IFERROR(VLOOKUP(C159,'Dungeon&amp;Framework'!CG:CL,3,FALSE),"") )</f>
        <v>12</v>
      </c>
      <c r="G159" t="str">
        <f>IF( IFERROR(VLOOKUP(C159,'Dungeon&amp;Framework'!CG:CN,8,FALSE),"") = 0, "",IFERROR(VLOOKUP(C159,'Dungeon&amp;Framework'!CG:CN,8,FALSE),""))</f>
        <v/>
      </c>
      <c r="K159">
        <f>SUM($J$3:J159)</f>
        <v>49</v>
      </c>
      <c r="M159" s="7"/>
      <c r="O159">
        <f>SUM($L$2:L159)</f>
        <v>11350</v>
      </c>
      <c r="P159">
        <f t="shared" si="2"/>
        <v>113.5</v>
      </c>
    </row>
    <row r="160" spans="3:16" x14ac:dyDescent="0.2">
      <c r="C160">
        <v>159</v>
      </c>
      <c r="D160" t="str">
        <f>IF(IFERROR(VLOOKUP(C160,'Dungeon&amp;Framework'!CG:CL,3,FALSE),"") = 0,"",IFERROR(VLOOKUP(C160,'Dungeon&amp;Framework'!CG:CL,3,FALSE),"") )</f>
        <v/>
      </c>
      <c r="G160" t="str">
        <f>IF( IFERROR(VLOOKUP(C160,'Dungeon&amp;Framework'!CG:CN,8,FALSE),"") = 0, "",IFERROR(VLOOKUP(C160,'Dungeon&amp;Framework'!CG:CN,8,FALSE),""))</f>
        <v/>
      </c>
      <c r="H160" s="79" t="s">
        <v>489</v>
      </c>
      <c r="I160" s="79"/>
      <c r="J160" s="79"/>
      <c r="K160">
        <f>SUM($J$3:J160)</f>
        <v>49</v>
      </c>
      <c r="L160">
        <v>750</v>
      </c>
      <c r="M160" s="7"/>
      <c r="O160">
        <f>SUM($L$2:L160)</f>
        <v>12100</v>
      </c>
      <c r="P160">
        <f t="shared" si="2"/>
        <v>121</v>
      </c>
    </row>
    <row r="161" spans="3:16" hidden="1" x14ac:dyDescent="0.2">
      <c r="C161">
        <v>160</v>
      </c>
      <c r="D161" t="str">
        <f>IF(IFERROR(VLOOKUP(C161,'Dungeon&amp;Framework'!CG:CL,3,FALSE),"") = 0,"",IFERROR(VLOOKUP(C161,'Dungeon&amp;Framework'!CG:CL,3,FALSE),"") )</f>
        <v/>
      </c>
      <c r="G161" t="str">
        <f>IF( IFERROR(VLOOKUP(C161,'Dungeon&amp;Framework'!CG:CN,8,FALSE),"") = 0, "",IFERROR(VLOOKUP(C161,'Dungeon&amp;Framework'!CG:CN,8,FALSE),""))</f>
        <v/>
      </c>
      <c r="K161">
        <f>SUM($J$3:J161)</f>
        <v>49</v>
      </c>
      <c r="M161" s="7"/>
      <c r="O161">
        <f>SUM($L$2:L161)</f>
        <v>12100</v>
      </c>
      <c r="P161">
        <f t="shared" si="2"/>
        <v>121</v>
      </c>
    </row>
    <row r="162" spans="3:16" hidden="1" x14ac:dyDescent="0.2">
      <c r="C162">
        <v>161</v>
      </c>
      <c r="D162" t="str">
        <f>IF(IFERROR(VLOOKUP(C162,'Dungeon&amp;Framework'!CG:CL,3,FALSE),"") = 0,"",IFERROR(VLOOKUP(C162,'Dungeon&amp;Framework'!CG:CL,3,FALSE),"") )</f>
        <v/>
      </c>
      <c r="G162" t="str">
        <f>IF( IFERROR(VLOOKUP(C162,'Dungeon&amp;Framework'!CG:CN,8,FALSE),"") = 0, "",IFERROR(VLOOKUP(C162,'Dungeon&amp;Framework'!CG:CN,8,FALSE),""))</f>
        <v/>
      </c>
      <c r="K162">
        <f>SUM($J$3:J162)</f>
        <v>49</v>
      </c>
      <c r="M162" s="7"/>
      <c r="O162">
        <f>SUM($L$2:L162)</f>
        <v>12100</v>
      </c>
      <c r="P162">
        <f t="shared" si="2"/>
        <v>121</v>
      </c>
    </row>
    <row r="163" spans="3:16" hidden="1" x14ac:dyDescent="0.2">
      <c r="C163">
        <v>162</v>
      </c>
      <c r="D163" t="str">
        <f>IF(IFERROR(VLOOKUP(C163,'Dungeon&amp;Framework'!CG:CL,3,FALSE),"") = 0,"",IFERROR(VLOOKUP(C163,'Dungeon&amp;Framework'!CG:CL,3,FALSE),"") )</f>
        <v/>
      </c>
      <c r="G163" t="str">
        <f>IF( IFERROR(VLOOKUP(C163,'Dungeon&amp;Framework'!CG:CN,8,FALSE),"") = 0, "",IFERROR(VLOOKUP(C163,'Dungeon&amp;Framework'!CG:CN,8,FALSE),""))</f>
        <v/>
      </c>
      <c r="K163">
        <f>SUM($J$3:J163)</f>
        <v>49</v>
      </c>
      <c r="M163" s="7"/>
      <c r="O163">
        <f>SUM($L$2:L163)</f>
        <v>12100</v>
      </c>
      <c r="P163">
        <f t="shared" si="2"/>
        <v>121</v>
      </c>
    </row>
    <row r="164" spans="3:16" x14ac:dyDescent="0.2">
      <c r="C164">
        <v>163</v>
      </c>
      <c r="D164">
        <f>IF(IFERROR(VLOOKUP(C164,'Dungeon&amp;Framework'!CG:CL,3,FALSE),"") = 0,"",IFERROR(VLOOKUP(C164,'Dungeon&amp;Framework'!CG:CL,3,FALSE),"") )</f>
        <v>13</v>
      </c>
      <c r="G164" t="str">
        <f>IF( IFERROR(VLOOKUP(C164,'Dungeon&amp;Framework'!CG:CN,8,FALSE),"") = 0, "",IFERROR(VLOOKUP(C164,'Dungeon&amp;Framework'!CG:CN,8,FALSE),""))</f>
        <v/>
      </c>
      <c r="H164" s="79" t="s">
        <v>679</v>
      </c>
      <c r="I164" t="s">
        <v>681</v>
      </c>
      <c r="J164">
        <v>3</v>
      </c>
      <c r="K164">
        <f>SUM($J$3:J164)</f>
        <v>52</v>
      </c>
      <c r="L164">
        <v>240</v>
      </c>
      <c r="M164" s="7"/>
      <c r="O164">
        <f>SUM($L$2:L164)</f>
        <v>12340</v>
      </c>
      <c r="P164">
        <f t="shared" si="2"/>
        <v>123.4</v>
      </c>
    </row>
    <row r="165" spans="3:16" x14ac:dyDescent="0.2">
      <c r="C165">
        <v>164</v>
      </c>
      <c r="D165" t="str">
        <f>IF(IFERROR(VLOOKUP(C165,'Dungeon&amp;Framework'!CG:CL,3,FALSE),"") = 0,"",IFERROR(VLOOKUP(C165,'Dungeon&amp;Framework'!CG:CL,3,FALSE),"") )</f>
        <v/>
      </c>
      <c r="F165">
        <v>1</v>
      </c>
      <c r="G165" t="str">
        <f>IF( IFERROR(VLOOKUP(C165,'Dungeon&amp;Framework'!CG:CN,8,FALSE),"") = 0, "",IFERROR(VLOOKUP(C165,'Dungeon&amp;Framework'!CG:CN,8,FALSE),""))</f>
        <v/>
      </c>
      <c r="H165" s="93" t="s">
        <v>476</v>
      </c>
      <c r="I165" s="93" t="s">
        <v>476</v>
      </c>
      <c r="J165" s="93">
        <v>5</v>
      </c>
      <c r="K165">
        <f>SUM($J$3:J165)</f>
        <v>57</v>
      </c>
      <c r="L165">
        <v>1500</v>
      </c>
      <c r="M165" s="7"/>
      <c r="O165">
        <f>SUM($L$2:L165)</f>
        <v>13840</v>
      </c>
      <c r="P165">
        <f t="shared" si="2"/>
        <v>138.4</v>
      </c>
    </row>
    <row r="166" spans="3:16" hidden="1" x14ac:dyDescent="0.2">
      <c r="C166">
        <v>165</v>
      </c>
      <c r="D166" t="str">
        <f>IF(IFERROR(VLOOKUP(C166,'Dungeon&amp;Framework'!CG:CL,3,FALSE),"") = 0,"",IFERROR(VLOOKUP(C166,'Dungeon&amp;Framework'!CG:CL,3,FALSE),"") )</f>
        <v/>
      </c>
      <c r="G166" t="str">
        <f>IF( IFERROR(VLOOKUP(C166,'Dungeon&amp;Framework'!CG:CN,8,FALSE),"") = 0, "",IFERROR(VLOOKUP(C166,'Dungeon&amp;Framework'!CG:CN,8,FALSE),""))</f>
        <v/>
      </c>
      <c r="K166">
        <f>SUM($J$3:J166)</f>
        <v>57</v>
      </c>
      <c r="M166" s="7"/>
      <c r="O166">
        <f>SUM($L$2:L166)</f>
        <v>13840</v>
      </c>
      <c r="P166">
        <f t="shared" si="2"/>
        <v>138.4</v>
      </c>
    </row>
    <row r="167" spans="3:16" hidden="1" x14ac:dyDescent="0.2">
      <c r="C167">
        <v>166</v>
      </c>
      <c r="D167" t="str">
        <f>IF(IFERROR(VLOOKUP(C167,'Dungeon&amp;Framework'!CG:CL,3,FALSE),"") = 0,"",IFERROR(VLOOKUP(C167,'Dungeon&amp;Framework'!CG:CL,3,FALSE),"") )</f>
        <v/>
      </c>
      <c r="G167" t="str">
        <f>IF( IFERROR(VLOOKUP(C167,'Dungeon&amp;Framework'!CG:CN,8,FALSE),"") = 0, "",IFERROR(VLOOKUP(C167,'Dungeon&amp;Framework'!CG:CN,8,FALSE),""))</f>
        <v/>
      </c>
      <c r="K167">
        <f>SUM($J$3:J167)</f>
        <v>57</v>
      </c>
      <c r="M167" s="7"/>
      <c r="O167">
        <f>SUM($L$2:L167)</f>
        <v>13840</v>
      </c>
      <c r="P167">
        <f t="shared" si="2"/>
        <v>138.4</v>
      </c>
    </row>
    <row r="168" spans="3:16" hidden="1" x14ac:dyDescent="0.2">
      <c r="C168">
        <v>167</v>
      </c>
      <c r="D168" t="str">
        <f>IF(IFERROR(VLOOKUP(C168,'Dungeon&amp;Framework'!CG:CL,3,FALSE),"") = 0,"",IFERROR(VLOOKUP(C168,'Dungeon&amp;Framework'!CG:CL,3,FALSE),"") )</f>
        <v/>
      </c>
      <c r="G168" t="str">
        <f>IF( IFERROR(VLOOKUP(C168,'Dungeon&amp;Framework'!CG:CN,8,FALSE),"") = 0, "",IFERROR(VLOOKUP(C168,'Dungeon&amp;Framework'!CG:CN,8,FALSE),""))</f>
        <v/>
      </c>
      <c r="K168">
        <f>SUM($J$3:J168)</f>
        <v>57</v>
      </c>
      <c r="M168" s="7"/>
      <c r="O168">
        <f>SUM($L$2:L168)</f>
        <v>13840</v>
      </c>
      <c r="P168">
        <f t="shared" si="2"/>
        <v>138.4</v>
      </c>
    </row>
    <row r="169" spans="3:16" x14ac:dyDescent="0.2">
      <c r="C169">
        <v>168</v>
      </c>
      <c r="D169">
        <f>IF(IFERROR(VLOOKUP(C169,'Dungeon&amp;Framework'!CG:CL,3,FALSE),"") = 0,"",IFERROR(VLOOKUP(C169,'Dungeon&amp;Framework'!CG:CL,3,FALSE),"") )</f>
        <v>14</v>
      </c>
      <c r="G169" t="str">
        <f>IF( IFERROR(VLOOKUP(C169,'Dungeon&amp;Framework'!CG:CN,8,FALSE),"") = 0, "",IFERROR(VLOOKUP(C169,'Dungeon&amp;Framework'!CG:CN,8,FALSE),""))</f>
        <v/>
      </c>
      <c r="H169" s="79" t="s">
        <v>549</v>
      </c>
      <c r="I169" s="79"/>
      <c r="J169" s="79">
        <v>4</v>
      </c>
      <c r="K169">
        <f>SUM($J$3:J169)</f>
        <v>61</v>
      </c>
      <c r="L169">
        <v>200</v>
      </c>
      <c r="M169" s="7"/>
      <c r="O169">
        <f>SUM($L$2:L169)</f>
        <v>14040</v>
      </c>
      <c r="P169">
        <f t="shared" si="2"/>
        <v>140.4</v>
      </c>
    </row>
    <row r="170" spans="3:16" hidden="1" x14ac:dyDescent="0.2">
      <c r="C170">
        <v>169</v>
      </c>
      <c r="D170" t="str">
        <f>IF(IFERROR(VLOOKUP(C170,'Dungeon&amp;Framework'!CG:CL,3,FALSE),"") = 0,"",IFERROR(VLOOKUP(C170,'Dungeon&amp;Framework'!CG:CL,3,FALSE),"") )</f>
        <v/>
      </c>
      <c r="G170" t="str">
        <f>IF( IFERROR(VLOOKUP(C170,'Dungeon&amp;Framework'!CG:CN,8,FALSE),"") = 0, "",IFERROR(VLOOKUP(C170,'Dungeon&amp;Framework'!CG:CN,8,FALSE),""))</f>
        <v/>
      </c>
      <c r="K170">
        <f>SUM($J$3:J170)</f>
        <v>61</v>
      </c>
      <c r="M170" s="7"/>
      <c r="O170">
        <f>SUM($L$2:L170)</f>
        <v>14040</v>
      </c>
      <c r="P170">
        <f t="shared" si="2"/>
        <v>140.4</v>
      </c>
    </row>
    <row r="171" spans="3:16" hidden="1" x14ac:dyDescent="0.2">
      <c r="C171">
        <v>170</v>
      </c>
      <c r="D171" t="str">
        <f>IF(IFERROR(VLOOKUP(C171,'Dungeon&amp;Framework'!CG:CL,3,FALSE),"") = 0,"",IFERROR(VLOOKUP(C171,'Dungeon&amp;Framework'!CG:CL,3,FALSE),"") )</f>
        <v/>
      </c>
      <c r="G171" t="str">
        <f>IF( IFERROR(VLOOKUP(C171,'Dungeon&amp;Framework'!CG:CN,8,FALSE),"") = 0, "",IFERROR(VLOOKUP(C171,'Dungeon&amp;Framework'!CG:CN,8,FALSE),""))</f>
        <v/>
      </c>
      <c r="K171">
        <f>SUM($J$3:J171)</f>
        <v>61</v>
      </c>
      <c r="M171" s="7"/>
      <c r="O171">
        <f>SUM($L$2:L171)</f>
        <v>14040</v>
      </c>
      <c r="P171">
        <f t="shared" si="2"/>
        <v>140.4</v>
      </c>
    </row>
    <row r="172" spans="3:16" hidden="1" x14ac:dyDescent="0.2">
      <c r="C172">
        <v>171</v>
      </c>
      <c r="D172" t="str">
        <f>IF(IFERROR(VLOOKUP(C172,'Dungeon&amp;Framework'!CG:CL,3,FALSE),"") = 0,"",IFERROR(VLOOKUP(C172,'Dungeon&amp;Framework'!CG:CL,3,FALSE),"") )</f>
        <v/>
      </c>
      <c r="G172" t="str">
        <f>IF( IFERROR(VLOOKUP(C172,'Dungeon&amp;Framework'!CG:CN,8,FALSE),"") = 0, "",IFERROR(VLOOKUP(C172,'Dungeon&amp;Framework'!CG:CN,8,FALSE),""))</f>
        <v/>
      </c>
      <c r="K172">
        <f>SUM($J$3:J172)</f>
        <v>61</v>
      </c>
      <c r="M172" s="7"/>
      <c r="O172">
        <f>SUM($L$2:L172)</f>
        <v>14040</v>
      </c>
      <c r="P172">
        <f t="shared" si="2"/>
        <v>140.4</v>
      </c>
    </row>
    <row r="173" spans="3:16" hidden="1" x14ac:dyDescent="0.2">
      <c r="C173">
        <v>172</v>
      </c>
      <c r="D173" t="str">
        <f>IF(IFERROR(VLOOKUP(C173,'Dungeon&amp;Framework'!CG:CL,3,FALSE),"") = 0,"",IFERROR(VLOOKUP(C173,'Dungeon&amp;Framework'!CG:CL,3,FALSE),"") )</f>
        <v/>
      </c>
      <c r="G173" t="str">
        <f>IF( IFERROR(VLOOKUP(C173,'Dungeon&amp;Framework'!CG:CN,8,FALSE),"") = 0, "",IFERROR(VLOOKUP(C173,'Dungeon&amp;Framework'!CG:CN,8,FALSE),""))</f>
        <v/>
      </c>
      <c r="K173">
        <f>SUM($J$3:J173)</f>
        <v>61</v>
      </c>
      <c r="M173" s="7"/>
      <c r="O173">
        <f>SUM($L$2:L173)</f>
        <v>14040</v>
      </c>
      <c r="P173">
        <f t="shared" si="2"/>
        <v>140.4</v>
      </c>
    </row>
    <row r="174" spans="3:16" x14ac:dyDescent="0.2">
      <c r="C174">
        <v>173</v>
      </c>
      <c r="D174" t="str">
        <f>IF(IFERROR(VLOOKUP(C174,'Dungeon&amp;Framework'!CG:CL,3,FALSE),"") = 0,"",IFERROR(VLOOKUP(C174,'Dungeon&amp;Framework'!CG:CL,3,FALSE),"") )</f>
        <v/>
      </c>
      <c r="G174" t="str">
        <f>IF( IFERROR(VLOOKUP(C174,'Dungeon&amp;Framework'!CG:CN,8,FALSE),"") = 0, "",IFERROR(VLOOKUP(C174,'Dungeon&amp;Framework'!CG:CN,8,FALSE),""))</f>
        <v/>
      </c>
      <c r="H174" s="79" t="s">
        <v>546</v>
      </c>
      <c r="I174" s="79"/>
      <c r="J174" s="79"/>
      <c r="K174">
        <f>SUM($J$3:J174)</f>
        <v>61</v>
      </c>
      <c r="L174">
        <v>240</v>
      </c>
      <c r="M174" s="7"/>
      <c r="O174">
        <f>SUM($L$2:L174)</f>
        <v>14280</v>
      </c>
      <c r="P174">
        <f t="shared" si="2"/>
        <v>142.80000000000001</v>
      </c>
    </row>
    <row r="175" spans="3:16" hidden="1" x14ac:dyDescent="0.2">
      <c r="C175">
        <v>174</v>
      </c>
      <c r="D175">
        <f>IF(IFERROR(VLOOKUP(C175,'Dungeon&amp;Framework'!CG:CL,3,FALSE),"") = 0,"",IFERROR(VLOOKUP(C175,'Dungeon&amp;Framework'!CG:CL,3,FALSE),"") )</f>
        <v>15</v>
      </c>
      <c r="G175" t="str">
        <f>IF( IFERROR(VLOOKUP(C175,'Dungeon&amp;Framework'!CG:CN,8,FALSE),"") = 0, "",IFERROR(VLOOKUP(C175,'Dungeon&amp;Framework'!CG:CN,8,FALSE),""))</f>
        <v/>
      </c>
      <c r="K175">
        <f>SUM($J$3:J175)</f>
        <v>61</v>
      </c>
      <c r="M175" s="7"/>
      <c r="O175">
        <f>SUM($L$2:L175)</f>
        <v>14280</v>
      </c>
      <c r="P175">
        <f t="shared" si="2"/>
        <v>142.80000000000001</v>
      </c>
    </row>
    <row r="176" spans="3:16" hidden="1" x14ac:dyDescent="0.2">
      <c r="C176">
        <v>175</v>
      </c>
      <c r="D176" t="str">
        <f>IF(IFERROR(VLOOKUP(C176,'Dungeon&amp;Framework'!CG:CL,3,FALSE),"") = 0,"",IFERROR(VLOOKUP(C176,'Dungeon&amp;Framework'!CG:CL,3,FALSE),"") )</f>
        <v/>
      </c>
      <c r="G176" t="str">
        <f>IF( IFERROR(VLOOKUP(C176,'Dungeon&amp;Framework'!CG:CN,8,FALSE),"") = 0, "",IFERROR(VLOOKUP(C176,'Dungeon&amp;Framework'!CG:CN,8,FALSE),""))</f>
        <v/>
      </c>
      <c r="K176">
        <f>SUM($J$3:J176)</f>
        <v>61</v>
      </c>
      <c r="M176" s="7"/>
      <c r="O176">
        <f>SUM($L$2:L176)</f>
        <v>14280</v>
      </c>
      <c r="P176">
        <f t="shared" si="2"/>
        <v>142.80000000000001</v>
      </c>
    </row>
    <row r="177" spans="3:16" hidden="1" x14ac:dyDescent="0.2">
      <c r="C177">
        <v>176</v>
      </c>
      <c r="D177" t="str">
        <f>IF(IFERROR(VLOOKUP(C177,'Dungeon&amp;Framework'!CG:CL,3,FALSE),"") = 0,"",IFERROR(VLOOKUP(C177,'Dungeon&amp;Framework'!CG:CL,3,FALSE),"") )</f>
        <v/>
      </c>
      <c r="G177" t="str">
        <f>IF( IFERROR(VLOOKUP(C177,'Dungeon&amp;Framework'!CG:CN,8,FALSE),"") = 0, "",IFERROR(VLOOKUP(C177,'Dungeon&amp;Framework'!CG:CN,8,FALSE),""))</f>
        <v/>
      </c>
      <c r="K177">
        <f>SUM($J$3:J177)</f>
        <v>61</v>
      </c>
      <c r="M177" s="7"/>
      <c r="O177">
        <f>SUM($L$2:L177)</f>
        <v>14280</v>
      </c>
      <c r="P177">
        <f t="shared" si="2"/>
        <v>142.80000000000001</v>
      </c>
    </row>
    <row r="178" spans="3:16" hidden="1" x14ac:dyDescent="0.2">
      <c r="C178">
        <v>177</v>
      </c>
      <c r="D178" t="str">
        <f>IF(IFERROR(VLOOKUP(C178,'Dungeon&amp;Framework'!CG:CL,3,FALSE),"") = 0,"",IFERROR(VLOOKUP(C178,'Dungeon&amp;Framework'!CG:CL,3,FALSE),"") )</f>
        <v/>
      </c>
      <c r="G178" t="str">
        <f>IF( IFERROR(VLOOKUP(C178,'Dungeon&amp;Framework'!CG:CN,8,FALSE),"") = 0, "",IFERROR(VLOOKUP(C178,'Dungeon&amp;Framework'!CG:CN,8,FALSE),""))</f>
        <v/>
      </c>
      <c r="K178">
        <f>SUM($J$3:J178)</f>
        <v>61</v>
      </c>
      <c r="M178" s="7"/>
      <c r="O178">
        <f>SUM($L$2:L178)</f>
        <v>14280</v>
      </c>
      <c r="P178">
        <f t="shared" si="2"/>
        <v>142.80000000000001</v>
      </c>
    </row>
    <row r="179" spans="3:16" x14ac:dyDescent="0.2">
      <c r="C179">
        <v>178</v>
      </c>
      <c r="D179" t="str">
        <f>IF(IFERROR(VLOOKUP(C179,'Dungeon&amp;Framework'!CG:CL,3,FALSE),"") = 0,"",IFERROR(VLOOKUP(C179,'Dungeon&amp;Framework'!CG:CL,3,FALSE),"") )</f>
        <v/>
      </c>
      <c r="G179" t="str">
        <f>IF( IFERROR(VLOOKUP(C179,'Dungeon&amp;Framework'!CG:CN,8,FALSE),"") = 0, "",IFERROR(VLOOKUP(C179,'Dungeon&amp;Framework'!CG:CN,8,FALSE),""))</f>
        <v/>
      </c>
      <c r="H179" s="79" t="s">
        <v>489</v>
      </c>
      <c r="I179" s="79"/>
      <c r="J179" s="79"/>
      <c r="K179">
        <f>SUM($J$3:J179)</f>
        <v>61</v>
      </c>
      <c r="L179">
        <v>750</v>
      </c>
      <c r="M179" s="7"/>
      <c r="O179">
        <f>SUM($L$2:L179)</f>
        <v>15030</v>
      </c>
      <c r="P179">
        <f t="shared" si="2"/>
        <v>150.30000000000001</v>
      </c>
    </row>
    <row r="180" spans="3:16" x14ac:dyDescent="0.2">
      <c r="C180">
        <v>179</v>
      </c>
      <c r="D180" t="str">
        <f>IF(IFERROR(VLOOKUP(C180,'Dungeon&amp;Framework'!CG:CL,3,FALSE),"") = 0,"",IFERROR(VLOOKUP(C180,'Dungeon&amp;Framework'!CG:CL,3,FALSE),"") )</f>
        <v/>
      </c>
      <c r="F180">
        <v>1</v>
      </c>
      <c r="G180" t="str">
        <f>IF( IFERROR(VLOOKUP(C180,'Dungeon&amp;Framework'!CG:CN,8,FALSE),"") = 0, "",IFERROR(VLOOKUP(C180,'Dungeon&amp;Framework'!CG:CN,8,FALSE),""))</f>
        <v/>
      </c>
      <c r="H180" s="93" t="s">
        <v>486</v>
      </c>
      <c r="I180" s="93"/>
      <c r="J180" s="93"/>
      <c r="K180">
        <f>SUM($J$3:J180)</f>
        <v>61</v>
      </c>
      <c r="L180">
        <v>2500</v>
      </c>
      <c r="M180" s="7"/>
      <c r="O180">
        <f>SUM($L$2:L180)</f>
        <v>17530</v>
      </c>
      <c r="P180">
        <f t="shared" si="2"/>
        <v>175.3</v>
      </c>
    </row>
    <row r="181" spans="3:16" hidden="1" x14ac:dyDescent="0.2">
      <c r="C181">
        <v>180</v>
      </c>
      <c r="D181">
        <f>IF(IFERROR(VLOOKUP(C181,'Dungeon&amp;Framework'!CG:CL,3,FALSE),"") = 0,"",IFERROR(VLOOKUP(C181,'Dungeon&amp;Framework'!CG:CL,3,FALSE),"") )</f>
        <v>16</v>
      </c>
      <c r="G181" t="str">
        <f>IF( IFERROR(VLOOKUP(C181,'Dungeon&amp;Framework'!CG:CN,8,FALSE),"") = 0, "",IFERROR(VLOOKUP(C181,'Dungeon&amp;Framework'!CG:CN,8,FALSE),""))</f>
        <v/>
      </c>
      <c r="K181">
        <f>SUM($J$3:J181)</f>
        <v>61</v>
      </c>
      <c r="M181" s="7"/>
      <c r="O181">
        <f>SUM($L$2:L181)</f>
        <v>17530</v>
      </c>
      <c r="P181">
        <f t="shared" si="2"/>
        <v>175.3</v>
      </c>
    </row>
    <row r="182" spans="3:16" hidden="1" x14ac:dyDescent="0.2">
      <c r="C182">
        <v>181</v>
      </c>
      <c r="D182" t="str">
        <f>IF(IFERROR(VLOOKUP(C182,'Dungeon&amp;Framework'!CG:CL,3,FALSE),"") = 0,"",IFERROR(VLOOKUP(C182,'Dungeon&amp;Framework'!CG:CL,3,FALSE),"") )</f>
        <v/>
      </c>
      <c r="G182" t="str">
        <f>IF( IFERROR(VLOOKUP(C182,'Dungeon&amp;Framework'!CG:CN,8,FALSE),"") = 0, "",IFERROR(VLOOKUP(C182,'Dungeon&amp;Framework'!CG:CN,8,FALSE),""))</f>
        <v/>
      </c>
      <c r="K182">
        <f>SUM($J$3:J182)</f>
        <v>61</v>
      </c>
      <c r="M182" s="7"/>
      <c r="O182">
        <f>SUM($L$2:L182)</f>
        <v>17530</v>
      </c>
      <c r="P182">
        <f t="shared" si="2"/>
        <v>175.3</v>
      </c>
    </row>
    <row r="183" spans="3:16" hidden="1" x14ac:dyDescent="0.2">
      <c r="C183">
        <v>182</v>
      </c>
      <c r="D183" t="str">
        <f>IF(IFERROR(VLOOKUP(C183,'Dungeon&amp;Framework'!CG:CL,3,FALSE),"") = 0,"",IFERROR(VLOOKUP(C183,'Dungeon&amp;Framework'!CG:CL,3,FALSE),"") )</f>
        <v/>
      </c>
      <c r="G183" t="str">
        <f>IF( IFERROR(VLOOKUP(C183,'Dungeon&amp;Framework'!CG:CN,8,FALSE),"") = 0, "",IFERROR(VLOOKUP(C183,'Dungeon&amp;Framework'!CG:CN,8,FALSE),""))</f>
        <v/>
      </c>
      <c r="K183">
        <f>SUM($J$3:J183)</f>
        <v>61</v>
      </c>
      <c r="M183" s="7"/>
      <c r="O183">
        <f>SUM($L$2:L183)</f>
        <v>17530</v>
      </c>
      <c r="P183">
        <f t="shared" si="2"/>
        <v>175.3</v>
      </c>
    </row>
    <row r="184" spans="3:16" x14ac:dyDescent="0.2">
      <c r="C184">
        <v>183</v>
      </c>
      <c r="D184" t="str">
        <f>IF(IFERROR(VLOOKUP(C184,'Dungeon&amp;Framework'!CG:CL,3,FALSE),"") = 0,"",IFERROR(VLOOKUP(C184,'Dungeon&amp;Framework'!CG:CL,3,FALSE),"") )</f>
        <v/>
      </c>
      <c r="G184" t="str">
        <f>IF( IFERROR(VLOOKUP(C184,'Dungeon&amp;Framework'!CG:CN,8,FALSE),"") = 0, "",IFERROR(VLOOKUP(C184,'Dungeon&amp;Framework'!CG:CN,8,FALSE),""))</f>
        <v/>
      </c>
      <c r="H184" s="79" t="s">
        <v>483</v>
      </c>
      <c r="I184" s="79"/>
      <c r="J184" s="79"/>
      <c r="K184">
        <f>SUM($J$3:J184)</f>
        <v>61</v>
      </c>
      <c r="L184">
        <v>270</v>
      </c>
      <c r="M184" s="7"/>
      <c r="O184">
        <f>SUM($L$2:L184)</f>
        <v>17800</v>
      </c>
      <c r="P184">
        <f t="shared" si="2"/>
        <v>178</v>
      </c>
    </row>
    <row r="185" spans="3:16" hidden="1" x14ac:dyDescent="0.2">
      <c r="C185">
        <v>184</v>
      </c>
      <c r="D185" t="str">
        <f>IF(IFERROR(VLOOKUP(C185,'Dungeon&amp;Framework'!CG:CL,3,FALSE),"") = 0,"",IFERROR(VLOOKUP(C185,'Dungeon&amp;Framework'!CG:CL,3,FALSE),"") )</f>
        <v/>
      </c>
      <c r="G185" t="str">
        <f>IF( IFERROR(VLOOKUP(C185,'Dungeon&amp;Framework'!CG:CN,8,FALSE),"") = 0, "",IFERROR(VLOOKUP(C185,'Dungeon&amp;Framework'!CG:CN,8,FALSE),""))</f>
        <v/>
      </c>
      <c r="K185">
        <f>SUM($J$3:J185)</f>
        <v>61</v>
      </c>
      <c r="M185" s="7"/>
      <c r="O185">
        <f>SUM($L$2:L185)</f>
        <v>17800</v>
      </c>
      <c r="P185">
        <f t="shared" si="2"/>
        <v>178</v>
      </c>
    </row>
    <row r="186" spans="3:16" hidden="1" x14ac:dyDescent="0.2">
      <c r="C186">
        <v>185</v>
      </c>
      <c r="D186" t="str">
        <f>IF(IFERROR(VLOOKUP(C186,'Dungeon&amp;Framework'!CG:CL,3,FALSE),"") = 0,"",IFERROR(VLOOKUP(C186,'Dungeon&amp;Framework'!CG:CL,3,FALSE),"") )</f>
        <v/>
      </c>
      <c r="G186" t="str">
        <f>IF( IFERROR(VLOOKUP(C186,'Dungeon&amp;Framework'!CG:CN,8,FALSE),"") = 0, "",IFERROR(VLOOKUP(C186,'Dungeon&amp;Framework'!CG:CN,8,FALSE),""))</f>
        <v/>
      </c>
      <c r="K186">
        <f>SUM($J$3:J186)</f>
        <v>61</v>
      </c>
      <c r="M186" s="7"/>
      <c r="O186">
        <f>SUM($L$2:L186)</f>
        <v>17800</v>
      </c>
      <c r="P186">
        <f t="shared" si="2"/>
        <v>178</v>
      </c>
    </row>
    <row r="187" spans="3:16" hidden="1" x14ac:dyDescent="0.2">
      <c r="C187">
        <v>186</v>
      </c>
      <c r="D187">
        <f>IF(IFERROR(VLOOKUP(C187,'Dungeon&amp;Framework'!CG:CL,3,FALSE),"") = 0,"",IFERROR(VLOOKUP(C187,'Dungeon&amp;Framework'!CG:CL,3,FALSE),"") )</f>
        <v>17</v>
      </c>
      <c r="G187" t="str">
        <f>IF( IFERROR(VLOOKUP(C187,'Dungeon&amp;Framework'!CG:CN,8,FALSE),"") = 0, "",IFERROR(VLOOKUP(C187,'Dungeon&amp;Framework'!CG:CN,8,FALSE),""))</f>
        <v/>
      </c>
      <c r="K187">
        <f>SUM($J$3:J187)</f>
        <v>61</v>
      </c>
      <c r="M187" s="7"/>
      <c r="O187">
        <f>SUM($L$2:L187)</f>
        <v>17800</v>
      </c>
      <c r="P187">
        <f t="shared" si="2"/>
        <v>178</v>
      </c>
    </row>
    <row r="188" spans="3:16" x14ac:dyDescent="0.2">
      <c r="C188">
        <v>187</v>
      </c>
      <c r="D188" t="str">
        <f>IF(IFERROR(VLOOKUP(C188,'Dungeon&amp;Framework'!CG:CL,3,FALSE),"") = 0,"",IFERROR(VLOOKUP(C188,'Dungeon&amp;Framework'!CG:CL,3,FALSE),"") )</f>
        <v/>
      </c>
      <c r="G188" t="str">
        <f>IF( IFERROR(VLOOKUP(C188,'Dungeon&amp;Framework'!CG:CN,8,FALSE),"") = 0, "",IFERROR(VLOOKUP(C188,'Dungeon&amp;Framework'!CG:CN,8,FALSE),""))</f>
        <v/>
      </c>
      <c r="H188" s="79" t="s">
        <v>489</v>
      </c>
      <c r="I188" s="79"/>
      <c r="J188" s="79"/>
      <c r="K188">
        <f>SUM($J$3:J188)</f>
        <v>61</v>
      </c>
      <c r="L188">
        <v>750</v>
      </c>
      <c r="M188" s="7"/>
      <c r="O188">
        <f>SUM($L$2:L188)</f>
        <v>18550</v>
      </c>
      <c r="P188">
        <f t="shared" si="2"/>
        <v>185.5</v>
      </c>
    </row>
    <row r="189" spans="3:16" hidden="1" x14ac:dyDescent="0.2">
      <c r="C189">
        <v>188</v>
      </c>
      <c r="D189" t="str">
        <f>IF(IFERROR(VLOOKUP(C189,'Dungeon&amp;Framework'!CG:CL,3,FALSE),"") = 0,"",IFERROR(VLOOKUP(C189,'Dungeon&amp;Framework'!CG:CL,3,FALSE),"") )</f>
        <v/>
      </c>
      <c r="G189" t="str">
        <f>IF( IFERROR(VLOOKUP(C189,'Dungeon&amp;Framework'!CG:CN,8,FALSE),"") = 0, "",IFERROR(VLOOKUP(C189,'Dungeon&amp;Framework'!CG:CN,8,FALSE),""))</f>
        <v/>
      </c>
      <c r="K189">
        <f>SUM($J$3:J189)</f>
        <v>61</v>
      </c>
      <c r="O189">
        <f>SUM($L$2:L189)</f>
        <v>18550</v>
      </c>
      <c r="P189">
        <f t="shared" si="2"/>
        <v>185.5</v>
      </c>
    </row>
    <row r="190" spans="3:16" hidden="1" x14ac:dyDescent="0.2">
      <c r="C190">
        <v>189</v>
      </c>
      <c r="D190" t="str">
        <f>IF(IFERROR(VLOOKUP(C190,'Dungeon&amp;Framework'!CG:CL,3,FALSE),"") = 0,"",IFERROR(VLOOKUP(C190,'Dungeon&amp;Framework'!CG:CL,3,FALSE),"") )</f>
        <v/>
      </c>
      <c r="G190" t="str">
        <f>IF( IFERROR(VLOOKUP(C190,'Dungeon&amp;Framework'!CG:CN,8,FALSE),"") = 0, "",IFERROR(VLOOKUP(C190,'Dungeon&amp;Framework'!CG:CN,8,FALSE),""))</f>
        <v/>
      </c>
      <c r="K190">
        <f>SUM($J$3:J190)</f>
        <v>61</v>
      </c>
      <c r="O190">
        <f>SUM($L$2:L190)</f>
        <v>18550</v>
      </c>
      <c r="P190">
        <f t="shared" si="2"/>
        <v>185.5</v>
      </c>
    </row>
    <row r="191" spans="3:16" hidden="1" x14ac:dyDescent="0.2">
      <c r="C191">
        <v>190</v>
      </c>
      <c r="D191" t="str">
        <f>IF(IFERROR(VLOOKUP(C191,'Dungeon&amp;Framework'!CG:CL,3,FALSE),"") = 0,"",IFERROR(VLOOKUP(C191,'Dungeon&amp;Framework'!CG:CL,3,FALSE),"") )</f>
        <v/>
      </c>
      <c r="G191" t="str">
        <f>IF( IFERROR(VLOOKUP(C191,'Dungeon&amp;Framework'!CG:CN,8,FALSE),"") = 0, "",IFERROR(VLOOKUP(C191,'Dungeon&amp;Framework'!CG:CN,8,FALSE),""))</f>
        <v/>
      </c>
      <c r="K191">
        <f>SUM($J$3:J191)</f>
        <v>61</v>
      </c>
      <c r="O191">
        <f>SUM($L$2:L191)</f>
        <v>18550</v>
      </c>
      <c r="P191">
        <f t="shared" si="2"/>
        <v>185.5</v>
      </c>
    </row>
    <row r="192" spans="3:16" hidden="1" x14ac:dyDescent="0.2">
      <c r="C192">
        <v>191</v>
      </c>
      <c r="D192" t="str">
        <f>IF(IFERROR(VLOOKUP(C192,'Dungeon&amp;Framework'!CG:CL,3,FALSE),"") = 0,"",IFERROR(VLOOKUP(C192,'Dungeon&amp;Framework'!CG:CL,3,FALSE),"") )</f>
        <v/>
      </c>
      <c r="G192" t="str">
        <f>IF( IFERROR(VLOOKUP(C192,'Dungeon&amp;Framework'!CG:CN,8,FALSE),"") = 0, "",IFERROR(VLOOKUP(C192,'Dungeon&amp;Framework'!CG:CN,8,FALSE),""))</f>
        <v/>
      </c>
      <c r="K192">
        <f>SUM($J$3:J192)</f>
        <v>61</v>
      </c>
      <c r="O192">
        <f>SUM($L$2:L192)</f>
        <v>18550</v>
      </c>
      <c r="P192">
        <f t="shared" si="2"/>
        <v>185.5</v>
      </c>
    </row>
    <row r="193" spans="3:16" hidden="1" x14ac:dyDescent="0.2">
      <c r="C193">
        <v>192</v>
      </c>
      <c r="D193">
        <f>IF(IFERROR(VLOOKUP(C193,'Dungeon&amp;Framework'!CG:CL,3,FALSE),"") = 0,"",IFERROR(VLOOKUP(C193,'Dungeon&amp;Framework'!CG:CL,3,FALSE),"") )</f>
        <v>18</v>
      </c>
      <c r="G193">
        <f>IF( IFERROR(VLOOKUP(C193,'Dungeon&amp;Framework'!CG:CN,8,FALSE),"") = 0, "",IFERROR(VLOOKUP(C193,'Dungeon&amp;Framework'!CG:CN,8,FALSE),""))</f>
        <v>4936.6666666666661</v>
      </c>
      <c r="K193">
        <f>SUM($J$3:J193)</f>
        <v>61</v>
      </c>
      <c r="O193">
        <f>SUM($L$2:L193)</f>
        <v>18550</v>
      </c>
      <c r="P193">
        <f t="shared" si="2"/>
        <v>185.5</v>
      </c>
    </row>
    <row r="194" spans="3:16" x14ac:dyDescent="0.2">
      <c r="C194">
        <v>193</v>
      </c>
      <c r="D194" t="str">
        <f>IF(IFERROR(VLOOKUP(C194,'Dungeon&amp;Framework'!CG:CL,3,FALSE),"") = 0,"",IFERROR(VLOOKUP(C194,'Dungeon&amp;Framework'!CG:CL,3,FALSE),"") )</f>
        <v/>
      </c>
      <c r="G194" t="str">
        <f>IF( IFERROR(VLOOKUP(C194,'Dungeon&amp;Framework'!CG:CN,8,FALSE),"") = 0, "",IFERROR(VLOOKUP(C194,'Dungeon&amp;Framework'!CG:CN,8,FALSE),""))</f>
        <v/>
      </c>
      <c r="H194" s="79" t="s">
        <v>682</v>
      </c>
      <c r="I194" t="s">
        <v>681</v>
      </c>
      <c r="J194">
        <v>3</v>
      </c>
      <c r="K194">
        <f>SUM($J$3:J194)</f>
        <v>64</v>
      </c>
      <c r="L194">
        <v>360</v>
      </c>
      <c r="O194">
        <f>SUM($L$2:L194)</f>
        <v>18910</v>
      </c>
      <c r="P194">
        <f t="shared" si="2"/>
        <v>189.1</v>
      </c>
    </row>
    <row r="195" spans="3:16" x14ac:dyDescent="0.2">
      <c r="C195">
        <v>194</v>
      </c>
      <c r="D195" t="str">
        <f>IF(IFERROR(VLOOKUP(C195,'Dungeon&amp;Framework'!CG:CL,3,FALSE),"") = 0,"",IFERROR(VLOOKUP(C195,'Dungeon&amp;Framework'!CG:CL,3,FALSE),"") )</f>
        <v/>
      </c>
      <c r="F195">
        <v>1</v>
      </c>
      <c r="G195" t="str">
        <f>IF( IFERROR(VLOOKUP(C195,'Dungeon&amp;Framework'!CG:CN,8,FALSE),"") = 0, "",IFERROR(VLOOKUP(C195,'Dungeon&amp;Framework'!CG:CN,8,FALSE),""))</f>
        <v/>
      </c>
      <c r="H195" s="93" t="s">
        <v>476</v>
      </c>
      <c r="I195" s="93"/>
      <c r="J195" s="93">
        <v>5</v>
      </c>
      <c r="K195">
        <f>SUM($J$3:J195)</f>
        <v>69</v>
      </c>
      <c r="L195">
        <v>1500</v>
      </c>
      <c r="O195">
        <f>SUM($L$2:L195)</f>
        <v>20410</v>
      </c>
      <c r="P195">
        <f t="shared" ref="P195:P258" si="3">O195/100</f>
        <v>204.1</v>
      </c>
    </row>
    <row r="196" spans="3:16" hidden="1" x14ac:dyDescent="0.2">
      <c r="C196">
        <v>195</v>
      </c>
      <c r="D196" t="str">
        <f>IF(IFERROR(VLOOKUP(C196,'Dungeon&amp;Framework'!CG:CL,3,FALSE),"") = 0,"",IFERROR(VLOOKUP(C196,'Dungeon&amp;Framework'!CG:CL,3,FALSE),"") )</f>
        <v/>
      </c>
      <c r="G196" t="str">
        <f>IF( IFERROR(VLOOKUP(C196,'Dungeon&amp;Framework'!CG:CN,8,FALSE),"") = 0, "",IFERROR(VLOOKUP(C196,'Dungeon&amp;Framework'!CG:CN,8,FALSE),""))</f>
        <v/>
      </c>
      <c r="K196">
        <f>SUM($J$3:J196)</f>
        <v>69</v>
      </c>
      <c r="O196">
        <f>SUM($L$2:L196)</f>
        <v>20410</v>
      </c>
      <c r="P196">
        <f t="shared" si="3"/>
        <v>204.1</v>
      </c>
    </row>
    <row r="197" spans="3:16" hidden="1" x14ac:dyDescent="0.2">
      <c r="C197">
        <v>196</v>
      </c>
      <c r="D197" t="str">
        <f>IF(IFERROR(VLOOKUP(C197,'Dungeon&amp;Framework'!CG:CL,3,FALSE),"") = 0,"",IFERROR(VLOOKUP(C197,'Dungeon&amp;Framework'!CG:CL,3,FALSE),"") )</f>
        <v/>
      </c>
      <c r="G197" t="str">
        <f>IF( IFERROR(VLOOKUP(C197,'Dungeon&amp;Framework'!CG:CN,8,FALSE),"") = 0, "",IFERROR(VLOOKUP(C197,'Dungeon&amp;Framework'!CG:CN,8,FALSE),""))</f>
        <v/>
      </c>
      <c r="K197">
        <f>SUM($J$3:J197)</f>
        <v>69</v>
      </c>
      <c r="O197">
        <f>SUM($L$2:L197)</f>
        <v>20410</v>
      </c>
      <c r="P197">
        <f t="shared" si="3"/>
        <v>204.1</v>
      </c>
    </row>
    <row r="198" spans="3:16" hidden="1" x14ac:dyDescent="0.2">
      <c r="C198">
        <v>197</v>
      </c>
      <c r="D198" t="str">
        <f>IF(IFERROR(VLOOKUP(C198,'Dungeon&amp;Framework'!CG:CL,3,FALSE),"") = 0,"",IFERROR(VLOOKUP(C198,'Dungeon&amp;Framework'!CG:CL,3,FALSE),"") )</f>
        <v/>
      </c>
      <c r="G198" t="str">
        <f>IF( IFERROR(VLOOKUP(C198,'Dungeon&amp;Framework'!CG:CN,8,FALSE),"") = 0, "",IFERROR(VLOOKUP(C198,'Dungeon&amp;Framework'!CG:CN,8,FALSE),""))</f>
        <v/>
      </c>
      <c r="K198">
        <f>SUM($J$3:J198)</f>
        <v>69</v>
      </c>
      <c r="O198">
        <f>SUM($L$2:L198)</f>
        <v>20410</v>
      </c>
      <c r="P198">
        <f t="shared" si="3"/>
        <v>204.1</v>
      </c>
    </row>
    <row r="199" spans="3:16" x14ac:dyDescent="0.2">
      <c r="C199">
        <v>198</v>
      </c>
      <c r="D199">
        <f>IF(IFERROR(VLOOKUP(C199,'Dungeon&amp;Framework'!CG:CL,3,FALSE),"") = 0,"",IFERROR(VLOOKUP(C199,'Dungeon&amp;Framework'!CG:CL,3,FALSE),"") )</f>
        <v>1</v>
      </c>
      <c r="G199" t="str">
        <f>IF( IFERROR(VLOOKUP(C199,'Dungeon&amp;Framework'!CG:CN,8,FALSE),"") = 0, "",IFERROR(VLOOKUP(C199,'Dungeon&amp;Framework'!CG:CN,8,FALSE),""))</f>
        <v/>
      </c>
      <c r="H199" t="s">
        <v>483</v>
      </c>
      <c r="K199">
        <f>SUM($J$3:J199)</f>
        <v>69</v>
      </c>
      <c r="L199">
        <v>270</v>
      </c>
      <c r="O199">
        <f>SUM($L$2:L199)</f>
        <v>20680</v>
      </c>
      <c r="P199">
        <f t="shared" si="3"/>
        <v>206.8</v>
      </c>
    </row>
    <row r="200" spans="3:16" hidden="1" x14ac:dyDescent="0.2">
      <c r="C200">
        <v>199</v>
      </c>
      <c r="D200" t="str">
        <f>IF(IFERROR(VLOOKUP(C200,'Dungeon&amp;Framework'!CG:CL,3,FALSE),"") = 0,"",IFERROR(VLOOKUP(C200,'Dungeon&amp;Framework'!CG:CL,3,FALSE),"") )</f>
        <v/>
      </c>
      <c r="G200" t="str">
        <f>IF( IFERROR(VLOOKUP(C200,'Dungeon&amp;Framework'!CG:CN,8,FALSE),"") = 0, "",IFERROR(VLOOKUP(C200,'Dungeon&amp;Framework'!CG:CN,8,FALSE),""))</f>
        <v/>
      </c>
      <c r="K200">
        <f>SUM($J$3:J200)</f>
        <v>69</v>
      </c>
      <c r="O200">
        <f>SUM($L$2:L200)</f>
        <v>20680</v>
      </c>
      <c r="P200">
        <f t="shared" si="3"/>
        <v>206.8</v>
      </c>
    </row>
    <row r="201" spans="3:16" hidden="1" x14ac:dyDescent="0.2">
      <c r="C201">
        <v>200</v>
      </c>
      <c r="D201" t="str">
        <f>IF(IFERROR(VLOOKUP(C201,'Dungeon&amp;Framework'!CG:CL,3,FALSE),"") = 0,"",IFERROR(VLOOKUP(C201,'Dungeon&amp;Framework'!CG:CL,3,FALSE),"") )</f>
        <v/>
      </c>
      <c r="G201" t="str">
        <f>IF( IFERROR(VLOOKUP(C201,'Dungeon&amp;Framework'!CG:CN,8,FALSE),"") = 0, "",IFERROR(VLOOKUP(C201,'Dungeon&amp;Framework'!CG:CN,8,FALSE),""))</f>
        <v/>
      </c>
      <c r="K201">
        <f>SUM($J$3:J201)</f>
        <v>69</v>
      </c>
      <c r="O201">
        <f>SUM($L$2:L201)</f>
        <v>20680</v>
      </c>
      <c r="P201">
        <f t="shared" si="3"/>
        <v>206.8</v>
      </c>
    </row>
    <row r="202" spans="3:16" hidden="1" x14ac:dyDescent="0.2">
      <c r="C202">
        <v>201</v>
      </c>
      <c r="D202" t="str">
        <f>IF(IFERROR(VLOOKUP(C202,'Dungeon&amp;Framework'!CG:CL,3,FALSE),"") = 0,"",IFERROR(VLOOKUP(C202,'Dungeon&amp;Framework'!CG:CL,3,FALSE),"") )</f>
        <v/>
      </c>
      <c r="G202" t="str">
        <f>IF( IFERROR(VLOOKUP(C202,'Dungeon&amp;Framework'!CG:CN,8,FALSE),"") = 0, "",IFERROR(VLOOKUP(C202,'Dungeon&amp;Framework'!CG:CN,8,FALSE),""))</f>
        <v/>
      </c>
      <c r="K202">
        <f>SUM($J$3:J202)</f>
        <v>69</v>
      </c>
      <c r="O202">
        <f>SUM($L$2:L202)</f>
        <v>20680</v>
      </c>
      <c r="P202">
        <f t="shared" si="3"/>
        <v>206.8</v>
      </c>
    </row>
    <row r="203" spans="3:16" hidden="1" x14ac:dyDescent="0.2">
      <c r="C203">
        <v>202</v>
      </c>
      <c r="D203" t="str">
        <f>IF(IFERROR(VLOOKUP(C203,'Dungeon&amp;Framework'!CG:CL,3,FALSE),"") = 0,"",IFERROR(VLOOKUP(C203,'Dungeon&amp;Framework'!CG:CL,3,FALSE),"") )</f>
        <v/>
      </c>
      <c r="G203" t="str">
        <f>IF( IFERROR(VLOOKUP(C203,'Dungeon&amp;Framework'!CG:CN,8,FALSE),"") = 0, "",IFERROR(VLOOKUP(C203,'Dungeon&amp;Framework'!CG:CN,8,FALSE),""))</f>
        <v/>
      </c>
      <c r="K203">
        <f>SUM($J$3:J203)</f>
        <v>69</v>
      </c>
      <c r="O203">
        <f>SUM($L$2:L203)</f>
        <v>20680</v>
      </c>
      <c r="P203">
        <f t="shared" si="3"/>
        <v>206.8</v>
      </c>
    </row>
    <row r="204" spans="3:16" x14ac:dyDescent="0.2">
      <c r="C204">
        <v>203</v>
      </c>
      <c r="D204" t="str">
        <f>IF(IFERROR(VLOOKUP(C204,'Dungeon&amp;Framework'!CG:CL,3,FALSE),"") = 0,"",IFERROR(VLOOKUP(C204,'Dungeon&amp;Framework'!CG:CL,3,FALSE),"") )</f>
        <v/>
      </c>
      <c r="G204" t="str">
        <f>IF( IFERROR(VLOOKUP(C204,'Dungeon&amp;Framework'!CG:CN,8,FALSE),"") = 0, "",IFERROR(VLOOKUP(C204,'Dungeon&amp;Framework'!CG:CN,8,FALSE),""))</f>
        <v/>
      </c>
      <c r="H204" s="79" t="s">
        <v>489</v>
      </c>
      <c r="I204" s="79"/>
      <c r="J204" s="79"/>
      <c r="K204">
        <f>SUM($J$3:J204)</f>
        <v>69</v>
      </c>
      <c r="L204">
        <v>750</v>
      </c>
      <c r="O204">
        <f>SUM($L$2:L204)</f>
        <v>21430</v>
      </c>
      <c r="P204">
        <f t="shared" si="3"/>
        <v>214.3</v>
      </c>
    </row>
    <row r="205" spans="3:16" hidden="1" x14ac:dyDescent="0.2">
      <c r="C205">
        <v>204</v>
      </c>
      <c r="D205">
        <f>IF(IFERROR(VLOOKUP(C205,'Dungeon&amp;Framework'!CG:CL,3,FALSE),"") = 0,"",IFERROR(VLOOKUP(C205,'Dungeon&amp;Framework'!CG:CL,3,FALSE),"") )</f>
        <v>2</v>
      </c>
      <c r="G205" t="str">
        <f>IF( IFERROR(VLOOKUP(C205,'Dungeon&amp;Framework'!CG:CN,8,FALSE),"") = 0, "",IFERROR(VLOOKUP(C205,'Dungeon&amp;Framework'!CG:CN,8,FALSE),""))</f>
        <v/>
      </c>
      <c r="K205">
        <f>SUM($J$3:J205)</f>
        <v>69</v>
      </c>
      <c r="M205">
        <f>SUM(L122:L204)</f>
        <v>13760</v>
      </c>
      <c r="O205">
        <f>SUM($L$2:L205)</f>
        <v>21430</v>
      </c>
      <c r="P205">
        <f t="shared" si="3"/>
        <v>214.3</v>
      </c>
    </row>
    <row r="206" spans="3:16" hidden="1" x14ac:dyDescent="0.2">
      <c r="C206">
        <v>205</v>
      </c>
      <c r="D206" t="str">
        <f>IF(IFERROR(VLOOKUP(C206,'Dungeon&amp;Framework'!CG:CL,3,FALSE),"") = 0,"",IFERROR(VLOOKUP(C206,'Dungeon&amp;Framework'!CG:CL,3,FALSE),"") )</f>
        <v/>
      </c>
      <c r="G206" t="str">
        <f>IF( IFERROR(VLOOKUP(C206,'Dungeon&amp;Framework'!CG:CN,8,FALSE),"") = 0, "",IFERROR(VLOOKUP(C206,'Dungeon&amp;Framework'!CG:CN,8,FALSE),""))</f>
        <v/>
      </c>
      <c r="K206">
        <f>SUM($J$3:J206)</f>
        <v>69</v>
      </c>
      <c r="O206">
        <f>SUM($L$2:L206)</f>
        <v>21430</v>
      </c>
      <c r="P206">
        <f t="shared" si="3"/>
        <v>214.3</v>
      </c>
    </row>
    <row r="207" spans="3:16" hidden="1" x14ac:dyDescent="0.2">
      <c r="C207">
        <v>206</v>
      </c>
      <c r="D207" t="str">
        <f>IF(IFERROR(VLOOKUP(C207,'Dungeon&amp;Framework'!CG:CL,3,FALSE),"") = 0,"",IFERROR(VLOOKUP(C207,'Dungeon&amp;Framework'!CG:CL,3,FALSE),"") )</f>
        <v/>
      </c>
      <c r="G207" t="str">
        <f>IF( IFERROR(VLOOKUP(C207,'Dungeon&amp;Framework'!CG:CN,8,FALSE),"") = 0, "",IFERROR(VLOOKUP(C207,'Dungeon&amp;Framework'!CG:CN,8,FALSE),""))</f>
        <v/>
      </c>
      <c r="K207">
        <f>SUM($J$3:J207)</f>
        <v>69</v>
      </c>
      <c r="O207">
        <f>SUM($L$2:L207)</f>
        <v>21430</v>
      </c>
      <c r="P207">
        <f t="shared" si="3"/>
        <v>214.3</v>
      </c>
    </row>
    <row r="208" spans="3:16" hidden="1" x14ac:dyDescent="0.2">
      <c r="C208">
        <v>207</v>
      </c>
      <c r="D208" t="str">
        <f>IF(IFERROR(VLOOKUP(C208,'Dungeon&amp;Framework'!CG:CL,3,FALSE),"") = 0,"",IFERROR(VLOOKUP(C208,'Dungeon&amp;Framework'!CG:CL,3,FALSE),"") )</f>
        <v/>
      </c>
      <c r="G208" t="str">
        <f>IF( IFERROR(VLOOKUP(C208,'Dungeon&amp;Framework'!CG:CN,8,FALSE),"") = 0, "",IFERROR(VLOOKUP(C208,'Dungeon&amp;Framework'!CG:CN,8,FALSE),""))</f>
        <v/>
      </c>
      <c r="K208">
        <f>SUM($J$3:J208)</f>
        <v>69</v>
      </c>
      <c r="O208">
        <f>SUM($L$2:L208)</f>
        <v>21430</v>
      </c>
      <c r="P208">
        <f t="shared" si="3"/>
        <v>214.3</v>
      </c>
    </row>
    <row r="209" spans="3:16" hidden="1" x14ac:dyDescent="0.2">
      <c r="C209">
        <v>208</v>
      </c>
      <c r="D209" t="str">
        <f>IF(IFERROR(VLOOKUP(C209,'Dungeon&amp;Framework'!CG:CL,3,FALSE),"") = 0,"",IFERROR(VLOOKUP(C209,'Dungeon&amp;Framework'!CG:CL,3,FALSE),"") )</f>
        <v/>
      </c>
      <c r="G209" t="str">
        <f>IF( IFERROR(VLOOKUP(C209,'Dungeon&amp;Framework'!CG:CN,8,FALSE),"") = 0, "",IFERROR(VLOOKUP(C209,'Dungeon&amp;Framework'!CG:CN,8,FALSE),""))</f>
        <v/>
      </c>
      <c r="K209">
        <f>SUM($J$3:J209)</f>
        <v>69</v>
      </c>
      <c r="O209">
        <f>SUM($L$2:L209)</f>
        <v>21430</v>
      </c>
      <c r="P209">
        <f t="shared" si="3"/>
        <v>214.3</v>
      </c>
    </row>
    <row r="210" spans="3:16" x14ac:dyDescent="0.2">
      <c r="C210">
        <v>209</v>
      </c>
      <c r="D210" t="str">
        <f>IF(IFERROR(VLOOKUP(C210,'Dungeon&amp;Framework'!CG:CL,3,FALSE),"") = 0,"",IFERROR(VLOOKUP(C210,'Dungeon&amp;Framework'!CG:CL,3,FALSE),"") )</f>
        <v/>
      </c>
      <c r="G210" t="str">
        <f>IF( IFERROR(VLOOKUP(C210,'Dungeon&amp;Framework'!CG:CN,8,FALSE),"") = 0, "",IFERROR(VLOOKUP(C210,'Dungeon&amp;Framework'!CG:CN,8,FALSE),""))</f>
        <v/>
      </c>
      <c r="H210" s="79" t="s">
        <v>682</v>
      </c>
      <c r="I210" t="s">
        <v>681</v>
      </c>
      <c r="J210">
        <v>3</v>
      </c>
      <c r="K210">
        <f>SUM($J$3:J210)</f>
        <v>72</v>
      </c>
      <c r="L210">
        <v>360</v>
      </c>
      <c r="O210">
        <f>SUM($L$2:L210)</f>
        <v>21790</v>
      </c>
      <c r="P210">
        <f t="shared" si="3"/>
        <v>217.9</v>
      </c>
    </row>
    <row r="211" spans="3:16" x14ac:dyDescent="0.2">
      <c r="C211">
        <v>210</v>
      </c>
      <c r="D211">
        <f>IF(IFERROR(VLOOKUP(C211,'Dungeon&amp;Framework'!CG:CL,3,FALSE),"") = 0,"",IFERROR(VLOOKUP(C211,'Dungeon&amp;Framework'!CG:CL,3,FALSE),"") )</f>
        <v>3</v>
      </c>
      <c r="F211">
        <v>1</v>
      </c>
      <c r="G211" t="str">
        <f>IF( IFERROR(VLOOKUP(C211,'Dungeon&amp;Framework'!CG:CN,8,FALSE),"") = 0, "",IFERROR(VLOOKUP(C211,'Dungeon&amp;Framework'!CG:CN,8,FALSE),""))</f>
        <v/>
      </c>
      <c r="H211" s="93" t="s">
        <v>485</v>
      </c>
      <c r="I211" s="93"/>
      <c r="J211" s="93"/>
      <c r="K211">
        <f>SUM($J$3:J211)</f>
        <v>72</v>
      </c>
      <c r="L211">
        <v>2500</v>
      </c>
      <c r="O211">
        <f>SUM($L$2:L211)</f>
        <v>24290</v>
      </c>
      <c r="P211">
        <f t="shared" si="3"/>
        <v>242.9</v>
      </c>
    </row>
    <row r="212" spans="3:16" hidden="1" x14ac:dyDescent="0.2">
      <c r="C212">
        <v>211</v>
      </c>
      <c r="D212" t="str">
        <f>IF(IFERROR(VLOOKUP(C212,'Dungeon&amp;Framework'!CG:CL,3,FALSE),"") = 0,"",IFERROR(VLOOKUP(C212,'Dungeon&amp;Framework'!CG:CL,3,FALSE),"") )</f>
        <v/>
      </c>
      <c r="G212" t="str">
        <f>IF( IFERROR(VLOOKUP(C212,'Dungeon&amp;Framework'!CG:CN,8,FALSE),"") = 0, "",IFERROR(VLOOKUP(C212,'Dungeon&amp;Framework'!CG:CN,8,FALSE),""))</f>
        <v/>
      </c>
      <c r="K212">
        <f>SUM($J$3:J212)</f>
        <v>72</v>
      </c>
      <c r="O212">
        <f>SUM($L$2:L212)</f>
        <v>24290</v>
      </c>
      <c r="P212">
        <f t="shared" si="3"/>
        <v>242.9</v>
      </c>
    </row>
    <row r="213" spans="3:16" hidden="1" x14ac:dyDescent="0.2">
      <c r="C213">
        <v>212</v>
      </c>
      <c r="D213" t="str">
        <f>IF(IFERROR(VLOOKUP(C213,'Dungeon&amp;Framework'!CG:CL,3,FALSE),"") = 0,"",IFERROR(VLOOKUP(C213,'Dungeon&amp;Framework'!CG:CL,3,FALSE),"") )</f>
        <v/>
      </c>
      <c r="G213" t="str">
        <f>IF( IFERROR(VLOOKUP(C213,'Dungeon&amp;Framework'!CG:CN,8,FALSE),"") = 0, "",IFERROR(VLOOKUP(C213,'Dungeon&amp;Framework'!CG:CN,8,FALSE),""))</f>
        <v/>
      </c>
      <c r="K213">
        <f>SUM($J$3:J213)</f>
        <v>72</v>
      </c>
      <c r="O213">
        <f>SUM($L$2:L213)</f>
        <v>24290</v>
      </c>
      <c r="P213">
        <f t="shared" si="3"/>
        <v>242.9</v>
      </c>
    </row>
    <row r="214" spans="3:16" hidden="1" x14ac:dyDescent="0.2">
      <c r="C214">
        <v>213</v>
      </c>
      <c r="D214" t="str">
        <f>IF(IFERROR(VLOOKUP(C214,'Dungeon&amp;Framework'!CG:CL,3,FALSE),"") = 0,"",IFERROR(VLOOKUP(C214,'Dungeon&amp;Framework'!CG:CL,3,FALSE),"") )</f>
        <v/>
      </c>
      <c r="G214" t="str">
        <f>IF( IFERROR(VLOOKUP(C214,'Dungeon&amp;Framework'!CG:CN,8,FALSE),"") = 0, "",IFERROR(VLOOKUP(C214,'Dungeon&amp;Framework'!CG:CN,8,FALSE),""))</f>
        <v/>
      </c>
      <c r="K214">
        <f>SUM($J$3:J214)</f>
        <v>72</v>
      </c>
      <c r="O214">
        <f>SUM($L$2:L214)</f>
        <v>24290</v>
      </c>
      <c r="P214">
        <f t="shared" si="3"/>
        <v>242.9</v>
      </c>
    </row>
    <row r="215" spans="3:16" x14ac:dyDescent="0.2">
      <c r="C215">
        <v>214</v>
      </c>
      <c r="D215" t="str">
        <f>IF(IFERROR(VLOOKUP(C215,'Dungeon&amp;Framework'!CG:CL,3,FALSE),"") = 0,"",IFERROR(VLOOKUP(C215,'Dungeon&amp;Framework'!CG:CL,3,FALSE),"") )</f>
        <v/>
      </c>
      <c r="G215" t="str">
        <f>IF( IFERROR(VLOOKUP(C215,'Dungeon&amp;Framework'!CG:CN,8,FALSE),"") = 0, "",IFERROR(VLOOKUP(C215,'Dungeon&amp;Framework'!CG:CN,8,FALSE),""))</f>
        <v/>
      </c>
      <c r="H215" s="79" t="s">
        <v>559</v>
      </c>
      <c r="I215" s="79"/>
      <c r="J215" s="79"/>
      <c r="K215">
        <f>SUM($J$3:J215)</f>
        <v>72</v>
      </c>
      <c r="L215">
        <v>360</v>
      </c>
      <c r="O215">
        <f>SUM($L$2:L215)</f>
        <v>24650</v>
      </c>
      <c r="P215">
        <f t="shared" si="3"/>
        <v>246.5</v>
      </c>
    </row>
    <row r="216" spans="3:16" hidden="1" x14ac:dyDescent="0.2">
      <c r="C216">
        <v>215</v>
      </c>
      <c r="D216" t="str">
        <f>IF(IFERROR(VLOOKUP(C216,'Dungeon&amp;Framework'!CG:CL,3,FALSE),"") = 0,"",IFERROR(VLOOKUP(C216,'Dungeon&amp;Framework'!CG:CL,3,FALSE),"") )</f>
        <v/>
      </c>
      <c r="G216" t="str">
        <f>IF( IFERROR(VLOOKUP(C216,'Dungeon&amp;Framework'!CG:CN,8,FALSE),"") = 0, "",IFERROR(VLOOKUP(C216,'Dungeon&amp;Framework'!CG:CN,8,FALSE),""))</f>
        <v/>
      </c>
      <c r="K216">
        <f>SUM($J$3:J216)</f>
        <v>72</v>
      </c>
      <c r="O216">
        <f>SUM($L$2:L216)</f>
        <v>24650</v>
      </c>
      <c r="P216">
        <f t="shared" si="3"/>
        <v>246.5</v>
      </c>
    </row>
    <row r="217" spans="3:16" hidden="1" x14ac:dyDescent="0.2">
      <c r="C217">
        <v>216</v>
      </c>
      <c r="D217">
        <f>IF(IFERROR(VLOOKUP(C217,'Dungeon&amp;Framework'!CG:CL,3,FALSE),"") = 0,"",IFERROR(VLOOKUP(C217,'Dungeon&amp;Framework'!CG:CL,3,FALSE),"") )</f>
        <v>4</v>
      </c>
      <c r="G217" t="str">
        <f>IF( IFERROR(VLOOKUP(C217,'Dungeon&amp;Framework'!CG:CN,8,FALSE),"") = 0, "",IFERROR(VLOOKUP(C217,'Dungeon&amp;Framework'!CG:CN,8,FALSE),""))</f>
        <v/>
      </c>
      <c r="K217">
        <f>SUM($J$3:J217)</f>
        <v>72</v>
      </c>
      <c r="O217">
        <f>SUM($L$2:L217)</f>
        <v>24650</v>
      </c>
      <c r="P217">
        <f t="shared" si="3"/>
        <v>246.5</v>
      </c>
    </row>
    <row r="218" spans="3:16" hidden="1" x14ac:dyDescent="0.2">
      <c r="C218">
        <v>217</v>
      </c>
      <c r="D218" t="str">
        <f>IF(IFERROR(VLOOKUP(C218,'Dungeon&amp;Framework'!CG:CL,3,FALSE),"") = 0,"",IFERROR(VLOOKUP(C218,'Dungeon&amp;Framework'!CG:CL,3,FALSE),"") )</f>
        <v/>
      </c>
      <c r="G218" t="str">
        <f>IF( IFERROR(VLOOKUP(C218,'Dungeon&amp;Framework'!CG:CN,8,FALSE),"") = 0, "",IFERROR(VLOOKUP(C218,'Dungeon&amp;Framework'!CG:CN,8,FALSE),""))</f>
        <v/>
      </c>
      <c r="K218">
        <f>SUM($J$3:J218)</f>
        <v>72</v>
      </c>
      <c r="O218">
        <f>SUM($L$2:L218)</f>
        <v>24650</v>
      </c>
      <c r="P218">
        <f t="shared" si="3"/>
        <v>246.5</v>
      </c>
    </row>
    <row r="219" spans="3:16" hidden="1" x14ac:dyDescent="0.2">
      <c r="C219">
        <v>218</v>
      </c>
      <c r="D219" t="str">
        <f>IF(IFERROR(VLOOKUP(C219,'Dungeon&amp;Framework'!CG:CL,3,FALSE),"") = 0,"",IFERROR(VLOOKUP(C219,'Dungeon&amp;Framework'!CG:CL,3,FALSE),"") )</f>
        <v/>
      </c>
      <c r="G219" t="str">
        <f>IF( IFERROR(VLOOKUP(C219,'Dungeon&amp;Framework'!CG:CN,8,FALSE),"") = 0, "",IFERROR(VLOOKUP(C219,'Dungeon&amp;Framework'!CG:CN,8,FALSE),""))</f>
        <v/>
      </c>
      <c r="K219">
        <f>SUM($J$3:J219)</f>
        <v>72</v>
      </c>
      <c r="O219">
        <f>SUM($L$2:L219)</f>
        <v>24650</v>
      </c>
      <c r="P219">
        <f t="shared" si="3"/>
        <v>246.5</v>
      </c>
    </row>
    <row r="220" spans="3:16" x14ac:dyDescent="0.2">
      <c r="C220">
        <v>219</v>
      </c>
      <c r="D220" t="str">
        <f>IF(IFERROR(VLOOKUP(C220,'Dungeon&amp;Framework'!CG:CL,3,FALSE),"") = 0,"",IFERROR(VLOOKUP(C220,'Dungeon&amp;Framework'!CG:CL,3,FALSE),"") )</f>
        <v/>
      </c>
      <c r="G220" t="str">
        <f>IF( IFERROR(VLOOKUP(C220,'Dungeon&amp;Framework'!CG:CN,8,FALSE),"") = 0, "",IFERROR(VLOOKUP(C220,'Dungeon&amp;Framework'!CG:CN,8,FALSE),""))</f>
        <v/>
      </c>
      <c r="H220" t="s">
        <v>489</v>
      </c>
      <c r="K220">
        <f>SUM($J$3:J220)</f>
        <v>72</v>
      </c>
      <c r="L220">
        <v>750</v>
      </c>
      <c r="O220">
        <f>SUM($L$2:L220)</f>
        <v>25400</v>
      </c>
      <c r="P220">
        <f t="shared" si="3"/>
        <v>254</v>
      </c>
    </row>
    <row r="221" spans="3:16" hidden="1" x14ac:dyDescent="0.2">
      <c r="C221">
        <v>220</v>
      </c>
      <c r="D221" t="str">
        <f>IF(IFERROR(VLOOKUP(C221,'Dungeon&amp;Framework'!CG:CL,3,FALSE),"") = 0,"",IFERROR(VLOOKUP(C221,'Dungeon&amp;Framework'!CG:CL,3,FALSE),"") )</f>
        <v/>
      </c>
      <c r="G221" t="str">
        <f>IF( IFERROR(VLOOKUP(C221,'Dungeon&amp;Framework'!CG:CN,8,FALSE),"") = 0, "",IFERROR(VLOOKUP(C221,'Dungeon&amp;Framework'!CG:CN,8,FALSE),""))</f>
        <v/>
      </c>
      <c r="K221">
        <f>SUM($J$3:J221)</f>
        <v>72</v>
      </c>
      <c r="O221">
        <f>SUM($L$2:L221)</f>
        <v>25400</v>
      </c>
      <c r="P221">
        <f t="shared" si="3"/>
        <v>254</v>
      </c>
    </row>
    <row r="222" spans="3:16" hidden="1" x14ac:dyDescent="0.2">
      <c r="C222">
        <v>221</v>
      </c>
      <c r="D222" t="str">
        <f>IF(IFERROR(VLOOKUP(C222,'Dungeon&amp;Framework'!CG:CL,3,FALSE),"") = 0,"",IFERROR(VLOOKUP(C222,'Dungeon&amp;Framework'!CG:CL,3,FALSE),"") )</f>
        <v/>
      </c>
      <c r="G222" t="str">
        <f>IF( IFERROR(VLOOKUP(C222,'Dungeon&amp;Framework'!CG:CN,8,FALSE),"") = 0, "",IFERROR(VLOOKUP(C222,'Dungeon&amp;Framework'!CG:CN,8,FALSE),""))</f>
        <v/>
      </c>
      <c r="K222">
        <f>SUM($J$3:J222)</f>
        <v>72</v>
      </c>
      <c r="O222">
        <f>SUM($L$2:L222)</f>
        <v>25400</v>
      </c>
      <c r="P222">
        <f t="shared" si="3"/>
        <v>254</v>
      </c>
    </row>
    <row r="223" spans="3:16" hidden="1" x14ac:dyDescent="0.2">
      <c r="C223">
        <v>222</v>
      </c>
      <c r="D223">
        <f>IF(IFERROR(VLOOKUP(C223,'Dungeon&amp;Framework'!CG:CL,3,FALSE),"") = 0,"",IFERROR(VLOOKUP(C223,'Dungeon&amp;Framework'!CG:CL,3,FALSE),"") )</f>
        <v>5</v>
      </c>
      <c r="G223" t="str">
        <f>IF( IFERROR(VLOOKUP(C223,'Dungeon&amp;Framework'!CG:CN,8,FALSE),"") = 0, "",IFERROR(VLOOKUP(C223,'Dungeon&amp;Framework'!CG:CN,8,FALSE),""))</f>
        <v/>
      </c>
      <c r="K223">
        <f>SUM($J$3:J223)</f>
        <v>72</v>
      </c>
      <c r="O223">
        <f>SUM($L$2:L223)</f>
        <v>25400</v>
      </c>
      <c r="P223">
        <f t="shared" si="3"/>
        <v>254</v>
      </c>
    </row>
    <row r="224" spans="3:16" hidden="1" x14ac:dyDescent="0.2">
      <c r="C224">
        <v>223</v>
      </c>
      <c r="D224" t="str">
        <f>IF(IFERROR(VLOOKUP(C224,'Dungeon&amp;Framework'!CG:CL,3,FALSE),"") = 0,"",IFERROR(VLOOKUP(C224,'Dungeon&amp;Framework'!CG:CL,3,FALSE),"") )</f>
        <v/>
      </c>
      <c r="G224" t="str">
        <f>IF( IFERROR(VLOOKUP(C224,'Dungeon&amp;Framework'!CG:CN,8,FALSE),"") = 0, "",IFERROR(VLOOKUP(C224,'Dungeon&amp;Framework'!CG:CN,8,FALSE),""))</f>
        <v/>
      </c>
      <c r="K224">
        <f>SUM($J$3:J224)</f>
        <v>72</v>
      </c>
      <c r="O224">
        <f>SUM($L$2:L224)</f>
        <v>25400</v>
      </c>
      <c r="P224">
        <f t="shared" si="3"/>
        <v>254</v>
      </c>
    </row>
    <row r="225" spans="3:16" x14ac:dyDescent="0.2">
      <c r="C225">
        <v>224</v>
      </c>
      <c r="D225" t="str">
        <f>IF(IFERROR(VLOOKUP(C225,'Dungeon&amp;Framework'!CG:CL,3,FALSE),"") = 0,"",IFERROR(VLOOKUP(C225,'Dungeon&amp;Framework'!CG:CL,3,FALSE),"") )</f>
        <v/>
      </c>
      <c r="G225" t="str">
        <f>IF( IFERROR(VLOOKUP(C225,'Dungeon&amp;Framework'!CG:CN,8,FALSE),"") = 0, "",IFERROR(VLOOKUP(C225,'Dungeon&amp;Framework'!CG:CN,8,FALSE),""))</f>
        <v/>
      </c>
      <c r="H225" s="79" t="s">
        <v>549</v>
      </c>
      <c r="I225" t="s">
        <v>681</v>
      </c>
      <c r="J225" s="79">
        <v>3</v>
      </c>
      <c r="K225">
        <f>SUM($J$3:J225)</f>
        <v>75</v>
      </c>
      <c r="L225">
        <v>200</v>
      </c>
      <c r="O225">
        <f>SUM($L$2:L225)</f>
        <v>25600</v>
      </c>
      <c r="P225">
        <f t="shared" si="3"/>
        <v>256</v>
      </c>
    </row>
    <row r="226" spans="3:16" x14ac:dyDescent="0.2">
      <c r="C226">
        <v>225</v>
      </c>
      <c r="D226" t="str">
        <f>IF(IFERROR(VLOOKUP(C226,'Dungeon&amp;Framework'!CG:CL,3,FALSE),"") = 0,"",IFERROR(VLOOKUP(C226,'Dungeon&amp;Framework'!CG:CL,3,FALSE),"") )</f>
        <v/>
      </c>
      <c r="F226">
        <v>1</v>
      </c>
      <c r="G226" t="str">
        <f>IF( IFERROR(VLOOKUP(C226,'Dungeon&amp;Framework'!CG:CN,8,FALSE),"") = 0, "",IFERROR(VLOOKUP(C226,'Dungeon&amp;Framework'!CG:CN,8,FALSE),""))</f>
        <v/>
      </c>
      <c r="H226" s="93" t="s">
        <v>476</v>
      </c>
      <c r="I226" s="93"/>
      <c r="J226" s="93">
        <v>5</v>
      </c>
      <c r="K226">
        <f>SUM($J$3:J226)</f>
        <v>80</v>
      </c>
      <c r="L226">
        <v>3000</v>
      </c>
      <c r="O226">
        <f>SUM($L$2:L226)</f>
        <v>28600</v>
      </c>
      <c r="P226">
        <f t="shared" si="3"/>
        <v>286</v>
      </c>
    </row>
    <row r="227" spans="3:16" hidden="1" x14ac:dyDescent="0.2">
      <c r="C227">
        <v>226</v>
      </c>
      <c r="D227" t="str">
        <f>IF(IFERROR(VLOOKUP(C227,'Dungeon&amp;Framework'!CG:CL,3,FALSE),"") = 0,"",IFERROR(VLOOKUP(C227,'Dungeon&amp;Framework'!CG:CL,3,FALSE),"") )</f>
        <v/>
      </c>
      <c r="G227" t="str">
        <f>IF( IFERROR(VLOOKUP(C227,'Dungeon&amp;Framework'!CG:CN,8,FALSE),"") = 0, "",IFERROR(VLOOKUP(C227,'Dungeon&amp;Framework'!CG:CN,8,FALSE),""))</f>
        <v/>
      </c>
      <c r="K227">
        <f>SUM($J$3:J227)</f>
        <v>80</v>
      </c>
      <c r="O227">
        <f>SUM($L$2:L227)</f>
        <v>28600</v>
      </c>
      <c r="P227">
        <f t="shared" si="3"/>
        <v>286</v>
      </c>
    </row>
    <row r="228" spans="3:16" hidden="1" x14ac:dyDescent="0.2">
      <c r="C228">
        <v>227</v>
      </c>
      <c r="D228" t="str">
        <f>IF(IFERROR(VLOOKUP(C228,'Dungeon&amp;Framework'!CG:CL,3,FALSE),"") = 0,"",IFERROR(VLOOKUP(C228,'Dungeon&amp;Framework'!CG:CL,3,FALSE),"") )</f>
        <v/>
      </c>
      <c r="G228" t="str">
        <f>IF( IFERROR(VLOOKUP(C228,'Dungeon&amp;Framework'!CG:CN,8,FALSE),"") = 0, "",IFERROR(VLOOKUP(C228,'Dungeon&amp;Framework'!CG:CN,8,FALSE),""))</f>
        <v/>
      </c>
      <c r="K228">
        <f>SUM($J$3:J228)</f>
        <v>80</v>
      </c>
      <c r="O228">
        <f>SUM($L$2:L228)</f>
        <v>28600</v>
      </c>
      <c r="P228">
        <f t="shared" si="3"/>
        <v>286</v>
      </c>
    </row>
    <row r="229" spans="3:16" hidden="1" x14ac:dyDescent="0.2">
      <c r="C229">
        <v>228</v>
      </c>
      <c r="D229">
        <f>IF(IFERROR(VLOOKUP(C229,'Dungeon&amp;Framework'!CG:CL,3,FALSE),"") = 0,"",IFERROR(VLOOKUP(C229,'Dungeon&amp;Framework'!CG:CL,3,FALSE),"") )</f>
        <v>6</v>
      </c>
      <c r="G229" t="str">
        <f>IF( IFERROR(VLOOKUP(C229,'Dungeon&amp;Framework'!CG:CN,8,FALSE),"") = 0, "",IFERROR(VLOOKUP(C229,'Dungeon&amp;Framework'!CG:CN,8,FALSE),""))</f>
        <v/>
      </c>
      <c r="K229">
        <f>SUM($J$3:J229)</f>
        <v>80</v>
      </c>
      <c r="O229">
        <f>SUM($L$2:L229)</f>
        <v>28600</v>
      </c>
      <c r="P229">
        <f t="shared" si="3"/>
        <v>286</v>
      </c>
    </row>
    <row r="230" spans="3:16" hidden="1" x14ac:dyDescent="0.2">
      <c r="C230">
        <v>229</v>
      </c>
      <c r="D230" t="str">
        <f>IF(IFERROR(VLOOKUP(C230,'Dungeon&amp;Framework'!CG:CL,3,FALSE),"") = 0,"",IFERROR(VLOOKUP(C230,'Dungeon&amp;Framework'!CG:CL,3,FALSE),"") )</f>
        <v/>
      </c>
      <c r="G230" t="str">
        <f>IF( IFERROR(VLOOKUP(C230,'Dungeon&amp;Framework'!CG:CN,8,FALSE),"") = 0, "",IFERROR(VLOOKUP(C230,'Dungeon&amp;Framework'!CG:CN,8,FALSE),""))</f>
        <v/>
      </c>
      <c r="K230">
        <f>SUM($J$3:J230)</f>
        <v>80</v>
      </c>
      <c r="O230">
        <f>SUM($L$2:L230)</f>
        <v>28600</v>
      </c>
      <c r="P230">
        <f t="shared" si="3"/>
        <v>286</v>
      </c>
    </row>
    <row r="231" spans="3:16" x14ac:dyDescent="0.2">
      <c r="C231">
        <v>230</v>
      </c>
      <c r="D231" t="str">
        <f>IF(IFERROR(VLOOKUP(C231,'Dungeon&amp;Framework'!CG:CL,3,FALSE),"") = 0,"",IFERROR(VLOOKUP(C231,'Dungeon&amp;Framework'!CG:CL,3,FALSE),"") )</f>
        <v/>
      </c>
      <c r="G231" t="str">
        <f>IF( IFERROR(VLOOKUP(C231,'Dungeon&amp;Framework'!CG:CN,8,FALSE),"") = 0, "",IFERROR(VLOOKUP(C231,'Dungeon&amp;Framework'!CG:CN,8,FALSE),""))</f>
        <v/>
      </c>
      <c r="H231" t="s">
        <v>489</v>
      </c>
      <c r="K231">
        <f>SUM($J$3:J231)</f>
        <v>80</v>
      </c>
      <c r="L231">
        <v>750</v>
      </c>
      <c r="O231">
        <f>SUM($L$2:L231)</f>
        <v>29350</v>
      </c>
      <c r="P231">
        <f t="shared" si="3"/>
        <v>293.5</v>
      </c>
    </row>
    <row r="232" spans="3:16" hidden="1" x14ac:dyDescent="0.2">
      <c r="C232">
        <v>231</v>
      </c>
      <c r="D232" t="str">
        <f>IF(IFERROR(VLOOKUP(C232,'Dungeon&amp;Framework'!CG:CL,3,FALSE),"") = 0,"",IFERROR(VLOOKUP(C232,'Dungeon&amp;Framework'!CG:CL,3,FALSE),"") )</f>
        <v/>
      </c>
      <c r="G232" t="str">
        <f>IF( IFERROR(VLOOKUP(C232,'Dungeon&amp;Framework'!CG:CN,8,FALSE),"") = 0, "",IFERROR(VLOOKUP(C232,'Dungeon&amp;Framework'!CG:CN,8,FALSE),""))</f>
        <v/>
      </c>
      <c r="K232">
        <f>SUM($J$3:J232)</f>
        <v>80</v>
      </c>
      <c r="O232">
        <f>SUM($L$2:L232)</f>
        <v>29350</v>
      </c>
      <c r="P232">
        <f t="shared" si="3"/>
        <v>293.5</v>
      </c>
    </row>
    <row r="233" spans="3:16" hidden="1" x14ac:dyDescent="0.2">
      <c r="C233">
        <v>232</v>
      </c>
      <c r="D233" t="str">
        <f>IF(IFERROR(VLOOKUP(C233,'Dungeon&amp;Framework'!CG:CL,3,FALSE),"") = 0,"",IFERROR(VLOOKUP(C233,'Dungeon&amp;Framework'!CG:CL,3,FALSE),"") )</f>
        <v/>
      </c>
      <c r="G233" t="str">
        <f>IF( IFERROR(VLOOKUP(C233,'Dungeon&amp;Framework'!CG:CN,8,FALSE),"") = 0, "",IFERROR(VLOOKUP(C233,'Dungeon&amp;Framework'!CG:CN,8,FALSE),""))</f>
        <v/>
      </c>
      <c r="K233">
        <f>SUM($J$3:J233)</f>
        <v>80</v>
      </c>
      <c r="O233">
        <f>SUM($L$2:L233)</f>
        <v>29350</v>
      </c>
      <c r="P233">
        <f t="shared" si="3"/>
        <v>293.5</v>
      </c>
    </row>
    <row r="234" spans="3:16" hidden="1" x14ac:dyDescent="0.2">
      <c r="C234">
        <v>233</v>
      </c>
      <c r="D234" t="str">
        <f>IF(IFERROR(VLOOKUP(C234,'Dungeon&amp;Framework'!CG:CL,3,FALSE),"") = 0,"",IFERROR(VLOOKUP(C234,'Dungeon&amp;Framework'!CG:CL,3,FALSE),"") )</f>
        <v/>
      </c>
      <c r="G234" t="str">
        <f>IF( IFERROR(VLOOKUP(C234,'Dungeon&amp;Framework'!CG:CN,8,FALSE),"") = 0, "",IFERROR(VLOOKUP(C234,'Dungeon&amp;Framework'!CG:CN,8,FALSE),""))</f>
        <v/>
      </c>
      <c r="K234">
        <f>SUM($J$3:J234)</f>
        <v>80</v>
      </c>
      <c r="O234">
        <f>SUM($L$2:L234)</f>
        <v>29350</v>
      </c>
      <c r="P234">
        <f t="shared" si="3"/>
        <v>293.5</v>
      </c>
    </row>
    <row r="235" spans="3:16" hidden="1" x14ac:dyDescent="0.2">
      <c r="C235">
        <v>234</v>
      </c>
      <c r="D235">
        <f>IF(IFERROR(VLOOKUP(C235,'Dungeon&amp;Framework'!CG:CL,3,FALSE),"") = 0,"",IFERROR(VLOOKUP(C235,'Dungeon&amp;Framework'!CG:CL,3,FALSE),"") )</f>
        <v>7</v>
      </c>
      <c r="G235" t="str">
        <f>IF( IFERROR(VLOOKUP(C235,'Dungeon&amp;Framework'!CG:CN,8,FALSE),"") = 0, "",IFERROR(VLOOKUP(C235,'Dungeon&amp;Framework'!CG:CN,8,FALSE),""))</f>
        <v/>
      </c>
      <c r="K235">
        <f>SUM($J$3:J235)</f>
        <v>80</v>
      </c>
      <c r="O235">
        <f>SUM($L$2:L235)</f>
        <v>29350</v>
      </c>
      <c r="P235">
        <f t="shared" si="3"/>
        <v>293.5</v>
      </c>
    </row>
    <row r="236" spans="3:16" x14ac:dyDescent="0.2">
      <c r="C236">
        <v>235</v>
      </c>
      <c r="D236" t="str">
        <f>IF(IFERROR(VLOOKUP(C236,'Dungeon&amp;Framework'!CG:CL,3,FALSE),"") = 0,"",IFERROR(VLOOKUP(C236,'Dungeon&amp;Framework'!CG:CL,3,FALSE),"") )</f>
        <v/>
      </c>
      <c r="G236" t="str">
        <f>IF( IFERROR(VLOOKUP(C236,'Dungeon&amp;Framework'!CG:CN,8,FALSE),"") = 0, "",IFERROR(VLOOKUP(C236,'Dungeon&amp;Framework'!CG:CN,8,FALSE),""))</f>
        <v/>
      </c>
      <c r="H236" s="79" t="s">
        <v>483</v>
      </c>
      <c r="I236" s="79"/>
      <c r="J236" s="79"/>
      <c r="K236">
        <f>SUM($J$3:J236)</f>
        <v>80</v>
      </c>
      <c r="L236">
        <v>180</v>
      </c>
      <c r="O236">
        <f>SUM($L$2:L236)</f>
        <v>29530</v>
      </c>
      <c r="P236">
        <f t="shared" si="3"/>
        <v>295.3</v>
      </c>
    </row>
    <row r="237" spans="3:16" hidden="1" x14ac:dyDescent="0.2">
      <c r="C237">
        <v>236</v>
      </c>
      <c r="D237" t="str">
        <f>IF(IFERROR(VLOOKUP(C237,'Dungeon&amp;Framework'!CG:CL,3,FALSE),"") = 0,"",IFERROR(VLOOKUP(C237,'Dungeon&amp;Framework'!CG:CL,3,FALSE),"") )</f>
        <v/>
      </c>
      <c r="G237" t="str">
        <f>IF( IFERROR(VLOOKUP(C237,'Dungeon&amp;Framework'!CG:CN,8,FALSE),"") = 0, "",IFERROR(VLOOKUP(C237,'Dungeon&amp;Framework'!CG:CN,8,FALSE),""))</f>
        <v/>
      </c>
      <c r="K237">
        <f>SUM($J$3:J237)</f>
        <v>80</v>
      </c>
      <c r="O237">
        <f>SUM($L$2:L237)</f>
        <v>29530</v>
      </c>
      <c r="P237">
        <f t="shared" si="3"/>
        <v>295.3</v>
      </c>
    </row>
    <row r="238" spans="3:16" hidden="1" x14ac:dyDescent="0.2">
      <c r="C238">
        <v>237</v>
      </c>
      <c r="D238" t="str">
        <f>IF(IFERROR(VLOOKUP(C238,'Dungeon&amp;Framework'!CG:CL,3,FALSE),"") = 0,"",IFERROR(VLOOKUP(C238,'Dungeon&amp;Framework'!CG:CL,3,FALSE),"") )</f>
        <v/>
      </c>
      <c r="G238" t="str">
        <f>IF( IFERROR(VLOOKUP(C238,'Dungeon&amp;Framework'!CG:CN,8,FALSE),"") = 0, "",IFERROR(VLOOKUP(C238,'Dungeon&amp;Framework'!CG:CN,8,FALSE),""))</f>
        <v/>
      </c>
      <c r="K238">
        <f>SUM($J$3:J238)</f>
        <v>80</v>
      </c>
      <c r="O238">
        <f>SUM($L$2:L238)</f>
        <v>29530</v>
      </c>
      <c r="P238">
        <f t="shared" si="3"/>
        <v>295.3</v>
      </c>
    </row>
    <row r="239" spans="3:16" hidden="1" x14ac:dyDescent="0.2">
      <c r="C239">
        <v>238</v>
      </c>
      <c r="D239" t="str">
        <f>IF(IFERROR(VLOOKUP(C239,'Dungeon&amp;Framework'!CG:CL,3,FALSE),"") = 0,"",IFERROR(VLOOKUP(C239,'Dungeon&amp;Framework'!CG:CL,3,FALSE),"") )</f>
        <v/>
      </c>
      <c r="G239" t="str">
        <f>IF( IFERROR(VLOOKUP(C239,'Dungeon&amp;Framework'!CG:CN,8,FALSE),"") = 0, "",IFERROR(VLOOKUP(C239,'Dungeon&amp;Framework'!CG:CN,8,FALSE),""))</f>
        <v/>
      </c>
      <c r="K239">
        <f>SUM($J$3:J239)</f>
        <v>80</v>
      </c>
      <c r="O239">
        <f>SUM($L$2:L239)</f>
        <v>29530</v>
      </c>
      <c r="P239">
        <f t="shared" si="3"/>
        <v>295.3</v>
      </c>
    </row>
    <row r="240" spans="3:16" x14ac:dyDescent="0.2">
      <c r="C240">
        <v>239</v>
      </c>
      <c r="D240" t="str">
        <f>IF(IFERROR(VLOOKUP(C240,'Dungeon&amp;Framework'!CG:CL,3,FALSE),"") = 0,"",IFERROR(VLOOKUP(C240,'Dungeon&amp;Framework'!CG:CL,3,FALSE),"") )</f>
        <v/>
      </c>
      <c r="G240" t="str">
        <f>IF( IFERROR(VLOOKUP(C240,'Dungeon&amp;Framework'!CG:CN,8,FALSE),"") = 0, "",IFERROR(VLOOKUP(C240,'Dungeon&amp;Framework'!CG:CN,8,FALSE),""))</f>
        <v/>
      </c>
      <c r="H240" s="79" t="s">
        <v>559</v>
      </c>
      <c r="I240" s="79" t="s">
        <v>681</v>
      </c>
      <c r="J240" s="79">
        <v>3</v>
      </c>
      <c r="K240">
        <f>SUM($J$3:J240)</f>
        <v>83</v>
      </c>
      <c r="L240">
        <v>360</v>
      </c>
      <c r="O240">
        <f>SUM($L$2:L240)</f>
        <v>29890</v>
      </c>
      <c r="P240">
        <f t="shared" si="3"/>
        <v>298.89999999999998</v>
      </c>
    </row>
    <row r="241" spans="3:16" s="7" customFormat="1" x14ac:dyDescent="0.2">
      <c r="C241">
        <v>240</v>
      </c>
      <c r="D241" s="7">
        <f>IF(IFERROR(VLOOKUP(C241,'Dungeon&amp;Framework'!CG:CL,3,FALSE),"") = 0,"",IFERROR(VLOOKUP(C241,'Dungeon&amp;Framework'!CG:CL,3,FALSE),"") )</f>
        <v>8</v>
      </c>
      <c r="F241" s="7">
        <v>1</v>
      </c>
      <c r="G241" s="7" t="str">
        <f>IF( IFERROR(VLOOKUP(C241,'Dungeon&amp;Framework'!CG:CN,8,FALSE),"") = 0, "",IFERROR(VLOOKUP(C241,'Dungeon&amp;Framework'!CG:CN,8,FALSE),""))</f>
        <v/>
      </c>
      <c r="H241" s="93" t="s">
        <v>486</v>
      </c>
      <c r="I241" s="93"/>
      <c r="J241" s="93"/>
      <c r="K241">
        <f>SUM($J$3:J241)</f>
        <v>83</v>
      </c>
      <c r="L241" s="7">
        <v>3000</v>
      </c>
      <c r="M241" s="7">
        <f>SUM(L206:L240)</f>
        <v>8460</v>
      </c>
      <c r="O241" s="7">
        <f>SUM($L$2:L241)</f>
        <v>32890</v>
      </c>
      <c r="P241" s="7">
        <f t="shared" si="3"/>
        <v>328.9</v>
      </c>
    </row>
    <row r="242" spans="3:16" hidden="1" x14ac:dyDescent="0.2">
      <c r="C242">
        <v>241</v>
      </c>
      <c r="D242" t="str">
        <f>IF(IFERROR(VLOOKUP(C242,'Dungeon&amp;Framework'!CG:CL,3,FALSE),"") = 0,"",IFERROR(VLOOKUP(C242,'Dungeon&amp;Framework'!CG:CL,3,FALSE),"") )</f>
        <v/>
      </c>
      <c r="G242" t="str">
        <f>IF( IFERROR(VLOOKUP(C242,'Dungeon&amp;Framework'!CG:CN,8,FALSE),"") = 0, "",IFERROR(VLOOKUP(C242,'Dungeon&amp;Framework'!CG:CN,8,FALSE),""))</f>
        <v/>
      </c>
      <c r="K242">
        <f>SUM($J$3:J242)</f>
        <v>83</v>
      </c>
      <c r="O242">
        <f>SUM($L$2:L242)</f>
        <v>32890</v>
      </c>
      <c r="P242">
        <f t="shared" si="3"/>
        <v>328.9</v>
      </c>
    </row>
    <row r="243" spans="3:16" hidden="1" x14ac:dyDescent="0.2">
      <c r="C243">
        <v>242</v>
      </c>
      <c r="D243" t="str">
        <f>IF(IFERROR(VLOOKUP(C243,'Dungeon&amp;Framework'!CG:CL,3,FALSE),"") = 0,"",IFERROR(VLOOKUP(C243,'Dungeon&amp;Framework'!CG:CL,3,FALSE),"") )</f>
        <v/>
      </c>
      <c r="G243" t="str">
        <f>IF( IFERROR(VLOOKUP(C243,'Dungeon&amp;Framework'!CG:CN,8,FALSE),"") = 0, "",IFERROR(VLOOKUP(C243,'Dungeon&amp;Framework'!CG:CN,8,FALSE),""))</f>
        <v/>
      </c>
      <c r="K243">
        <f>SUM($J$3:J243)</f>
        <v>83</v>
      </c>
      <c r="O243">
        <f>SUM($L$2:L243)</f>
        <v>32890</v>
      </c>
      <c r="P243">
        <f t="shared" si="3"/>
        <v>328.9</v>
      </c>
    </row>
    <row r="244" spans="3:16" hidden="1" x14ac:dyDescent="0.2">
      <c r="C244">
        <v>243</v>
      </c>
      <c r="D244" t="str">
        <f>IF(IFERROR(VLOOKUP(C244,'Dungeon&amp;Framework'!CG:CL,3,FALSE),"") = 0,"",IFERROR(VLOOKUP(C244,'Dungeon&amp;Framework'!CG:CL,3,FALSE),"") )</f>
        <v/>
      </c>
      <c r="G244" t="str">
        <f>IF( IFERROR(VLOOKUP(C244,'Dungeon&amp;Framework'!CG:CN,8,FALSE),"") = 0, "",IFERROR(VLOOKUP(C244,'Dungeon&amp;Framework'!CG:CN,8,FALSE),""))</f>
        <v/>
      </c>
      <c r="K244">
        <f>SUM($J$3:J244)</f>
        <v>83</v>
      </c>
      <c r="O244">
        <f>SUM($L$2:L244)</f>
        <v>32890</v>
      </c>
      <c r="P244">
        <f t="shared" si="3"/>
        <v>328.9</v>
      </c>
    </row>
    <row r="245" spans="3:16" hidden="1" x14ac:dyDescent="0.2">
      <c r="C245">
        <v>244</v>
      </c>
      <c r="D245" t="str">
        <f>IF(IFERROR(VLOOKUP(C245,'Dungeon&amp;Framework'!CG:CL,3,FALSE),"") = 0,"",IFERROR(VLOOKUP(C245,'Dungeon&amp;Framework'!CG:CL,3,FALSE),"") )</f>
        <v/>
      </c>
      <c r="G245" t="str">
        <f>IF( IFERROR(VLOOKUP(C245,'Dungeon&amp;Framework'!CG:CN,8,FALSE),"") = 0, "",IFERROR(VLOOKUP(C245,'Dungeon&amp;Framework'!CG:CN,8,FALSE),""))</f>
        <v/>
      </c>
      <c r="K245">
        <f>SUM($J$3:J245)</f>
        <v>83</v>
      </c>
      <c r="O245">
        <f>SUM($L$2:L245)</f>
        <v>32890</v>
      </c>
      <c r="P245">
        <f t="shared" si="3"/>
        <v>328.9</v>
      </c>
    </row>
    <row r="246" spans="3:16" hidden="1" x14ac:dyDescent="0.2">
      <c r="C246">
        <v>245</v>
      </c>
      <c r="D246" t="str">
        <f>IF(IFERROR(VLOOKUP(C246,'Dungeon&amp;Framework'!CG:CL,3,FALSE),"") = 0,"",IFERROR(VLOOKUP(C246,'Dungeon&amp;Framework'!CG:CL,3,FALSE),"") )</f>
        <v/>
      </c>
      <c r="G246" t="str">
        <f>IF( IFERROR(VLOOKUP(C246,'Dungeon&amp;Framework'!CG:CN,8,FALSE),"") = 0, "",IFERROR(VLOOKUP(C246,'Dungeon&amp;Framework'!CG:CN,8,FALSE),""))</f>
        <v/>
      </c>
      <c r="K246">
        <f>SUM($J$3:J246)</f>
        <v>83</v>
      </c>
      <c r="O246">
        <f>SUM($L$2:L246)</f>
        <v>32890</v>
      </c>
      <c r="P246">
        <f t="shared" si="3"/>
        <v>328.9</v>
      </c>
    </row>
    <row r="247" spans="3:16" hidden="1" x14ac:dyDescent="0.2">
      <c r="C247">
        <v>246</v>
      </c>
      <c r="D247">
        <f>IF(IFERROR(VLOOKUP(C247,'Dungeon&amp;Framework'!CG:CL,3,FALSE),"") = 0,"",IFERROR(VLOOKUP(C247,'Dungeon&amp;Framework'!CG:CL,3,FALSE),"") )</f>
        <v>9</v>
      </c>
      <c r="G247" t="str">
        <f>IF( IFERROR(VLOOKUP(C247,'Dungeon&amp;Framework'!CG:CN,8,FALSE),"") = 0, "",IFERROR(VLOOKUP(C247,'Dungeon&amp;Framework'!CG:CN,8,FALSE),""))</f>
        <v/>
      </c>
      <c r="K247">
        <f>SUM($J$3:J247)</f>
        <v>83</v>
      </c>
      <c r="O247">
        <f>SUM($L$2:L247)</f>
        <v>32890</v>
      </c>
      <c r="P247">
        <f t="shared" si="3"/>
        <v>328.9</v>
      </c>
    </row>
    <row r="248" spans="3:16" x14ac:dyDescent="0.2">
      <c r="C248">
        <v>247</v>
      </c>
      <c r="D248" t="str">
        <f>IF(IFERROR(VLOOKUP(C248,'Dungeon&amp;Framework'!CG:CL,3,FALSE),"") = 0,"",IFERROR(VLOOKUP(C248,'Dungeon&amp;Framework'!CG:CL,3,FALSE),"") )</f>
        <v/>
      </c>
      <c r="G248" t="str">
        <f>IF( IFERROR(VLOOKUP(C248,'Dungeon&amp;Framework'!CG:CN,8,FALSE),"") = 0, "",IFERROR(VLOOKUP(C248,'Dungeon&amp;Framework'!CG:CN,8,FALSE),""))</f>
        <v/>
      </c>
      <c r="H248" s="79" t="s">
        <v>489</v>
      </c>
      <c r="I248" s="79"/>
      <c r="J248" s="79"/>
      <c r="K248">
        <f>SUM($J$3:J248)</f>
        <v>83</v>
      </c>
      <c r="L248">
        <v>750</v>
      </c>
      <c r="O248">
        <f>SUM($L$2:L248)</f>
        <v>33640</v>
      </c>
      <c r="P248">
        <f t="shared" si="3"/>
        <v>336.4</v>
      </c>
    </row>
    <row r="249" spans="3:16" hidden="1" x14ac:dyDescent="0.2">
      <c r="C249">
        <v>248</v>
      </c>
      <c r="D249" t="str">
        <f>IF(IFERROR(VLOOKUP(C249,'Dungeon&amp;Framework'!CG:CL,3,FALSE),"") = 0,"",IFERROR(VLOOKUP(C249,'Dungeon&amp;Framework'!CG:CL,3,FALSE),"") )</f>
        <v/>
      </c>
      <c r="G249" t="str">
        <f>IF( IFERROR(VLOOKUP(C249,'Dungeon&amp;Framework'!CG:CN,8,FALSE),"") = 0, "",IFERROR(VLOOKUP(C249,'Dungeon&amp;Framework'!CG:CN,8,FALSE),""))</f>
        <v/>
      </c>
      <c r="K249">
        <f>SUM($J$3:J249)</f>
        <v>83</v>
      </c>
      <c r="O249">
        <f>SUM($L$2:L249)</f>
        <v>33640</v>
      </c>
      <c r="P249">
        <f t="shared" si="3"/>
        <v>336.4</v>
      </c>
    </row>
    <row r="250" spans="3:16" hidden="1" x14ac:dyDescent="0.2">
      <c r="C250">
        <v>249</v>
      </c>
      <c r="D250" t="str">
        <f>IF(IFERROR(VLOOKUP(C250,'Dungeon&amp;Framework'!CG:CL,3,FALSE),"") = 0,"",IFERROR(VLOOKUP(C250,'Dungeon&amp;Framework'!CG:CL,3,FALSE),"") )</f>
        <v/>
      </c>
      <c r="G250" t="str">
        <f>IF( IFERROR(VLOOKUP(C250,'Dungeon&amp;Framework'!CG:CN,8,FALSE),"") = 0, "",IFERROR(VLOOKUP(C250,'Dungeon&amp;Framework'!CG:CN,8,FALSE),""))</f>
        <v/>
      </c>
      <c r="K250">
        <f>SUM($J$3:J250)</f>
        <v>83</v>
      </c>
      <c r="O250">
        <f>SUM($L$2:L250)</f>
        <v>33640</v>
      </c>
      <c r="P250">
        <f t="shared" si="3"/>
        <v>336.4</v>
      </c>
    </row>
    <row r="251" spans="3:16" hidden="1" x14ac:dyDescent="0.2">
      <c r="C251">
        <v>250</v>
      </c>
      <c r="D251" t="str">
        <f>IF(IFERROR(VLOOKUP(C251,'Dungeon&amp;Framework'!CG:CL,3,FALSE),"") = 0,"",IFERROR(VLOOKUP(C251,'Dungeon&amp;Framework'!CG:CL,3,FALSE),"") )</f>
        <v/>
      </c>
      <c r="G251" t="str">
        <f>IF( IFERROR(VLOOKUP(C251,'Dungeon&amp;Framework'!CG:CN,8,FALSE),"") = 0, "",IFERROR(VLOOKUP(C251,'Dungeon&amp;Framework'!CG:CN,8,FALSE),""))</f>
        <v/>
      </c>
      <c r="K251">
        <f>SUM($J$3:J251)</f>
        <v>83</v>
      </c>
      <c r="O251">
        <f>SUM($L$2:L251)</f>
        <v>33640</v>
      </c>
      <c r="P251">
        <f t="shared" si="3"/>
        <v>336.4</v>
      </c>
    </row>
    <row r="252" spans="3:16" hidden="1" x14ac:dyDescent="0.2">
      <c r="C252">
        <v>251</v>
      </c>
      <c r="D252" t="str">
        <f>IF(IFERROR(VLOOKUP(C252,'Dungeon&amp;Framework'!CG:CL,3,FALSE),"") = 0,"",IFERROR(VLOOKUP(C252,'Dungeon&amp;Framework'!CG:CL,3,FALSE),"") )</f>
        <v/>
      </c>
      <c r="G252" t="str">
        <f>IF( IFERROR(VLOOKUP(C252,'Dungeon&amp;Framework'!CG:CN,8,FALSE),"") = 0, "",IFERROR(VLOOKUP(C252,'Dungeon&amp;Framework'!CG:CN,8,FALSE),""))</f>
        <v/>
      </c>
      <c r="K252">
        <f>SUM($J$3:J252)</f>
        <v>83</v>
      </c>
      <c r="O252">
        <f>SUM($L$2:L252)</f>
        <v>33640</v>
      </c>
      <c r="P252">
        <f t="shared" si="3"/>
        <v>336.4</v>
      </c>
    </row>
    <row r="253" spans="3:16" hidden="1" x14ac:dyDescent="0.2">
      <c r="C253">
        <v>252</v>
      </c>
      <c r="D253">
        <f>IF(IFERROR(VLOOKUP(C253,'Dungeon&amp;Framework'!CG:CL,3,FALSE),"") = 0,"",IFERROR(VLOOKUP(C253,'Dungeon&amp;Framework'!CG:CL,3,FALSE),"") )</f>
        <v>10</v>
      </c>
      <c r="G253" t="str">
        <f>IF( IFERROR(VLOOKUP(C253,'Dungeon&amp;Framework'!CG:CN,8,FALSE),"") = 0, "",IFERROR(VLOOKUP(C253,'Dungeon&amp;Framework'!CG:CN,8,FALSE),""))</f>
        <v/>
      </c>
      <c r="K253">
        <f>SUM($J$3:J253)</f>
        <v>83</v>
      </c>
      <c r="O253">
        <f>SUM($L$2:L253)</f>
        <v>33640</v>
      </c>
      <c r="P253">
        <f t="shared" si="3"/>
        <v>336.4</v>
      </c>
    </row>
    <row r="254" spans="3:16" hidden="1" x14ac:dyDescent="0.2">
      <c r="C254">
        <v>253</v>
      </c>
      <c r="D254" t="str">
        <f>IF(IFERROR(VLOOKUP(C254,'Dungeon&amp;Framework'!CG:CL,3,FALSE),"") = 0,"",IFERROR(VLOOKUP(C254,'Dungeon&amp;Framework'!CG:CL,3,FALSE),"") )</f>
        <v/>
      </c>
      <c r="G254" t="str">
        <f>IF( IFERROR(VLOOKUP(C254,'Dungeon&amp;Framework'!CG:CN,8,FALSE),"") = 0, "",IFERROR(VLOOKUP(C254,'Dungeon&amp;Framework'!CG:CN,8,FALSE),""))</f>
        <v/>
      </c>
      <c r="K254">
        <f>SUM($J$3:J254)</f>
        <v>83</v>
      </c>
      <c r="O254">
        <f>SUM($L$2:L254)</f>
        <v>33640</v>
      </c>
      <c r="P254">
        <f t="shared" si="3"/>
        <v>336.4</v>
      </c>
    </row>
    <row r="255" spans="3:16" x14ac:dyDescent="0.2">
      <c r="C255">
        <v>254</v>
      </c>
      <c r="D255" t="str">
        <f>IF(IFERROR(VLOOKUP(C255,'Dungeon&amp;Framework'!CG:CL,3,FALSE),"") = 0,"",IFERROR(VLOOKUP(C255,'Dungeon&amp;Framework'!CG:CL,3,FALSE),"") )</f>
        <v/>
      </c>
      <c r="G255" t="str">
        <f>IF( IFERROR(VLOOKUP(C255,'Dungeon&amp;Framework'!CG:CN,8,FALSE),"") = 0, "",IFERROR(VLOOKUP(C255,'Dungeon&amp;Framework'!CG:CN,8,FALSE),""))</f>
        <v/>
      </c>
      <c r="H255" t="s">
        <v>483</v>
      </c>
      <c r="K255">
        <f>SUM($J$3:J255)</f>
        <v>83</v>
      </c>
      <c r="L255">
        <v>270</v>
      </c>
      <c r="O255">
        <f>SUM($L$2:L255)</f>
        <v>33910</v>
      </c>
      <c r="P255">
        <f t="shared" si="3"/>
        <v>339.1</v>
      </c>
    </row>
    <row r="256" spans="3:16" hidden="1" x14ac:dyDescent="0.2">
      <c r="C256">
        <v>255</v>
      </c>
      <c r="D256" t="str">
        <f>IF(IFERROR(VLOOKUP(C256,'Dungeon&amp;Framework'!CG:CL,3,FALSE),"") = 0,"",IFERROR(VLOOKUP(C256,'Dungeon&amp;Framework'!CG:CL,3,FALSE),"") )</f>
        <v/>
      </c>
      <c r="G256" t="str">
        <f>IF( IFERROR(VLOOKUP(C256,'Dungeon&amp;Framework'!CG:CN,8,FALSE),"") = 0, "",IFERROR(VLOOKUP(C256,'Dungeon&amp;Framework'!CG:CN,8,FALSE),""))</f>
        <v/>
      </c>
      <c r="K256">
        <f>SUM($J$3:J256)</f>
        <v>83</v>
      </c>
      <c r="O256">
        <f>SUM($L$2:L256)</f>
        <v>33910</v>
      </c>
      <c r="P256">
        <f t="shared" si="3"/>
        <v>339.1</v>
      </c>
    </row>
    <row r="257" spans="3:16" hidden="1" x14ac:dyDescent="0.2">
      <c r="C257">
        <v>256</v>
      </c>
      <c r="D257" t="str">
        <f>IF(IFERROR(VLOOKUP(C257,'Dungeon&amp;Framework'!CG:CL,3,FALSE),"") = 0,"",IFERROR(VLOOKUP(C257,'Dungeon&amp;Framework'!CG:CL,3,FALSE),"") )</f>
        <v/>
      </c>
      <c r="G257" t="str">
        <f>IF( IFERROR(VLOOKUP(C257,'Dungeon&amp;Framework'!CG:CN,8,FALSE),"") = 0, "",IFERROR(VLOOKUP(C257,'Dungeon&amp;Framework'!CG:CN,8,FALSE),""))</f>
        <v/>
      </c>
      <c r="K257">
        <f>SUM($J$3:J257)</f>
        <v>83</v>
      </c>
      <c r="O257">
        <f>SUM($L$2:L257)</f>
        <v>33910</v>
      </c>
      <c r="P257">
        <f t="shared" si="3"/>
        <v>339.1</v>
      </c>
    </row>
    <row r="258" spans="3:16" hidden="1" x14ac:dyDescent="0.2">
      <c r="C258">
        <v>257</v>
      </c>
      <c r="D258" t="str">
        <f>IF(IFERROR(VLOOKUP(C258,'Dungeon&amp;Framework'!CG:CL,3,FALSE),"") = 0,"",IFERROR(VLOOKUP(C258,'Dungeon&amp;Framework'!CG:CL,3,FALSE),"") )</f>
        <v/>
      </c>
      <c r="G258" t="str">
        <f>IF( IFERROR(VLOOKUP(C258,'Dungeon&amp;Framework'!CG:CN,8,FALSE),"") = 0, "",IFERROR(VLOOKUP(C258,'Dungeon&amp;Framework'!CG:CN,8,FALSE),""))</f>
        <v/>
      </c>
      <c r="K258">
        <f>SUM($J$3:J258)</f>
        <v>83</v>
      </c>
      <c r="O258">
        <f>SUM($L$2:L258)</f>
        <v>33910</v>
      </c>
      <c r="P258">
        <f t="shared" si="3"/>
        <v>339.1</v>
      </c>
    </row>
    <row r="259" spans="3:16" hidden="1" x14ac:dyDescent="0.2">
      <c r="C259">
        <v>258</v>
      </c>
      <c r="D259">
        <f>IF(IFERROR(VLOOKUP(C259,'Dungeon&amp;Framework'!CG:CL,3,FALSE),"") = 0,"",IFERROR(VLOOKUP(C259,'Dungeon&amp;Framework'!CG:CL,3,FALSE),"") )</f>
        <v>11</v>
      </c>
      <c r="G259" t="str">
        <f>IF( IFERROR(VLOOKUP(C259,'Dungeon&amp;Framework'!CG:CN,8,FALSE),"") = 0, "",IFERROR(VLOOKUP(C259,'Dungeon&amp;Framework'!CG:CN,8,FALSE),""))</f>
        <v/>
      </c>
      <c r="K259">
        <f>SUM($J$3:J259)</f>
        <v>83</v>
      </c>
      <c r="O259">
        <f>SUM($L$2:L259)</f>
        <v>33910</v>
      </c>
      <c r="P259">
        <f t="shared" ref="P259:P322" si="4">O259/100</f>
        <v>339.1</v>
      </c>
    </row>
    <row r="260" spans="3:16" x14ac:dyDescent="0.2">
      <c r="C260">
        <v>259</v>
      </c>
      <c r="D260" t="str">
        <f>IF(IFERROR(VLOOKUP(C260,'Dungeon&amp;Framework'!CG:CL,3,FALSE),"") = 0,"",IFERROR(VLOOKUP(C260,'Dungeon&amp;Framework'!CG:CL,3,FALSE),"") )</f>
        <v/>
      </c>
      <c r="G260" t="str">
        <f>IF( IFERROR(VLOOKUP(C260,'Dungeon&amp;Framework'!CG:CN,8,FALSE),"") = 0, "",IFERROR(VLOOKUP(C260,'Dungeon&amp;Framework'!CG:CN,8,FALSE),""))</f>
        <v/>
      </c>
      <c r="H260" t="s">
        <v>487</v>
      </c>
      <c r="I260" t="s">
        <v>681</v>
      </c>
      <c r="J260">
        <v>3</v>
      </c>
      <c r="K260">
        <f>SUM($J$3:J260)</f>
        <v>86</v>
      </c>
      <c r="L260">
        <v>250</v>
      </c>
      <c r="O260">
        <f>SUM($L$2:L260)</f>
        <v>34160</v>
      </c>
      <c r="P260">
        <f t="shared" si="4"/>
        <v>341.6</v>
      </c>
    </row>
    <row r="261" spans="3:16" x14ac:dyDescent="0.2">
      <c r="C261">
        <v>260</v>
      </c>
      <c r="D261" t="str">
        <f>IF(IFERROR(VLOOKUP(C261,'Dungeon&amp;Framework'!CG:CL,3,FALSE),"") = 0,"",IFERROR(VLOOKUP(C261,'Dungeon&amp;Framework'!CG:CL,3,FALSE),"") )</f>
        <v/>
      </c>
      <c r="F261">
        <v>1</v>
      </c>
      <c r="G261" t="str">
        <f>IF( IFERROR(VLOOKUP(C261,'Dungeon&amp;Framework'!CG:CN,8,FALSE),"") = 0, "",IFERROR(VLOOKUP(C261,'Dungeon&amp;Framework'!CG:CN,8,FALSE),""))</f>
        <v/>
      </c>
      <c r="H261" s="93" t="s">
        <v>476</v>
      </c>
      <c r="I261" s="93"/>
      <c r="J261" s="93">
        <v>5</v>
      </c>
      <c r="K261">
        <f>SUM($J$3:J261)</f>
        <v>91</v>
      </c>
      <c r="L261">
        <v>3000</v>
      </c>
      <c r="O261">
        <f>SUM($L$2:L261)</f>
        <v>37160</v>
      </c>
      <c r="P261">
        <f t="shared" si="4"/>
        <v>371.6</v>
      </c>
    </row>
    <row r="262" spans="3:16" hidden="1" x14ac:dyDescent="0.2">
      <c r="C262">
        <v>261</v>
      </c>
      <c r="D262" t="str">
        <f>IF(IFERROR(VLOOKUP(C262,'Dungeon&amp;Framework'!CG:CL,3,FALSE),"") = 0,"",IFERROR(VLOOKUP(C262,'Dungeon&amp;Framework'!CG:CL,3,FALSE),"") )</f>
        <v/>
      </c>
      <c r="G262" t="str">
        <f>IF( IFERROR(VLOOKUP(C262,'Dungeon&amp;Framework'!CG:CN,8,FALSE),"") = 0, "",IFERROR(VLOOKUP(C262,'Dungeon&amp;Framework'!CG:CN,8,FALSE),""))</f>
        <v/>
      </c>
      <c r="K262">
        <f>SUM($J$3:J262)</f>
        <v>91</v>
      </c>
      <c r="O262">
        <f>SUM($L$2:L262)</f>
        <v>37160</v>
      </c>
      <c r="P262">
        <f t="shared" si="4"/>
        <v>371.6</v>
      </c>
    </row>
    <row r="263" spans="3:16" hidden="1" x14ac:dyDescent="0.2">
      <c r="C263">
        <v>262</v>
      </c>
      <c r="D263" t="str">
        <f>IF(IFERROR(VLOOKUP(C263,'Dungeon&amp;Framework'!CG:CL,3,FALSE),"") = 0,"",IFERROR(VLOOKUP(C263,'Dungeon&amp;Framework'!CG:CL,3,FALSE),"") )</f>
        <v/>
      </c>
      <c r="G263" t="str">
        <f>IF( IFERROR(VLOOKUP(C263,'Dungeon&amp;Framework'!CG:CN,8,FALSE),"") = 0, "",IFERROR(VLOOKUP(C263,'Dungeon&amp;Framework'!CG:CN,8,FALSE),""))</f>
        <v/>
      </c>
      <c r="K263">
        <f>SUM($J$3:J263)</f>
        <v>91</v>
      </c>
      <c r="O263">
        <f>SUM($L$2:L263)</f>
        <v>37160</v>
      </c>
      <c r="P263">
        <f t="shared" si="4"/>
        <v>371.6</v>
      </c>
    </row>
    <row r="264" spans="3:16" hidden="1" x14ac:dyDescent="0.2">
      <c r="C264">
        <v>263</v>
      </c>
      <c r="D264" t="str">
        <f>IF(IFERROR(VLOOKUP(C264,'Dungeon&amp;Framework'!CG:CL,3,FALSE),"") = 0,"",IFERROR(VLOOKUP(C264,'Dungeon&amp;Framework'!CG:CL,3,FALSE),"") )</f>
        <v/>
      </c>
      <c r="G264" t="str">
        <f>IF( IFERROR(VLOOKUP(C264,'Dungeon&amp;Framework'!CG:CN,8,FALSE),"") = 0, "",IFERROR(VLOOKUP(C264,'Dungeon&amp;Framework'!CG:CN,8,FALSE),""))</f>
        <v/>
      </c>
      <c r="K264">
        <f>SUM($J$3:J264)</f>
        <v>91</v>
      </c>
      <c r="O264">
        <f>SUM($L$2:L264)</f>
        <v>37160</v>
      </c>
      <c r="P264">
        <f t="shared" si="4"/>
        <v>371.6</v>
      </c>
    </row>
    <row r="265" spans="3:16" hidden="1" x14ac:dyDescent="0.2">
      <c r="C265">
        <v>264</v>
      </c>
      <c r="D265">
        <f>IF(IFERROR(VLOOKUP(C265,'Dungeon&amp;Framework'!CG:CL,3,FALSE),"") = 0,"",IFERROR(VLOOKUP(C265,'Dungeon&amp;Framework'!CG:CL,3,FALSE),"") )</f>
        <v>12</v>
      </c>
      <c r="G265" t="str">
        <f>IF( IFERROR(VLOOKUP(C265,'Dungeon&amp;Framework'!CG:CN,8,FALSE),"") = 0, "",IFERROR(VLOOKUP(C265,'Dungeon&amp;Framework'!CG:CN,8,FALSE),""))</f>
        <v/>
      </c>
      <c r="K265">
        <f>SUM($J$3:J265)</f>
        <v>91</v>
      </c>
      <c r="O265">
        <f>SUM($L$2:L265)</f>
        <v>37160</v>
      </c>
      <c r="P265">
        <f t="shared" si="4"/>
        <v>371.6</v>
      </c>
    </row>
    <row r="266" spans="3:16" hidden="1" x14ac:dyDescent="0.2">
      <c r="C266">
        <v>265</v>
      </c>
      <c r="D266" t="str">
        <f>IF(IFERROR(VLOOKUP(C266,'Dungeon&amp;Framework'!CG:CL,3,FALSE),"") = 0,"",IFERROR(VLOOKUP(C266,'Dungeon&amp;Framework'!CG:CL,3,FALSE),"") )</f>
        <v/>
      </c>
      <c r="G266" t="str">
        <f>IF( IFERROR(VLOOKUP(C266,'Dungeon&amp;Framework'!CG:CN,8,FALSE),"") = 0, "",IFERROR(VLOOKUP(C266,'Dungeon&amp;Framework'!CG:CN,8,FALSE),""))</f>
        <v/>
      </c>
      <c r="K266">
        <f>SUM($J$3:J266)</f>
        <v>91</v>
      </c>
      <c r="O266">
        <f>SUM($L$2:L266)</f>
        <v>37160</v>
      </c>
      <c r="P266">
        <f t="shared" si="4"/>
        <v>371.6</v>
      </c>
    </row>
    <row r="267" spans="3:16" hidden="1" x14ac:dyDescent="0.2">
      <c r="C267">
        <v>266</v>
      </c>
      <c r="D267" t="str">
        <f>IF(IFERROR(VLOOKUP(C267,'Dungeon&amp;Framework'!CG:CL,3,FALSE),"") = 0,"",IFERROR(VLOOKUP(C267,'Dungeon&amp;Framework'!CG:CL,3,FALSE),"") )</f>
        <v/>
      </c>
      <c r="G267" t="str">
        <f>IF( IFERROR(VLOOKUP(C267,'Dungeon&amp;Framework'!CG:CN,8,FALSE),"") = 0, "",IFERROR(VLOOKUP(C267,'Dungeon&amp;Framework'!CG:CN,8,FALSE),""))</f>
        <v/>
      </c>
      <c r="K267">
        <f>SUM($J$3:J267)</f>
        <v>91</v>
      </c>
      <c r="O267">
        <f>SUM($L$2:L267)</f>
        <v>37160</v>
      </c>
      <c r="P267">
        <f t="shared" si="4"/>
        <v>371.6</v>
      </c>
    </row>
    <row r="268" spans="3:16" x14ac:dyDescent="0.2">
      <c r="C268">
        <v>267</v>
      </c>
      <c r="D268" t="str">
        <f>IF(IFERROR(VLOOKUP(C268,'Dungeon&amp;Framework'!CG:CL,3,FALSE),"") = 0,"",IFERROR(VLOOKUP(C268,'Dungeon&amp;Framework'!CG:CL,3,FALSE),"") )</f>
        <v/>
      </c>
      <c r="G268" t="str">
        <f>IF( IFERROR(VLOOKUP(C268,'Dungeon&amp;Framework'!CG:CN,8,FALSE),"") = 0, "",IFERROR(VLOOKUP(C268,'Dungeon&amp;Framework'!CG:CN,8,FALSE),""))</f>
        <v/>
      </c>
      <c r="H268" s="79" t="s">
        <v>682</v>
      </c>
      <c r="I268" t="s">
        <v>681</v>
      </c>
      <c r="J268">
        <v>3</v>
      </c>
      <c r="K268">
        <f>SUM($J$3:J268)</f>
        <v>94</v>
      </c>
      <c r="L268">
        <v>360</v>
      </c>
      <c r="O268">
        <f>SUM($L$2:L268)</f>
        <v>37520</v>
      </c>
      <c r="P268">
        <f t="shared" si="4"/>
        <v>375.2</v>
      </c>
    </row>
    <row r="269" spans="3:16" hidden="1" x14ac:dyDescent="0.2">
      <c r="C269">
        <v>268</v>
      </c>
      <c r="D269" t="str">
        <f>IF(IFERROR(VLOOKUP(C269,'Dungeon&amp;Framework'!CG:CL,3,FALSE),"") = 0,"",IFERROR(VLOOKUP(C269,'Dungeon&amp;Framework'!CG:CL,3,FALSE),"") )</f>
        <v/>
      </c>
      <c r="G269" t="str">
        <f>IF( IFERROR(VLOOKUP(C269,'Dungeon&amp;Framework'!CG:CN,8,FALSE),"") = 0, "",IFERROR(VLOOKUP(C269,'Dungeon&amp;Framework'!CG:CN,8,FALSE),""))</f>
        <v/>
      </c>
      <c r="K269">
        <f>SUM($J$3:J269)</f>
        <v>94</v>
      </c>
      <c r="O269">
        <f>SUM($L$2:L269)</f>
        <v>37520</v>
      </c>
      <c r="P269">
        <f t="shared" si="4"/>
        <v>375.2</v>
      </c>
    </row>
    <row r="270" spans="3:16" hidden="1" x14ac:dyDescent="0.2">
      <c r="C270">
        <v>269</v>
      </c>
      <c r="D270" t="str">
        <f>IF(IFERROR(VLOOKUP(C270,'Dungeon&amp;Framework'!CG:CL,3,FALSE),"") = 0,"",IFERROR(VLOOKUP(C270,'Dungeon&amp;Framework'!CG:CL,3,FALSE),"") )</f>
        <v/>
      </c>
      <c r="G270" t="str">
        <f>IF( IFERROR(VLOOKUP(C270,'Dungeon&amp;Framework'!CG:CN,8,FALSE),"") = 0, "",IFERROR(VLOOKUP(C270,'Dungeon&amp;Framework'!CG:CN,8,FALSE),""))</f>
        <v/>
      </c>
      <c r="K270">
        <f>SUM($J$3:J270)</f>
        <v>94</v>
      </c>
      <c r="O270">
        <f>SUM($L$2:L270)</f>
        <v>37520</v>
      </c>
      <c r="P270">
        <f t="shared" si="4"/>
        <v>375.2</v>
      </c>
    </row>
    <row r="271" spans="3:16" hidden="1" x14ac:dyDescent="0.2">
      <c r="C271">
        <v>270</v>
      </c>
      <c r="D271">
        <f>IF(IFERROR(VLOOKUP(C271,'Dungeon&amp;Framework'!CG:CL,3,FALSE),"") = 0,"",IFERROR(VLOOKUP(C271,'Dungeon&amp;Framework'!CG:CL,3,FALSE),"") )</f>
        <v>13</v>
      </c>
      <c r="G271" t="str">
        <f>IF( IFERROR(VLOOKUP(C271,'Dungeon&amp;Framework'!CG:CN,8,FALSE),"") = 0, "",IFERROR(VLOOKUP(C271,'Dungeon&amp;Framework'!CG:CN,8,FALSE),""))</f>
        <v/>
      </c>
      <c r="K271">
        <f>SUM($J$3:J271)</f>
        <v>94</v>
      </c>
      <c r="O271">
        <f>SUM($L$2:L271)</f>
        <v>37520</v>
      </c>
      <c r="P271">
        <f t="shared" si="4"/>
        <v>375.2</v>
      </c>
    </row>
    <row r="272" spans="3:16" hidden="1" x14ac:dyDescent="0.2">
      <c r="C272">
        <v>271</v>
      </c>
      <c r="D272" t="str">
        <f>IF(IFERROR(VLOOKUP(C272,'Dungeon&amp;Framework'!CG:CL,3,FALSE),"") = 0,"",IFERROR(VLOOKUP(C272,'Dungeon&amp;Framework'!CG:CL,3,FALSE),"") )</f>
        <v/>
      </c>
      <c r="G272" t="str">
        <f>IF( IFERROR(VLOOKUP(C272,'Dungeon&amp;Framework'!CG:CN,8,FALSE),"") = 0, "",IFERROR(VLOOKUP(C272,'Dungeon&amp;Framework'!CG:CN,8,FALSE),""))</f>
        <v/>
      </c>
      <c r="K272">
        <f>SUM($J$3:J272)</f>
        <v>94</v>
      </c>
      <c r="O272">
        <f>SUM($L$2:L272)</f>
        <v>37520</v>
      </c>
      <c r="P272">
        <f t="shared" si="4"/>
        <v>375.2</v>
      </c>
    </row>
    <row r="273" spans="3:16" hidden="1" x14ac:dyDescent="0.2">
      <c r="C273">
        <v>272</v>
      </c>
      <c r="D273" t="str">
        <f>IF(IFERROR(VLOOKUP(C273,'Dungeon&amp;Framework'!CG:CL,3,FALSE),"") = 0,"",IFERROR(VLOOKUP(C273,'Dungeon&amp;Framework'!CG:CL,3,FALSE),"") )</f>
        <v/>
      </c>
      <c r="G273" t="str">
        <f>IF( IFERROR(VLOOKUP(C273,'Dungeon&amp;Framework'!CG:CN,8,FALSE),"") = 0, "",IFERROR(VLOOKUP(C273,'Dungeon&amp;Framework'!CG:CN,8,FALSE),""))</f>
        <v/>
      </c>
      <c r="K273">
        <f>SUM($J$3:J273)</f>
        <v>94</v>
      </c>
      <c r="O273">
        <f>SUM($L$2:L273)</f>
        <v>37520</v>
      </c>
      <c r="P273">
        <f t="shared" si="4"/>
        <v>375.2</v>
      </c>
    </row>
    <row r="274" spans="3:16" hidden="1" x14ac:dyDescent="0.2">
      <c r="C274">
        <v>273</v>
      </c>
      <c r="D274" t="str">
        <f>IF(IFERROR(VLOOKUP(C274,'Dungeon&amp;Framework'!CG:CL,3,FALSE),"") = 0,"",IFERROR(VLOOKUP(C274,'Dungeon&amp;Framework'!CG:CL,3,FALSE),"") )</f>
        <v/>
      </c>
      <c r="G274" t="str">
        <f>IF( IFERROR(VLOOKUP(C274,'Dungeon&amp;Framework'!CG:CN,8,FALSE),"") = 0, "",IFERROR(VLOOKUP(C274,'Dungeon&amp;Framework'!CG:CN,8,FALSE),""))</f>
        <v/>
      </c>
      <c r="K274">
        <f>SUM($J$3:J274)</f>
        <v>94</v>
      </c>
      <c r="O274">
        <f>SUM($L$2:L274)</f>
        <v>37520</v>
      </c>
      <c r="P274">
        <f t="shared" si="4"/>
        <v>375.2</v>
      </c>
    </row>
    <row r="275" spans="3:16" x14ac:dyDescent="0.2">
      <c r="C275">
        <v>274</v>
      </c>
      <c r="D275" t="str">
        <f>IF(IFERROR(VLOOKUP(C275,'Dungeon&amp;Framework'!CG:CL,3,FALSE),"") = 0,"",IFERROR(VLOOKUP(C275,'Dungeon&amp;Framework'!CG:CL,3,FALSE),"") )</f>
        <v/>
      </c>
      <c r="G275" t="str">
        <f>IF( IFERROR(VLOOKUP(C275,'Dungeon&amp;Framework'!CG:CN,8,FALSE),"") = 0, "",IFERROR(VLOOKUP(C275,'Dungeon&amp;Framework'!CG:CN,8,FALSE),""))</f>
        <v/>
      </c>
      <c r="H275" t="s">
        <v>489</v>
      </c>
      <c r="K275">
        <f>SUM($J$3:J275)</f>
        <v>94</v>
      </c>
      <c r="L275">
        <v>750</v>
      </c>
      <c r="O275">
        <f>SUM($L$2:L275)</f>
        <v>38270</v>
      </c>
      <c r="P275">
        <f t="shared" si="4"/>
        <v>382.7</v>
      </c>
    </row>
    <row r="276" spans="3:16" hidden="1" x14ac:dyDescent="0.2">
      <c r="C276">
        <v>275</v>
      </c>
      <c r="D276" t="str">
        <f>IF(IFERROR(VLOOKUP(C276,'Dungeon&amp;Framework'!CG:CL,3,FALSE),"") = 0,"",IFERROR(VLOOKUP(C276,'Dungeon&amp;Framework'!CG:CL,3,FALSE),"") )</f>
        <v/>
      </c>
      <c r="G276" t="str">
        <f>IF( IFERROR(VLOOKUP(C276,'Dungeon&amp;Framework'!CG:CN,8,FALSE),"") = 0, "",IFERROR(VLOOKUP(C276,'Dungeon&amp;Framework'!CG:CN,8,FALSE),""))</f>
        <v/>
      </c>
      <c r="K276">
        <f>SUM($J$3:J276)</f>
        <v>94</v>
      </c>
      <c r="O276">
        <f>SUM($L$2:L276)</f>
        <v>38270</v>
      </c>
      <c r="P276">
        <f t="shared" si="4"/>
        <v>382.7</v>
      </c>
    </row>
    <row r="277" spans="3:16" hidden="1" x14ac:dyDescent="0.2">
      <c r="C277">
        <v>276</v>
      </c>
      <c r="D277">
        <f>IF(IFERROR(VLOOKUP(C277,'Dungeon&amp;Framework'!CG:CL,3,FALSE),"") = 0,"",IFERROR(VLOOKUP(C277,'Dungeon&amp;Framework'!CG:CL,3,FALSE),"") )</f>
        <v>14</v>
      </c>
      <c r="G277" t="str">
        <f>IF( IFERROR(VLOOKUP(C277,'Dungeon&amp;Framework'!CG:CN,8,FALSE),"") = 0, "",IFERROR(VLOOKUP(C277,'Dungeon&amp;Framework'!CG:CN,8,FALSE),""))</f>
        <v/>
      </c>
      <c r="K277">
        <f>SUM($J$3:J277)</f>
        <v>94</v>
      </c>
      <c r="O277">
        <f>SUM($L$2:L277)</f>
        <v>38270</v>
      </c>
      <c r="P277">
        <f t="shared" si="4"/>
        <v>382.7</v>
      </c>
    </row>
    <row r="278" spans="3:16" hidden="1" x14ac:dyDescent="0.2">
      <c r="C278">
        <v>277</v>
      </c>
      <c r="D278" t="str">
        <f>IF(IFERROR(VLOOKUP(C278,'Dungeon&amp;Framework'!CG:CL,3,FALSE),"") = 0,"",IFERROR(VLOOKUP(C278,'Dungeon&amp;Framework'!CG:CL,3,FALSE),"") )</f>
        <v/>
      </c>
      <c r="G278" t="str">
        <f>IF( IFERROR(VLOOKUP(C278,'Dungeon&amp;Framework'!CG:CN,8,FALSE),"") = 0, "",IFERROR(VLOOKUP(C278,'Dungeon&amp;Framework'!CG:CN,8,FALSE),""))</f>
        <v/>
      </c>
      <c r="K278">
        <f>SUM($J$3:J278)</f>
        <v>94</v>
      </c>
      <c r="O278">
        <f>SUM($L$2:L278)</f>
        <v>38270</v>
      </c>
      <c r="P278">
        <f t="shared" si="4"/>
        <v>382.7</v>
      </c>
    </row>
    <row r="279" spans="3:16" hidden="1" x14ac:dyDescent="0.2">
      <c r="C279">
        <v>278</v>
      </c>
      <c r="D279" t="str">
        <f>IF(IFERROR(VLOOKUP(C279,'Dungeon&amp;Framework'!CG:CL,3,FALSE),"") = 0,"",IFERROR(VLOOKUP(C279,'Dungeon&amp;Framework'!CG:CL,3,FALSE),"") )</f>
        <v/>
      </c>
      <c r="G279" t="str">
        <f>IF( IFERROR(VLOOKUP(C279,'Dungeon&amp;Framework'!CG:CN,8,FALSE),"") = 0, "",IFERROR(VLOOKUP(C279,'Dungeon&amp;Framework'!CG:CN,8,FALSE),""))</f>
        <v/>
      </c>
      <c r="K279">
        <f>SUM($J$3:J279)</f>
        <v>94</v>
      </c>
      <c r="O279">
        <f>SUM($L$2:L279)</f>
        <v>38270</v>
      </c>
      <c r="P279">
        <f t="shared" si="4"/>
        <v>382.7</v>
      </c>
    </row>
    <row r="280" spans="3:16" x14ac:dyDescent="0.2">
      <c r="C280">
        <v>279</v>
      </c>
      <c r="D280" t="str">
        <f>IF(IFERROR(VLOOKUP(C280,'Dungeon&amp;Framework'!CG:CL,3,FALSE),"") = 0,"",IFERROR(VLOOKUP(C280,'Dungeon&amp;Framework'!CG:CL,3,FALSE),"") )</f>
        <v/>
      </c>
      <c r="G280" t="str">
        <f>IF( IFERROR(VLOOKUP(C280,'Dungeon&amp;Framework'!CG:CN,8,FALSE),"") = 0, "",IFERROR(VLOOKUP(C280,'Dungeon&amp;Framework'!CG:CN,8,FALSE),""))</f>
        <v/>
      </c>
      <c r="H280" t="s">
        <v>483</v>
      </c>
      <c r="K280">
        <f>SUM($J$3:J280)</f>
        <v>94</v>
      </c>
      <c r="L280">
        <v>270</v>
      </c>
      <c r="O280">
        <f>SUM($L$2:L280)</f>
        <v>38540</v>
      </c>
      <c r="P280">
        <f t="shared" si="4"/>
        <v>385.4</v>
      </c>
    </row>
    <row r="281" spans="3:16" x14ac:dyDescent="0.2">
      <c r="C281">
        <v>280</v>
      </c>
      <c r="D281" t="str">
        <f>IF(IFERROR(VLOOKUP(C281,'Dungeon&amp;Framework'!CG:CL,3,FALSE),"") = 0,"",IFERROR(VLOOKUP(C281,'Dungeon&amp;Framework'!CG:CL,3,FALSE),"") )</f>
        <v/>
      </c>
      <c r="F281">
        <v>1</v>
      </c>
      <c r="G281" t="str">
        <f>IF( IFERROR(VLOOKUP(C281,'Dungeon&amp;Framework'!CG:CN,8,FALSE),"") = 0, "",IFERROR(VLOOKUP(C281,'Dungeon&amp;Framework'!CG:CN,8,FALSE),""))</f>
        <v/>
      </c>
      <c r="H281" s="93" t="s">
        <v>485</v>
      </c>
      <c r="I281" s="93"/>
      <c r="J281" s="93"/>
      <c r="K281">
        <f>SUM($J$3:J281)</f>
        <v>94</v>
      </c>
      <c r="L281">
        <v>2500</v>
      </c>
      <c r="O281">
        <f>SUM($L$2:L281)</f>
        <v>41040</v>
      </c>
      <c r="P281">
        <f t="shared" si="4"/>
        <v>410.4</v>
      </c>
    </row>
    <row r="282" spans="3:16" hidden="1" x14ac:dyDescent="0.2">
      <c r="C282">
        <v>281</v>
      </c>
      <c r="D282" t="str">
        <f>IF(IFERROR(VLOOKUP(C282,'Dungeon&amp;Framework'!CG:CL,3,FALSE),"") = 0,"",IFERROR(VLOOKUP(C282,'Dungeon&amp;Framework'!CG:CL,3,FALSE),"") )</f>
        <v/>
      </c>
      <c r="G282" t="str">
        <f>IF( IFERROR(VLOOKUP(C282,'Dungeon&amp;Framework'!CG:CN,8,FALSE),"") = 0, "",IFERROR(VLOOKUP(C282,'Dungeon&amp;Framework'!CG:CN,8,FALSE),""))</f>
        <v/>
      </c>
      <c r="K282">
        <f>SUM($J$3:J282)</f>
        <v>94</v>
      </c>
      <c r="O282">
        <f>SUM($L$2:L282)</f>
        <v>41040</v>
      </c>
      <c r="P282">
        <f t="shared" si="4"/>
        <v>410.4</v>
      </c>
    </row>
    <row r="283" spans="3:16" hidden="1" x14ac:dyDescent="0.2">
      <c r="C283">
        <v>282</v>
      </c>
      <c r="D283">
        <f>IF(IFERROR(VLOOKUP(C283,'Dungeon&amp;Framework'!CG:CL,3,FALSE),"") = 0,"",IFERROR(VLOOKUP(C283,'Dungeon&amp;Framework'!CG:CL,3,FALSE),"") )</f>
        <v>15</v>
      </c>
      <c r="G283" t="str">
        <f>IF( IFERROR(VLOOKUP(C283,'Dungeon&amp;Framework'!CG:CN,8,FALSE),"") = 0, "",IFERROR(VLOOKUP(C283,'Dungeon&amp;Framework'!CG:CN,8,FALSE),""))</f>
        <v/>
      </c>
      <c r="K283">
        <f>SUM($J$3:J283)</f>
        <v>94</v>
      </c>
      <c r="O283">
        <f>SUM($L$2:L283)</f>
        <v>41040</v>
      </c>
      <c r="P283">
        <f t="shared" si="4"/>
        <v>410.4</v>
      </c>
    </row>
    <row r="284" spans="3:16" hidden="1" x14ac:dyDescent="0.2">
      <c r="C284">
        <v>283</v>
      </c>
      <c r="D284" t="str">
        <f>IF(IFERROR(VLOOKUP(C284,'Dungeon&amp;Framework'!CG:CL,3,FALSE),"") = 0,"",IFERROR(VLOOKUP(C284,'Dungeon&amp;Framework'!CG:CL,3,FALSE),"") )</f>
        <v/>
      </c>
      <c r="G284" t="str">
        <f>IF( IFERROR(VLOOKUP(C284,'Dungeon&amp;Framework'!CG:CN,8,FALSE),"") = 0, "",IFERROR(VLOOKUP(C284,'Dungeon&amp;Framework'!CG:CN,8,FALSE),""))</f>
        <v/>
      </c>
      <c r="K284">
        <f>SUM($J$3:J284)</f>
        <v>94</v>
      </c>
      <c r="O284">
        <f>SUM($L$2:L284)</f>
        <v>41040</v>
      </c>
      <c r="P284">
        <f t="shared" si="4"/>
        <v>410.4</v>
      </c>
    </row>
    <row r="285" spans="3:16" hidden="1" x14ac:dyDescent="0.2">
      <c r="C285">
        <v>284</v>
      </c>
      <c r="D285" t="str">
        <f>IF(IFERROR(VLOOKUP(C285,'Dungeon&amp;Framework'!CG:CL,3,FALSE),"") = 0,"",IFERROR(VLOOKUP(C285,'Dungeon&amp;Framework'!CG:CL,3,FALSE),"") )</f>
        <v/>
      </c>
      <c r="G285" t="str">
        <f>IF( IFERROR(VLOOKUP(C285,'Dungeon&amp;Framework'!CG:CN,8,FALSE),"") = 0, "",IFERROR(VLOOKUP(C285,'Dungeon&amp;Framework'!CG:CN,8,FALSE),""))</f>
        <v/>
      </c>
      <c r="K285">
        <f>SUM($J$3:J285)</f>
        <v>94</v>
      </c>
      <c r="O285">
        <f>SUM($L$2:L285)</f>
        <v>41040</v>
      </c>
      <c r="P285">
        <f t="shared" si="4"/>
        <v>410.4</v>
      </c>
    </row>
    <row r="286" spans="3:16" hidden="1" x14ac:dyDescent="0.2">
      <c r="C286">
        <v>285</v>
      </c>
      <c r="D286" t="str">
        <f>IF(IFERROR(VLOOKUP(C286,'Dungeon&amp;Framework'!CG:CL,3,FALSE),"") = 0,"",IFERROR(VLOOKUP(C286,'Dungeon&amp;Framework'!CG:CL,3,FALSE),"") )</f>
        <v/>
      </c>
      <c r="G286" t="str">
        <f>IF( IFERROR(VLOOKUP(C286,'Dungeon&amp;Framework'!CG:CN,8,FALSE),"") = 0, "",IFERROR(VLOOKUP(C286,'Dungeon&amp;Framework'!CG:CN,8,FALSE),""))</f>
        <v/>
      </c>
      <c r="K286">
        <f>SUM($J$3:J286)</f>
        <v>94</v>
      </c>
      <c r="O286">
        <f>SUM($L$2:L286)</f>
        <v>41040</v>
      </c>
      <c r="P286">
        <f t="shared" si="4"/>
        <v>410.4</v>
      </c>
    </row>
    <row r="287" spans="3:16" hidden="1" x14ac:dyDescent="0.2">
      <c r="C287">
        <v>286</v>
      </c>
      <c r="D287" t="str">
        <f>IF(IFERROR(VLOOKUP(C287,'Dungeon&amp;Framework'!CG:CL,3,FALSE),"") = 0,"",IFERROR(VLOOKUP(C287,'Dungeon&amp;Framework'!CG:CL,3,FALSE),"") )</f>
        <v/>
      </c>
      <c r="G287" t="str">
        <f>IF( IFERROR(VLOOKUP(C287,'Dungeon&amp;Framework'!CG:CN,8,FALSE),"") = 0, "",IFERROR(VLOOKUP(C287,'Dungeon&amp;Framework'!CG:CN,8,FALSE),""))</f>
        <v/>
      </c>
      <c r="K287">
        <f>SUM($J$3:J287)</f>
        <v>94</v>
      </c>
      <c r="O287">
        <f>SUM($L$2:L287)</f>
        <v>41040</v>
      </c>
      <c r="P287">
        <f t="shared" si="4"/>
        <v>410.4</v>
      </c>
    </row>
    <row r="288" spans="3:16" x14ac:dyDescent="0.2">
      <c r="C288">
        <v>287</v>
      </c>
      <c r="D288" t="str">
        <f>IF(IFERROR(VLOOKUP(C288,'Dungeon&amp;Framework'!CG:CL,3,FALSE),"") = 0,"",IFERROR(VLOOKUP(C288,'Dungeon&amp;Framework'!CG:CL,3,FALSE),"") )</f>
        <v/>
      </c>
      <c r="G288" t="str">
        <f>IF( IFERROR(VLOOKUP(C288,'Dungeon&amp;Framework'!CG:CN,8,FALSE),"") = 0, "",IFERROR(VLOOKUP(C288,'Dungeon&amp;Framework'!CG:CN,8,FALSE),""))</f>
        <v/>
      </c>
      <c r="H288" s="79" t="s">
        <v>489</v>
      </c>
      <c r="I288" s="79"/>
      <c r="J288" s="79"/>
      <c r="K288">
        <f>SUM($J$3:J288)</f>
        <v>94</v>
      </c>
      <c r="L288">
        <v>750</v>
      </c>
      <c r="O288">
        <f>SUM($L$2:L288)</f>
        <v>41790</v>
      </c>
      <c r="P288">
        <f t="shared" si="4"/>
        <v>417.9</v>
      </c>
    </row>
    <row r="289" spans="3:16" hidden="1" x14ac:dyDescent="0.2">
      <c r="C289">
        <v>288</v>
      </c>
      <c r="D289">
        <f>IF(IFERROR(VLOOKUP(C289,'Dungeon&amp;Framework'!CG:CL,3,FALSE),"") = 0,"",IFERROR(VLOOKUP(C289,'Dungeon&amp;Framework'!CG:CL,3,FALSE),"") )</f>
        <v>16</v>
      </c>
      <c r="G289" t="str">
        <f>IF( IFERROR(VLOOKUP(C289,'Dungeon&amp;Framework'!CG:CN,8,FALSE),"") = 0, "",IFERROR(VLOOKUP(C289,'Dungeon&amp;Framework'!CG:CN,8,FALSE),""))</f>
        <v/>
      </c>
      <c r="K289">
        <f>SUM($J$3:J289)</f>
        <v>94</v>
      </c>
      <c r="O289">
        <f>SUM($L$2:L289)</f>
        <v>41790</v>
      </c>
      <c r="P289">
        <f t="shared" si="4"/>
        <v>417.9</v>
      </c>
    </row>
    <row r="290" spans="3:16" hidden="1" x14ac:dyDescent="0.2">
      <c r="C290">
        <v>289</v>
      </c>
      <c r="D290" t="str">
        <f>IF(IFERROR(VLOOKUP(C290,'Dungeon&amp;Framework'!CG:CL,3,FALSE),"") = 0,"",IFERROR(VLOOKUP(C290,'Dungeon&amp;Framework'!CG:CL,3,FALSE),"") )</f>
        <v/>
      </c>
      <c r="G290" t="str">
        <f>IF( IFERROR(VLOOKUP(C290,'Dungeon&amp;Framework'!CG:CN,8,FALSE),"") = 0, "",IFERROR(VLOOKUP(C290,'Dungeon&amp;Framework'!CG:CN,8,FALSE),""))</f>
        <v/>
      </c>
      <c r="K290">
        <f>SUM($J$3:J290)</f>
        <v>94</v>
      </c>
      <c r="O290">
        <f>SUM($L$2:L290)</f>
        <v>41790</v>
      </c>
      <c r="P290">
        <f t="shared" si="4"/>
        <v>417.9</v>
      </c>
    </row>
    <row r="291" spans="3:16" hidden="1" x14ac:dyDescent="0.2">
      <c r="C291">
        <v>290</v>
      </c>
      <c r="D291" t="str">
        <f>IF(IFERROR(VLOOKUP(C291,'Dungeon&amp;Framework'!CG:CL,3,FALSE),"") = 0,"",IFERROR(VLOOKUP(C291,'Dungeon&amp;Framework'!CG:CL,3,FALSE),"") )</f>
        <v/>
      </c>
      <c r="G291" t="str">
        <f>IF( IFERROR(VLOOKUP(C291,'Dungeon&amp;Framework'!CG:CN,8,FALSE),"") = 0, "",IFERROR(VLOOKUP(C291,'Dungeon&amp;Framework'!CG:CN,8,FALSE),""))</f>
        <v/>
      </c>
      <c r="K291">
        <f>SUM($J$3:J291)</f>
        <v>94</v>
      </c>
      <c r="O291">
        <f>SUM($L$2:L291)</f>
        <v>41790</v>
      </c>
      <c r="P291">
        <f t="shared" si="4"/>
        <v>417.9</v>
      </c>
    </row>
    <row r="292" spans="3:16" hidden="1" x14ac:dyDescent="0.2">
      <c r="C292">
        <v>291</v>
      </c>
      <c r="D292" t="str">
        <f>IF(IFERROR(VLOOKUP(C292,'Dungeon&amp;Framework'!CG:CL,3,FALSE),"") = 0,"",IFERROR(VLOOKUP(C292,'Dungeon&amp;Framework'!CG:CL,3,FALSE),"") )</f>
        <v/>
      </c>
      <c r="G292" t="str">
        <f>IF( IFERROR(VLOOKUP(C292,'Dungeon&amp;Framework'!CG:CN,8,FALSE),"") = 0, "",IFERROR(VLOOKUP(C292,'Dungeon&amp;Framework'!CG:CN,8,FALSE),""))</f>
        <v/>
      </c>
      <c r="K292">
        <f>SUM($J$3:J292)</f>
        <v>94</v>
      </c>
      <c r="O292">
        <f>SUM($L$2:L292)</f>
        <v>41790</v>
      </c>
      <c r="P292">
        <f t="shared" si="4"/>
        <v>417.9</v>
      </c>
    </row>
    <row r="293" spans="3:16" hidden="1" x14ac:dyDescent="0.2">
      <c r="C293">
        <v>292</v>
      </c>
      <c r="D293" t="str">
        <f>IF(IFERROR(VLOOKUP(C293,'Dungeon&amp;Framework'!CG:CL,3,FALSE),"") = 0,"",IFERROR(VLOOKUP(C293,'Dungeon&amp;Framework'!CG:CL,3,FALSE),"") )</f>
        <v/>
      </c>
      <c r="G293" t="str">
        <f>IF( IFERROR(VLOOKUP(C293,'Dungeon&amp;Framework'!CG:CN,8,FALSE),"") = 0, "",IFERROR(VLOOKUP(C293,'Dungeon&amp;Framework'!CG:CN,8,FALSE),""))</f>
        <v/>
      </c>
      <c r="K293">
        <f>SUM($J$3:J293)</f>
        <v>94</v>
      </c>
      <c r="O293">
        <f>SUM($L$2:L293)</f>
        <v>41790</v>
      </c>
      <c r="P293">
        <f t="shared" si="4"/>
        <v>417.9</v>
      </c>
    </row>
    <row r="294" spans="3:16" hidden="1" x14ac:dyDescent="0.2">
      <c r="C294">
        <v>293</v>
      </c>
      <c r="D294" t="str">
        <f>IF(IFERROR(VLOOKUP(C294,'Dungeon&amp;Framework'!CG:CL,3,FALSE),"") = 0,"",IFERROR(VLOOKUP(C294,'Dungeon&amp;Framework'!CG:CL,3,FALSE),"") )</f>
        <v/>
      </c>
      <c r="G294" t="str">
        <f>IF( IFERROR(VLOOKUP(C294,'Dungeon&amp;Framework'!CG:CN,8,FALSE),"") = 0, "",IFERROR(VLOOKUP(C294,'Dungeon&amp;Framework'!CG:CN,8,FALSE),""))</f>
        <v/>
      </c>
      <c r="K294">
        <f>SUM($J$3:J294)</f>
        <v>94</v>
      </c>
      <c r="O294">
        <f>SUM($L$2:L294)</f>
        <v>41790</v>
      </c>
      <c r="P294">
        <f t="shared" si="4"/>
        <v>417.9</v>
      </c>
    </row>
    <row r="295" spans="3:16" x14ac:dyDescent="0.2">
      <c r="C295">
        <v>294</v>
      </c>
      <c r="D295">
        <f>IF(IFERROR(VLOOKUP(C295,'Dungeon&amp;Framework'!CG:CL,3,FALSE),"") = 0,"",IFERROR(VLOOKUP(C295,'Dungeon&amp;Framework'!CG:CL,3,FALSE),"") )</f>
        <v>17</v>
      </c>
      <c r="G295" t="str">
        <f>IF( IFERROR(VLOOKUP(C295,'Dungeon&amp;Framework'!CG:CN,8,FALSE),"") = 0, "",IFERROR(VLOOKUP(C295,'Dungeon&amp;Framework'!CG:CN,8,FALSE),""))</f>
        <v/>
      </c>
      <c r="H295" t="s">
        <v>483</v>
      </c>
      <c r="K295">
        <f>SUM($J$3:J295)</f>
        <v>94</v>
      </c>
      <c r="L295">
        <v>270</v>
      </c>
      <c r="O295">
        <f>SUM($L$2:L295)</f>
        <v>42060</v>
      </c>
      <c r="P295">
        <f t="shared" si="4"/>
        <v>420.6</v>
      </c>
    </row>
    <row r="296" spans="3:16" hidden="1" x14ac:dyDescent="0.2">
      <c r="C296">
        <v>295</v>
      </c>
      <c r="D296" t="str">
        <f>IF(IFERROR(VLOOKUP(C296,'Dungeon&amp;Framework'!CG:CL,3,FALSE),"") = 0,"",IFERROR(VLOOKUP(C296,'Dungeon&amp;Framework'!CG:CL,3,FALSE),"") )</f>
        <v/>
      </c>
      <c r="G296" t="str">
        <f>IF( IFERROR(VLOOKUP(C296,'Dungeon&amp;Framework'!CG:CN,8,FALSE),"") = 0, "",IFERROR(VLOOKUP(C296,'Dungeon&amp;Framework'!CG:CN,8,FALSE),""))</f>
        <v/>
      </c>
      <c r="K296">
        <f>SUM($J$3:J296)</f>
        <v>94</v>
      </c>
      <c r="O296">
        <f>SUM($L$2:L296)</f>
        <v>42060</v>
      </c>
      <c r="P296">
        <f t="shared" si="4"/>
        <v>420.6</v>
      </c>
    </row>
    <row r="297" spans="3:16" hidden="1" x14ac:dyDescent="0.2">
      <c r="C297">
        <v>296</v>
      </c>
      <c r="D297" t="str">
        <f>IF(IFERROR(VLOOKUP(C297,'Dungeon&amp;Framework'!CG:CL,3,FALSE),"") = 0,"",IFERROR(VLOOKUP(C297,'Dungeon&amp;Framework'!CG:CL,3,FALSE),"") )</f>
        <v/>
      </c>
      <c r="G297" t="str">
        <f>IF( IFERROR(VLOOKUP(C297,'Dungeon&amp;Framework'!CG:CN,8,FALSE),"") = 0, "",IFERROR(VLOOKUP(C297,'Dungeon&amp;Framework'!CG:CN,8,FALSE),""))</f>
        <v/>
      </c>
      <c r="K297">
        <f>SUM($J$3:J297)</f>
        <v>94</v>
      </c>
      <c r="O297">
        <f>SUM($L$2:L297)</f>
        <v>42060</v>
      </c>
      <c r="P297">
        <f t="shared" si="4"/>
        <v>420.6</v>
      </c>
    </row>
    <row r="298" spans="3:16" hidden="1" x14ac:dyDescent="0.2">
      <c r="C298">
        <v>297</v>
      </c>
      <c r="D298" t="str">
        <f>IF(IFERROR(VLOOKUP(C298,'Dungeon&amp;Framework'!CG:CL,3,FALSE),"") = 0,"",IFERROR(VLOOKUP(C298,'Dungeon&amp;Framework'!CG:CL,3,FALSE),"") )</f>
        <v/>
      </c>
      <c r="G298" t="str">
        <f>IF( IFERROR(VLOOKUP(C298,'Dungeon&amp;Framework'!CG:CN,8,FALSE),"") = 0, "",IFERROR(VLOOKUP(C298,'Dungeon&amp;Framework'!CG:CN,8,FALSE),""))</f>
        <v/>
      </c>
      <c r="K298">
        <f>SUM($J$3:J298)</f>
        <v>94</v>
      </c>
      <c r="O298">
        <f>SUM($L$2:L298)</f>
        <v>42060</v>
      </c>
      <c r="P298">
        <f t="shared" si="4"/>
        <v>420.6</v>
      </c>
    </row>
    <row r="299" spans="3:16" hidden="1" x14ac:dyDescent="0.2">
      <c r="C299">
        <v>298</v>
      </c>
      <c r="D299" t="str">
        <f>IF(IFERROR(VLOOKUP(C299,'Dungeon&amp;Framework'!CG:CL,3,FALSE),"") = 0,"",IFERROR(VLOOKUP(C299,'Dungeon&amp;Framework'!CG:CL,3,FALSE),"") )</f>
        <v/>
      </c>
      <c r="G299" t="str">
        <f>IF( IFERROR(VLOOKUP(C299,'Dungeon&amp;Framework'!CG:CN,8,FALSE),"") = 0, "",IFERROR(VLOOKUP(C299,'Dungeon&amp;Framework'!CG:CN,8,FALSE),""))</f>
        <v/>
      </c>
      <c r="K299">
        <f>SUM($J$3:J299)</f>
        <v>94</v>
      </c>
      <c r="O299">
        <f>SUM($L$2:L299)</f>
        <v>42060</v>
      </c>
      <c r="P299">
        <f t="shared" si="4"/>
        <v>420.6</v>
      </c>
    </row>
    <row r="300" spans="3:16" x14ac:dyDescent="0.2">
      <c r="C300">
        <v>299</v>
      </c>
      <c r="D300" t="str">
        <f>IF(IFERROR(VLOOKUP(C300,'Dungeon&amp;Framework'!CG:CL,3,FALSE),"") = 0,"",IFERROR(VLOOKUP(C300,'Dungeon&amp;Framework'!CG:CL,3,FALSE),"") )</f>
        <v/>
      </c>
      <c r="G300" t="str">
        <f>IF( IFERROR(VLOOKUP(C300,'Dungeon&amp;Framework'!CG:CN,8,FALSE),"") = 0, "",IFERROR(VLOOKUP(C300,'Dungeon&amp;Framework'!CG:CN,8,FALSE),""))</f>
        <v/>
      </c>
      <c r="H300" t="s">
        <v>487</v>
      </c>
      <c r="J300">
        <v>5</v>
      </c>
      <c r="K300">
        <f>SUM($J$3:J300)</f>
        <v>99</v>
      </c>
      <c r="L300">
        <v>250</v>
      </c>
      <c r="O300">
        <f>SUM($L$2:L300)</f>
        <v>42310</v>
      </c>
      <c r="P300">
        <f t="shared" si="4"/>
        <v>423.1</v>
      </c>
    </row>
    <row r="301" spans="3:16" x14ac:dyDescent="0.2">
      <c r="C301">
        <v>300</v>
      </c>
      <c r="D301">
        <f>IF(IFERROR(VLOOKUP(C301,'Dungeon&amp;Framework'!CG:CL,3,FALSE),"") = 0,"",IFERROR(VLOOKUP(C301,'Dungeon&amp;Framework'!CG:CL,3,FALSE),"") )</f>
        <v>18</v>
      </c>
      <c r="F301">
        <v>1</v>
      </c>
      <c r="G301">
        <f>IF( IFERROR(VLOOKUP(C301,'Dungeon&amp;Framework'!CG:CN,8,FALSE),"") = 0, "",IFERROR(VLOOKUP(C301,'Dungeon&amp;Framework'!CG:CN,8,FALSE),""))</f>
        <v>20476.666666666668</v>
      </c>
      <c r="H301" s="93" t="s">
        <v>476</v>
      </c>
      <c r="I301" s="93"/>
      <c r="J301" s="93">
        <v>5</v>
      </c>
      <c r="K301">
        <f>SUM($J$3:J301)</f>
        <v>104</v>
      </c>
      <c r="L301">
        <v>3000</v>
      </c>
      <c r="O301">
        <f>SUM($L$2:L301)</f>
        <v>45310</v>
      </c>
      <c r="P301">
        <f t="shared" si="4"/>
        <v>453.1</v>
      </c>
    </row>
    <row r="302" spans="3:16" hidden="1" x14ac:dyDescent="0.2">
      <c r="C302">
        <v>301</v>
      </c>
      <c r="D302" t="str">
        <f>IF(IFERROR(VLOOKUP(C302,'Dungeon&amp;Framework'!CG:CL,3,FALSE),"") = 0,"",IFERROR(VLOOKUP(C302,'Dungeon&amp;Framework'!CG:CL,3,FALSE),"") )</f>
        <v/>
      </c>
      <c r="G302" t="str">
        <f>IF( IFERROR(VLOOKUP(C302,'Dungeon&amp;Framework'!CG:CN,8,FALSE),"") = 0, "",IFERROR(VLOOKUP(C302,'Dungeon&amp;Framework'!CG:CN,8,FALSE),""))</f>
        <v/>
      </c>
      <c r="K302">
        <f>SUM($J$3:J302)</f>
        <v>104</v>
      </c>
      <c r="O302">
        <f>SUM($L$2:L302)</f>
        <v>45310</v>
      </c>
      <c r="P302">
        <f t="shared" si="4"/>
        <v>453.1</v>
      </c>
    </row>
    <row r="303" spans="3:16" hidden="1" x14ac:dyDescent="0.2">
      <c r="C303">
        <v>302</v>
      </c>
      <c r="D303" t="str">
        <f>IF(IFERROR(VLOOKUP(C303,'Dungeon&amp;Framework'!CG:CL,3,FALSE),"") = 0,"",IFERROR(VLOOKUP(C303,'Dungeon&amp;Framework'!CG:CL,3,FALSE),"") )</f>
        <v/>
      </c>
      <c r="G303" t="str">
        <f>IF( IFERROR(VLOOKUP(C303,'Dungeon&amp;Framework'!CG:CN,8,FALSE),"") = 0, "",IFERROR(VLOOKUP(C303,'Dungeon&amp;Framework'!CG:CN,8,FALSE),""))</f>
        <v/>
      </c>
      <c r="K303">
        <f>SUM($J$3:J303)</f>
        <v>104</v>
      </c>
      <c r="O303">
        <f>SUM($L$2:L303)</f>
        <v>45310</v>
      </c>
      <c r="P303">
        <f t="shared" si="4"/>
        <v>453.1</v>
      </c>
    </row>
    <row r="304" spans="3:16" hidden="1" x14ac:dyDescent="0.2">
      <c r="C304">
        <v>303</v>
      </c>
      <c r="D304" t="str">
        <f>IF(IFERROR(VLOOKUP(C304,'Dungeon&amp;Framework'!CG:CL,3,FALSE),"") = 0,"",IFERROR(VLOOKUP(C304,'Dungeon&amp;Framework'!CG:CL,3,FALSE),"") )</f>
        <v/>
      </c>
      <c r="G304" t="str">
        <f>IF( IFERROR(VLOOKUP(C304,'Dungeon&amp;Framework'!CG:CN,8,FALSE),"") = 0, "",IFERROR(VLOOKUP(C304,'Dungeon&amp;Framework'!CG:CN,8,FALSE),""))</f>
        <v/>
      </c>
      <c r="K304">
        <f>SUM($J$3:J304)</f>
        <v>104</v>
      </c>
      <c r="O304">
        <f>SUM($L$2:L304)</f>
        <v>45310</v>
      </c>
      <c r="P304">
        <f t="shared" si="4"/>
        <v>453.1</v>
      </c>
    </row>
    <row r="305" spans="3:16" hidden="1" x14ac:dyDescent="0.2">
      <c r="C305">
        <v>304</v>
      </c>
      <c r="D305" t="str">
        <f>IF(IFERROR(VLOOKUP(C305,'Dungeon&amp;Framework'!CG:CL,3,FALSE),"") = 0,"",IFERROR(VLOOKUP(C305,'Dungeon&amp;Framework'!CG:CL,3,FALSE),"") )</f>
        <v/>
      </c>
      <c r="G305" t="str">
        <f>IF( IFERROR(VLOOKUP(C305,'Dungeon&amp;Framework'!CG:CN,8,FALSE),"") = 0, "",IFERROR(VLOOKUP(C305,'Dungeon&amp;Framework'!CG:CN,8,FALSE),""))</f>
        <v/>
      </c>
      <c r="K305">
        <f>SUM($J$3:J305)</f>
        <v>104</v>
      </c>
      <c r="O305">
        <f>SUM($L$2:L305)</f>
        <v>45310</v>
      </c>
      <c r="P305">
        <f t="shared" si="4"/>
        <v>453.1</v>
      </c>
    </row>
    <row r="306" spans="3:16" hidden="1" x14ac:dyDescent="0.2">
      <c r="C306">
        <v>305</v>
      </c>
      <c r="D306" t="str">
        <f>IF(IFERROR(VLOOKUP(C306,'Dungeon&amp;Framework'!CG:CL,3,FALSE),"") = 0,"",IFERROR(VLOOKUP(C306,'Dungeon&amp;Framework'!CG:CL,3,FALSE),"") )</f>
        <v/>
      </c>
      <c r="G306" t="str">
        <f>IF( IFERROR(VLOOKUP(C306,'Dungeon&amp;Framework'!CG:CN,8,FALSE),"") = 0, "",IFERROR(VLOOKUP(C306,'Dungeon&amp;Framework'!CG:CN,8,FALSE),""))</f>
        <v/>
      </c>
      <c r="K306">
        <f>SUM($J$3:J306)</f>
        <v>104</v>
      </c>
      <c r="O306">
        <f>SUM($L$2:L306)</f>
        <v>45310</v>
      </c>
      <c r="P306">
        <f t="shared" si="4"/>
        <v>453.1</v>
      </c>
    </row>
    <row r="307" spans="3:16" hidden="1" x14ac:dyDescent="0.2">
      <c r="C307">
        <v>306</v>
      </c>
      <c r="D307" t="str">
        <f>IF(IFERROR(VLOOKUP(C307,'Dungeon&amp;Framework'!CG:CL,3,FALSE),"") = 0,"",IFERROR(VLOOKUP(C307,'Dungeon&amp;Framework'!CG:CL,3,FALSE),"") )</f>
        <v/>
      </c>
      <c r="G307" t="str">
        <f>IF( IFERROR(VLOOKUP(C307,'Dungeon&amp;Framework'!CG:CN,8,FALSE),"") = 0, "",IFERROR(VLOOKUP(C307,'Dungeon&amp;Framework'!CG:CN,8,FALSE),""))</f>
        <v/>
      </c>
      <c r="K307">
        <f>SUM($J$3:J307)</f>
        <v>104</v>
      </c>
      <c r="O307">
        <f>SUM($L$2:L307)</f>
        <v>45310</v>
      </c>
      <c r="P307">
        <f t="shared" si="4"/>
        <v>453.1</v>
      </c>
    </row>
    <row r="308" spans="3:16" x14ac:dyDescent="0.2">
      <c r="C308">
        <v>307</v>
      </c>
      <c r="D308">
        <f>IF(IFERROR(VLOOKUP(C308,'Dungeon&amp;Framework'!CG:CL,3,FALSE),"") = 0,"",IFERROR(VLOOKUP(C308,'Dungeon&amp;Framework'!CG:CL,3,FALSE),"") )</f>
        <v>1</v>
      </c>
      <c r="G308" t="str">
        <f>IF( IFERROR(VLOOKUP(C308,'Dungeon&amp;Framework'!CG:CN,8,FALSE),"") = 0, "",IFERROR(VLOOKUP(C308,'Dungeon&amp;Framework'!CG:CN,8,FALSE),""))</f>
        <v/>
      </c>
      <c r="H308" s="79" t="s">
        <v>682</v>
      </c>
      <c r="I308" t="s">
        <v>681</v>
      </c>
      <c r="J308">
        <v>3</v>
      </c>
      <c r="K308">
        <f>SUM($J$3:J308)</f>
        <v>107</v>
      </c>
      <c r="L308">
        <v>360</v>
      </c>
      <c r="O308">
        <f>SUM($L$2:L308)</f>
        <v>45670</v>
      </c>
      <c r="P308">
        <f t="shared" si="4"/>
        <v>456.7</v>
      </c>
    </row>
    <row r="309" spans="3:16" hidden="1" x14ac:dyDescent="0.2">
      <c r="C309">
        <v>308</v>
      </c>
      <c r="D309" t="str">
        <f>IF(IFERROR(VLOOKUP(C309,'Dungeon&amp;Framework'!CG:CL,3,FALSE),"") = 0,"",IFERROR(VLOOKUP(C309,'Dungeon&amp;Framework'!CG:CL,3,FALSE),"") )</f>
        <v/>
      </c>
      <c r="G309" t="str">
        <f>IF( IFERROR(VLOOKUP(C309,'Dungeon&amp;Framework'!CG:CN,8,FALSE),"") = 0, "",IFERROR(VLOOKUP(C309,'Dungeon&amp;Framework'!CG:CN,8,FALSE),""))</f>
        <v/>
      </c>
      <c r="K309">
        <f>SUM($J$3:J309)</f>
        <v>107</v>
      </c>
      <c r="O309">
        <f>SUM($L$2:L309)</f>
        <v>45670</v>
      </c>
      <c r="P309">
        <f t="shared" si="4"/>
        <v>456.7</v>
      </c>
    </row>
    <row r="310" spans="3:16" hidden="1" x14ac:dyDescent="0.2">
      <c r="C310">
        <v>309</v>
      </c>
      <c r="D310" t="str">
        <f>IF(IFERROR(VLOOKUP(C310,'Dungeon&amp;Framework'!CG:CL,3,FALSE),"") = 0,"",IFERROR(VLOOKUP(C310,'Dungeon&amp;Framework'!CG:CL,3,FALSE),"") )</f>
        <v/>
      </c>
      <c r="G310" t="str">
        <f>IF( IFERROR(VLOOKUP(C310,'Dungeon&amp;Framework'!CG:CN,8,FALSE),"") = 0, "",IFERROR(VLOOKUP(C310,'Dungeon&amp;Framework'!CG:CN,8,FALSE),""))</f>
        <v/>
      </c>
      <c r="K310">
        <f>SUM($J$3:J310)</f>
        <v>107</v>
      </c>
      <c r="O310">
        <f>SUM($L$2:L310)</f>
        <v>45670</v>
      </c>
      <c r="P310">
        <f t="shared" si="4"/>
        <v>456.7</v>
      </c>
    </row>
    <row r="311" spans="3:16" hidden="1" x14ac:dyDescent="0.2">
      <c r="C311">
        <v>310</v>
      </c>
      <c r="D311" t="str">
        <f>IF(IFERROR(VLOOKUP(C311,'Dungeon&amp;Framework'!CG:CL,3,FALSE),"") = 0,"",IFERROR(VLOOKUP(C311,'Dungeon&amp;Framework'!CG:CL,3,FALSE),"") )</f>
        <v/>
      </c>
      <c r="G311" t="str">
        <f>IF( IFERROR(VLOOKUP(C311,'Dungeon&amp;Framework'!CG:CN,8,FALSE),"") = 0, "",IFERROR(VLOOKUP(C311,'Dungeon&amp;Framework'!CG:CN,8,FALSE),""))</f>
        <v/>
      </c>
      <c r="K311">
        <f>SUM($J$3:J311)</f>
        <v>107</v>
      </c>
      <c r="O311">
        <f>SUM($L$2:L311)</f>
        <v>45670</v>
      </c>
      <c r="P311">
        <f t="shared" si="4"/>
        <v>456.7</v>
      </c>
    </row>
    <row r="312" spans="3:16" hidden="1" x14ac:dyDescent="0.2">
      <c r="C312">
        <v>311</v>
      </c>
      <c r="D312" t="str">
        <f>IF(IFERROR(VLOOKUP(C312,'Dungeon&amp;Framework'!CG:CL,3,FALSE),"") = 0,"",IFERROR(VLOOKUP(C312,'Dungeon&amp;Framework'!CG:CL,3,FALSE),"") )</f>
        <v/>
      </c>
      <c r="G312" t="str">
        <f>IF( IFERROR(VLOOKUP(C312,'Dungeon&amp;Framework'!CG:CN,8,FALSE),"") = 0, "",IFERROR(VLOOKUP(C312,'Dungeon&amp;Framework'!CG:CN,8,FALSE),""))</f>
        <v/>
      </c>
      <c r="K312">
        <f>SUM($J$3:J312)</f>
        <v>107</v>
      </c>
      <c r="O312">
        <f>SUM($L$2:L312)</f>
        <v>45670</v>
      </c>
      <c r="P312">
        <f t="shared" si="4"/>
        <v>456.7</v>
      </c>
    </row>
    <row r="313" spans="3:16" hidden="1" x14ac:dyDescent="0.2">
      <c r="C313">
        <v>312</v>
      </c>
      <c r="D313" t="str">
        <f>IF(IFERROR(VLOOKUP(C313,'Dungeon&amp;Framework'!CG:CL,3,FALSE),"") = 0,"",IFERROR(VLOOKUP(C313,'Dungeon&amp;Framework'!CG:CL,3,FALSE),"") )</f>
        <v/>
      </c>
      <c r="G313" t="str">
        <f>IF( IFERROR(VLOOKUP(C313,'Dungeon&amp;Framework'!CG:CN,8,FALSE),"") = 0, "",IFERROR(VLOOKUP(C313,'Dungeon&amp;Framework'!CG:CN,8,FALSE),""))</f>
        <v/>
      </c>
      <c r="K313">
        <f>SUM($J$3:J313)</f>
        <v>107</v>
      </c>
      <c r="O313">
        <f>SUM($L$2:L313)</f>
        <v>45670</v>
      </c>
      <c r="P313">
        <f t="shared" si="4"/>
        <v>456.7</v>
      </c>
    </row>
    <row r="314" spans="3:16" hidden="1" x14ac:dyDescent="0.2">
      <c r="C314">
        <v>313</v>
      </c>
      <c r="D314" t="str">
        <f>IF(IFERROR(VLOOKUP(C314,'Dungeon&amp;Framework'!CG:CL,3,FALSE),"") = 0,"",IFERROR(VLOOKUP(C314,'Dungeon&amp;Framework'!CG:CL,3,FALSE),"") )</f>
        <v/>
      </c>
      <c r="G314" t="str">
        <f>IF( IFERROR(VLOOKUP(C314,'Dungeon&amp;Framework'!CG:CN,8,FALSE),"") = 0, "",IFERROR(VLOOKUP(C314,'Dungeon&amp;Framework'!CG:CN,8,FALSE),""))</f>
        <v/>
      </c>
      <c r="K314">
        <f>SUM($J$3:J314)</f>
        <v>107</v>
      </c>
      <c r="O314">
        <f>SUM($L$2:L314)</f>
        <v>45670</v>
      </c>
      <c r="P314">
        <f t="shared" si="4"/>
        <v>456.7</v>
      </c>
    </row>
    <row r="315" spans="3:16" x14ac:dyDescent="0.2">
      <c r="C315">
        <v>314</v>
      </c>
      <c r="D315">
        <f>IF(IFERROR(VLOOKUP(C315,'Dungeon&amp;Framework'!CG:CL,3,FALSE),"") = 0,"",IFERROR(VLOOKUP(C315,'Dungeon&amp;Framework'!CG:CL,3,FALSE),"") )</f>
        <v>2</v>
      </c>
      <c r="G315" t="str">
        <f>IF( IFERROR(VLOOKUP(C315,'Dungeon&amp;Framework'!CG:CN,8,FALSE),"") = 0, "",IFERROR(VLOOKUP(C315,'Dungeon&amp;Framework'!CG:CN,8,FALSE),""))</f>
        <v/>
      </c>
      <c r="H315" t="s">
        <v>489</v>
      </c>
      <c r="K315">
        <f>SUM($J$3:J315)</f>
        <v>107</v>
      </c>
      <c r="L315">
        <v>750</v>
      </c>
      <c r="O315">
        <f>SUM($L$2:L315)</f>
        <v>46420</v>
      </c>
      <c r="P315">
        <f t="shared" si="4"/>
        <v>464.2</v>
      </c>
    </row>
    <row r="316" spans="3:16" hidden="1" x14ac:dyDescent="0.2">
      <c r="C316">
        <v>315</v>
      </c>
      <c r="D316" t="str">
        <f>IF(IFERROR(VLOOKUP(C316,'Dungeon&amp;Framework'!CG:CL,3,FALSE),"") = 0,"",IFERROR(VLOOKUP(C316,'Dungeon&amp;Framework'!CG:CL,3,FALSE),"") )</f>
        <v/>
      </c>
      <c r="G316" t="str">
        <f>IF( IFERROR(VLOOKUP(C316,'Dungeon&amp;Framework'!CG:CN,8,FALSE),"") = 0, "",IFERROR(VLOOKUP(C316,'Dungeon&amp;Framework'!CG:CN,8,FALSE),""))</f>
        <v/>
      </c>
      <c r="K316">
        <f>SUM($J$3:J316)</f>
        <v>107</v>
      </c>
      <c r="O316">
        <f>SUM($L$2:L316)</f>
        <v>46420</v>
      </c>
      <c r="P316">
        <f t="shared" si="4"/>
        <v>464.2</v>
      </c>
    </row>
    <row r="317" spans="3:16" hidden="1" x14ac:dyDescent="0.2">
      <c r="C317">
        <v>316</v>
      </c>
      <c r="D317" t="str">
        <f>IF(IFERROR(VLOOKUP(C317,'Dungeon&amp;Framework'!CG:CL,3,FALSE),"") = 0,"",IFERROR(VLOOKUP(C317,'Dungeon&amp;Framework'!CG:CL,3,FALSE),"") )</f>
        <v/>
      </c>
      <c r="G317" t="str">
        <f>IF( IFERROR(VLOOKUP(C317,'Dungeon&amp;Framework'!CG:CN,8,FALSE),"") = 0, "",IFERROR(VLOOKUP(C317,'Dungeon&amp;Framework'!CG:CN,8,FALSE),""))</f>
        <v/>
      </c>
      <c r="K317">
        <f>SUM($J$3:J317)</f>
        <v>107</v>
      </c>
      <c r="O317">
        <f>SUM($L$2:L317)</f>
        <v>46420</v>
      </c>
      <c r="P317">
        <f t="shared" si="4"/>
        <v>464.2</v>
      </c>
    </row>
    <row r="318" spans="3:16" hidden="1" x14ac:dyDescent="0.2">
      <c r="C318">
        <v>317</v>
      </c>
      <c r="D318" t="str">
        <f>IF(IFERROR(VLOOKUP(C318,'Dungeon&amp;Framework'!CG:CL,3,FALSE),"") = 0,"",IFERROR(VLOOKUP(C318,'Dungeon&amp;Framework'!CG:CL,3,FALSE),"") )</f>
        <v/>
      </c>
      <c r="G318" t="str">
        <f>IF( IFERROR(VLOOKUP(C318,'Dungeon&amp;Framework'!CG:CN,8,FALSE),"") = 0, "",IFERROR(VLOOKUP(C318,'Dungeon&amp;Framework'!CG:CN,8,FALSE),""))</f>
        <v/>
      </c>
      <c r="K318">
        <f>SUM($J$3:J318)</f>
        <v>107</v>
      </c>
      <c r="O318">
        <f>SUM($L$2:L318)</f>
        <v>46420</v>
      </c>
      <c r="P318">
        <f t="shared" si="4"/>
        <v>464.2</v>
      </c>
    </row>
    <row r="319" spans="3:16" hidden="1" x14ac:dyDescent="0.2">
      <c r="C319">
        <v>318</v>
      </c>
      <c r="D319" t="str">
        <f>IF(IFERROR(VLOOKUP(C319,'Dungeon&amp;Framework'!CG:CL,3,FALSE),"") = 0,"",IFERROR(VLOOKUP(C319,'Dungeon&amp;Framework'!CG:CL,3,FALSE),"") )</f>
        <v/>
      </c>
      <c r="G319" t="str">
        <f>IF( IFERROR(VLOOKUP(C319,'Dungeon&amp;Framework'!CG:CN,8,FALSE),"") = 0, "",IFERROR(VLOOKUP(C319,'Dungeon&amp;Framework'!CG:CN,8,FALSE),""))</f>
        <v/>
      </c>
      <c r="K319">
        <f>SUM($J$3:J319)</f>
        <v>107</v>
      </c>
      <c r="O319">
        <f>SUM($L$2:L319)</f>
        <v>46420</v>
      </c>
      <c r="P319">
        <f t="shared" si="4"/>
        <v>464.2</v>
      </c>
    </row>
    <row r="320" spans="3:16" x14ac:dyDescent="0.2">
      <c r="C320">
        <v>319</v>
      </c>
      <c r="D320" t="str">
        <f>IF(IFERROR(VLOOKUP(C320,'Dungeon&amp;Framework'!CG:CL,3,FALSE),"") = 0,"",IFERROR(VLOOKUP(C320,'Dungeon&amp;Framework'!CG:CL,3,FALSE),"") )</f>
        <v/>
      </c>
      <c r="G320" t="str">
        <f>IF( IFERROR(VLOOKUP(C320,'Dungeon&amp;Framework'!CG:CN,8,FALSE),"") = 0, "",IFERROR(VLOOKUP(C320,'Dungeon&amp;Framework'!CG:CN,8,FALSE),""))</f>
        <v/>
      </c>
      <c r="H320" t="s">
        <v>483</v>
      </c>
      <c r="K320">
        <f>SUM($J$3:J320)</f>
        <v>107</v>
      </c>
      <c r="L320">
        <v>270</v>
      </c>
      <c r="O320">
        <f>SUM($L$2:L320)</f>
        <v>46690</v>
      </c>
      <c r="P320">
        <f t="shared" si="4"/>
        <v>466.9</v>
      </c>
    </row>
    <row r="321" spans="3:16" x14ac:dyDescent="0.2">
      <c r="C321">
        <v>320</v>
      </c>
      <c r="D321" t="str">
        <f>IF(IFERROR(VLOOKUP(C321,'Dungeon&amp;Framework'!CG:CL,3,FALSE),"") = 0,"",IFERROR(VLOOKUP(C321,'Dungeon&amp;Framework'!CG:CL,3,FALSE),"") )</f>
        <v/>
      </c>
      <c r="F321">
        <v>1</v>
      </c>
      <c r="G321" t="str">
        <f>IF( IFERROR(VLOOKUP(C321,'Dungeon&amp;Framework'!CG:CN,8,FALSE),"") = 0, "",IFERROR(VLOOKUP(C321,'Dungeon&amp;Framework'!CG:CN,8,FALSE),""))</f>
        <v/>
      </c>
      <c r="H321" s="93" t="s">
        <v>486</v>
      </c>
      <c r="I321" s="93"/>
      <c r="J321" s="93"/>
      <c r="K321">
        <f>SUM($J$3:J321)</f>
        <v>107</v>
      </c>
      <c r="L321">
        <v>3000</v>
      </c>
      <c r="O321">
        <f>SUM($L$2:L321)</f>
        <v>49690</v>
      </c>
      <c r="P321">
        <f t="shared" si="4"/>
        <v>496.9</v>
      </c>
    </row>
    <row r="322" spans="3:16" hidden="1" x14ac:dyDescent="0.2">
      <c r="C322">
        <v>321</v>
      </c>
      <c r="D322" t="str">
        <f>IF(IFERROR(VLOOKUP(C322,'Dungeon&amp;Framework'!CG:CL,3,FALSE),"") = 0,"",IFERROR(VLOOKUP(C322,'Dungeon&amp;Framework'!CG:CL,3,FALSE),"") )</f>
        <v/>
      </c>
      <c r="G322" t="str">
        <f>IF( IFERROR(VLOOKUP(C322,'Dungeon&amp;Framework'!CG:CN,8,FALSE),"") = 0, "",IFERROR(VLOOKUP(C322,'Dungeon&amp;Framework'!CG:CN,8,FALSE),""))</f>
        <v/>
      </c>
      <c r="K322">
        <f>SUM($J$3:J322)</f>
        <v>107</v>
      </c>
      <c r="O322">
        <f>SUM($L$2:L322)</f>
        <v>49690</v>
      </c>
      <c r="P322">
        <f t="shared" si="4"/>
        <v>496.9</v>
      </c>
    </row>
    <row r="323" spans="3:16" hidden="1" x14ac:dyDescent="0.2">
      <c r="C323">
        <v>322</v>
      </c>
      <c r="D323">
        <f>IF(IFERROR(VLOOKUP(C323,'Dungeon&amp;Framework'!CG:CL,3,FALSE),"") = 0,"",IFERROR(VLOOKUP(C323,'Dungeon&amp;Framework'!CG:CL,3,FALSE),"") )</f>
        <v>3</v>
      </c>
      <c r="G323" t="str">
        <f>IF( IFERROR(VLOOKUP(C323,'Dungeon&amp;Framework'!CG:CN,8,FALSE),"") = 0, "",IFERROR(VLOOKUP(C323,'Dungeon&amp;Framework'!CG:CN,8,FALSE),""))</f>
        <v/>
      </c>
      <c r="K323">
        <f>SUM($J$3:J323)</f>
        <v>107</v>
      </c>
      <c r="O323">
        <f>SUM($L$2:L323)</f>
        <v>49690</v>
      </c>
      <c r="P323">
        <f t="shared" ref="P323:P386" si="5">O323/100</f>
        <v>496.9</v>
      </c>
    </row>
    <row r="324" spans="3:16" hidden="1" x14ac:dyDescent="0.2">
      <c r="C324">
        <v>323</v>
      </c>
      <c r="D324" t="str">
        <f>IF(IFERROR(VLOOKUP(C324,'Dungeon&amp;Framework'!CG:CL,3,FALSE),"") = 0,"",IFERROR(VLOOKUP(C324,'Dungeon&amp;Framework'!CG:CL,3,FALSE),"") )</f>
        <v/>
      </c>
      <c r="G324" t="str">
        <f>IF( IFERROR(VLOOKUP(C324,'Dungeon&amp;Framework'!CG:CN,8,FALSE),"") = 0, "",IFERROR(VLOOKUP(C324,'Dungeon&amp;Framework'!CG:CN,8,FALSE),""))</f>
        <v/>
      </c>
      <c r="K324">
        <f>SUM($J$3:J324)</f>
        <v>107</v>
      </c>
      <c r="O324">
        <f>SUM($L$2:L324)</f>
        <v>49690</v>
      </c>
      <c r="P324">
        <f t="shared" si="5"/>
        <v>496.9</v>
      </c>
    </row>
    <row r="325" spans="3:16" hidden="1" x14ac:dyDescent="0.2">
      <c r="C325">
        <v>324</v>
      </c>
      <c r="D325" t="str">
        <f>IF(IFERROR(VLOOKUP(C325,'Dungeon&amp;Framework'!CG:CL,3,FALSE),"") = 0,"",IFERROR(VLOOKUP(C325,'Dungeon&amp;Framework'!CG:CL,3,FALSE),"") )</f>
        <v/>
      </c>
      <c r="G325" t="str">
        <f>IF( IFERROR(VLOOKUP(C325,'Dungeon&amp;Framework'!CG:CN,8,FALSE),"") = 0, "",IFERROR(VLOOKUP(C325,'Dungeon&amp;Framework'!CG:CN,8,FALSE),""))</f>
        <v/>
      </c>
      <c r="K325">
        <f>SUM($J$3:J325)</f>
        <v>107</v>
      </c>
      <c r="O325">
        <f>SUM($L$2:L325)</f>
        <v>49690</v>
      </c>
      <c r="P325">
        <f t="shared" si="5"/>
        <v>496.9</v>
      </c>
    </row>
    <row r="326" spans="3:16" hidden="1" x14ac:dyDescent="0.2">
      <c r="C326">
        <v>325</v>
      </c>
      <c r="D326" t="str">
        <f>IF(IFERROR(VLOOKUP(C326,'Dungeon&amp;Framework'!CG:CL,3,FALSE),"") = 0,"",IFERROR(VLOOKUP(C326,'Dungeon&amp;Framework'!CG:CL,3,FALSE),"") )</f>
        <v/>
      </c>
      <c r="G326" t="str">
        <f>IF( IFERROR(VLOOKUP(C326,'Dungeon&amp;Framework'!CG:CN,8,FALSE),"") = 0, "",IFERROR(VLOOKUP(C326,'Dungeon&amp;Framework'!CG:CN,8,FALSE),""))</f>
        <v/>
      </c>
      <c r="K326">
        <f>SUM($J$3:J326)</f>
        <v>107</v>
      </c>
      <c r="O326">
        <f>SUM($L$2:L326)</f>
        <v>49690</v>
      </c>
      <c r="P326">
        <f t="shared" si="5"/>
        <v>496.9</v>
      </c>
    </row>
    <row r="327" spans="3:16" hidden="1" x14ac:dyDescent="0.2">
      <c r="C327">
        <v>326</v>
      </c>
      <c r="D327" t="str">
        <f>IF(IFERROR(VLOOKUP(C327,'Dungeon&amp;Framework'!CG:CL,3,FALSE),"") = 0,"",IFERROR(VLOOKUP(C327,'Dungeon&amp;Framework'!CG:CL,3,FALSE),"") )</f>
        <v/>
      </c>
      <c r="G327" t="str">
        <f>IF( IFERROR(VLOOKUP(C327,'Dungeon&amp;Framework'!CG:CN,8,FALSE),"") = 0, "",IFERROR(VLOOKUP(C327,'Dungeon&amp;Framework'!CG:CN,8,FALSE),""))</f>
        <v/>
      </c>
      <c r="K327">
        <f>SUM($J$3:J327)</f>
        <v>107</v>
      </c>
      <c r="O327">
        <f>SUM($L$2:L327)</f>
        <v>49690</v>
      </c>
      <c r="P327">
        <f t="shared" si="5"/>
        <v>496.9</v>
      </c>
    </row>
    <row r="328" spans="3:16" x14ac:dyDescent="0.2">
      <c r="C328">
        <v>327</v>
      </c>
      <c r="D328" t="str">
        <f>IF(IFERROR(VLOOKUP(C328,'Dungeon&amp;Framework'!CG:CL,3,FALSE),"") = 0,"",IFERROR(VLOOKUP(C328,'Dungeon&amp;Framework'!CG:CL,3,FALSE),"") )</f>
        <v/>
      </c>
      <c r="G328" t="str">
        <f>IF( IFERROR(VLOOKUP(C328,'Dungeon&amp;Framework'!CG:CN,8,FALSE),"") = 0, "",IFERROR(VLOOKUP(C328,'Dungeon&amp;Framework'!CG:CN,8,FALSE),""))</f>
        <v/>
      </c>
      <c r="H328" s="79" t="s">
        <v>489</v>
      </c>
      <c r="I328" s="79"/>
      <c r="J328" s="79"/>
      <c r="K328">
        <f>SUM($J$3:J328)</f>
        <v>107</v>
      </c>
      <c r="L328">
        <v>750</v>
      </c>
      <c r="O328">
        <f>SUM($L$2:L328)</f>
        <v>50440</v>
      </c>
      <c r="P328">
        <f t="shared" si="5"/>
        <v>504.4</v>
      </c>
    </row>
    <row r="329" spans="3:16" hidden="1" x14ac:dyDescent="0.2">
      <c r="C329">
        <v>328</v>
      </c>
      <c r="D329" t="str">
        <f>IF(IFERROR(VLOOKUP(C329,'Dungeon&amp;Framework'!CG:CL,3,FALSE),"") = 0,"",IFERROR(VLOOKUP(C329,'Dungeon&amp;Framework'!CG:CL,3,FALSE),"") )</f>
        <v/>
      </c>
      <c r="G329" t="str">
        <f>IF( IFERROR(VLOOKUP(C329,'Dungeon&amp;Framework'!CG:CN,8,FALSE),"") = 0, "",IFERROR(VLOOKUP(C329,'Dungeon&amp;Framework'!CG:CN,8,FALSE),""))</f>
        <v/>
      </c>
      <c r="K329">
        <f>SUM($J$3:J329)</f>
        <v>107</v>
      </c>
      <c r="O329">
        <f>SUM($L$2:L329)</f>
        <v>50440</v>
      </c>
      <c r="P329">
        <f t="shared" si="5"/>
        <v>504.4</v>
      </c>
    </row>
    <row r="330" spans="3:16" hidden="1" x14ac:dyDescent="0.2">
      <c r="C330">
        <v>329</v>
      </c>
      <c r="D330" t="str">
        <f>IF(IFERROR(VLOOKUP(C330,'Dungeon&amp;Framework'!CG:CL,3,FALSE),"") = 0,"",IFERROR(VLOOKUP(C330,'Dungeon&amp;Framework'!CG:CL,3,FALSE),"") )</f>
        <v/>
      </c>
      <c r="G330" t="str">
        <f>IF( IFERROR(VLOOKUP(C330,'Dungeon&amp;Framework'!CG:CN,8,FALSE),"") = 0, "",IFERROR(VLOOKUP(C330,'Dungeon&amp;Framework'!CG:CN,8,FALSE),""))</f>
        <v/>
      </c>
      <c r="K330">
        <f>SUM($J$3:J330)</f>
        <v>107</v>
      </c>
      <c r="O330">
        <f>SUM($L$2:L330)</f>
        <v>50440</v>
      </c>
      <c r="P330">
        <f t="shared" si="5"/>
        <v>504.4</v>
      </c>
    </row>
    <row r="331" spans="3:16" hidden="1" x14ac:dyDescent="0.2">
      <c r="C331">
        <v>330</v>
      </c>
      <c r="D331">
        <f>IF(IFERROR(VLOOKUP(C331,'Dungeon&amp;Framework'!CG:CL,3,FALSE),"") = 0,"",IFERROR(VLOOKUP(C331,'Dungeon&amp;Framework'!CG:CL,3,FALSE),"") )</f>
        <v>4</v>
      </c>
      <c r="G331" t="str">
        <f>IF( IFERROR(VLOOKUP(C331,'Dungeon&amp;Framework'!CG:CN,8,FALSE),"") = 0, "",IFERROR(VLOOKUP(C331,'Dungeon&amp;Framework'!CG:CN,8,FALSE),""))</f>
        <v/>
      </c>
      <c r="K331">
        <f>SUM($J$3:J331)</f>
        <v>107</v>
      </c>
      <c r="O331">
        <f>SUM($L$2:L331)</f>
        <v>50440</v>
      </c>
      <c r="P331">
        <f t="shared" si="5"/>
        <v>504.4</v>
      </c>
    </row>
    <row r="332" spans="3:16" hidden="1" x14ac:dyDescent="0.2">
      <c r="C332">
        <v>331</v>
      </c>
      <c r="D332" t="str">
        <f>IF(IFERROR(VLOOKUP(C332,'Dungeon&amp;Framework'!CG:CL,3,FALSE),"") = 0,"",IFERROR(VLOOKUP(C332,'Dungeon&amp;Framework'!CG:CL,3,FALSE),"") )</f>
        <v/>
      </c>
      <c r="G332" t="str">
        <f>IF( IFERROR(VLOOKUP(C332,'Dungeon&amp;Framework'!CG:CN,8,FALSE),"") = 0, "",IFERROR(VLOOKUP(C332,'Dungeon&amp;Framework'!CG:CN,8,FALSE),""))</f>
        <v/>
      </c>
      <c r="K332">
        <f>SUM($J$3:J332)</f>
        <v>107</v>
      </c>
      <c r="O332">
        <f>SUM($L$2:L332)</f>
        <v>50440</v>
      </c>
      <c r="P332">
        <f t="shared" si="5"/>
        <v>504.4</v>
      </c>
    </row>
    <row r="333" spans="3:16" hidden="1" x14ac:dyDescent="0.2">
      <c r="C333">
        <v>332</v>
      </c>
      <c r="D333" t="str">
        <f>IF(IFERROR(VLOOKUP(C333,'Dungeon&amp;Framework'!CG:CL,3,FALSE),"") = 0,"",IFERROR(VLOOKUP(C333,'Dungeon&amp;Framework'!CG:CL,3,FALSE),"") )</f>
        <v/>
      </c>
      <c r="G333" t="str">
        <f>IF( IFERROR(VLOOKUP(C333,'Dungeon&amp;Framework'!CG:CN,8,FALSE),"") = 0, "",IFERROR(VLOOKUP(C333,'Dungeon&amp;Framework'!CG:CN,8,FALSE),""))</f>
        <v/>
      </c>
      <c r="K333">
        <f>SUM($J$3:J333)</f>
        <v>107</v>
      </c>
      <c r="O333">
        <f>SUM($L$2:L333)</f>
        <v>50440</v>
      </c>
      <c r="P333">
        <f t="shared" si="5"/>
        <v>504.4</v>
      </c>
    </row>
    <row r="334" spans="3:16" hidden="1" x14ac:dyDescent="0.2">
      <c r="C334">
        <v>333</v>
      </c>
      <c r="D334" t="str">
        <f>IF(IFERROR(VLOOKUP(C334,'Dungeon&amp;Framework'!CG:CL,3,FALSE),"") = 0,"",IFERROR(VLOOKUP(C334,'Dungeon&amp;Framework'!CG:CL,3,FALSE),"") )</f>
        <v/>
      </c>
      <c r="G334" t="str">
        <f>IF( IFERROR(VLOOKUP(C334,'Dungeon&amp;Framework'!CG:CN,8,FALSE),"") = 0, "",IFERROR(VLOOKUP(C334,'Dungeon&amp;Framework'!CG:CN,8,FALSE),""))</f>
        <v/>
      </c>
      <c r="K334">
        <f>SUM($J$3:J334)</f>
        <v>107</v>
      </c>
      <c r="O334">
        <f>SUM($L$2:L334)</f>
        <v>50440</v>
      </c>
      <c r="P334">
        <f t="shared" si="5"/>
        <v>504.4</v>
      </c>
    </row>
    <row r="335" spans="3:16" x14ac:dyDescent="0.2">
      <c r="C335">
        <v>334</v>
      </c>
      <c r="D335" t="str">
        <f>IF(IFERROR(VLOOKUP(C335,'Dungeon&amp;Framework'!CG:CL,3,FALSE),"") = 0,"",IFERROR(VLOOKUP(C335,'Dungeon&amp;Framework'!CG:CL,3,FALSE),"") )</f>
        <v/>
      </c>
      <c r="G335" t="str">
        <f>IF( IFERROR(VLOOKUP(C335,'Dungeon&amp;Framework'!CG:CN,8,FALSE),"") = 0, "",IFERROR(VLOOKUP(C335,'Dungeon&amp;Framework'!CG:CN,8,FALSE),""))</f>
        <v/>
      </c>
      <c r="H335" t="s">
        <v>483</v>
      </c>
      <c r="K335">
        <f>SUM($J$3:J335)</f>
        <v>107</v>
      </c>
      <c r="L335">
        <v>270</v>
      </c>
      <c r="O335">
        <f>SUM($L$2:L335)</f>
        <v>50710</v>
      </c>
      <c r="P335">
        <f t="shared" si="5"/>
        <v>507.1</v>
      </c>
    </row>
    <row r="336" spans="3:16" hidden="1" x14ac:dyDescent="0.2">
      <c r="C336">
        <v>335</v>
      </c>
      <c r="D336" t="str">
        <f>IF(IFERROR(VLOOKUP(C336,'Dungeon&amp;Framework'!CG:CL,3,FALSE),"") = 0,"",IFERROR(VLOOKUP(C336,'Dungeon&amp;Framework'!CG:CL,3,FALSE),"") )</f>
        <v/>
      </c>
      <c r="G336" t="str">
        <f>IF( IFERROR(VLOOKUP(C336,'Dungeon&amp;Framework'!CG:CN,8,FALSE),"") = 0, "",IFERROR(VLOOKUP(C336,'Dungeon&amp;Framework'!CG:CN,8,FALSE),""))</f>
        <v/>
      </c>
      <c r="K336">
        <f>SUM($J$3:J336)</f>
        <v>107</v>
      </c>
      <c r="O336">
        <f>SUM($L$2:L336)</f>
        <v>50710</v>
      </c>
      <c r="P336">
        <f t="shared" si="5"/>
        <v>507.1</v>
      </c>
    </row>
    <row r="337" spans="3:16" hidden="1" x14ac:dyDescent="0.2">
      <c r="C337">
        <v>336</v>
      </c>
      <c r="D337" t="str">
        <f>IF(IFERROR(VLOOKUP(C337,'Dungeon&amp;Framework'!CG:CL,3,FALSE),"") = 0,"",IFERROR(VLOOKUP(C337,'Dungeon&amp;Framework'!CG:CL,3,FALSE),"") )</f>
        <v/>
      </c>
      <c r="G337" t="str">
        <f>IF( IFERROR(VLOOKUP(C337,'Dungeon&amp;Framework'!CG:CN,8,FALSE),"") = 0, "",IFERROR(VLOOKUP(C337,'Dungeon&amp;Framework'!CG:CN,8,FALSE),""))</f>
        <v/>
      </c>
      <c r="K337">
        <f>SUM($J$3:J337)</f>
        <v>107</v>
      </c>
      <c r="O337">
        <f>SUM($L$2:L337)</f>
        <v>50710</v>
      </c>
      <c r="P337">
        <f t="shared" si="5"/>
        <v>507.1</v>
      </c>
    </row>
    <row r="338" spans="3:16" hidden="1" x14ac:dyDescent="0.2">
      <c r="C338">
        <v>337</v>
      </c>
      <c r="D338" t="str">
        <f>IF(IFERROR(VLOOKUP(C338,'Dungeon&amp;Framework'!CG:CL,3,FALSE),"") = 0,"",IFERROR(VLOOKUP(C338,'Dungeon&amp;Framework'!CG:CL,3,FALSE),"") )</f>
        <v/>
      </c>
      <c r="G338" t="str">
        <f>IF( IFERROR(VLOOKUP(C338,'Dungeon&amp;Framework'!CG:CN,8,FALSE),"") = 0, "",IFERROR(VLOOKUP(C338,'Dungeon&amp;Framework'!CG:CN,8,FALSE),""))</f>
        <v/>
      </c>
      <c r="K338">
        <f>SUM($J$3:J338)</f>
        <v>107</v>
      </c>
      <c r="O338">
        <f>SUM($L$2:L338)</f>
        <v>50710</v>
      </c>
      <c r="P338">
        <f t="shared" si="5"/>
        <v>507.1</v>
      </c>
    </row>
    <row r="339" spans="3:16" hidden="1" x14ac:dyDescent="0.2">
      <c r="C339">
        <v>338</v>
      </c>
      <c r="D339">
        <f>IF(IFERROR(VLOOKUP(C339,'Dungeon&amp;Framework'!CG:CL,3,FALSE),"") = 0,"",IFERROR(VLOOKUP(C339,'Dungeon&amp;Framework'!CG:CL,3,FALSE),"") )</f>
        <v>5</v>
      </c>
      <c r="G339" t="str">
        <f>IF( IFERROR(VLOOKUP(C339,'Dungeon&amp;Framework'!CG:CN,8,FALSE),"") = 0, "",IFERROR(VLOOKUP(C339,'Dungeon&amp;Framework'!CG:CN,8,FALSE),""))</f>
        <v/>
      </c>
      <c r="K339">
        <f>SUM($J$3:J339)</f>
        <v>107</v>
      </c>
      <c r="O339">
        <f>SUM($L$2:L339)</f>
        <v>50710</v>
      </c>
      <c r="P339">
        <f t="shared" si="5"/>
        <v>507.1</v>
      </c>
    </row>
    <row r="340" spans="3:16" x14ac:dyDescent="0.2">
      <c r="C340">
        <v>339</v>
      </c>
      <c r="D340" t="str">
        <f>IF(IFERROR(VLOOKUP(C340,'Dungeon&amp;Framework'!CG:CL,3,FALSE),"") = 0,"",IFERROR(VLOOKUP(C340,'Dungeon&amp;Framework'!CG:CL,3,FALSE),"") )</f>
        <v/>
      </c>
      <c r="G340" t="str">
        <f>IF( IFERROR(VLOOKUP(C340,'Dungeon&amp;Framework'!CG:CN,8,FALSE),"") = 0, "",IFERROR(VLOOKUP(C340,'Dungeon&amp;Framework'!CG:CN,8,FALSE),""))</f>
        <v/>
      </c>
      <c r="H340" t="s">
        <v>487</v>
      </c>
      <c r="I340" t="s">
        <v>549</v>
      </c>
      <c r="J340">
        <v>4</v>
      </c>
      <c r="K340">
        <f>SUM($J$3:J340)</f>
        <v>111</v>
      </c>
      <c r="L340">
        <v>250</v>
      </c>
      <c r="O340">
        <f>SUM($L$2:L340)</f>
        <v>50960</v>
      </c>
      <c r="P340">
        <f t="shared" si="5"/>
        <v>509.6</v>
      </c>
    </row>
    <row r="341" spans="3:16" x14ac:dyDescent="0.2">
      <c r="C341">
        <v>340</v>
      </c>
      <c r="D341" t="str">
        <f>IF(IFERROR(VLOOKUP(C341,'Dungeon&amp;Framework'!CG:CL,3,FALSE),"") = 0,"",IFERROR(VLOOKUP(C341,'Dungeon&amp;Framework'!CG:CL,3,FALSE),"") )</f>
        <v/>
      </c>
      <c r="F341">
        <v>1</v>
      </c>
      <c r="G341" t="str">
        <f>IF( IFERROR(VLOOKUP(C341,'Dungeon&amp;Framework'!CG:CN,8,FALSE),"") = 0, "",IFERROR(VLOOKUP(C341,'Dungeon&amp;Framework'!CG:CN,8,FALSE),""))</f>
        <v/>
      </c>
      <c r="H341" s="93" t="s">
        <v>476</v>
      </c>
      <c r="I341" s="93"/>
      <c r="J341" s="93">
        <v>5</v>
      </c>
      <c r="K341">
        <f>SUM($J$3:J341)</f>
        <v>116</v>
      </c>
      <c r="L341">
        <v>3000</v>
      </c>
      <c r="O341">
        <f>SUM($L$2:L341)</f>
        <v>53960</v>
      </c>
      <c r="P341">
        <f t="shared" si="5"/>
        <v>539.6</v>
      </c>
    </row>
    <row r="342" spans="3:16" hidden="1" x14ac:dyDescent="0.2">
      <c r="C342">
        <v>341</v>
      </c>
      <c r="D342" t="str">
        <f>IF(IFERROR(VLOOKUP(C342,'Dungeon&amp;Framework'!CG:CL,3,FALSE),"") = 0,"",IFERROR(VLOOKUP(C342,'Dungeon&amp;Framework'!CG:CL,3,FALSE),"") )</f>
        <v/>
      </c>
      <c r="G342" t="str">
        <f>IF( IFERROR(VLOOKUP(C342,'Dungeon&amp;Framework'!CG:CN,8,FALSE),"") = 0, "",IFERROR(VLOOKUP(C342,'Dungeon&amp;Framework'!CG:CN,8,FALSE),""))</f>
        <v/>
      </c>
      <c r="K342">
        <f>SUM($J$3:J342)</f>
        <v>116</v>
      </c>
      <c r="O342">
        <f>SUM($L$2:L342)</f>
        <v>53960</v>
      </c>
      <c r="P342">
        <f t="shared" si="5"/>
        <v>539.6</v>
      </c>
    </row>
    <row r="343" spans="3:16" hidden="1" x14ac:dyDescent="0.2">
      <c r="C343">
        <v>342</v>
      </c>
      <c r="D343" t="str">
        <f>IF(IFERROR(VLOOKUP(C343,'Dungeon&amp;Framework'!CG:CL,3,FALSE),"") = 0,"",IFERROR(VLOOKUP(C343,'Dungeon&amp;Framework'!CG:CL,3,FALSE),"") )</f>
        <v/>
      </c>
      <c r="G343" t="str">
        <f>IF( IFERROR(VLOOKUP(C343,'Dungeon&amp;Framework'!CG:CN,8,FALSE),"") = 0, "",IFERROR(VLOOKUP(C343,'Dungeon&amp;Framework'!CG:CN,8,FALSE),""))</f>
        <v/>
      </c>
      <c r="K343">
        <f>SUM($J$3:J343)</f>
        <v>116</v>
      </c>
      <c r="O343">
        <f>SUM($L$2:L343)</f>
        <v>53960</v>
      </c>
      <c r="P343">
        <f t="shared" si="5"/>
        <v>539.6</v>
      </c>
    </row>
    <row r="344" spans="3:16" hidden="1" x14ac:dyDescent="0.2">
      <c r="C344">
        <v>343</v>
      </c>
      <c r="D344" t="str">
        <f>IF(IFERROR(VLOOKUP(C344,'Dungeon&amp;Framework'!CG:CL,3,FALSE),"") = 0,"",IFERROR(VLOOKUP(C344,'Dungeon&amp;Framework'!CG:CL,3,FALSE),"") )</f>
        <v/>
      </c>
      <c r="G344" t="str">
        <f>IF( IFERROR(VLOOKUP(C344,'Dungeon&amp;Framework'!CG:CN,8,FALSE),"") = 0, "",IFERROR(VLOOKUP(C344,'Dungeon&amp;Framework'!CG:CN,8,FALSE),""))</f>
        <v/>
      </c>
      <c r="K344">
        <f>SUM($J$3:J344)</f>
        <v>116</v>
      </c>
      <c r="O344">
        <f>SUM($L$2:L344)</f>
        <v>53960</v>
      </c>
      <c r="P344">
        <f t="shared" si="5"/>
        <v>539.6</v>
      </c>
    </row>
    <row r="345" spans="3:16" hidden="1" x14ac:dyDescent="0.2">
      <c r="C345">
        <v>344</v>
      </c>
      <c r="D345" t="str">
        <f>IF(IFERROR(VLOOKUP(C345,'Dungeon&amp;Framework'!CG:CL,3,FALSE),"") = 0,"",IFERROR(VLOOKUP(C345,'Dungeon&amp;Framework'!CG:CL,3,FALSE),"") )</f>
        <v/>
      </c>
      <c r="G345" t="str">
        <f>IF( IFERROR(VLOOKUP(C345,'Dungeon&amp;Framework'!CG:CN,8,FALSE),"") = 0, "",IFERROR(VLOOKUP(C345,'Dungeon&amp;Framework'!CG:CN,8,FALSE),""))</f>
        <v/>
      </c>
      <c r="K345">
        <f>SUM($J$3:J345)</f>
        <v>116</v>
      </c>
      <c r="O345">
        <f>SUM($L$2:L345)</f>
        <v>53960</v>
      </c>
      <c r="P345">
        <f t="shared" si="5"/>
        <v>539.6</v>
      </c>
    </row>
    <row r="346" spans="3:16" hidden="1" x14ac:dyDescent="0.2">
      <c r="C346">
        <v>345</v>
      </c>
      <c r="D346" t="str">
        <f>IF(IFERROR(VLOOKUP(C346,'Dungeon&amp;Framework'!CG:CL,3,FALSE),"") = 0,"",IFERROR(VLOOKUP(C346,'Dungeon&amp;Framework'!CG:CL,3,FALSE),"") )</f>
        <v/>
      </c>
      <c r="G346" t="str">
        <f>IF( IFERROR(VLOOKUP(C346,'Dungeon&amp;Framework'!CG:CN,8,FALSE),"") = 0, "",IFERROR(VLOOKUP(C346,'Dungeon&amp;Framework'!CG:CN,8,FALSE),""))</f>
        <v/>
      </c>
      <c r="K346">
        <f>SUM($J$3:J346)</f>
        <v>116</v>
      </c>
      <c r="O346">
        <f>SUM($L$2:L346)</f>
        <v>53960</v>
      </c>
      <c r="P346">
        <f t="shared" si="5"/>
        <v>539.6</v>
      </c>
    </row>
    <row r="347" spans="3:16" hidden="1" x14ac:dyDescent="0.2">
      <c r="C347">
        <v>346</v>
      </c>
      <c r="D347">
        <f>IF(IFERROR(VLOOKUP(C347,'Dungeon&amp;Framework'!CG:CL,3,FALSE),"") = 0,"",IFERROR(VLOOKUP(C347,'Dungeon&amp;Framework'!CG:CL,3,FALSE),"") )</f>
        <v>6</v>
      </c>
      <c r="G347">
        <f>IF( IFERROR(VLOOKUP(C347,'Dungeon&amp;Framework'!CG:CN,8,FALSE),"") = 0, "",IFERROR(VLOOKUP(C347,'Dungeon&amp;Framework'!CG:CN,8,FALSE),""))</f>
        <v>14646.666666666666</v>
      </c>
      <c r="K347">
        <f>SUM($J$3:J347)</f>
        <v>116</v>
      </c>
      <c r="O347">
        <f>SUM($L$2:L347)</f>
        <v>53960</v>
      </c>
      <c r="P347">
        <f t="shared" si="5"/>
        <v>539.6</v>
      </c>
    </row>
    <row r="348" spans="3:16" x14ac:dyDescent="0.2">
      <c r="C348">
        <v>347</v>
      </c>
      <c r="D348" t="str">
        <f>IF(IFERROR(VLOOKUP(C348,'Dungeon&amp;Framework'!CG:CL,3,FALSE),"") = 0,"",IFERROR(VLOOKUP(C348,'Dungeon&amp;Framework'!CG:CL,3,FALSE),"") )</f>
        <v/>
      </c>
      <c r="G348" t="str">
        <f>IF( IFERROR(VLOOKUP(C348,'Dungeon&amp;Framework'!CG:CN,8,FALSE),"") = 0, "",IFERROR(VLOOKUP(C348,'Dungeon&amp;Framework'!CG:CN,8,FALSE),""))</f>
        <v/>
      </c>
      <c r="H348" s="79" t="s">
        <v>682</v>
      </c>
      <c r="I348" t="s">
        <v>549</v>
      </c>
      <c r="J348">
        <v>4</v>
      </c>
      <c r="K348">
        <f>SUM($J$3:J348)</f>
        <v>120</v>
      </c>
      <c r="L348">
        <v>360</v>
      </c>
      <c r="O348">
        <f>SUM($L$2:L348)</f>
        <v>54320</v>
      </c>
      <c r="P348">
        <f t="shared" si="5"/>
        <v>543.20000000000005</v>
      </c>
    </row>
    <row r="349" spans="3:16" hidden="1" x14ac:dyDescent="0.2">
      <c r="C349">
        <v>348</v>
      </c>
      <c r="D349" t="str">
        <f>IF(IFERROR(VLOOKUP(C349,'Dungeon&amp;Framework'!CG:CL,3,FALSE),"") = 0,"",IFERROR(VLOOKUP(C349,'Dungeon&amp;Framework'!CG:CL,3,FALSE),"") )</f>
        <v/>
      </c>
      <c r="G349" t="str">
        <f>IF( IFERROR(VLOOKUP(C349,'Dungeon&amp;Framework'!CG:CN,8,FALSE),"") = 0, "",IFERROR(VLOOKUP(C349,'Dungeon&amp;Framework'!CG:CN,8,FALSE),""))</f>
        <v/>
      </c>
      <c r="K349">
        <f>SUM($J$3:J349)</f>
        <v>120</v>
      </c>
      <c r="O349">
        <f>SUM($L$2:L349)</f>
        <v>54320</v>
      </c>
      <c r="P349">
        <f t="shared" si="5"/>
        <v>543.20000000000005</v>
      </c>
    </row>
    <row r="350" spans="3:16" hidden="1" x14ac:dyDescent="0.2">
      <c r="C350">
        <v>349</v>
      </c>
      <c r="D350" t="str">
        <f>IF(IFERROR(VLOOKUP(C350,'Dungeon&amp;Framework'!CG:CL,3,FALSE),"") = 0,"",IFERROR(VLOOKUP(C350,'Dungeon&amp;Framework'!CG:CL,3,FALSE),"") )</f>
        <v/>
      </c>
      <c r="G350" t="str">
        <f>IF( IFERROR(VLOOKUP(C350,'Dungeon&amp;Framework'!CG:CN,8,FALSE),"") = 0, "",IFERROR(VLOOKUP(C350,'Dungeon&amp;Framework'!CG:CN,8,FALSE),""))</f>
        <v/>
      </c>
      <c r="K350">
        <f>SUM($J$3:J350)</f>
        <v>120</v>
      </c>
      <c r="O350">
        <f>SUM($L$2:L350)</f>
        <v>54320</v>
      </c>
      <c r="P350">
        <f t="shared" si="5"/>
        <v>543.20000000000005</v>
      </c>
    </row>
    <row r="351" spans="3:16" hidden="1" x14ac:dyDescent="0.2">
      <c r="C351">
        <v>350</v>
      </c>
      <c r="D351" t="str">
        <f>IF(IFERROR(VLOOKUP(C351,'Dungeon&amp;Framework'!CG:CL,3,FALSE),"") = 0,"",IFERROR(VLOOKUP(C351,'Dungeon&amp;Framework'!CG:CL,3,FALSE),"") )</f>
        <v/>
      </c>
      <c r="G351" t="str">
        <f>IF( IFERROR(VLOOKUP(C351,'Dungeon&amp;Framework'!CG:CN,8,FALSE),"") = 0, "",IFERROR(VLOOKUP(C351,'Dungeon&amp;Framework'!CG:CN,8,FALSE),""))</f>
        <v/>
      </c>
      <c r="K351">
        <f>SUM($J$3:J351)</f>
        <v>120</v>
      </c>
      <c r="O351">
        <f>SUM($L$2:L351)</f>
        <v>54320</v>
      </c>
      <c r="P351">
        <f t="shared" si="5"/>
        <v>543.20000000000005</v>
      </c>
    </row>
    <row r="352" spans="3:16" hidden="1" x14ac:dyDescent="0.2">
      <c r="C352">
        <v>351</v>
      </c>
      <c r="D352" t="str">
        <f>IF(IFERROR(VLOOKUP(C352,'Dungeon&amp;Framework'!CG:CL,3,FALSE),"") = 0,"",IFERROR(VLOOKUP(C352,'Dungeon&amp;Framework'!CG:CL,3,FALSE),"") )</f>
        <v/>
      </c>
      <c r="G352" t="str">
        <f>IF( IFERROR(VLOOKUP(C352,'Dungeon&amp;Framework'!CG:CN,8,FALSE),"") = 0, "",IFERROR(VLOOKUP(C352,'Dungeon&amp;Framework'!CG:CN,8,FALSE),""))</f>
        <v/>
      </c>
      <c r="K352">
        <f>SUM($J$3:J352)</f>
        <v>120</v>
      </c>
      <c r="O352">
        <f>SUM($L$2:L352)</f>
        <v>54320</v>
      </c>
      <c r="P352">
        <f t="shared" si="5"/>
        <v>543.20000000000005</v>
      </c>
    </row>
    <row r="353" spans="3:16" hidden="1" x14ac:dyDescent="0.2">
      <c r="C353">
        <v>352</v>
      </c>
      <c r="D353" t="str">
        <f>IF(IFERROR(VLOOKUP(C353,'Dungeon&amp;Framework'!CG:CL,3,FALSE),"") = 0,"",IFERROR(VLOOKUP(C353,'Dungeon&amp;Framework'!CG:CL,3,FALSE),"") )</f>
        <v/>
      </c>
      <c r="G353" t="str">
        <f>IF( IFERROR(VLOOKUP(C353,'Dungeon&amp;Framework'!CG:CN,8,FALSE),"") = 0, "",IFERROR(VLOOKUP(C353,'Dungeon&amp;Framework'!CG:CN,8,FALSE),""))</f>
        <v/>
      </c>
      <c r="K353">
        <f>SUM($J$3:J353)</f>
        <v>120</v>
      </c>
      <c r="O353">
        <f>SUM($L$2:L353)</f>
        <v>54320</v>
      </c>
      <c r="P353">
        <f t="shared" si="5"/>
        <v>543.20000000000005</v>
      </c>
    </row>
    <row r="354" spans="3:16" hidden="1" x14ac:dyDescent="0.2">
      <c r="C354">
        <v>353</v>
      </c>
      <c r="D354" t="str">
        <f>IF(IFERROR(VLOOKUP(C354,'Dungeon&amp;Framework'!CG:CL,3,FALSE),"") = 0,"",IFERROR(VLOOKUP(C354,'Dungeon&amp;Framework'!CG:CL,3,FALSE),"") )</f>
        <v/>
      </c>
      <c r="G354" t="str">
        <f>IF( IFERROR(VLOOKUP(C354,'Dungeon&amp;Framework'!CG:CN,8,FALSE),"") = 0, "",IFERROR(VLOOKUP(C354,'Dungeon&amp;Framework'!CG:CN,8,FALSE),""))</f>
        <v/>
      </c>
      <c r="K354">
        <f>SUM($J$3:J354)</f>
        <v>120</v>
      </c>
      <c r="O354">
        <f>SUM($L$2:L354)</f>
        <v>54320</v>
      </c>
      <c r="P354">
        <f t="shared" si="5"/>
        <v>543.20000000000005</v>
      </c>
    </row>
    <row r="355" spans="3:16" x14ac:dyDescent="0.2">
      <c r="C355">
        <v>354</v>
      </c>
      <c r="D355" t="str">
        <f>IF(IFERROR(VLOOKUP(C355,'Dungeon&amp;Framework'!CG:CL,3,FALSE),"") = 0,"",IFERROR(VLOOKUP(C355,'Dungeon&amp;Framework'!CG:CL,3,FALSE),"") )</f>
        <v/>
      </c>
      <c r="G355" t="str">
        <f>IF( IFERROR(VLOOKUP(C355,'Dungeon&amp;Framework'!CG:CN,8,FALSE),"") = 0, "",IFERROR(VLOOKUP(C355,'Dungeon&amp;Framework'!CG:CN,8,FALSE),""))</f>
        <v/>
      </c>
      <c r="H355" t="s">
        <v>489</v>
      </c>
      <c r="K355">
        <f>SUM($J$3:J355)</f>
        <v>120</v>
      </c>
      <c r="L355">
        <v>750</v>
      </c>
      <c r="O355">
        <f>SUM($L$2:L355)</f>
        <v>55070</v>
      </c>
      <c r="P355">
        <f t="shared" si="5"/>
        <v>550.70000000000005</v>
      </c>
    </row>
    <row r="356" spans="3:16" hidden="1" x14ac:dyDescent="0.2">
      <c r="C356">
        <v>355</v>
      </c>
      <c r="D356" t="str">
        <f>IF(IFERROR(VLOOKUP(C356,'Dungeon&amp;Framework'!CG:CL,3,FALSE),"") = 0,"",IFERROR(VLOOKUP(C356,'Dungeon&amp;Framework'!CG:CL,3,FALSE),"") )</f>
        <v/>
      </c>
      <c r="G356" t="str">
        <f>IF( IFERROR(VLOOKUP(C356,'Dungeon&amp;Framework'!CG:CN,8,FALSE),"") = 0, "",IFERROR(VLOOKUP(C356,'Dungeon&amp;Framework'!CG:CN,8,FALSE),""))</f>
        <v/>
      </c>
      <c r="K356">
        <f>SUM($J$3:J356)</f>
        <v>120</v>
      </c>
      <c r="O356">
        <f>SUM($L$2:L356)</f>
        <v>55070</v>
      </c>
      <c r="P356">
        <f t="shared" si="5"/>
        <v>550.70000000000005</v>
      </c>
    </row>
    <row r="357" spans="3:16" hidden="1" x14ac:dyDescent="0.2">
      <c r="C357">
        <v>356</v>
      </c>
      <c r="D357" t="str">
        <f>IF(IFERROR(VLOOKUP(C357,'Dungeon&amp;Framework'!CG:CL,3,FALSE),"") = 0,"",IFERROR(VLOOKUP(C357,'Dungeon&amp;Framework'!CG:CL,3,FALSE),"") )</f>
        <v/>
      </c>
      <c r="G357" t="str">
        <f>IF( IFERROR(VLOOKUP(C357,'Dungeon&amp;Framework'!CG:CN,8,FALSE),"") = 0, "",IFERROR(VLOOKUP(C357,'Dungeon&amp;Framework'!CG:CN,8,FALSE),""))</f>
        <v/>
      </c>
      <c r="K357">
        <f>SUM($J$3:J357)</f>
        <v>120</v>
      </c>
      <c r="O357">
        <f>SUM($L$2:L357)</f>
        <v>55070</v>
      </c>
      <c r="P357">
        <f t="shared" si="5"/>
        <v>550.70000000000005</v>
      </c>
    </row>
    <row r="358" spans="3:16" hidden="1" x14ac:dyDescent="0.2">
      <c r="C358">
        <v>357</v>
      </c>
      <c r="D358" t="str">
        <f>IF(IFERROR(VLOOKUP(C358,'Dungeon&amp;Framework'!CG:CL,3,FALSE),"") = 0,"",IFERROR(VLOOKUP(C358,'Dungeon&amp;Framework'!CG:CL,3,FALSE),"") )</f>
        <v/>
      </c>
      <c r="G358" t="str">
        <f>IF( IFERROR(VLOOKUP(C358,'Dungeon&amp;Framework'!CG:CN,8,FALSE),"") = 0, "",IFERROR(VLOOKUP(C358,'Dungeon&amp;Framework'!CG:CN,8,FALSE),""))</f>
        <v/>
      </c>
      <c r="K358">
        <f>SUM($J$3:J358)</f>
        <v>120</v>
      </c>
      <c r="O358">
        <f>SUM($L$2:L358)</f>
        <v>55070</v>
      </c>
      <c r="P358">
        <f t="shared" si="5"/>
        <v>550.70000000000005</v>
      </c>
    </row>
    <row r="359" spans="3:16" hidden="1" x14ac:dyDescent="0.2">
      <c r="C359">
        <v>358</v>
      </c>
      <c r="D359" t="str">
        <f>IF(IFERROR(VLOOKUP(C359,'Dungeon&amp;Framework'!CG:CL,3,FALSE),"") = 0,"",IFERROR(VLOOKUP(C359,'Dungeon&amp;Framework'!CG:CL,3,FALSE),"") )</f>
        <v/>
      </c>
      <c r="G359" t="str">
        <f>IF( IFERROR(VLOOKUP(C359,'Dungeon&amp;Framework'!CG:CN,8,FALSE),"") = 0, "",IFERROR(VLOOKUP(C359,'Dungeon&amp;Framework'!CG:CN,8,FALSE),""))</f>
        <v/>
      </c>
      <c r="K359">
        <f>SUM($J$3:J359)</f>
        <v>120</v>
      </c>
      <c r="O359">
        <f>SUM($L$2:L359)</f>
        <v>55070</v>
      </c>
      <c r="P359">
        <f t="shared" si="5"/>
        <v>550.70000000000005</v>
      </c>
    </row>
    <row r="360" spans="3:16" x14ac:dyDescent="0.2">
      <c r="C360">
        <v>359</v>
      </c>
      <c r="D360" t="str">
        <f>IF(IFERROR(VLOOKUP(C360,'Dungeon&amp;Framework'!CG:CL,3,FALSE),"") = 0,"",IFERROR(VLOOKUP(C360,'Dungeon&amp;Framework'!CG:CL,3,FALSE),"") )</f>
        <v/>
      </c>
      <c r="G360" t="str">
        <f>IF( IFERROR(VLOOKUP(C360,'Dungeon&amp;Framework'!CG:CN,8,FALSE),"") = 0, "",IFERROR(VLOOKUP(C360,'Dungeon&amp;Framework'!CG:CN,8,FALSE),""))</f>
        <v/>
      </c>
      <c r="H360" t="s">
        <v>483</v>
      </c>
      <c r="K360">
        <f>SUM($J$3:J360)</f>
        <v>120</v>
      </c>
      <c r="L360">
        <v>270</v>
      </c>
      <c r="O360">
        <f>SUM($L$2:L360)</f>
        <v>55340</v>
      </c>
      <c r="P360">
        <f t="shared" si="5"/>
        <v>553.4</v>
      </c>
    </row>
    <row r="361" spans="3:16" x14ac:dyDescent="0.2">
      <c r="C361">
        <v>360</v>
      </c>
      <c r="D361" t="str">
        <f>IF(IFERROR(VLOOKUP(C361,'Dungeon&amp;Framework'!CG:CL,3,FALSE),"") = 0,"",IFERROR(VLOOKUP(C361,'Dungeon&amp;Framework'!CG:CL,3,FALSE),"") )</f>
        <v/>
      </c>
      <c r="F361">
        <v>1</v>
      </c>
      <c r="G361" t="str">
        <f>IF( IFERROR(VLOOKUP(C361,'Dungeon&amp;Framework'!CG:CN,8,FALSE),"") = 0, "",IFERROR(VLOOKUP(C361,'Dungeon&amp;Framework'!CG:CN,8,FALSE),""))</f>
        <v/>
      </c>
      <c r="H361" s="93" t="s">
        <v>485</v>
      </c>
      <c r="I361" s="93"/>
      <c r="J361" s="93"/>
      <c r="K361">
        <f>SUM($J$3:J361)</f>
        <v>120</v>
      </c>
      <c r="L361">
        <v>2500</v>
      </c>
      <c r="O361">
        <f>SUM($L$2:L361)</f>
        <v>57840</v>
      </c>
      <c r="P361">
        <f t="shared" si="5"/>
        <v>578.4</v>
      </c>
    </row>
    <row r="362" spans="3:16" hidden="1" x14ac:dyDescent="0.2">
      <c r="C362">
        <v>361</v>
      </c>
      <c r="D362" t="str">
        <f>IF(IFERROR(VLOOKUP(C362,'Dungeon&amp;Framework'!CG:CL,3,FALSE),"") = 0,"",IFERROR(VLOOKUP(C362,'Dungeon&amp;Framework'!CG:CL,3,FALSE),"") )</f>
        <v/>
      </c>
      <c r="G362" t="str">
        <f>IF( IFERROR(VLOOKUP(C362,'Dungeon&amp;Framework'!CG:CN,8,FALSE),"") = 0, "",IFERROR(VLOOKUP(C362,'Dungeon&amp;Framework'!CG:CN,8,FALSE),""))</f>
        <v/>
      </c>
      <c r="K362">
        <f>SUM($J$3:J362)</f>
        <v>120</v>
      </c>
      <c r="O362">
        <f>SUM($L$2:L362)</f>
        <v>57840</v>
      </c>
      <c r="P362">
        <f t="shared" si="5"/>
        <v>578.4</v>
      </c>
    </row>
    <row r="363" spans="3:16" hidden="1" x14ac:dyDescent="0.2">
      <c r="C363">
        <v>362</v>
      </c>
      <c r="D363" t="str">
        <f>IF(IFERROR(VLOOKUP(C363,'Dungeon&amp;Framework'!CG:CL,3,FALSE),"") = 0,"",IFERROR(VLOOKUP(C363,'Dungeon&amp;Framework'!CG:CL,3,FALSE),"") )</f>
        <v/>
      </c>
      <c r="G363" t="str">
        <f>IF( IFERROR(VLOOKUP(C363,'Dungeon&amp;Framework'!CG:CN,8,FALSE),"") = 0, "",IFERROR(VLOOKUP(C363,'Dungeon&amp;Framework'!CG:CN,8,FALSE),""))</f>
        <v/>
      </c>
      <c r="K363">
        <f>SUM($J$3:J363)</f>
        <v>120</v>
      </c>
      <c r="O363">
        <f>SUM($L$2:L363)</f>
        <v>57840</v>
      </c>
      <c r="P363">
        <f t="shared" si="5"/>
        <v>578.4</v>
      </c>
    </row>
    <row r="364" spans="3:16" hidden="1" x14ac:dyDescent="0.2">
      <c r="C364">
        <v>363</v>
      </c>
      <c r="D364" t="str">
        <f>IF(IFERROR(VLOOKUP(C364,'Dungeon&amp;Framework'!CG:CL,3,FALSE),"") = 0,"",IFERROR(VLOOKUP(C364,'Dungeon&amp;Framework'!CG:CL,3,FALSE),"") )</f>
        <v/>
      </c>
      <c r="G364" t="str">
        <f>IF( IFERROR(VLOOKUP(C364,'Dungeon&amp;Framework'!CG:CN,8,FALSE),"") = 0, "",IFERROR(VLOOKUP(C364,'Dungeon&amp;Framework'!CG:CN,8,FALSE),""))</f>
        <v/>
      </c>
      <c r="K364">
        <f>SUM($J$3:J364)</f>
        <v>120</v>
      </c>
      <c r="O364">
        <f>SUM($L$2:L364)</f>
        <v>57840</v>
      </c>
      <c r="P364">
        <f t="shared" si="5"/>
        <v>578.4</v>
      </c>
    </row>
    <row r="365" spans="3:16" hidden="1" x14ac:dyDescent="0.2">
      <c r="C365">
        <v>364</v>
      </c>
      <c r="D365" t="str">
        <f>IF(IFERROR(VLOOKUP(C365,'Dungeon&amp;Framework'!CG:CL,3,FALSE),"") = 0,"",IFERROR(VLOOKUP(C365,'Dungeon&amp;Framework'!CG:CL,3,FALSE),"") )</f>
        <v/>
      </c>
      <c r="G365" t="str">
        <f>IF( IFERROR(VLOOKUP(C365,'Dungeon&amp;Framework'!CG:CN,8,FALSE),"") = 0, "",IFERROR(VLOOKUP(C365,'Dungeon&amp;Framework'!CG:CN,8,FALSE),""))</f>
        <v/>
      </c>
      <c r="K365">
        <f>SUM($J$3:J365)</f>
        <v>120</v>
      </c>
      <c r="O365">
        <f>SUM($L$2:L365)</f>
        <v>57840</v>
      </c>
      <c r="P365">
        <f t="shared" si="5"/>
        <v>578.4</v>
      </c>
    </row>
    <row r="366" spans="3:16" hidden="1" x14ac:dyDescent="0.2">
      <c r="C366">
        <v>365</v>
      </c>
      <c r="D366" t="str">
        <f>IF(IFERROR(VLOOKUP(C366,'Dungeon&amp;Framework'!CG:CL,3,FALSE),"") = 0,"",IFERROR(VLOOKUP(C366,'Dungeon&amp;Framework'!CG:CL,3,FALSE),"") )</f>
        <v/>
      </c>
      <c r="G366" t="str">
        <f>IF( IFERROR(VLOOKUP(C366,'Dungeon&amp;Framework'!CG:CN,8,FALSE),"") = 0, "",IFERROR(VLOOKUP(C366,'Dungeon&amp;Framework'!CG:CN,8,FALSE),""))</f>
        <v/>
      </c>
      <c r="K366">
        <f>SUM($J$3:J366)</f>
        <v>120</v>
      </c>
      <c r="O366">
        <f>SUM($L$2:L366)</f>
        <v>57840</v>
      </c>
      <c r="P366">
        <f t="shared" si="5"/>
        <v>578.4</v>
      </c>
    </row>
    <row r="367" spans="3:16" hidden="1" x14ac:dyDescent="0.2">
      <c r="C367">
        <v>366</v>
      </c>
      <c r="D367" t="str">
        <f>IF(IFERROR(VLOOKUP(C367,'Dungeon&amp;Framework'!CG:CL,3,FALSE),"") = 0,"",IFERROR(VLOOKUP(C367,'Dungeon&amp;Framework'!CG:CL,3,FALSE),"") )</f>
        <v/>
      </c>
      <c r="G367" t="str">
        <f>IF( IFERROR(VLOOKUP(C367,'Dungeon&amp;Framework'!CG:CN,8,FALSE),"") = 0, "",IFERROR(VLOOKUP(C367,'Dungeon&amp;Framework'!CG:CN,8,FALSE),""))</f>
        <v/>
      </c>
      <c r="K367">
        <f>SUM($J$3:J367)</f>
        <v>120</v>
      </c>
      <c r="O367">
        <f>SUM($L$2:L367)</f>
        <v>57840</v>
      </c>
      <c r="P367">
        <f t="shared" si="5"/>
        <v>578.4</v>
      </c>
    </row>
    <row r="368" spans="3:16" x14ac:dyDescent="0.2">
      <c r="C368">
        <v>367</v>
      </c>
      <c r="D368" t="str">
        <f>IF(IFERROR(VLOOKUP(C368,'Dungeon&amp;Framework'!CG:CL,3,FALSE),"") = 0,"",IFERROR(VLOOKUP(C368,'Dungeon&amp;Framework'!CG:CL,3,FALSE),"") )</f>
        <v/>
      </c>
      <c r="G368" t="str">
        <f>IF( IFERROR(VLOOKUP(C368,'Dungeon&amp;Framework'!CG:CN,8,FALSE),"") = 0, "",IFERROR(VLOOKUP(C368,'Dungeon&amp;Framework'!CG:CN,8,FALSE),""))</f>
        <v/>
      </c>
      <c r="H368" s="79" t="s">
        <v>489</v>
      </c>
      <c r="I368" s="79"/>
      <c r="J368" s="79"/>
      <c r="K368">
        <f>SUM($J$3:J368)</f>
        <v>120</v>
      </c>
      <c r="L368">
        <v>750</v>
      </c>
      <c r="O368">
        <f>SUM($L$2:L368)</f>
        <v>58590</v>
      </c>
      <c r="P368">
        <f t="shared" si="5"/>
        <v>585.9</v>
      </c>
    </row>
    <row r="369" spans="3:16" hidden="1" x14ac:dyDescent="0.2">
      <c r="C369">
        <v>368</v>
      </c>
      <c r="D369" t="str">
        <f>IF(IFERROR(VLOOKUP(C369,'Dungeon&amp;Framework'!CG:CL,3,FALSE),"") = 0,"",IFERROR(VLOOKUP(C369,'Dungeon&amp;Framework'!CG:CL,3,FALSE),"") )</f>
        <v/>
      </c>
      <c r="G369" t="str">
        <f>IF( IFERROR(VLOOKUP(C369,'Dungeon&amp;Framework'!CG:CN,8,FALSE),"") = 0, "",IFERROR(VLOOKUP(C369,'Dungeon&amp;Framework'!CG:CN,8,FALSE),""))</f>
        <v/>
      </c>
      <c r="K369">
        <f>SUM($J$3:J369)</f>
        <v>120</v>
      </c>
      <c r="O369">
        <f>SUM($L$2:L369)</f>
        <v>58590</v>
      </c>
      <c r="P369">
        <f t="shared" si="5"/>
        <v>585.9</v>
      </c>
    </row>
    <row r="370" spans="3:16" hidden="1" x14ac:dyDescent="0.2">
      <c r="C370">
        <v>369</v>
      </c>
      <c r="D370" t="str">
        <f>IF(IFERROR(VLOOKUP(C370,'Dungeon&amp;Framework'!CG:CL,3,FALSE),"") = 0,"",IFERROR(VLOOKUP(C370,'Dungeon&amp;Framework'!CG:CL,3,FALSE),"") )</f>
        <v/>
      </c>
      <c r="G370" t="str">
        <f>IF( IFERROR(VLOOKUP(C370,'Dungeon&amp;Framework'!CG:CN,8,FALSE),"") = 0, "",IFERROR(VLOOKUP(C370,'Dungeon&amp;Framework'!CG:CN,8,FALSE),""))</f>
        <v/>
      </c>
      <c r="K370">
        <f>SUM($J$3:J370)</f>
        <v>120</v>
      </c>
      <c r="O370">
        <f>SUM($L$2:L370)</f>
        <v>58590</v>
      </c>
      <c r="P370">
        <f t="shared" si="5"/>
        <v>585.9</v>
      </c>
    </row>
    <row r="371" spans="3:16" hidden="1" x14ac:dyDescent="0.2">
      <c r="C371">
        <v>370</v>
      </c>
      <c r="D371" t="str">
        <f>IF(IFERROR(VLOOKUP(C371,'Dungeon&amp;Framework'!CG:CL,3,FALSE),"") = 0,"",IFERROR(VLOOKUP(C371,'Dungeon&amp;Framework'!CG:CL,3,FALSE),"") )</f>
        <v/>
      </c>
      <c r="G371" t="str">
        <f>IF( IFERROR(VLOOKUP(C371,'Dungeon&amp;Framework'!CG:CN,8,FALSE),"") = 0, "",IFERROR(VLOOKUP(C371,'Dungeon&amp;Framework'!CG:CN,8,FALSE),""))</f>
        <v/>
      </c>
      <c r="K371">
        <f>SUM($J$3:J371)</f>
        <v>120</v>
      </c>
      <c r="O371">
        <f>SUM($L$2:L371)</f>
        <v>58590</v>
      </c>
      <c r="P371">
        <f t="shared" si="5"/>
        <v>585.9</v>
      </c>
    </row>
    <row r="372" spans="3:16" hidden="1" x14ac:dyDescent="0.2">
      <c r="C372">
        <v>371</v>
      </c>
      <c r="D372" t="str">
        <f>IF(IFERROR(VLOOKUP(C372,'Dungeon&amp;Framework'!CG:CL,3,FALSE),"") = 0,"",IFERROR(VLOOKUP(C372,'Dungeon&amp;Framework'!CG:CL,3,FALSE),"") )</f>
        <v/>
      </c>
      <c r="G372" t="str">
        <f>IF( IFERROR(VLOOKUP(C372,'Dungeon&amp;Framework'!CG:CN,8,FALSE),"") = 0, "",IFERROR(VLOOKUP(C372,'Dungeon&amp;Framework'!CG:CN,8,FALSE),""))</f>
        <v/>
      </c>
      <c r="K372">
        <f>SUM($J$3:J372)</f>
        <v>120</v>
      </c>
      <c r="O372">
        <f>SUM($L$2:L372)</f>
        <v>58590</v>
      </c>
      <c r="P372">
        <f t="shared" si="5"/>
        <v>585.9</v>
      </c>
    </row>
    <row r="373" spans="3:16" hidden="1" x14ac:dyDescent="0.2">
      <c r="C373">
        <v>372</v>
      </c>
      <c r="D373" t="str">
        <f>IF(IFERROR(VLOOKUP(C373,'Dungeon&amp;Framework'!CG:CL,3,FALSE),"") = 0,"",IFERROR(VLOOKUP(C373,'Dungeon&amp;Framework'!CG:CL,3,FALSE),"") )</f>
        <v/>
      </c>
      <c r="G373" t="str">
        <f>IF( IFERROR(VLOOKUP(C373,'Dungeon&amp;Framework'!CG:CN,8,FALSE),"") = 0, "",IFERROR(VLOOKUP(C373,'Dungeon&amp;Framework'!CG:CN,8,FALSE),""))</f>
        <v/>
      </c>
      <c r="K373">
        <f>SUM($J$3:J373)</f>
        <v>120</v>
      </c>
      <c r="O373">
        <f>SUM($L$2:L373)</f>
        <v>58590</v>
      </c>
      <c r="P373">
        <f t="shared" si="5"/>
        <v>585.9</v>
      </c>
    </row>
    <row r="374" spans="3:16" hidden="1" x14ac:dyDescent="0.2">
      <c r="C374">
        <v>373</v>
      </c>
      <c r="D374" t="str">
        <f>IF(IFERROR(VLOOKUP(C374,'Dungeon&amp;Framework'!CG:CL,3,FALSE),"") = 0,"",IFERROR(VLOOKUP(C374,'Dungeon&amp;Framework'!CG:CL,3,FALSE),"") )</f>
        <v/>
      </c>
      <c r="G374" t="str">
        <f>IF( IFERROR(VLOOKUP(C374,'Dungeon&amp;Framework'!CG:CN,8,FALSE),"") = 0, "",IFERROR(VLOOKUP(C374,'Dungeon&amp;Framework'!CG:CN,8,FALSE),""))</f>
        <v/>
      </c>
      <c r="K374">
        <f>SUM($J$3:J374)</f>
        <v>120</v>
      </c>
      <c r="O374">
        <f>SUM($L$2:L374)</f>
        <v>58590</v>
      </c>
      <c r="P374">
        <f t="shared" si="5"/>
        <v>585.9</v>
      </c>
    </row>
    <row r="375" spans="3:16" x14ac:dyDescent="0.2">
      <c r="C375">
        <v>374</v>
      </c>
      <c r="D375" t="str">
        <f>IF(IFERROR(VLOOKUP(C375,'Dungeon&amp;Framework'!CG:CL,3,FALSE),"") = 0,"",IFERROR(VLOOKUP(C375,'Dungeon&amp;Framework'!CG:CL,3,FALSE),"") )</f>
        <v/>
      </c>
      <c r="G375" t="str">
        <f>IF( IFERROR(VLOOKUP(C375,'Dungeon&amp;Framework'!CG:CN,8,FALSE),"") = 0, "",IFERROR(VLOOKUP(C375,'Dungeon&amp;Framework'!CG:CN,8,FALSE),""))</f>
        <v/>
      </c>
      <c r="H375" t="s">
        <v>483</v>
      </c>
      <c r="K375">
        <f>SUM($J$3:J375)</f>
        <v>120</v>
      </c>
      <c r="L375">
        <v>270</v>
      </c>
      <c r="O375">
        <f>SUM($L$2:L375)</f>
        <v>58860</v>
      </c>
      <c r="P375">
        <f t="shared" si="5"/>
        <v>588.6</v>
      </c>
    </row>
    <row r="376" spans="3:16" hidden="1" x14ac:dyDescent="0.2">
      <c r="C376">
        <v>375</v>
      </c>
      <c r="D376" t="str">
        <f>IF(IFERROR(VLOOKUP(C376,'Dungeon&amp;Framework'!CG:CL,3,FALSE),"") = 0,"",IFERROR(VLOOKUP(C376,'Dungeon&amp;Framework'!CG:CL,3,FALSE),"") )</f>
        <v/>
      </c>
      <c r="G376" t="str">
        <f>IF( IFERROR(VLOOKUP(C376,'Dungeon&amp;Framework'!CG:CN,8,FALSE),"") = 0, "",IFERROR(VLOOKUP(C376,'Dungeon&amp;Framework'!CG:CN,8,FALSE),""))</f>
        <v/>
      </c>
      <c r="K376">
        <f>SUM($J$3:J376)</f>
        <v>120</v>
      </c>
      <c r="O376">
        <f>SUM($L$2:L376)</f>
        <v>58860</v>
      </c>
      <c r="P376">
        <f t="shared" si="5"/>
        <v>588.6</v>
      </c>
    </row>
    <row r="377" spans="3:16" hidden="1" x14ac:dyDescent="0.2">
      <c r="C377">
        <v>376</v>
      </c>
      <c r="D377" t="str">
        <f>IF(IFERROR(VLOOKUP(C377,'Dungeon&amp;Framework'!CG:CL,3,FALSE),"") = 0,"",IFERROR(VLOOKUP(C377,'Dungeon&amp;Framework'!CG:CL,3,FALSE),"") )</f>
        <v/>
      </c>
      <c r="G377" t="str">
        <f>IF( IFERROR(VLOOKUP(C377,'Dungeon&amp;Framework'!CG:CN,8,FALSE),"") = 0, "",IFERROR(VLOOKUP(C377,'Dungeon&amp;Framework'!CG:CN,8,FALSE),""))</f>
        <v/>
      </c>
      <c r="K377">
        <f>SUM($J$3:J377)</f>
        <v>120</v>
      </c>
      <c r="O377">
        <f>SUM($L$2:L377)</f>
        <v>58860</v>
      </c>
      <c r="P377">
        <f t="shared" si="5"/>
        <v>588.6</v>
      </c>
    </row>
    <row r="378" spans="3:16" hidden="1" x14ac:dyDescent="0.2">
      <c r="C378">
        <v>377</v>
      </c>
      <c r="D378" t="str">
        <f>IF(IFERROR(VLOOKUP(C378,'Dungeon&amp;Framework'!CG:CL,3,FALSE),"") = 0,"",IFERROR(VLOOKUP(C378,'Dungeon&amp;Framework'!CG:CL,3,FALSE),"") )</f>
        <v/>
      </c>
      <c r="G378" t="str">
        <f>IF( IFERROR(VLOOKUP(C378,'Dungeon&amp;Framework'!CG:CN,8,FALSE),"") = 0, "",IFERROR(VLOOKUP(C378,'Dungeon&amp;Framework'!CG:CN,8,FALSE),""))</f>
        <v/>
      </c>
      <c r="K378">
        <f>SUM($J$3:J378)</f>
        <v>120</v>
      </c>
      <c r="O378">
        <f>SUM($L$2:L378)</f>
        <v>58860</v>
      </c>
      <c r="P378">
        <f t="shared" si="5"/>
        <v>588.6</v>
      </c>
    </row>
    <row r="379" spans="3:16" hidden="1" x14ac:dyDescent="0.2">
      <c r="C379">
        <v>378</v>
      </c>
      <c r="D379" t="str">
        <f>IF(IFERROR(VLOOKUP(C379,'Dungeon&amp;Framework'!CG:CL,3,FALSE),"") = 0,"",IFERROR(VLOOKUP(C379,'Dungeon&amp;Framework'!CG:CL,3,FALSE),"") )</f>
        <v/>
      </c>
      <c r="G379" t="str">
        <f>IF( IFERROR(VLOOKUP(C379,'Dungeon&amp;Framework'!CG:CN,8,FALSE),"") = 0, "",IFERROR(VLOOKUP(C379,'Dungeon&amp;Framework'!CG:CN,8,FALSE),""))</f>
        <v/>
      </c>
      <c r="K379">
        <f>SUM($J$3:J379)</f>
        <v>120</v>
      </c>
      <c r="O379">
        <f>SUM($L$2:L379)</f>
        <v>58860</v>
      </c>
      <c r="P379">
        <f t="shared" si="5"/>
        <v>588.6</v>
      </c>
    </row>
    <row r="380" spans="3:16" x14ac:dyDescent="0.2">
      <c r="C380">
        <v>379</v>
      </c>
      <c r="D380" t="str">
        <f>IF(IFERROR(VLOOKUP(C380,'Dungeon&amp;Framework'!CG:CL,3,FALSE),"") = 0,"",IFERROR(VLOOKUP(C380,'Dungeon&amp;Framework'!CG:CL,3,FALSE),"") )</f>
        <v/>
      </c>
      <c r="G380" t="str">
        <f>IF( IFERROR(VLOOKUP(C380,'Dungeon&amp;Framework'!CG:CN,8,FALSE),"") = 0, "",IFERROR(VLOOKUP(C380,'Dungeon&amp;Framework'!CG:CN,8,FALSE),""))</f>
        <v/>
      </c>
      <c r="H380" t="s">
        <v>487</v>
      </c>
      <c r="I380" t="s">
        <v>549</v>
      </c>
      <c r="J380">
        <v>4</v>
      </c>
      <c r="K380">
        <f>SUM($J$3:J380)</f>
        <v>124</v>
      </c>
      <c r="L380">
        <v>250</v>
      </c>
      <c r="O380">
        <f>SUM($L$2:L380)</f>
        <v>59110</v>
      </c>
      <c r="P380">
        <f t="shared" si="5"/>
        <v>591.1</v>
      </c>
    </row>
    <row r="381" spans="3:16" x14ac:dyDescent="0.2">
      <c r="C381">
        <v>380</v>
      </c>
      <c r="D381" t="str">
        <f>IF(IFERROR(VLOOKUP(C381,'Dungeon&amp;Framework'!CG:CL,3,FALSE),"") = 0,"",IFERROR(VLOOKUP(C381,'Dungeon&amp;Framework'!CG:CL,3,FALSE),"") )</f>
        <v/>
      </c>
      <c r="F381">
        <v>1</v>
      </c>
      <c r="G381" t="str">
        <f>IF( IFERROR(VLOOKUP(C381,'Dungeon&amp;Framework'!CG:CN,8,FALSE),"") = 0, "",IFERROR(VLOOKUP(C381,'Dungeon&amp;Framework'!CG:CN,8,FALSE),""))</f>
        <v/>
      </c>
      <c r="H381" s="93" t="s">
        <v>476</v>
      </c>
      <c r="I381" s="93"/>
      <c r="J381" s="93">
        <v>5</v>
      </c>
      <c r="K381">
        <f>SUM($J$3:J381)</f>
        <v>129</v>
      </c>
      <c r="L381">
        <v>300</v>
      </c>
      <c r="O381">
        <f>SUM($L$2:L381)</f>
        <v>59410</v>
      </c>
      <c r="P381">
        <f t="shared" si="5"/>
        <v>594.1</v>
      </c>
    </row>
    <row r="382" spans="3:16" hidden="1" x14ac:dyDescent="0.2">
      <c r="C382">
        <v>381</v>
      </c>
      <c r="D382" t="str">
        <f>IF(IFERROR(VLOOKUP(C382,'Dungeon&amp;Framework'!CG:CL,3,FALSE),"") = 0,"",IFERROR(VLOOKUP(C382,'Dungeon&amp;Framework'!CG:CL,3,FALSE),"") )</f>
        <v/>
      </c>
      <c r="G382" t="str">
        <f>IF( IFERROR(VLOOKUP(C382,'Dungeon&amp;Framework'!CG:CN,8,FALSE),"") = 0, "",IFERROR(VLOOKUP(C382,'Dungeon&amp;Framework'!CG:CN,8,FALSE),""))</f>
        <v/>
      </c>
      <c r="K382">
        <f>SUM($J$3:J382)</f>
        <v>129</v>
      </c>
      <c r="O382">
        <f>SUM($L$2:L382)</f>
        <v>59410</v>
      </c>
      <c r="P382">
        <f t="shared" si="5"/>
        <v>594.1</v>
      </c>
    </row>
    <row r="383" spans="3:16" hidden="1" x14ac:dyDescent="0.2">
      <c r="C383">
        <v>382</v>
      </c>
      <c r="D383" t="str">
        <f>IF(IFERROR(VLOOKUP(C383,'Dungeon&amp;Framework'!CG:CL,3,FALSE),"") = 0,"",IFERROR(VLOOKUP(C383,'Dungeon&amp;Framework'!CG:CL,3,FALSE),"") )</f>
        <v/>
      </c>
      <c r="G383" t="str">
        <f>IF( IFERROR(VLOOKUP(C383,'Dungeon&amp;Framework'!CG:CN,8,FALSE),"") = 0, "",IFERROR(VLOOKUP(C383,'Dungeon&amp;Framework'!CG:CN,8,FALSE),""))</f>
        <v/>
      </c>
      <c r="K383">
        <f>SUM($J$3:J383)</f>
        <v>129</v>
      </c>
      <c r="O383">
        <f>SUM($L$2:L383)</f>
        <v>59410</v>
      </c>
      <c r="P383">
        <f t="shared" si="5"/>
        <v>594.1</v>
      </c>
    </row>
    <row r="384" spans="3:16" hidden="1" x14ac:dyDescent="0.2">
      <c r="C384">
        <v>383</v>
      </c>
      <c r="D384" t="str">
        <f>IF(IFERROR(VLOOKUP(C384,'Dungeon&amp;Framework'!CG:CL,3,FALSE),"") = 0,"",IFERROR(VLOOKUP(C384,'Dungeon&amp;Framework'!CG:CL,3,FALSE),"") )</f>
        <v/>
      </c>
      <c r="G384" t="str">
        <f>IF( IFERROR(VLOOKUP(C384,'Dungeon&amp;Framework'!CG:CN,8,FALSE),"") = 0, "",IFERROR(VLOOKUP(C384,'Dungeon&amp;Framework'!CG:CN,8,FALSE),""))</f>
        <v/>
      </c>
      <c r="K384">
        <f>SUM($J$3:J384)</f>
        <v>129</v>
      </c>
      <c r="O384">
        <f>SUM($L$2:L384)</f>
        <v>59410</v>
      </c>
      <c r="P384">
        <f t="shared" si="5"/>
        <v>594.1</v>
      </c>
    </row>
    <row r="385" spans="3:16" hidden="1" x14ac:dyDescent="0.2">
      <c r="C385">
        <v>384</v>
      </c>
      <c r="D385" t="str">
        <f>IF(IFERROR(VLOOKUP(C385,'Dungeon&amp;Framework'!CG:CL,3,FALSE),"") = 0,"",IFERROR(VLOOKUP(C385,'Dungeon&amp;Framework'!CG:CL,3,FALSE),"") )</f>
        <v/>
      </c>
      <c r="G385" t="str">
        <f>IF( IFERROR(VLOOKUP(C385,'Dungeon&amp;Framework'!CG:CN,8,FALSE),"") = 0, "",IFERROR(VLOOKUP(C385,'Dungeon&amp;Framework'!CG:CN,8,FALSE),""))</f>
        <v/>
      </c>
      <c r="K385">
        <f>SUM($J$3:J385)</f>
        <v>129</v>
      </c>
      <c r="O385">
        <f>SUM($L$2:L385)</f>
        <v>59410</v>
      </c>
      <c r="P385">
        <f t="shared" si="5"/>
        <v>594.1</v>
      </c>
    </row>
    <row r="386" spans="3:16" hidden="1" x14ac:dyDescent="0.2">
      <c r="C386">
        <v>385</v>
      </c>
      <c r="D386" t="str">
        <f>IF(IFERROR(VLOOKUP(C386,'Dungeon&amp;Framework'!CG:CL,3,FALSE),"") = 0,"",IFERROR(VLOOKUP(C386,'Dungeon&amp;Framework'!CG:CL,3,FALSE),"") )</f>
        <v/>
      </c>
      <c r="G386" t="str">
        <f>IF( IFERROR(VLOOKUP(C386,'Dungeon&amp;Framework'!CG:CN,8,FALSE),"") = 0, "",IFERROR(VLOOKUP(C386,'Dungeon&amp;Framework'!CG:CN,8,FALSE),""))</f>
        <v/>
      </c>
      <c r="K386">
        <f>SUM($J$3:J386)</f>
        <v>129</v>
      </c>
      <c r="O386">
        <f>SUM($L$2:L386)</f>
        <v>59410</v>
      </c>
      <c r="P386">
        <f t="shared" si="5"/>
        <v>594.1</v>
      </c>
    </row>
    <row r="387" spans="3:16" hidden="1" x14ac:dyDescent="0.2">
      <c r="C387">
        <v>386</v>
      </c>
      <c r="D387" t="str">
        <f>IF(IFERROR(VLOOKUP(C387,'Dungeon&amp;Framework'!CG:CL,3,FALSE),"") = 0,"",IFERROR(VLOOKUP(C387,'Dungeon&amp;Framework'!CG:CL,3,FALSE),"") )</f>
        <v/>
      </c>
      <c r="G387" t="str">
        <f>IF( IFERROR(VLOOKUP(C387,'Dungeon&amp;Framework'!CG:CN,8,FALSE),"") = 0, "",IFERROR(VLOOKUP(C387,'Dungeon&amp;Framework'!CG:CN,8,FALSE),""))</f>
        <v/>
      </c>
      <c r="K387">
        <f>SUM($J$3:J387)</f>
        <v>129</v>
      </c>
      <c r="O387">
        <f>SUM($L$2:L387)</f>
        <v>59410</v>
      </c>
      <c r="P387">
        <f t="shared" ref="P387:P417" si="6">O387/100</f>
        <v>594.1</v>
      </c>
    </row>
    <row r="388" spans="3:16" x14ac:dyDescent="0.2">
      <c r="C388">
        <v>387</v>
      </c>
      <c r="D388" t="str">
        <f>IF(IFERROR(VLOOKUP(C388,'Dungeon&amp;Framework'!CG:CL,3,FALSE),"") = 0,"",IFERROR(VLOOKUP(C388,'Dungeon&amp;Framework'!CG:CL,3,FALSE),"") )</f>
        <v/>
      </c>
      <c r="G388" t="str">
        <f>IF( IFERROR(VLOOKUP(C388,'Dungeon&amp;Framework'!CG:CN,8,FALSE),"") = 0, "",IFERROR(VLOOKUP(C388,'Dungeon&amp;Framework'!CG:CN,8,FALSE),""))</f>
        <v/>
      </c>
      <c r="H388" s="79" t="s">
        <v>682</v>
      </c>
      <c r="I388" t="s">
        <v>549</v>
      </c>
      <c r="J388">
        <v>4</v>
      </c>
      <c r="K388">
        <f>SUM($J$3:J388)</f>
        <v>133</v>
      </c>
      <c r="L388">
        <v>360</v>
      </c>
      <c r="O388">
        <f>SUM($L$2:L388)</f>
        <v>59770</v>
      </c>
      <c r="P388">
        <f t="shared" si="6"/>
        <v>597.70000000000005</v>
      </c>
    </row>
    <row r="389" spans="3:16" hidden="1" x14ac:dyDescent="0.2">
      <c r="C389">
        <v>388</v>
      </c>
      <c r="D389" t="str">
        <f>IF(IFERROR(VLOOKUP(C389,'Dungeon&amp;Framework'!CG:CL,3,FALSE),"") = 0,"",IFERROR(VLOOKUP(C389,'Dungeon&amp;Framework'!CG:CL,3,FALSE),"") )</f>
        <v/>
      </c>
      <c r="G389" t="str">
        <f>IF( IFERROR(VLOOKUP(C389,'Dungeon&amp;Framework'!CG:CN,8,FALSE),"") = 0, "",IFERROR(VLOOKUP(C389,'Dungeon&amp;Framework'!CG:CN,8,FALSE),""))</f>
        <v/>
      </c>
      <c r="K389">
        <f>SUM($J$3:J389)</f>
        <v>133</v>
      </c>
      <c r="O389">
        <f>SUM($L$2:L389)</f>
        <v>59770</v>
      </c>
      <c r="P389">
        <f t="shared" si="6"/>
        <v>597.70000000000005</v>
      </c>
    </row>
    <row r="390" spans="3:16" hidden="1" x14ac:dyDescent="0.2">
      <c r="C390">
        <v>389</v>
      </c>
      <c r="D390" t="str">
        <f>IF(IFERROR(VLOOKUP(C390,'Dungeon&amp;Framework'!CG:CL,3,FALSE),"") = 0,"",IFERROR(VLOOKUP(C390,'Dungeon&amp;Framework'!CG:CL,3,FALSE),"") )</f>
        <v/>
      </c>
      <c r="G390" t="str">
        <f>IF( IFERROR(VLOOKUP(C390,'Dungeon&amp;Framework'!CG:CN,8,FALSE),"") = 0, "",IFERROR(VLOOKUP(C390,'Dungeon&amp;Framework'!CG:CN,8,FALSE),""))</f>
        <v/>
      </c>
      <c r="K390">
        <f>SUM($J$3:J390)</f>
        <v>133</v>
      </c>
      <c r="O390">
        <f>SUM($L$2:L390)</f>
        <v>59770</v>
      </c>
      <c r="P390">
        <f t="shared" si="6"/>
        <v>597.70000000000005</v>
      </c>
    </row>
    <row r="391" spans="3:16" hidden="1" x14ac:dyDescent="0.2">
      <c r="C391">
        <v>390</v>
      </c>
      <c r="D391" t="str">
        <f>IF(IFERROR(VLOOKUP(C391,'Dungeon&amp;Framework'!CG:CL,3,FALSE),"") = 0,"",IFERROR(VLOOKUP(C391,'Dungeon&amp;Framework'!CG:CL,3,FALSE),"") )</f>
        <v/>
      </c>
      <c r="G391" t="str">
        <f>IF( IFERROR(VLOOKUP(C391,'Dungeon&amp;Framework'!CG:CN,8,FALSE),"") = 0, "",IFERROR(VLOOKUP(C391,'Dungeon&amp;Framework'!CG:CN,8,FALSE),""))</f>
        <v/>
      </c>
      <c r="K391">
        <f>SUM($J$3:J391)</f>
        <v>133</v>
      </c>
      <c r="O391">
        <f>SUM($L$2:L391)</f>
        <v>59770</v>
      </c>
      <c r="P391">
        <f t="shared" si="6"/>
        <v>597.70000000000005</v>
      </c>
    </row>
    <row r="392" spans="3:16" hidden="1" x14ac:dyDescent="0.2">
      <c r="C392">
        <v>391</v>
      </c>
      <c r="D392" t="str">
        <f>IF(IFERROR(VLOOKUP(C392,'Dungeon&amp;Framework'!CG:CL,3,FALSE),"") = 0,"",IFERROR(VLOOKUP(C392,'Dungeon&amp;Framework'!CG:CL,3,FALSE),"") )</f>
        <v/>
      </c>
      <c r="G392" t="str">
        <f>IF( IFERROR(VLOOKUP(C392,'Dungeon&amp;Framework'!CG:CN,8,FALSE),"") = 0, "",IFERROR(VLOOKUP(C392,'Dungeon&amp;Framework'!CG:CN,8,FALSE),""))</f>
        <v/>
      </c>
      <c r="K392">
        <f>SUM($J$3:J392)</f>
        <v>133</v>
      </c>
      <c r="O392">
        <f>SUM($L$2:L392)</f>
        <v>59770</v>
      </c>
      <c r="P392">
        <f t="shared" si="6"/>
        <v>597.70000000000005</v>
      </c>
    </row>
    <row r="393" spans="3:16" hidden="1" x14ac:dyDescent="0.2">
      <c r="C393">
        <v>392</v>
      </c>
      <c r="D393" t="str">
        <f>IF(IFERROR(VLOOKUP(C393,'Dungeon&amp;Framework'!CG:CL,3,FALSE),"") = 0,"",IFERROR(VLOOKUP(C393,'Dungeon&amp;Framework'!CG:CL,3,FALSE),"") )</f>
        <v/>
      </c>
      <c r="G393" t="str">
        <f>IF( IFERROR(VLOOKUP(C393,'Dungeon&amp;Framework'!CG:CN,8,FALSE),"") = 0, "",IFERROR(VLOOKUP(C393,'Dungeon&amp;Framework'!CG:CN,8,FALSE),""))</f>
        <v/>
      </c>
      <c r="K393">
        <f>SUM($J$3:J393)</f>
        <v>133</v>
      </c>
      <c r="O393">
        <f>SUM($L$2:L393)</f>
        <v>59770</v>
      </c>
      <c r="P393">
        <f t="shared" si="6"/>
        <v>597.70000000000005</v>
      </c>
    </row>
    <row r="394" spans="3:16" hidden="1" x14ac:dyDescent="0.2">
      <c r="C394">
        <v>393</v>
      </c>
      <c r="D394" t="str">
        <f>IF(IFERROR(VLOOKUP(C394,'Dungeon&amp;Framework'!CG:CL,3,FALSE),"") = 0,"",IFERROR(VLOOKUP(C394,'Dungeon&amp;Framework'!CG:CL,3,FALSE),"") )</f>
        <v/>
      </c>
      <c r="G394" t="str">
        <f>IF( IFERROR(VLOOKUP(C394,'Dungeon&amp;Framework'!CG:CN,8,FALSE),"") = 0, "",IFERROR(VLOOKUP(C394,'Dungeon&amp;Framework'!CG:CN,8,FALSE),""))</f>
        <v/>
      </c>
      <c r="K394">
        <f>SUM($J$3:J394)</f>
        <v>133</v>
      </c>
      <c r="O394">
        <f>SUM($L$2:L394)</f>
        <v>59770</v>
      </c>
      <c r="P394">
        <f t="shared" si="6"/>
        <v>597.70000000000005</v>
      </c>
    </row>
    <row r="395" spans="3:16" x14ac:dyDescent="0.2">
      <c r="C395">
        <v>394</v>
      </c>
      <c r="D395" t="str">
        <f>IF(IFERROR(VLOOKUP(C395,'Dungeon&amp;Framework'!CG:CL,3,FALSE),"") = 0,"",IFERROR(VLOOKUP(C395,'Dungeon&amp;Framework'!CG:CL,3,FALSE),"") )</f>
        <v/>
      </c>
      <c r="G395" t="str">
        <f>IF( IFERROR(VLOOKUP(C395,'Dungeon&amp;Framework'!CG:CN,8,FALSE),"") = 0, "",IFERROR(VLOOKUP(C395,'Dungeon&amp;Framework'!CG:CN,8,FALSE),""))</f>
        <v/>
      </c>
      <c r="H395" t="s">
        <v>489</v>
      </c>
      <c r="K395">
        <f>SUM($J$3:J395)</f>
        <v>133</v>
      </c>
      <c r="L395">
        <v>750</v>
      </c>
      <c r="O395">
        <f>SUM($L$2:L395)</f>
        <v>60520</v>
      </c>
      <c r="P395">
        <f t="shared" si="6"/>
        <v>605.20000000000005</v>
      </c>
    </row>
    <row r="396" spans="3:16" hidden="1" x14ac:dyDescent="0.2">
      <c r="C396">
        <v>395</v>
      </c>
      <c r="D396" t="str">
        <f>IF(IFERROR(VLOOKUP(C396,'Dungeon&amp;Framework'!CG:CL,3,FALSE),"") = 0,"",IFERROR(VLOOKUP(C396,'Dungeon&amp;Framework'!CG:CL,3,FALSE),"") )</f>
        <v/>
      </c>
      <c r="G396" t="str">
        <f>IF( IFERROR(VLOOKUP(C396,'Dungeon&amp;Framework'!CG:CN,8,FALSE),"") = 0, "",IFERROR(VLOOKUP(C396,'Dungeon&amp;Framework'!CG:CN,8,FALSE),""))</f>
        <v/>
      </c>
      <c r="K396">
        <f>SUM($J$3:J396)</f>
        <v>133</v>
      </c>
      <c r="O396">
        <f>SUM($L$2:L396)</f>
        <v>60520</v>
      </c>
      <c r="P396">
        <f t="shared" si="6"/>
        <v>605.20000000000005</v>
      </c>
    </row>
    <row r="397" spans="3:16" hidden="1" x14ac:dyDescent="0.2">
      <c r="C397">
        <v>396</v>
      </c>
      <c r="D397" t="str">
        <f>IF(IFERROR(VLOOKUP(C397,'Dungeon&amp;Framework'!CG:CL,3,FALSE),"") = 0,"",IFERROR(VLOOKUP(C397,'Dungeon&amp;Framework'!CG:CL,3,FALSE),"") )</f>
        <v/>
      </c>
      <c r="G397" t="str">
        <f>IF( IFERROR(VLOOKUP(C397,'Dungeon&amp;Framework'!CG:CN,8,FALSE),"") = 0, "",IFERROR(VLOOKUP(C397,'Dungeon&amp;Framework'!CG:CN,8,FALSE),""))</f>
        <v/>
      </c>
      <c r="K397">
        <f>SUM($J$3:J397)</f>
        <v>133</v>
      </c>
      <c r="O397">
        <f>SUM($L$2:L397)</f>
        <v>60520</v>
      </c>
      <c r="P397">
        <f t="shared" si="6"/>
        <v>605.20000000000005</v>
      </c>
    </row>
    <row r="398" spans="3:16" hidden="1" x14ac:dyDescent="0.2">
      <c r="C398">
        <v>397</v>
      </c>
      <c r="D398" t="str">
        <f>IF(IFERROR(VLOOKUP(C398,'Dungeon&amp;Framework'!CG:CL,3,FALSE),"") = 0,"",IFERROR(VLOOKUP(C398,'Dungeon&amp;Framework'!CG:CL,3,FALSE),"") )</f>
        <v/>
      </c>
      <c r="G398" t="str">
        <f>IF( IFERROR(VLOOKUP(C398,'Dungeon&amp;Framework'!CG:CN,8,FALSE),"") = 0, "",IFERROR(VLOOKUP(C398,'Dungeon&amp;Framework'!CG:CN,8,FALSE),""))</f>
        <v/>
      </c>
      <c r="K398">
        <f>SUM($J$3:J398)</f>
        <v>133</v>
      </c>
      <c r="O398">
        <f>SUM($L$2:L398)</f>
        <v>60520</v>
      </c>
      <c r="P398">
        <f t="shared" si="6"/>
        <v>605.20000000000005</v>
      </c>
    </row>
    <row r="399" spans="3:16" hidden="1" x14ac:dyDescent="0.2">
      <c r="C399">
        <v>398</v>
      </c>
      <c r="D399" t="str">
        <f>IF(IFERROR(VLOOKUP(C399,'Dungeon&amp;Framework'!CG:CL,3,FALSE),"") = 0,"",IFERROR(VLOOKUP(C399,'Dungeon&amp;Framework'!CG:CL,3,FALSE),"") )</f>
        <v/>
      </c>
      <c r="G399" t="str">
        <f>IF( IFERROR(VLOOKUP(C399,'Dungeon&amp;Framework'!CG:CN,8,FALSE),"") = 0, "",IFERROR(VLOOKUP(C399,'Dungeon&amp;Framework'!CG:CN,8,FALSE),""))</f>
        <v/>
      </c>
      <c r="K399">
        <f>SUM($J$3:J399)</f>
        <v>133</v>
      </c>
      <c r="O399">
        <f>SUM($L$2:L399)</f>
        <v>60520</v>
      </c>
      <c r="P399">
        <f t="shared" si="6"/>
        <v>605.20000000000005</v>
      </c>
    </row>
    <row r="400" spans="3:16" x14ac:dyDescent="0.2">
      <c r="C400">
        <v>399</v>
      </c>
      <c r="D400" t="str">
        <f>IF(IFERROR(VLOOKUP(C400,'Dungeon&amp;Framework'!CG:CL,3,FALSE),"") = 0,"",IFERROR(VLOOKUP(C400,'Dungeon&amp;Framework'!CG:CL,3,FALSE),"") )</f>
        <v/>
      </c>
      <c r="G400" t="str">
        <f>IF( IFERROR(VLOOKUP(C400,'Dungeon&amp;Framework'!CG:CN,8,FALSE),"") = 0, "",IFERROR(VLOOKUP(C400,'Dungeon&amp;Framework'!CG:CN,8,FALSE),""))</f>
        <v/>
      </c>
      <c r="H400" t="s">
        <v>483</v>
      </c>
      <c r="K400">
        <f>SUM($J$3:J400)</f>
        <v>133</v>
      </c>
      <c r="L400">
        <v>270</v>
      </c>
      <c r="O400">
        <f>SUM($L$2:L400)</f>
        <v>60790</v>
      </c>
      <c r="P400">
        <f t="shared" si="6"/>
        <v>607.9</v>
      </c>
    </row>
    <row r="401" spans="3:16" x14ac:dyDescent="0.2">
      <c r="C401">
        <v>400</v>
      </c>
      <c r="D401" t="str">
        <f>IF(IFERROR(VLOOKUP(C401,'Dungeon&amp;Framework'!CG:CL,3,FALSE),"") = 0,"",IFERROR(VLOOKUP(C401,'Dungeon&amp;Framework'!CG:CL,3,FALSE),"") )</f>
        <v/>
      </c>
      <c r="F401">
        <v>1</v>
      </c>
      <c r="G401" t="str">
        <f>IF( IFERROR(VLOOKUP(C401,'Dungeon&amp;Framework'!CG:CN,8,FALSE),"") = 0, "",IFERROR(VLOOKUP(C401,'Dungeon&amp;Framework'!CG:CN,8,FALSE),""))</f>
        <v/>
      </c>
      <c r="H401" s="93" t="s">
        <v>486</v>
      </c>
      <c r="I401" s="93"/>
      <c r="J401" s="93"/>
      <c r="K401">
        <f>SUM($J$3:J401)</f>
        <v>133</v>
      </c>
      <c r="L401">
        <v>3000</v>
      </c>
      <c r="O401">
        <f>SUM($L$2:L401)</f>
        <v>63790</v>
      </c>
      <c r="P401">
        <f t="shared" si="6"/>
        <v>637.9</v>
      </c>
    </row>
    <row r="402" spans="3:16" hidden="1" x14ac:dyDescent="0.2">
      <c r="C402">
        <v>401</v>
      </c>
      <c r="D402" t="str">
        <f>IF(IFERROR(VLOOKUP(C402,'Dungeon&amp;Framework'!CG:CL,3,FALSE),"") = 0,"",IFERROR(VLOOKUP(C402,'Dungeon&amp;Framework'!CG:CL,3,FALSE),"") )</f>
        <v/>
      </c>
      <c r="G402" t="str">
        <f>IF( IFERROR(VLOOKUP(C402,'Dungeon&amp;Framework'!CG:CN,8,FALSE),"") = 0, "",IFERROR(VLOOKUP(C402,'Dungeon&amp;Framework'!CG:CN,8,FALSE),""))</f>
        <v/>
      </c>
      <c r="K402">
        <f>SUM($J$3:J402)</f>
        <v>133</v>
      </c>
      <c r="O402">
        <f>SUM($L$2:L402)</f>
        <v>63790</v>
      </c>
      <c r="P402">
        <f t="shared" si="6"/>
        <v>637.9</v>
      </c>
    </row>
    <row r="403" spans="3:16" hidden="1" x14ac:dyDescent="0.2">
      <c r="C403">
        <v>402</v>
      </c>
      <c r="D403" t="str">
        <f>IF(IFERROR(VLOOKUP(C403,'Dungeon&amp;Framework'!CG:CL,3,FALSE),"") = 0,"",IFERROR(VLOOKUP(C403,'Dungeon&amp;Framework'!CG:CL,3,FALSE),"") )</f>
        <v/>
      </c>
      <c r="G403" t="str">
        <f>IF( IFERROR(VLOOKUP(C403,'Dungeon&amp;Framework'!CG:CN,8,FALSE),"") = 0, "",IFERROR(VLOOKUP(C403,'Dungeon&amp;Framework'!CG:CN,8,FALSE),""))</f>
        <v/>
      </c>
      <c r="K403">
        <f>SUM($J$3:J403)</f>
        <v>133</v>
      </c>
      <c r="O403">
        <f>SUM($L$2:L403)</f>
        <v>63790</v>
      </c>
      <c r="P403">
        <f t="shared" si="6"/>
        <v>637.9</v>
      </c>
    </row>
    <row r="404" spans="3:16" hidden="1" x14ac:dyDescent="0.2">
      <c r="C404">
        <v>403</v>
      </c>
      <c r="D404" t="str">
        <f>IF(IFERROR(VLOOKUP(C404,'Dungeon&amp;Framework'!CG:CL,3,FALSE),"") = 0,"",IFERROR(VLOOKUP(C404,'Dungeon&amp;Framework'!CG:CL,3,FALSE),"") )</f>
        <v/>
      </c>
      <c r="G404" t="str">
        <f>IF( IFERROR(VLOOKUP(C404,'Dungeon&amp;Framework'!CG:CN,8,FALSE),"") = 0, "",IFERROR(VLOOKUP(C404,'Dungeon&amp;Framework'!CG:CN,8,FALSE),""))</f>
        <v/>
      </c>
      <c r="K404">
        <f>SUM($J$3:J404)</f>
        <v>133</v>
      </c>
      <c r="O404">
        <f>SUM($L$2:L404)</f>
        <v>63790</v>
      </c>
      <c r="P404">
        <f t="shared" si="6"/>
        <v>637.9</v>
      </c>
    </row>
    <row r="405" spans="3:16" x14ac:dyDescent="0.2">
      <c r="C405">
        <v>404</v>
      </c>
      <c r="D405" t="str">
        <f>IF(IFERROR(VLOOKUP(C405,'Dungeon&amp;Framework'!CG:CL,3,FALSE),"") = 0,"",IFERROR(VLOOKUP(C405,'Dungeon&amp;Framework'!CG:CL,3,FALSE),"") )</f>
        <v/>
      </c>
      <c r="G405" t="str">
        <f>IF( IFERROR(VLOOKUP(C405,'Dungeon&amp;Framework'!CG:CN,8,FALSE),"") = 0, "",IFERROR(VLOOKUP(C405,'Dungeon&amp;Framework'!CG:CN,8,FALSE),""))</f>
        <v/>
      </c>
      <c r="H405" s="79" t="s">
        <v>489</v>
      </c>
      <c r="I405" s="79"/>
      <c r="J405" s="79"/>
      <c r="K405">
        <f>SUM($J$3:J405)</f>
        <v>133</v>
      </c>
      <c r="L405">
        <v>750</v>
      </c>
      <c r="O405">
        <f>SUM($L$2:L405)</f>
        <v>64540</v>
      </c>
      <c r="P405">
        <f t="shared" si="6"/>
        <v>645.4</v>
      </c>
    </row>
    <row r="406" spans="3:16" hidden="1" x14ac:dyDescent="0.2">
      <c r="C406">
        <v>405</v>
      </c>
      <c r="D406" t="str">
        <f>IF(IFERROR(VLOOKUP(C406,'Dungeon&amp;Framework'!CG:CL,3,FALSE),"") = 0,"",IFERROR(VLOOKUP(C406,'Dungeon&amp;Framework'!CG:CL,3,FALSE),"") )</f>
        <v/>
      </c>
      <c r="G406" t="str">
        <f>IF( IFERROR(VLOOKUP(C406,'Dungeon&amp;Framework'!CG:CN,8,FALSE),"") = 0, "",IFERROR(VLOOKUP(C406,'Dungeon&amp;Framework'!CG:CN,8,FALSE),""))</f>
        <v/>
      </c>
      <c r="K406">
        <f>SUM($J$3:J406)</f>
        <v>133</v>
      </c>
      <c r="O406">
        <f>SUM($L$2:L406)</f>
        <v>64540</v>
      </c>
      <c r="P406">
        <f t="shared" si="6"/>
        <v>645.4</v>
      </c>
    </row>
    <row r="407" spans="3:16" hidden="1" x14ac:dyDescent="0.2">
      <c r="C407">
        <v>406</v>
      </c>
      <c r="D407" t="str">
        <f>IF(IFERROR(VLOOKUP(C407,'Dungeon&amp;Framework'!CG:CL,3,FALSE),"") = 0,"",IFERROR(VLOOKUP(C407,'Dungeon&amp;Framework'!CG:CL,3,FALSE),"") )</f>
        <v/>
      </c>
      <c r="G407" t="str">
        <f>IF( IFERROR(VLOOKUP(C407,'Dungeon&amp;Framework'!CG:CN,8,FALSE),"") = 0, "",IFERROR(VLOOKUP(C407,'Dungeon&amp;Framework'!CG:CN,8,FALSE),""))</f>
        <v/>
      </c>
      <c r="K407">
        <f>SUM($J$3:J407)</f>
        <v>133</v>
      </c>
      <c r="O407">
        <f>SUM($L$2:L407)</f>
        <v>64540</v>
      </c>
      <c r="P407">
        <f t="shared" si="6"/>
        <v>645.4</v>
      </c>
    </row>
    <row r="408" spans="3:16" hidden="1" x14ac:dyDescent="0.2">
      <c r="C408">
        <v>407</v>
      </c>
      <c r="D408" t="str">
        <f>IF(IFERROR(VLOOKUP(C408,'Dungeon&amp;Framework'!CG:CL,3,FALSE),"") = 0,"",IFERROR(VLOOKUP(C408,'Dungeon&amp;Framework'!CG:CL,3,FALSE),"") )</f>
        <v/>
      </c>
      <c r="G408" t="str">
        <f>IF( IFERROR(VLOOKUP(C408,'Dungeon&amp;Framework'!CG:CN,8,FALSE),"") = 0, "",IFERROR(VLOOKUP(C408,'Dungeon&amp;Framework'!CG:CN,8,FALSE),""))</f>
        <v/>
      </c>
      <c r="K408">
        <f>SUM($J$3:J408)</f>
        <v>133</v>
      </c>
      <c r="O408">
        <f>SUM($L$2:L408)</f>
        <v>64540</v>
      </c>
      <c r="P408">
        <f t="shared" si="6"/>
        <v>645.4</v>
      </c>
    </row>
    <row r="409" spans="3:16" hidden="1" x14ac:dyDescent="0.2">
      <c r="C409">
        <v>408</v>
      </c>
      <c r="D409" t="str">
        <f>IF(IFERROR(VLOOKUP(C409,'Dungeon&amp;Framework'!CG:CL,3,FALSE),"") = 0,"",IFERROR(VLOOKUP(C409,'Dungeon&amp;Framework'!CG:CL,3,FALSE),"") )</f>
        <v/>
      </c>
      <c r="G409" t="str">
        <f>IF( IFERROR(VLOOKUP(C409,'Dungeon&amp;Framework'!CG:CN,8,FALSE),"") = 0, "",IFERROR(VLOOKUP(C409,'Dungeon&amp;Framework'!CG:CN,8,FALSE),""))</f>
        <v/>
      </c>
      <c r="K409">
        <f>SUM($J$3:J409)</f>
        <v>133</v>
      </c>
      <c r="O409">
        <f>SUM($L$2:L409)</f>
        <v>64540</v>
      </c>
      <c r="P409">
        <f t="shared" si="6"/>
        <v>645.4</v>
      </c>
    </row>
    <row r="410" spans="3:16" x14ac:dyDescent="0.2">
      <c r="C410">
        <v>409</v>
      </c>
      <c r="D410" t="str">
        <f>IF(IFERROR(VLOOKUP(C410,'Dungeon&amp;Framework'!CG:CL,3,FALSE),"") = 0,"",IFERROR(VLOOKUP(C410,'Dungeon&amp;Framework'!CG:CL,3,FALSE),"") )</f>
        <v/>
      </c>
      <c r="G410" t="str">
        <f>IF( IFERROR(VLOOKUP(C410,'Dungeon&amp;Framework'!CG:CN,8,FALSE),"") = 0, "",IFERROR(VLOOKUP(C410,'Dungeon&amp;Framework'!CG:CN,8,FALSE),""))</f>
        <v/>
      </c>
      <c r="H410" t="s">
        <v>483</v>
      </c>
      <c r="K410">
        <f>SUM($J$3:J410)</f>
        <v>133</v>
      </c>
      <c r="L410">
        <v>270</v>
      </c>
      <c r="O410">
        <f>SUM($L$2:L410)</f>
        <v>64810</v>
      </c>
      <c r="P410">
        <f t="shared" si="6"/>
        <v>648.1</v>
      </c>
    </row>
    <row r="411" spans="3:16" hidden="1" x14ac:dyDescent="0.2">
      <c r="C411">
        <v>410</v>
      </c>
      <c r="D411" t="str">
        <f>IF(IFERROR(VLOOKUP(C411,'Dungeon&amp;Framework'!CG:CL,3,FALSE),"") = 0,"",IFERROR(VLOOKUP(C411,'Dungeon&amp;Framework'!CG:CL,3,FALSE),"") )</f>
        <v/>
      </c>
      <c r="G411" t="str">
        <f>IF( IFERROR(VLOOKUP(C411,'Dungeon&amp;Framework'!CG:CN,8,FALSE),"") = 0, "",IFERROR(VLOOKUP(C411,'Dungeon&amp;Framework'!CG:CN,8,FALSE),""))</f>
        <v/>
      </c>
      <c r="K411">
        <f>SUM($J$3:J411)</f>
        <v>133</v>
      </c>
      <c r="O411">
        <f>SUM($L$2:L411)</f>
        <v>64810</v>
      </c>
      <c r="P411">
        <f t="shared" si="6"/>
        <v>648.1</v>
      </c>
    </row>
    <row r="412" spans="3:16" hidden="1" x14ac:dyDescent="0.2">
      <c r="C412">
        <v>411</v>
      </c>
      <c r="D412" t="str">
        <f>IF(IFERROR(VLOOKUP(C412,'Dungeon&amp;Framework'!CG:CL,3,FALSE),"") = 0,"",IFERROR(VLOOKUP(C412,'Dungeon&amp;Framework'!CG:CL,3,FALSE),"") )</f>
        <v/>
      </c>
      <c r="G412" t="str">
        <f>IF( IFERROR(VLOOKUP(C412,'Dungeon&amp;Framework'!CG:CN,8,FALSE),"") = 0, "",IFERROR(VLOOKUP(C412,'Dungeon&amp;Framework'!CG:CN,8,FALSE),""))</f>
        <v/>
      </c>
      <c r="K412">
        <f>SUM($J$3:J412)</f>
        <v>133</v>
      </c>
      <c r="O412">
        <f>SUM($L$2:L412)</f>
        <v>64810</v>
      </c>
      <c r="P412">
        <f t="shared" si="6"/>
        <v>648.1</v>
      </c>
    </row>
    <row r="413" spans="3:16" hidden="1" x14ac:dyDescent="0.2">
      <c r="C413">
        <v>412</v>
      </c>
      <c r="D413" t="str">
        <f>IF(IFERROR(VLOOKUP(C413,'Dungeon&amp;Framework'!CG:CL,3,FALSE),"") = 0,"",IFERROR(VLOOKUP(C413,'Dungeon&amp;Framework'!CG:CL,3,FALSE),"") )</f>
        <v/>
      </c>
      <c r="G413" t="str">
        <f>IF( IFERROR(VLOOKUP(C413,'Dungeon&amp;Framework'!CG:CN,8,FALSE),"") = 0, "",IFERROR(VLOOKUP(C413,'Dungeon&amp;Framework'!CG:CN,8,FALSE),""))</f>
        <v/>
      </c>
      <c r="K413">
        <f>SUM($J$3:J413)</f>
        <v>133</v>
      </c>
      <c r="O413">
        <f>SUM($L$2:L413)</f>
        <v>64810</v>
      </c>
      <c r="P413">
        <f t="shared" si="6"/>
        <v>648.1</v>
      </c>
    </row>
    <row r="414" spans="3:16" hidden="1" x14ac:dyDescent="0.2">
      <c r="C414">
        <v>413</v>
      </c>
      <c r="D414" t="str">
        <f>IF(IFERROR(VLOOKUP(C414,'Dungeon&amp;Framework'!CG:CL,3,FALSE),"") = 0,"",IFERROR(VLOOKUP(C414,'Dungeon&amp;Framework'!CG:CL,3,FALSE),"") )</f>
        <v/>
      </c>
      <c r="G414" t="str">
        <f>IF( IFERROR(VLOOKUP(C414,'Dungeon&amp;Framework'!CG:CN,8,FALSE),"") = 0, "",IFERROR(VLOOKUP(C414,'Dungeon&amp;Framework'!CG:CN,8,FALSE),""))</f>
        <v/>
      </c>
      <c r="K414">
        <f>SUM($J$3:J414)</f>
        <v>133</v>
      </c>
      <c r="O414">
        <f>SUM($L$2:L414)</f>
        <v>64810</v>
      </c>
      <c r="P414">
        <f t="shared" si="6"/>
        <v>648.1</v>
      </c>
    </row>
    <row r="415" spans="3:16" hidden="1" x14ac:dyDescent="0.2">
      <c r="C415">
        <v>414</v>
      </c>
      <c r="D415" t="str">
        <f>IF(IFERROR(VLOOKUP(C415,'Dungeon&amp;Framework'!CG:CL,3,FALSE),"") = 0,"",IFERROR(VLOOKUP(C415,'Dungeon&amp;Framework'!CG:CL,3,FALSE),"") )</f>
        <v/>
      </c>
      <c r="G415" t="str">
        <f>IF( IFERROR(VLOOKUP(C415,'Dungeon&amp;Framework'!CG:CN,8,FALSE),"") = 0, "",IFERROR(VLOOKUP(C415,'Dungeon&amp;Framework'!CG:CN,8,FALSE),""))</f>
        <v/>
      </c>
      <c r="K415">
        <f>SUM($J$3:J415)</f>
        <v>133</v>
      </c>
      <c r="O415">
        <f>SUM($L$2:L415)</f>
        <v>64810</v>
      </c>
      <c r="P415">
        <f t="shared" si="6"/>
        <v>648.1</v>
      </c>
    </row>
    <row r="416" spans="3:16" x14ac:dyDescent="0.2">
      <c r="C416">
        <v>415</v>
      </c>
      <c r="D416" t="str">
        <f>IF(IFERROR(VLOOKUP(C416,'Dungeon&amp;Framework'!CG:CL,3,FALSE),"") = 0,"",IFERROR(VLOOKUP(C416,'Dungeon&amp;Framework'!CG:CL,3,FALSE),"") )</f>
        <v/>
      </c>
      <c r="G416" t="str">
        <f>IF( IFERROR(VLOOKUP(C420,'Dungeon&amp;Framework'!CG:CN,8,FALSE),"") = 0, "",IFERROR(VLOOKUP(C420,'Dungeon&amp;Framework'!CG:CN,8,FALSE),""))</f>
        <v/>
      </c>
      <c r="H416" t="s">
        <v>487</v>
      </c>
      <c r="I416" t="s">
        <v>549</v>
      </c>
      <c r="J416">
        <v>4</v>
      </c>
      <c r="K416">
        <f>SUM($J$3:J416)</f>
        <v>137</v>
      </c>
      <c r="L416">
        <v>250</v>
      </c>
      <c r="O416">
        <f>SUM($L$2:L416)</f>
        <v>65060</v>
      </c>
      <c r="P416">
        <f t="shared" si="6"/>
        <v>650.6</v>
      </c>
    </row>
    <row r="417" spans="3:16" s="7" customFormat="1" x14ac:dyDescent="0.2">
      <c r="C417">
        <v>416</v>
      </c>
      <c r="D417" s="7" t="str">
        <f>IF(IFERROR(VLOOKUP(C417,'Dungeon&amp;Framework'!CG:CL,3,FALSE),"") = 0,"",IFERROR(VLOOKUP(C417,'Dungeon&amp;Framework'!CG:CL,3,FALSE),"") )</f>
        <v/>
      </c>
      <c r="F417" s="7">
        <v>1</v>
      </c>
      <c r="G417" s="7" t="str">
        <f>IF( IFERROR(VLOOKUP(C421,'Dungeon&amp;Framework'!CG:CN,8,FALSE),"") = 0, "",IFERROR(VLOOKUP(C421,'Dungeon&amp;Framework'!CG:CN,8,FALSE),""))</f>
        <v/>
      </c>
      <c r="H417" s="114" t="s">
        <v>476</v>
      </c>
      <c r="I417" s="114"/>
      <c r="J417" s="114">
        <v>5</v>
      </c>
      <c r="K417" s="7">
        <f>SUM($J$3:J417)</f>
        <v>142</v>
      </c>
      <c r="L417" s="7">
        <v>2500</v>
      </c>
      <c r="O417" s="7">
        <f>SUM($L$2:L417)</f>
        <v>67560</v>
      </c>
      <c r="P417" s="7">
        <f t="shared" si="6"/>
        <v>675.6</v>
      </c>
    </row>
    <row r="418" spans="3:16" hidden="1" x14ac:dyDescent="0.2">
      <c r="C418">
        <v>417</v>
      </c>
      <c r="G418" t="str">
        <f>IF( IFERROR(VLOOKUP(C418,'Dungeon&amp;Framework'!CG:CN,8,FALSE),"") = 0, "",IFERROR(VLOOKUP(C418,'Dungeon&amp;Framework'!CG:CN,8,FALSE),""))</f>
        <v/>
      </c>
      <c r="K418">
        <f>SUM($J$3:J418)</f>
        <v>142</v>
      </c>
    </row>
    <row r="419" spans="3:16" hidden="1" x14ac:dyDescent="0.2">
      <c r="C419">
        <v>418</v>
      </c>
      <c r="G419" t="str">
        <f>IF( IFERROR(VLOOKUP(C419,'Dungeon&amp;Framework'!CG:CN,8,FALSE),"") = 0, "",IFERROR(VLOOKUP(C419,'Dungeon&amp;Framework'!CG:CN,8,FALSE),""))</f>
        <v/>
      </c>
      <c r="K419">
        <f>SUM($J$3:J419)</f>
        <v>142</v>
      </c>
      <c r="O419" t="s">
        <v>504</v>
      </c>
    </row>
    <row r="420" spans="3:16" hidden="1" x14ac:dyDescent="0.2">
      <c r="C420">
        <v>419</v>
      </c>
      <c r="K420">
        <f>SUM($J$3:J420)</f>
        <v>142</v>
      </c>
      <c r="O420" t="s">
        <v>505</v>
      </c>
    </row>
    <row r="421" spans="3:16" hidden="1" x14ac:dyDescent="0.2">
      <c r="C421">
        <v>420</v>
      </c>
      <c r="K421">
        <f>SUM($J$3:J421)</f>
        <v>142</v>
      </c>
    </row>
    <row r="422" spans="3:16" hidden="1" x14ac:dyDescent="0.2">
      <c r="C422">
        <v>421</v>
      </c>
      <c r="G422" t="str">
        <f>IF( IFERROR(VLOOKUP(C422,'Dungeon&amp;Framework'!CG:CN,8,FALSE),"") = 0, "",IFERROR(VLOOKUP(C422,'Dungeon&amp;Framework'!CG:CN,8,FALSE),""))</f>
        <v/>
      </c>
      <c r="K422">
        <f>SUM($J$3:J422)</f>
        <v>142</v>
      </c>
      <c r="O422" t="s">
        <v>506</v>
      </c>
    </row>
    <row r="423" spans="3:16" hidden="1" x14ac:dyDescent="0.2">
      <c r="C423">
        <v>422</v>
      </c>
      <c r="G423" t="str">
        <f>IF( IFERROR(VLOOKUP(C423,'Dungeon&amp;Framework'!CG:CN,8,FALSE),"") = 0, "",IFERROR(VLOOKUP(C423,'Dungeon&amp;Framework'!CG:CN,8,FALSE),""))</f>
        <v/>
      </c>
      <c r="K423">
        <f>SUM($J$3:J423)</f>
        <v>142</v>
      </c>
      <c r="O423" t="s">
        <v>507</v>
      </c>
    </row>
    <row r="424" spans="3:16" hidden="1" x14ac:dyDescent="0.2">
      <c r="C424">
        <v>423</v>
      </c>
      <c r="G424" t="str">
        <f>IF( IFERROR(VLOOKUP(C424,'Dungeon&amp;Framework'!CG:CN,8,FALSE),"") = 0, "",IFERROR(VLOOKUP(C424,'Dungeon&amp;Framework'!CG:CN,8,FALSE),""))</f>
        <v/>
      </c>
      <c r="K424">
        <f>SUM($J$3:J424)</f>
        <v>142</v>
      </c>
      <c r="O424" t="s">
        <v>508</v>
      </c>
    </row>
    <row r="425" spans="3:16" hidden="1" x14ac:dyDescent="0.2">
      <c r="C425">
        <v>424</v>
      </c>
      <c r="G425" t="str">
        <f>IF( IFERROR(VLOOKUP(C425,'Dungeon&amp;Framework'!CG:CN,8,FALSE),"") = 0, "",IFERROR(VLOOKUP(C425,'Dungeon&amp;Framework'!CG:CN,8,FALSE),""))</f>
        <v/>
      </c>
      <c r="K425">
        <f>SUM($J$3:J425)</f>
        <v>142</v>
      </c>
    </row>
    <row r="426" spans="3:16" hidden="1" x14ac:dyDescent="0.2">
      <c r="C426">
        <v>425</v>
      </c>
      <c r="K426">
        <f>SUM($J$3:J426)</f>
        <v>142</v>
      </c>
      <c r="O426" t="s">
        <v>509</v>
      </c>
    </row>
    <row r="427" spans="3:16" hidden="1" x14ac:dyDescent="0.2">
      <c r="C427">
        <v>426</v>
      </c>
      <c r="K427">
        <f>SUM($J$3:J427)</f>
        <v>142</v>
      </c>
    </row>
    <row r="428" spans="3:16" hidden="1" x14ac:dyDescent="0.2">
      <c r="C428">
        <v>427</v>
      </c>
      <c r="K428">
        <f>SUM($J$3:J428)</f>
        <v>142</v>
      </c>
    </row>
    <row r="429" spans="3:16" hidden="1" x14ac:dyDescent="0.2">
      <c r="C429">
        <v>428</v>
      </c>
      <c r="K429">
        <f>SUM($J$3:J429)</f>
        <v>142</v>
      </c>
    </row>
    <row r="430" spans="3:16" x14ac:dyDescent="0.2">
      <c r="C430">
        <v>429</v>
      </c>
      <c r="H430" s="79" t="s">
        <v>682</v>
      </c>
      <c r="I430" t="s">
        <v>549</v>
      </c>
      <c r="J430">
        <v>4</v>
      </c>
      <c r="K430">
        <f>SUM($J$3:J430)</f>
        <v>146</v>
      </c>
    </row>
    <row r="431" spans="3:16" hidden="1" x14ac:dyDescent="0.2">
      <c r="C431">
        <v>430</v>
      </c>
      <c r="K431">
        <f>SUM($J$3:J431)</f>
        <v>146</v>
      </c>
    </row>
    <row r="432" spans="3:16" hidden="1" x14ac:dyDescent="0.2">
      <c r="C432">
        <v>431</v>
      </c>
      <c r="K432">
        <f>SUM($J$3:J432)</f>
        <v>146</v>
      </c>
    </row>
    <row r="433" spans="3:11" hidden="1" x14ac:dyDescent="0.2">
      <c r="C433">
        <v>432</v>
      </c>
      <c r="K433">
        <f>SUM($J$3:J433)</f>
        <v>146</v>
      </c>
    </row>
    <row r="434" spans="3:11" hidden="1" x14ac:dyDescent="0.2">
      <c r="C434">
        <v>433</v>
      </c>
      <c r="K434">
        <f>SUM($J$3:J434)</f>
        <v>146</v>
      </c>
    </row>
    <row r="435" spans="3:11" hidden="1" x14ac:dyDescent="0.2">
      <c r="C435">
        <v>434</v>
      </c>
      <c r="K435">
        <f>SUM($J$3:J435)</f>
        <v>146</v>
      </c>
    </row>
    <row r="436" spans="3:11" hidden="1" x14ac:dyDescent="0.2">
      <c r="C436">
        <v>435</v>
      </c>
      <c r="K436">
        <f>SUM($J$3:J436)</f>
        <v>146</v>
      </c>
    </row>
    <row r="437" spans="3:11" hidden="1" x14ac:dyDescent="0.2">
      <c r="C437">
        <v>436</v>
      </c>
      <c r="K437">
        <f>SUM($J$3:J437)</f>
        <v>146</v>
      </c>
    </row>
    <row r="438" spans="3:11" hidden="1" x14ac:dyDescent="0.2">
      <c r="C438">
        <v>437</v>
      </c>
      <c r="K438">
        <f>SUM($J$3:J438)</f>
        <v>146</v>
      </c>
    </row>
    <row r="439" spans="3:11" hidden="1" x14ac:dyDescent="0.2">
      <c r="C439">
        <v>438</v>
      </c>
      <c r="K439">
        <f>SUM($J$3:J439)</f>
        <v>146</v>
      </c>
    </row>
    <row r="440" spans="3:11" hidden="1" x14ac:dyDescent="0.2">
      <c r="C440">
        <v>439</v>
      </c>
      <c r="K440">
        <f>SUM($J$3:J440)</f>
        <v>146</v>
      </c>
    </row>
    <row r="441" spans="3:11" hidden="1" x14ac:dyDescent="0.2">
      <c r="C441">
        <v>440</v>
      </c>
      <c r="K441">
        <f>SUM($J$3:J441)</f>
        <v>146</v>
      </c>
    </row>
    <row r="442" spans="3:11" hidden="1" x14ac:dyDescent="0.2">
      <c r="C442">
        <v>441</v>
      </c>
      <c r="K442">
        <f>SUM($J$3:J442)</f>
        <v>146</v>
      </c>
    </row>
    <row r="443" spans="3:11" hidden="1" x14ac:dyDescent="0.2">
      <c r="C443">
        <v>442</v>
      </c>
      <c r="K443">
        <f>SUM($J$3:J443)</f>
        <v>146</v>
      </c>
    </row>
    <row r="444" spans="3:11" hidden="1" x14ac:dyDescent="0.2">
      <c r="C444">
        <v>443</v>
      </c>
      <c r="K444">
        <f>SUM($J$3:J444)</f>
        <v>146</v>
      </c>
    </row>
    <row r="445" spans="3:11" hidden="1" x14ac:dyDescent="0.2">
      <c r="C445">
        <v>444</v>
      </c>
      <c r="K445">
        <f>SUM($J$3:J445)</f>
        <v>146</v>
      </c>
    </row>
    <row r="446" spans="3:11" hidden="1" x14ac:dyDescent="0.2">
      <c r="C446">
        <v>445</v>
      </c>
      <c r="K446">
        <f>SUM($J$3:J446)</f>
        <v>146</v>
      </c>
    </row>
    <row r="447" spans="3:11" x14ac:dyDescent="0.2">
      <c r="C447">
        <v>446</v>
      </c>
      <c r="H447" t="s">
        <v>489</v>
      </c>
      <c r="K447">
        <f>SUM($J$3:J447)</f>
        <v>146</v>
      </c>
    </row>
    <row r="448" spans="3:11" hidden="1" x14ac:dyDescent="0.2">
      <c r="C448">
        <v>447</v>
      </c>
      <c r="K448">
        <f>SUM($J$3:J448)</f>
        <v>146</v>
      </c>
    </row>
    <row r="449" spans="3:11" hidden="1" x14ac:dyDescent="0.2">
      <c r="C449">
        <v>448</v>
      </c>
      <c r="K449">
        <f>SUM($J$3:J449)</f>
        <v>146</v>
      </c>
    </row>
    <row r="450" spans="3:11" hidden="1" x14ac:dyDescent="0.2">
      <c r="C450">
        <v>449</v>
      </c>
      <c r="K450">
        <f>SUM($J$3:J450)</f>
        <v>146</v>
      </c>
    </row>
    <row r="451" spans="3:11" hidden="1" x14ac:dyDescent="0.2">
      <c r="C451">
        <v>450</v>
      </c>
      <c r="K451">
        <f>SUM($J$3:J451)</f>
        <v>146</v>
      </c>
    </row>
    <row r="452" spans="3:11" hidden="1" x14ac:dyDescent="0.2">
      <c r="C452">
        <v>451</v>
      </c>
      <c r="K452">
        <f>SUM($J$3:J452)</f>
        <v>146</v>
      </c>
    </row>
    <row r="453" spans="3:11" hidden="1" x14ac:dyDescent="0.2">
      <c r="C453">
        <v>452</v>
      </c>
      <c r="K453">
        <f>SUM($J$3:J453)</f>
        <v>146</v>
      </c>
    </row>
    <row r="454" spans="3:11" hidden="1" x14ac:dyDescent="0.2">
      <c r="C454">
        <v>453</v>
      </c>
      <c r="K454">
        <f>SUM($J$3:J454)</f>
        <v>146</v>
      </c>
    </row>
    <row r="455" spans="3:11" hidden="1" x14ac:dyDescent="0.2">
      <c r="C455">
        <v>454</v>
      </c>
      <c r="K455">
        <f>SUM($J$3:J455)</f>
        <v>146</v>
      </c>
    </row>
    <row r="456" spans="3:11" hidden="1" x14ac:dyDescent="0.2">
      <c r="C456">
        <v>455</v>
      </c>
      <c r="K456">
        <f>SUM($J$3:J456)</f>
        <v>146</v>
      </c>
    </row>
    <row r="457" spans="3:11" hidden="1" x14ac:dyDescent="0.2">
      <c r="C457">
        <v>456</v>
      </c>
      <c r="K457">
        <f>SUM($J$3:J457)</f>
        <v>146</v>
      </c>
    </row>
    <row r="458" spans="3:11" hidden="1" x14ac:dyDescent="0.2">
      <c r="C458">
        <v>457</v>
      </c>
      <c r="K458">
        <f>SUM($J$3:J458)</f>
        <v>146</v>
      </c>
    </row>
    <row r="459" spans="3:11" hidden="1" x14ac:dyDescent="0.2">
      <c r="C459">
        <v>458</v>
      </c>
      <c r="K459">
        <f>SUM($J$3:J459)</f>
        <v>146</v>
      </c>
    </row>
    <row r="460" spans="3:11" hidden="1" x14ac:dyDescent="0.2">
      <c r="C460">
        <v>459</v>
      </c>
      <c r="K460">
        <f>SUM($J$3:J460)</f>
        <v>146</v>
      </c>
    </row>
    <row r="461" spans="3:11" hidden="1" x14ac:dyDescent="0.2">
      <c r="C461">
        <v>460</v>
      </c>
      <c r="K461">
        <f>SUM($J$3:J461)</f>
        <v>146</v>
      </c>
    </row>
    <row r="462" spans="3:11" hidden="1" x14ac:dyDescent="0.2">
      <c r="C462">
        <v>461</v>
      </c>
      <c r="K462">
        <f>SUM($J$3:J462)</f>
        <v>146</v>
      </c>
    </row>
    <row r="463" spans="3:11" hidden="1" x14ac:dyDescent="0.2">
      <c r="C463">
        <v>462</v>
      </c>
      <c r="K463">
        <f>SUM($J$3:J463)</f>
        <v>146</v>
      </c>
    </row>
    <row r="464" spans="3:11" hidden="1" x14ac:dyDescent="0.2">
      <c r="C464">
        <v>463</v>
      </c>
      <c r="K464">
        <f>SUM($J$3:J464)</f>
        <v>146</v>
      </c>
    </row>
    <row r="465" spans="3:11" hidden="1" x14ac:dyDescent="0.2">
      <c r="C465">
        <v>464</v>
      </c>
      <c r="K465">
        <f>SUM($J$3:J465)</f>
        <v>146</v>
      </c>
    </row>
    <row r="466" spans="3:11" hidden="1" x14ac:dyDescent="0.2">
      <c r="C466">
        <v>465</v>
      </c>
      <c r="K466">
        <f>SUM($J$3:J466)</f>
        <v>146</v>
      </c>
    </row>
    <row r="467" spans="3:11" x14ac:dyDescent="0.2">
      <c r="C467">
        <v>466</v>
      </c>
      <c r="H467" t="s">
        <v>483</v>
      </c>
      <c r="K467">
        <f>SUM($J$3:J467)</f>
        <v>146</v>
      </c>
    </row>
    <row r="468" spans="3:11" x14ac:dyDescent="0.2">
      <c r="C468">
        <v>467</v>
      </c>
      <c r="H468" s="93" t="s">
        <v>485</v>
      </c>
      <c r="I468" s="93"/>
      <c r="J468" s="93"/>
      <c r="K468">
        <f>SUM($J$3:J468)</f>
        <v>146</v>
      </c>
    </row>
    <row r="469" spans="3:11" hidden="1" x14ac:dyDescent="0.2">
      <c r="C469">
        <v>468</v>
      </c>
      <c r="K469">
        <f>SUM($J$3:J469)</f>
        <v>146</v>
      </c>
    </row>
    <row r="470" spans="3:11" hidden="1" x14ac:dyDescent="0.2">
      <c r="C470">
        <v>469</v>
      </c>
      <c r="K470">
        <f>SUM($J$3:J470)</f>
        <v>146</v>
      </c>
    </row>
    <row r="471" spans="3:11" hidden="1" x14ac:dyDescent="0.2">
      <c r="C471">
        <v>470</v>
      </c>
      <c r="K471">
        <f>SUM($J$3:J471)</f>
        <v>146</v>
      </c>
    </row>
    <row r="472" spans="3:11" hidden="1" x14ac:dyDescent="0.2">
      <c r="C472">
        <v>471</v>
      </c>
      <c r="K472">
        <f>SUM($J$3:J472)</f>
        <v>146</v>
      </c>
    </row>
    <row r="473" spans="3:11" hidden="1" x14ac:dyDescent="0.2">
      <c r="C473">
        <v>472</v>
      </c>
      <c r="K473">
        <f>SUM($J$3:J473)</f>
        <v>146</v>
      </c>
    </row>
    <row r="474" spans="3:11" hidden="1" x14ac:dyDescent="0.2">
      <c r="C474">
        <v>473</v>
      </c>
      <c r="K474">
        <f>SUM($J$3:J474)</f>
        <v>146</v>
      </c>
    </row>
    <row r="475" spans="3:11" hidden="1" x14ac:dyDescent="0.2">
      <c r="C475">
        <v>474</v>
      </c>
      <c r="H475" s="79"/>
      <c r="I475" s="79"/>
      <c r="J475" s="79"/>
      <c r="K475">
        <f>SUM($J$3:J475)</f>
        <v>146</v>
      </c>
    </row>
    <row r="476" spans="3:11" hidden="1" x14ac:dyDescent="0.2">
      <c r="C476">
        <v>475</v>
      </c>
      <c r="K476">
        <f>SUM($J$3:J476)</f>
        <v>146</v>
      </c>
    </row>
    <row r="477" spans="3:11" hidden="1" x14ac:dyDescent="0.2">
      <c r="C477">
        <v>476</v>
      </c>
      <c r="K477">
        <f>SUM($J$3:J477)</f>
        <v>146</v>
      </c>
    </row>
    <row r="478" spans="3:11" hidden="1" x14ac:dyDescent="0.2">
      <c r="C478">
        <v>477</v>
      </c>
      <c r="K478">
        <f>SUM($J$3:J478)</f>
        <v>146</v>
      </c>
    </row>
    <row r="479" spans="3:11" hidden="1" x14ac:dyDescent="0.2">
      <c r="C479">
        <v>478</v>
      </c>
      <c r="K479">
        <f>SUM($J$3:J479)</f>
        <v>146</v>
      </c>
    </row>
    <row r="480" spans="3:11" hidden="1" x14ac:dyDescent="0.2">
      <c r="C480">
        <v>479</v>
      </c>
      <c r="K480">
        <f>SUM($J$3:J480)</f>
        <v>146</v>
      </c>
    </row>
    <row r="481" spans="3:11" hidden="1" x14ac:dyDescent="0.2">
      <c r="C481">
        <v>480</v>
      </c>
      <c r="K481">
        <f>SUM($J$3:J481)</f>
        <v>146</v>
      </c>
    </row>
    <row r="482" spans="3:11" hidden="1" x14ac:dyDescent="0.2">
      <c r="C482">
        <v>481</v>
      </c>
      <c r="K482">
        <f>SUM($J$3:J482)</f>
        <v>146</v>
      </c>
    </row>
    <row r="483" spans="3:11" x14ac:dyDescent="0.2">
      <c r="C483">
        <v>482</v>
      </c>
      <c r="H483" s="79" t="s">
        <v>489</v>
      </c>
      <c r="I483" s="79"/>
      <c r="J483" s="79"/>
      <c r="K483">
        <f>SUM($J$3:J483)</f>
        <v>146</v>
      </c>
    </row>
    <row r="484" spans="3:11" hidden="1" x14ac:dyDescent="0.2">
      <c r="C484">
        <v>483</v>
      </c>
      <c r="K484">
        <f>SUM($J$3:J484)</f>
        <v>146</v>
      </c>
    </row>
    <row r="485" spans="3:11" hidden="1" x14ac:dyDescent="0.2">
      <c r="C485">
        <v>484</v>
      </c>
      <c r="K485">
        <f>SUM($J$3:J485)</f>
        <v>146</v>
      </c>
    </row>
    <row r="486" spans="3:11" hidden="1" x14ac:dyDescent="0.2">
      <c r="C486">
        <v>485</v>
      </c>
      <c r="K486">
        <f>SUM($J$3:J486)</f>
        <v>146</v>
      </c>
    </row>
    <row r="487" spans="3:11" hidden="1" x14ac:dyDescent="0.2">
      <c r="C487">
        <v>486</v>
      </c>
      <c r="K487">
        <f>SUM($J$3:J487)</f>
        <v>146</v>
      </c>
    </row>
    <row r="488" spans="3:11" hidden="1" x14ac:dyDescent="0.2">
      <c r="C488">
        <v>487</v>
      </c>
      <c r="K488">
        <f>SUM($J$3:J488)</f>
        <v>146</v>
      </c>
    </row>
    <row r="489" spans="3:11" hidden="1" x14ac:dyDescent="0.2">
      <c r="C489">
        <v>488</v>
      </c>
      <c r="K489">
        <f>SUM($J$3:J489)</f>
        <v>146</v>
      </c>
    </row>
    <row r="490" spans="3:11" hidden="1" x14ac:dyDescent="0.2">
      <c r="C490">
        <v>489</v>
      </c>
      <c r="K490">
        <f>SUM($J$3:J490)</f>
        <v>146</v>
      </c>
    </row>
    <row r="491" spans="3:11" hidden="1" x14ac:dyDescent="0.2">
      <c r="C491">
        <v>490</v>
      </c>
      <c r="K491">
        <f>SUM($J$3:J491)</f>
        <v>146</v>
      </c>
    </row>
    <row r="492" spans="3:11" hidden="1" x14ac:dyDescent="0.2">
      <c r="C492">
        <v>491</v>
      </c>
      <c r="K492">
        <f>SUM($J$3:J492)</f>
        <v>146</v>
      </c>
    </row>
    <row r="493" spans="3:11" hidden="1" x14ac:dyDescent="0.2">
      <c r="C493">
        <v>492</v>
      </c>
      <c r="K493">
        <f>SUM($J$3:J493)</f>
        <v>146</v>
      </c>
    </row>
    <row r="494" spans="3:11" hidden="1" x14ac:dyDescent="0.2">
      <c r="C494">
        <v>493</v>
      </c>
      <c r="K494">
        <f>SUM($J$3:J494)</f>
        <v>146</v>
      </c>
    </row>
    <row r="495" spans="3:11" hidden="1" x14ac:dyDescent="0.2">
      <c r="C495">
        <v>494</v>
      </c>
      <c r="K495">
        <f>SUM($J$3:J495)</f>
        <v>146</v>
      </c>
    </row>
    <row r="496" spans="3:11" hidden="1" x14ac:dyDescent="0.2">
      <c r="C496">
        <v>495</v>
      </c>
      <c r="K496">
        <f>SUM($J$3:J496)</f>
        <v>146</v>
      </c>
    </row>
    <row r="497" spans="3:11" hidden="1" x14ac:dyDescent="0.2">
      <c r="C497">
        <v>496</v>
      </c>
      <c r="K497">
        <f>SUM($J$3:J497)</f>
        <v>146</v>
      </c>
    </row>
    <row r="498" spans="3:11" hidden="1" x14ac:dyDescent="0.2">
      <c r="C498">
        <v>497</v>
      </c>
      <c r="K498">
        <f>SUM($J$3:J498)</f>
        <v>146</v>
      </c>
    </row>
    <row r="499" spans="3:11" hidden="1" x14ac:dyDescent="0.2">
      <c r="C499">
        <v>498</v>
      </c>
      <c r="K499">
        <f>SUM($J$3:J499)</f>
        <v>146</v>
      </c>
    </row>
    <row r="500" spans="3:11" hidden="1" x14ac:dyDescent="0.2">
      <c r="C500">
        <v>499</v>
      </c>
      <c r="K500">
        <f>SUM($J$3:J500)</f>
        <v>146</v>
      </c>
    </row>
    <row r="501" spans="3:11" x14ac:dyDescent="0.2">
      <c r="C501">
        <v>500</v>
      </c>
      <c r="H501" t="s">
        <v>483</v>
      </c>
      <c r="K501">
        <f>SUM($J$3:J501)</f>
        <v>146</v>
      </c>
    </row>
    <row r="502" spans="3:11" hidden="1" x14ac:dyDescent="0.2">
      <c r="C502">
        <v>501</v>
      </c>
      <c r="K502">
        <f>SUM($J$3:J502)</f>
        <v>146</v>
      </c>
    </row>
    <row r="503" spans="3:11" hidden="1" x14ac:dyDescent="0.2">
      <c r="C503">
        <v>502</v>
      </c>
      <c r="K503">
        <f>SUM($J$3:J503)</f>
        <v>146</v>
      </c>
    </row>
    <row r="504" spans="3:11" hidden="1" x14ac:dyDescent="0.2">
      <c r="C504">
        <v>503</v>
      </c>
      <c r="K504">
        <f>SUM($J$3:J504)</f>
        <v>146</v>
      </c>
    </row>
    <row r="505" spans="3:11" hidden="1" x14ac:dyDescent="0.2">
      <c r="C505">
        <v>504</v>
      </c>
      <c r="K505">
        <f>SUM($J$3:J505)</f>
        <v>146</v>
      </c>
    </row>
    <row r="506" spans="3:11" hidden="1" x14ac:dyDescent="0.2">
      <c r="C506">
        <v>505</v>
      </c>
      <c r="K506">
        <f>SUM($J$3:J506)</f>
        <v>146</v>
      </c>
    </row>
    <row r="507" spans="3:11" hidden="1" x14ac:dyDescent="0.2">
      <c r="C507">
        <v>506</v>
      </c>
      <c r="K507">
        <f>SUM($J$3:J507)</f>
        <v>146</v>
      </c>
    </row>
    <row r="508" spans="3:11" hidden="1" x14ac:dyDescent="0.2">
      <c r="C508">
        <v>507</v>
      </c>
      <c r="K508">
        <f>SUM($J$3:J508)</f>
        <v>146</v>
      </c>
    </row>
    <row r="509" spans="3:11" hidden="1" x14ac:dyDescent="0.2">
      <c r="C509">
        <v>508</v>
      </c>
      <c r="K509">
        <f>SUM($J$3:J509)</f>
        <v>146</v>
      </c>
    </row>
    <row r="510" spans="3:11" hidden="1" x14ac:dyDescent="0.2">
      <c r="C510">
        <v>509</v>
      </c>
      <c r="K510">
        <f>SUM($J$3:J510)</f>
        <v>146</v>
      </c>
    </row>
    <row r="511" spans="3:11" hidden="1" x14ac:dyDescent="0.2">
      <c r="C511">
        <v>510</v>
      </c>
      <c r="K511">
        <f>SUM($J$3:J511)</f>
        <v>146</v>
      </c>
    </row>
    <row r="512" spans="3:11" hidden="1" x14ac:dyDescent="0.2">
      <c r="C512">
        <v>511</v>
      </c>
      <c r="K512">
        <f>SUM($J$3:J512)</f>
        <v>146</v>
      </c>
    </row>
    <row r="513" spans="3:11" hidden="1" x14ac:dyDescent="0.2">
      <c r="C513">
        <v>512</v>
      </c>
      <c r="K513">
        <f>SUM($J$3:J513)</f>
        <v>146</v>
      </c>
    </row>
    <row r="514" spans="3:11" hidden="1" x14ac:dyDescent="0.2">
      <c r="C514">
        <v>513</v>
      </c>
      <c r="K514">
        <f>SUM($J$3:J514)</f>
        <v>146</v>
      </c>
    </row>
    <row r="515" spans="3:11" hidden="1" x14ac:dyDescent="0.2">
      <c r="C515">
        <v>514</v>
      </c>
      <c r="K515">
        <f>SUM($J$3:J515)</f>
        <v>146</v>
      </c>
    </row>
    <row r="516" spans="3:11" x14ac:dyDescent="0.2">
      <c r="C516">
        <v>515</v>
      </c>
      <c r="H516" t="s">
        <v>487</v>
      </c>
      <c r="I516" t="s">
        <v>549</v>
      </c>
      <c r="J516">
        <v>4</v>
      </c>
      <c r="K516">
        <f>SUM($J$3:J516)</f>
        <v>150</v>
      </c>
    </row>
    <row r="517" spans="3:11" x14ac:dyDescent="0.2">
      <c r="C517">
        <v>516</v>
      </c>
      <c r="H517" s="93" t="s">
        <v>476</v>
      </c>
      <c r="I517" s="93"/>
      <c r="J517" s="93">
        <v>5</v>
      </c>
      <c r="K517">
        <f>SUM($J$3:J517)</f>
        <v>155</v>
      </c>
    </row>
    <row r="518" spans="3:11" hidden="1" x14ac:dyDescent="0.2">
      <c r="C518">
        <v>517</v>
      </c>
      <c r="K518">
        <f>SUM($J$3:J518)</f>
        <v>155</v>
      </c>
    </row>
    <row r="519" spans="3:11" hidden="1" x14ac:dyDescent="0.2">
      <c r="C519">
        <v>518</v>
      </c>
      <c r="K519">
        <f>SUM($J$3:J519)</f>
        <v>155</v>
      </c>
    </row>
    <row r="520" spans="3:11" hidden="1" x14ac:dyDescent="0.2">
      <c r="C520">
        <v>519</v>
      </c>
      <c r="K520">
        <f>SUM($J$3:J520)</f>
        <v>155</v>
      </c>
    </row>
    <row r="521" spans="3:11" hidden="1" x14ac:dyDescent="0.2">
      <c r="C521">
        <v>520</v>
      </c>
      <c r="K521">
        <f>SUM($J$3:J521)</f>
        <v>155</v>
      </c>
    </row>
    <row r="522" spans="3:11" hidden="1" x14ac:dyDescent="0.2">
      <c r="C522">
        <v>521</v>
      </c>
      <c r="K522">
        <f>SUM($J$3:J522)</f>
        <v>155</v>
      </c>
    </row>
    <row r="523" spans="3:11" hidden="1" x14ac:dyDescent="0.2">
      <c r="C523">
        <v>522</v>
      </c>
      <c r="K523">
        <f>SUM($J$3:J523)</f>
        <v>155</v>
      </c>
    </row>
    <row r="524" spans="3:11" hidden="1" x14ac:dyDescent="0.2">
      <c r="C524">
        <v>523</v>
      </c>
      <c r="K524">
        <f>SUM($J$3:J524)</f>
        <v>155</v>
      </c>
    </row>
    <row r="525" spans="3:11" hidden="1" x14ac:dyDescent="0.2">
      <c r="C525">
        <v>524</v>
      </c>
      <c r="K525">
        <f>SUM($J$3:J525)</f>
        <v>155</v>
      </c>
    </row>
    <row r="526" spans="3:11" hidden="1" x14ac:dyDescent="0.2">
      <c r="C526">
        <v>525</v>
      </c>
      <c r="K526">
        <f>SUM($J$3:J526)</f>
        <v>155</v>
      </c>
    </row>
    <row r="527" spans="3:11" hidden="1" x14ac:dyDescent="0.2">
      <c r="C527">
        <v>526</v>
      </c>
      <c r="K527">
        <f>SUM($J$3:J527)</f>
        <v>155</v>
      </c>
    </row>
    <row r="528" spans="3:11" hidden="1" x14ac:dyDescent="0.2">
      <c r="C528">
        <v>527</v>
      </c>
      <c r="K528">
        <f>SUM($J$3:J528)</f>
        <v>155</v>
      </c>
    </row>
    <row r="529" spans="3:11" hidden="1" x14ac:dyDescent="0.2">
      <c r="C529">
        <v>528</v>
      </c>
      <c r="K529">
        <f>SUM($J$3:J529)</f>
        <v>155</v>
      </c>
    </row>
    <row r="530" spans="3:11" hidden="1" x14ac:dyDescent="0.2">
      <c r="C530">
        <v>529</v>
      </c>
      <c r="K530">
        <f>SUM($J$3:J530)</f>
        <v>155</v>
      </c>
    </row>
    <row r="531" spans="3:11" hidden="1" x14ac:dyDescent="0.2">
      <c r="C531">
        <v>530</v>
      </c>
      <c r="K531">
        <f>SUM($J$3:J531)</f>
        <v>155</v>
      </c>
    </row>
    <row r="532" spans="3:11" x14ac:dyDescent="0.2">
      <c r="C532">
        <v>531</v>
      </c>
      <c r="H532" s="79" t="s">
        <v>682</v>
      </c>
      <c r="I532" t="s">
        <v>549</v>
      </c>
      <c r="J532">
        <v>4</v>
      </c>
      <c r="K532">
        <f>SUM($J$3:J532)</f>
        <v>159</v>
      </c>
    </row>
    <row r="533" spans="3:11" hidden="1" x14ac:dyDescent="0.2">
      <c r="C533">
        <v>532</v>
      </c>
      <c r="K533">
        <f>SUM($J$3:J533)</f>
        <v>159</v>
      </c>
    </row>
    <row r="534" spans="3:11" hidden="1" x14ac:dyDescent="0.2">
      <c r="C534">
        <v>533</v>
      </c>
      <c r="K534">
        <f>SUM($J$3:J534)</f>
        <v>159</v>
      </c>
    </row>
    <row r="535" spans="3:11" hidden="1" x14ac:dyDescent="0.2">
      <c r="C535">
        <v>534</v>
      </c>
      <c r="K535">
        <f>SUM($J$3:J535)</f>
        <v>159</v>
      </c>
    </row>
    <row r="536" spans="3:11" hidden="1" x14ac:dyDescent="0.2">
      <c r="C536">
        <v>535</v>
      </c>
      <c r="K536">
        <f>SUM($J$3:J536)</f>
        <v>159</v>
      </c>
    </row>
    <row r="537" spans="3:11" hidden="1" x14ac:dyDescent="0.2">
      <c r="C537">
        <v>536</v>
      </c>
      <c r="K537">
        <f>SUM($J$3:J537)</f>
        <v>159</v>
      </c>
    </row>
    <row r="538" spans="3:11" hidden="1" x14ac:dyDescent="0.2">
      <c r="C538">
        <v>537</v>
      </c>
      <c r="K538">
        <f>SUM($J$3:J538)</f>
        <v>159</v>
      </c>
    </row>
    <row r="539" spans="3:11" hidden="1" x14ac:dyDescent="0.2">
      <c r="C539">
        <v>538</v>
      </c>
      <c r="K539">
        <f>SUM($J$3:J539)</f>
        <v>159</v>
      </c>
    </row>
    <row r="540" spans="3:11" hidden="1" x14ac:dyDescent="0.2">
      <c r="C540">
        <v>539</v>
      </c>
      <c r="K540">
        <f>SUM($J$3:J540)</f>
        <v>159</v>
      </c>
    </row>
    <row r="541" spans="3:11" hidden="1" x14ac:dyDescent="0.2">
      <c r="C541">
        <v>540</v>
      </c>
      <c r="K541">
        <f>SUM($J$3:J541)</f>
        <v>159</v>
      </c>
    </row>
    <row r="542" spans="3:11" hidden="1" x14ac:dyDescent="0.2">
      <c r="C542">
        <v>541</v>
      </c>
      <c r="K542">
        <f>SUM($J$3:J542)</f>
        <v>159</v>
      </c>
    </row>
    <row r="543" spans="3:11" hidden="1" x14ac:dyDescent="0.2">
      <c r="C543">
        <v>542</v>
      </c>
      <c r="K543">
        <f>SUM($J$3:J543)</f>
        <v>159</v>
      </c>
    </row>
    <row r="544" spans="3:11" hidden="1" x14ac:dyDescent="0.2">
      <c r="C544">
        <v>543</v>
      </c>
      <c r="K544">
        <f>SUM($J$3:J544)</f>
        <v>159</v>
      </c>
    </row>
    <row r="545" spans="3:11" hidden="1" x14ac:dyDescent="0.2">
      <c r="C545">
        <v>544</v>
      </c>
      <c r="K545">
        <f>SUM($J$3:J545)</f>
        <v>159</v>
      </c>
    </row>
    <row r="546" spans="3:11" hidden="1" x14ac:dyDescent="0.2">
      <c r="C546">
        <v>545</v>
      </c>
      <c r="K546">
        <f>SUM($J$3:J546)</f>
        <v>159</v>
      </c>
    </row>
    <row r="547" spans="3:11" hidden="1" x14ac:dyDescent="0.2">
      <c r="C547">
        <v>546</v>
      </c>
      <c r="K547">
        <f>SUM($J$3:J547)</f>
        <v>159</v>
      </c>
    </row>
    <row r="548" spans="3:11" hidden="1" x14ac:dyDescent="0.2">
      <c r="C548">
        <v>547</v>
      </c>
      <c r="K548">
        <f>SUM($J$3:J548)</f>
        <v>159</v>
      </c>
    </row>
    <row r="549" spans="3:11" x14ac:dyDescent="0.2">
      <c r="C549">
        <v>548</v>
      </c>
      <c r="H549" t="s">
        <v>489</v>
      </c>
      <c r="K549">
        <f>SUM($J$3:J549)</f>
        <v>159</v>
      </c>
    </row>
    <row r="550" spans="3:11" hidden="1" x14ac:dyDescent="0.2">
      <c r="C550">
        <v>549</v>
      </c>
      <c r="K550">
        <f>SUM($J$3:J550)</f>
        <v>159</v>
      </c>
    </row>
    <row r="551" spans="3:11" hidden="1" x14ac:dyDescent="0.2">
      <c r="C551">
        <v>550</v>
      </c>
      <c r="K551">
        <f>SUM($J$3:J551)</f>
        <v>159</v>
      </c>
    </row>
    <row r="552" spans="3:11" hidden="1" x14ac:dyDescent="0.2">
      <c r="C552">
        <v>551</v>
      </c>
      <c r="K552">
        <f>SUM($J$3:J552)</f>
        <v>159</v>
      </c>
    </row>
    <row r="553" spans="3:11" hidden="1" x14ac:dyDescent="0.2">
      <c r="C553">
        <v>552</v>
      </c>
      <c r="K553">
        <f>SUM($J$3:J553)</f>
        <v>159</v>
      </c>
    </row>
    <row r="554" spans="3:11" hidden="1" x14ac:dyDescent="0.2">
      <c r="C554">
        <v>553</v>
      </c>
      <c r="K554">
        <f>SUM($J$3:J554)</f>
        <v>159</v>
      </c>
    </row>
    <row r="555" spans="3:11" hidden="1" x14ac:dyDescent="0.2">
      <c r="C555">
        <v>554</v>
      </c>
      <c r="K555">
        <f>SUM($J$3:J555)</f>
        <v>159</v>
      </c>
    </row>
    <row r="556" spans="3:11" hidden="1" x14ac:dyDescent="0.2">
      <c r="C556">
        <v>555</v>
      </c>
      <c r="K556">
        <f>SUM($J$3:J556)</f>
        <v>159</v>
      </c>
    </row>
    <row r="557" spans="3:11" hidden="1" x14ac:dyDescent="0.2">
      <c r="C557">
        <v>556</v>
      </c>
      <c r="K557">
        <f>SUM($J$3:J557)</f>
        <v>159</v>
      </c>
    </row>
    <row r="558" spans="3:11" hidden="1" x14ac:dyDescent="0.2">
      <c r="C558">
        <v>557</v>
      </c>
      <c r="K558">
        <f>SUM($J$3:J558)</f>
        <v>159</v>
      </c>
    </row>
    <row r="559" spans="3:11" hidden="1" x14ac:dyDescent="0.2">
      <c r="C559">
        <v>558</v>
      </c>
      <c r="K559">
        <f>SUM($J$3:J559)</f>
        <v>159</v>
      </c>
    </row>
    <row r="560" spans="3:11" hidden="1" x14ac:dyDescent="0.2">
      <c r="C560">
        <v>559</v>
      </c>
      <c r="K560">
        <f>SUM($J$3:J560)</f>
        <v>159</v>
      </c>
    </row>
    <row r="561" spans="3:11" hidden="1" x14ac:dyDescent="0.2">
      <c r="C561">
        <v>560</v>
      </c>
      <c r="K561">
        <f>SUM($J$3:J561)</f>
        <v>159</v>
      </c>
    </row>
    <row r="562" spans="3:11" hidden="1" x14ac:dyDescent="0.2">
      <c r="C562">
        <v>561</v>
      </c>
      <c r="K562">
        <f>SUM($J$3:J562)</f>
        <v>159</v>
      </c>
    </row>
    <row r="563" spans="3:11" hidden="1" x14ac:dyDescent="0.2">
      <c r="C563">
        <v>562</v>
      </c>
      <c r="K563">
        <f>SUM($J$3:J563)</f>
        <v>159</v>
      </c>
    </row>
    <row r="564" spans="3:11" hidden="1" x14ac:dyDescent="0.2">
      <c r="C564">
        <v>563</v>
      </c>
      <c r="K564">
        <f>SUM($J$3:J564)</f>
        <v>159</v>
      </c>
    </row>
    <row r="565" spans="3:11" hidden="1" x14ac:dyDescent="0.2">
      <c r="C565">
        <v>564</v>
      </c>
      <c r="K565">
        <f>SUM($J$3:J565)</f>
        <v>159</v>
      </c>
    </row>
    <row r="566" spans="3:11" x14ac:dyDescent="0.2">
      <c r="C566">
        <v>565</v>
      </c>
      <c r="H566" t="s">
        <v>483</v>
      </c>
      <c r="K566">
        <f>SUM($J$3:J566)</f>
        <v>159</v>
      </c>
    </row>
    <row r="567" spans="3:11" x14ac:dyDescent="0.2">
      <c r="C567">
        <v>566</v>
      </c>
      <c r="H567" s="93" t="s">
        <v>486</v>
      </c>
      <c r="I567" s="93"/>
      <c r="J567" s="93"/>
      <c r="K567">
        <f>SUM($J$3:J567)</f>
        <v>159</v>
      </c>
    </row>
    <row r="568" spans="3:11" hidden="1" x14ac:dyDescent="0.2">
      <c r="C568">
        <v>567</v>
      </c>
      <c r="K568">
        <f>SUM($J$3:J568)</f>
        <v>159</v>
      </c>
    </row>
    <row r="569" spans="3:11" hidden="1" x14ac:dyDescent="0.2">
      <c r="C569">
        <v>568</v>
      </c>
      <c r="K569">
        <f>SUM($J$3:J569)</f>
        <v>159</v>
      </c>
    </row>
    <row r="570" spans="3:11" hidden="1" x14ac:dyDescent="0.2">
      <c r="C570">
        <v>569</v>
      </c>
      <c r="K570">
        <f>SUM($J$3:J570)</f>
        <v>159</v>
      </c>
    </row>
    <row r="571" spans="3:11" hidden="1" x14ac:dyDescent="0.2">
      <c r="C571">
        <v>570</v>
      </c>
      <c r="K571">
        <f>SUM($J$3:J571)</f>
        <v>159</v>
      </c>
    </row>
    <row r="572" spans="3:11" hidden="1" x14ac:dyDescent="0.2">
      <c r="C572">
        <v>571</v>
      </c>
      <c r="K572">
        <f>SUM($J$3:J572)</f>
        <v>159</v>
      </c>
    </row>
    <row r="573" spans="3:11" hidden="1" x14ac:dyDescent="0.2">
      <c r="C573">
        <v>572</v>
      </c>
      <c r="K573">
        <f>SUM($J$3:J573)</f>
        <v>159</v>
      </c>
    </row>
    <row r="574" spans="3:11" hidden="1" x14ac:dyDescent="0.2">
      <c r="C574">
        <v>573</v>
      </c>
      <c r="K574">
        <f>SUM($J$3:J574)</f>
        <v>159</v>
      </c>
    </row>
    <row r="575" spans="3:11" hidden="1" x14ac:dyDescent="0.2">
      <c r="C575">
        <v>574</v>
      </c>
      <c r="K575">
        <f>SUM($J$3:J575)</f>
        <v>159</v>
      </c>
    </row>
    <row r="576" spans="3:11" hidden="1" x14ac:dyDescent="0.2">
      <c r="C576">
        <v>575</v>
      </c>
      <c r="K576">
        <f>SUM($J$3:J576)</f>
        <v>159</v>
      </c>
    </row>
    <row r="577" spans="3:11" hidden="1" x14ac:dyDescent="0.2">
      <c r="C577">
        <v>576</v>
      </c>
      <c r="K577">
        <f>SUM($J$3:J577)</f>
        <v>159</v>
      </c>
    </row>
    <row r="578" spans="3:11" hidden="1" x14ac:dyDescent="0.2">
      <c r="C578">
        <v>577</v>
      </c>
      <c r="K578">
        <f>SUM($J$3:J578)</f>
        <v>159</v>
      </c>
    </row>
    <row r="579" spans="3:11" hidden="1" x14ac:dyDescent="0.2">
      <c r="C579">
        <v>578</v>
      </c>
      <c r="K579">
        <f>SUM($J$3:J579)</f>
        <v>159</v>
      </c>
    </row>
    <row r="580" spans="3:11" hidden="1" x14ac:dyDescent="0.2">
      <c r="C580">
        <v>579</v>
      </c>
      <c r="K580">
        <f>SUM($J$3:J580)</f>
        <v>159</v>
      </c>
    </row>
    <row r="581" spans="3:11" hidden="1" x14ac:dyDescent="0.2">
      <c r="C581">
        <v>580</v>
      </c>
      <c r="K581">
        <f>SUM($J$3:J581)</f>
        <v>159</v>
      </c>
    </row>
    <row r="582" spans="3:11" x14ac:dyDescent="0.2">
      <c r="C582">
        <v>581</v>
      </c>
      <c r="H582" s="79" t="s">
        <v>489</v>
      </c>
      <c r="I582" s="79"/>
      <c r="J582" s="79"/>
      <c r="K582">
        <f>SUM($J$3:J582)</f>
        <v>159</v>
      </c>
    </row>
    <row r="583" spans="3:11" hidden="1" x14ac:dyDescent="0.2">
      <c r="C583">
        <v>582</v>
      </c>
      <c r="K583">
        <f>SUM($J$3:J583)</f>
        <v>159</v>
      </c>
    </row>
    <row r="584" spans="3:11" hidden="1" x14ac:dyDescent="0.2">
      <c r="C584">
        <v>583</v>
      </c>
      <c r="K584">
        <f>SUM($J$3:J584)</f>
        <v>159</v>
      </c>
    </row>
    <row r="585" spans="3:11" hidden="1" x14ac:dyDescent="0.2">
      <c r="C585">
        <v>584</v>
      </c>
      <c r="K585">
        <f>SUM($J$3:J585)</f>
        <v>159</v>
      </c>
    </row>
    <row r="586" spans="3:11" hidden="1" x14ac:dyDescent="0.2">
      <c r="C586">
        <v>585</v>
      </c>
      <c r="K586">
        <f>SUM($J$3:J586)</f>
        <v>159</v>
      </c>
    </row>
    <row r="587" spans="3:11" hidden="1" x14ac:dyDescent="0.2">
      <c r="C587">
        <v>586</v>
      </c>
      <c r="K587">
        <f>SUM($J$3:J587)</f>
        <v>159</v>
      </c>
    </row>
    <row r="588" spans="3:11" hidden="1" x14ac:dyDescent="0.2">
      <c r="C588">
        <v>587</v>
      </c>
      <c r="K588">
        <f>SUM($J$3:J588)</f>
        <v>159</v>
      </c>
    </row>
    <row r="589" spans="3:11" hidden="1" x14ac:dyDescent="0.2">
      <c r="C589">
        <v>588</v>
      </c>
      <c r="K589">
        <f>SUM($J$3:J589)</f>
        <v>159</v>
      </c>
    </row>
    <row r="590" spans="3:11" hidden="1" x14ac:dyDescent="0.2">
      <c r="C590">
        <v>589</v>
      </c>
      <c r="K590">
        <f>SUM($J$3:J590)</f>
        <v>159</v>
      </c>
    </row>
    <row r="591" spans="3:11" hidden="1" x14ac:dyDescent="0.2">
      <c r="C591">
        <v>590</v>
      </c>
      <c r="K591">
        <f>SUM($J$3:J591)</f>
        <v>159</v>
      </c>
    </row>
    <row r="592" spans="3:11" hidden="1" x14ac:dyDescent="0.2">
      <c r="C592">
        <v>591</v>
      </c>
      <c r="K592">
        <f>SUM($J$3:J592)</f>
        <v>159</v>
      </c>
    </row>
    <row r="593" spans="3:11" hidden="1" x14ac:dyDescent="0.2">
      <c r="C593">
        <v>592</v>
      </c>
      <c r="K593">
        <f>SUM($J$3:J593)</f>
        <v>159</v>
      </c>
    </row>
    <row r="594" spans="3:11" hidden="1" x14ac:dyDescent="0.2">
      <c r="C594">
        <v>593</v>
      </c>
      <c r="K594">
        <f>SUM($J$3:J594)</f>
        <v>159</v>
      </c>
    </row>
    <row r="595" spans="3:11" hidden="1" x14ac:dyDescent="0.2">
      <c r="C595">
        <v>594</v>
      </c>
      <c r="K595">
        <f>SUM($J$3:J595)</f>
        <v>159</v>
      </c>
    </row>
    <row r="596" spans="3:11" hidden="1" x14ac:dyDescent="0.2">
      <c r="C596">
        <v>595</v>
      </c>
      <c r="K596">
        <f>SUM($J$3:J596)</f>
        <v>159</v>
      </c>
    </row>
    <row r="597" spans="3:11" hidden="1" x14ac:dyDescent="0.2">
      <c r="C597">
        <v>596</v>
      </c>
      <c r="K597">
        <f>SUM($J$3:J597)</f>
        <v>159</v>
      </c>
    </row>
    <row r="598" spans="3:11" hidden="1" x14ac:dyDescent="0.2">
      <c r="C598">
        <v>597</v>
      </c>
      <c r="K598">
        <f>SUM($J$3:J598)</f>
        <v>159</v>
      </c>
    </row>
    <row r="599" spans="3:11" x14ac:dyDescent="0.2">
      <c r="C599">
        <v>598</v>
      </c>
      <c r="H599" t="s">
        <v>483</v>
      </c>
      <c r="K599">
        <f>SUM($J$3:J599)</f>
        <v>159</v>
      </c>
    </row>
    <row r="600" spans="3:11" hidden="1" x14ac:dyDescent="0.2">
      <c r="C600">
        <v>599</v>
      </c>
      <c r="K600">
        <f>SUM($J$3:J600)</f>
        <v>159</v>
      </c>
    </row>
    <row r="601" spans="3:11" hidden="1" x14ac:dyDescent="0.2">
      <c r="C601">
        <v>600</v>
      </c>
      <c r="K601">
        <f>SUM($J$3:J601)</f>
        <v>159</v>
      </c>
    </row>
    <row r="602" spans="3:11" hidden="1" x14ac:dyDescent="0.2">
      <c r="C602">
        <v>601</v>
      </c>
      <c r="K602">
        <f>SUM($J$3:J602)</f>
        <v>159</v>
      </c>
    </row>
    <row r="603" spans="3:11" hidden="1" x14ac:dyDescent="0.2">
      <c r="C603">
        <v>602</v>
      </c>
      <c r="K603">
        <f>SUM($J$3:J603)</f>
        <v>159</v>
      </c>
    </row>
    <row r="604" spans="3:11" hidden="1" x14ac:dyDescent="0.2">
      <c r="C604">
        <v>603</v>
      </c>
      <c r="K604">
        <f>SUM($J$3:J604)</f>
        <v>159</v>
      </c>
    </row>
    <row r="605" spans="3:11" hidden="1" x14ac:dyDescent="0.2">
      <c r="C605">
        <v>604</v>
      </c>
      <c r="K605">
        <f>SUM($J$3:J605)</f>
        <v>159</v>
      </c>
    </row>
    <row r="606" spans="3:11" hidden="1" x14ac:dyDescent="0.2">
      <c r="C606">
        <v>605</v>
      </c>
      <c r="K606">
        <f>SUM($J$3:J606)</f>
        <v>159</v>
      </c>
    </row>
    <row r="607" spans="3:11" hidden="1" x14ac:dyDescent="0.2">
      <c r="C607">
        <v>606</v>
      </c>
      <c r="K607">
        <f>SUM($J$3:J607)</f>
        <v>159</v>
      </c>
    </row>
    <row r="608" spans="3:11" hidden="1" x14ac:dyDescent="0.2">
      <c r="C608">
        <v>607</v>
      </c>
      <c r="K608">
        <f>SUM($J$3:J608)</f>
        <v>159</v>
      </c>
    </row>
    <row r="609" spans="3:11" hidden="1" x14ac:dyDescent="0.2">
      <c r="C609">
        <v>608</v>
      </c>
      <c r="K609">
        <f>SUM($J$3:J609)</f>
        <v>159</v>
      </c>
    </row>
    <row r="610" spans="3:11" hidden="1" x14ac:dyDescent="0.2">
      <c r="C610">
        <v>609</v>
      </c>
      <c r="K610">
        <f>SUM($J$3:J610)</f>
        <v>159</v>
      </c>
    </row>
    <row r="611" spans="3:11" hidden="1" x14ac:dyDescent="0.2">
      <c r="C611">
        <v>610</v>
      </c>
      <c r="K611">
        <f>SUM($J$3:J611)</f>
        <v>159</v>
      </c>
    </row>
    <row r="612" spans="3:11" hidden="1" x14ac:dyDescent="0.2">
      <c r="C612">
        <v>611</v>
      </c>
      <c r="K612">
        <f>SUM($J$3:J612)</f>
        <v>159</v>
      </c>
    </row>
    <row r="613" spans="3:11" hidden="1" x14ac:dyDescent="0.2">
      <c r="C613">
        <v>612</v>
      </c>
      <c r="K613">
        <f>SUM($J$3:J613)</f>
        <v>159</v>
      </c>
    </row>
    <row r="614" spans="3:11" hidden="1" x14ac:dyDescent="0.2">
      <c r="C614">
        <v>613</v>
      </c>
      <c r="K614">
        <f>SUM($J$3:J614)</f>
        <v>159</v>
      </c>
    </row>
    <row r="615" spans="3:11" hidden="1" x14ac:dyDescent="0.2">
      <c r="C615">
        <v>614</v>
      </c>
      <c r="K615">
        <f>SUM($J$3:J615)</f>
        <v>159</v>
      </c>
    </row>
    <row r="616" spans="3:11" hidden="1" x14ac:dyDescent="0.2">
      <c r="C616">
        <v>615</v>
      </c>
      <c r="K616">
        <f>SUM($J$3:J616)</f>
        <v>159</v>
      </c>
    </row>
    <row r="617" spans="3:11" x14ac:dyDescent="0.2">
      <c r="C617">
        <v>616</v>
      </c>
      <c r="H617" t="s">
        <v>487</v>
      </c>
      <c r="I617" t="s">
        <v>549</v>
      </c>
      <c r="J617">
        <v>4</v>
      </c>
      <c r="K617">
        <f>SUM($J$3:J617)</f>
        <v>163</v>
      </c>
    </row>
    <row r="618" spans="3:11" x14ac:dyDescent="0.2">
      <c r="C618">
        <v>617</v>
      </c>
      <c r="H618" s="93" t="s">
        <v>476</v>
      </c>
      <c r="I618" s="93"/>
      <c r="J618" s="93">
        <v>5</v>
      </c>
      <c r="K618">
        <f>SUM($J$3:J618)</f>
        <v>168</v>
      </c>
    </row>
    <row r="619" spans="3:11" hidden="1" x14ac:dyDescent="0.2">
      <c r="C619">
        <v>618</v>
      </c>
      <c r="K619">
        <f>SUM($J$3:J619)</f>
        <v>168</v>
      </c>
    </row>
    <row r="620" spans="3:11" hidden="1" x14ac:dyDescent="0.2">
      <c r="C620">
        <v>619</v>
      </c>
      <c r="K620">
        <f>SUM($J$3:J620)</f>
        <v>168</v>
      </c>
    </row>
    <row r="621" spans="3:11" hidden="1" x14ac:dyDescent="0.2">
      <c r="C621">
        <v>620</v>
      </c>
      <c r="K621">
        <f>SUM($J$3:J621)</f>
        <v>168</v>
      </c>
    </row>
    <row r="622" spans="3:11" hidden="1" x14ac:dyDescent="0.2">
      <c r="C622">
        <v>621</v>
      </c>
      <c r="K622">
        <f>SUM($J$3:J622)</f>
        <v>168</v>
      </c>
    </row>
    <row r="623" spans="3:11" hidden="1" x14ac:dyDescent="0.2">
      <c r="C623">
        <v>622</v>
      </c>
      <c r="K623">
        <f>SUM($J$3:J623)</f>
        <v>168</v>
      </c>
    </row>
    <row r="624" spans="3:11" hidden="1" x14ac:dyDescent="0.2">
      <c r="C624">
        <v>623</v>
      </c>
      <c r="K624">
        <f>SUM($J$3:J624)</f>
        <v>168</v>
      </c>
    </row>
    <row r="625" spans="3:11" hidden="1" x14ac:dyDescent="0.2">
      <c r="C625">
        <v>624</v>
      </c>
      <c r="K625">
        <f>SUM($J$3:J625)</f>
        <v>168</v>
      </c>
    </row>
    <row r="626" spans="3:11" hidden="1" x14ac:dyDescent="0.2">
      <c r="C626">
        <v>625</v>
      </c>
      <c r="K626">
        <f>SUM($J$3:J626)</f>
        <v>168</v>
      </c>
    </row>
    <row r="627" spans="3:11" hidden="1" x14ac:dyDescent="0.2">
      <c r="C627">
        <v>626</v>
      </c>
      <c r="K627">
        <f>SUM($J$3:J627)</f>
        <v>168</v>
      </c>
    </row>
    <row r="628" spans="3:11" hidden="1" x14ac:dyDescent="0.2">
      <c r="C628">
        <v>627</v>
      </c>
      <c r="K628">
        <f>SUM($J$3:J628)</f>
        <v>168</v>
      </c>
    </row>
    <row r="629" spans="3:11" hidden="1" x14ac:dyDescent="0.2">
      <c r="C629">
        <v>628</v>
      </c>
      <c r="K629">
        <f>SUM($J$3:J629)</f>
        <v>168</v>
      </c>
    </row>
    <row r="630" spans="3:11" hidden="1" x14ac:dyDescent="0.2">
      <c r="C630">
        <v>629</v>
      </c>
      <c r="K630">
        <f>SUM($J$3:J630)</f>
        <v>168</v>
      </c>
    </row>
    <row r="631" spans="3:11" hidden="1" x14ac:dyDescent="0.2">
      <c r="C631">
        <v>630</v>
      </c>
      <c r="K631">
        <f>SUM($J$3:J631)</f>
        <v>168</v>
      </c>
    </row>
    <row r="632" spans="3:11" hidden="1" x14ac:dyDescent="0.2">
      <c r="C632">
        <v>631</v>
      </c>
      <c r="K632">
        <f>SUM($J$3:J632)</f>
        <v>168</v>
      </c>
    </row>
    <row r="633" spans="3:11" x14ac:dyDescent="0.2">
      <c r="C633">
        <v>632</v>
      </c>
      <c r="H633" s="79" t="s">
        <v>682</v>
      </c>
      <c r="I633" t="s">
        <v>549</v>
      </c>
      <c r="J633">
        <v>4</v>
      </c>
      <c r="K633">
        <f>SUM($J$3:J633)</f>
        <v>172</v>
      </c>
    </row>
    <row r="634" spans="3:11" hidden="1" x14ac:dyDescent="0.2">
      <c r="C634">
        <v>633</v>
      </c>
      <c r="K634">
        <f>SUM($J$3:J634)</f>
        <v>172</v>
      </c>
    </row>
    <row r="635" spans="3:11" hidden="1" x14ac:dyDescent="0.2">
      <c r="C635">
        <v>634</v>
      </c>
      <c r="K635">
        <f>SUM($J$3:J635)</f>
        <v>172</v>
      </c>
    </row>
    <row r="636" spans="3:11" hidden="1" x14ac:dyDescent="0.2">
      <c r="C636">
        <v>635</v>
      </c>
      <c r="K636">
        <f>SUM($J$3:J636)</f>
        <v>172</v>
      </c>
    </row>
    <row r="637" spans="3:11" hidden="1" x14ac:dyDescent="0.2">
      <c r="C637">
        <v>636</v>
      </c>
      <c r="K637">
        <f>SUM($J$3:J637)</f>
        <v>172</v>
      </c>
    </row>
    <row r="638" spans="3:11" hidden="1" x14ac:dyDescent="0.2">
      <c r="C638">
        <v>637</v>
      </c>
      <c r="K638">
        <f>SUM($J$3:J638)</f>
        <v>172</v>
      </c>
    </row>
    <row r="639" spans="3:11" hidden="1" x14ac:dyDescent="0.2">
      <c r="C639">
        <v>638</v>
      </c>
      <c r="K639">
        <f>SUM($J$3:J639)</f>
        <v>172</v>
      </c>
    </row>
    <row r="640" spans="3:11" hidden="1" x14ac:dyDescent="0.2">
      <c r="C640">
        <v>639</v>
      </c>
      <c r="K640">
        <f>SUM($J$3:J640)</f>
        <v>172</v>
      </c>
    </row>
    <row r="641" spans="3:11" hidden="1" x14ac:dyDescent="0.2">
      <c r="C641">
        <v>640</v>
      </c>
      <c r="K641">
        <f>SUM($J$3:J641)</f>
        <v>172</v>
      </c>
    </row>
    <row r="642" spans="3:11" hidden="1" x14ac:dyDescent="0.2">
      <c r="C642">
        <v>641</v>
      </c>
      <c r="K642">
        <f>SUM($J$3:J642)</f>
        <v>172</v>
      </c>
    </row>
    <row r="643" spans="3:11" hidden="1" x14ac:dyDescent="0.2">
      <c r="C643">
        <v>642</v>
      </c>
      <c r="K643">
        <f>SUM($J$3:J643)</f>
        <v>172</v>
      </c>
    </row>
    <row r="644" spans="3:11" hidden="1" x14ac:dyDescent="0.2">
      <c r="C644">
        <v>643</v>
      </c>
      <c r="K644">
        <f>SUM($J$3:J644)</f>
        <v>172</v>
      </c>
    </row>
    <row r="645" spans="3:11" hidden="1" x14ac:dyDescent="0.2">
      <c r="C645">
        <v>644</v>
      </c>
      <c r="K645">
        <f>SUM($J$3:J645)</f>
        <v>172</v>
      </c>
    </row>
    <row r="646" spans="3:11" hidden="1" x14ac:dyDescent="0.2">
      <c r="C646">
        <v>645</v>
      </c>
      <c r="K646">
        <f>SUM($J$3:J646)</f>
        <v>172</v>
      </c>
    </row>
    <row r="647" spans="3:11" hidden="1" x14ac:dyDescent="0.2">
      <c r="C647">
        <v>646</v>
      </c>
      <c r="K647">
        <f>SUM($J$3:J647)</f>
        <v>172</v>
      </c>
    </row>
    <row r="648" spans="3:11" x14ac:dyDescent="0.2">
      <c r="C648">
        <v>647</v>
      </c>
      <c r="H648" t="s">
        <v>489</v>
      </c>
      <c r="K648">
        <f>SUM($J$3:J648)</f>
        <v>172</v>
      </c>
    </row>
    <row r="649" spans="3:11" hidden="1" x14ac:dyDescent="0.2">
      <c r="C649">
        <v>648</v>
      </c>
      <c r="K649">
        <f>SUM($J$3:J649)</f>
        <v>172</v>
      </c>
    </row>
    <row r="650" spans="3:11" hidden="1" x14ac:dyDescent="0.2">
      <c r="C650">
        <v>649</v>
      </c>
      <c r="K650">
        <f>SUM($J$3:J650)</f>
        <v>172</v>
      </c>
    </row>
    <row r="651" spans="3:11" hidden="1" x14ac:dyDescent="0.2">
      <c r="C651">
        <v>650</v>
      </c>
      <c r="K651">
        <f>SUM($J$3:J651)</f>
        <v>172</v>
      </c>
    </row>
    <row r="652" spans="3:11" hidden="1" x14ac:dyDescent="0.2">
      <c r="C652">
        <v>651</v>
      </c>
      <c r="K652">
        <f>SUM($J$3:J652)</f>
        <v>172</v>
      </c>
    </row>
    <row r="653" spans="3:11" hidden="1" x14ac:dyDescent="0.2">
      <c r="C653">
        <v>652</v>
      </c>
      <c r="K653">
        <f>SUM($J$3:J653)</f>
        <v>172</v>
      </c>
    </row>
    <row r="654" spans="3:11" hidden="1" x14ac:dyDescent="0.2">
      <c r="C654">
        <v>653</v>
      </c>
      <c r="K654">
        <f>SUM($J$3:J654)</f>
        <v>172</v>
      </c>
    </row>
    <row r="655" spans="3:11" hidden="1" x14ac:dyDescent="0.2">
      <c r="C655">
        <v>654</v>
      </c>
      <c r="K655">
        <f>SUM($J$3:J655)</f>
        <v>172</v>
      </c>
    </row>
    <row r="656" spans="3:11" hidden="1" x14ac:dyDescent="0.2">
      <c r="C656">
        <v>655</v>
      </c>
      <c r="K656">
        <f>SUM($J$3:J656)</f>
        <v>172</v>
      </c>
    </row>
    <row r="657" spans="3:11" hidden="1" x14ac:dyDescent="0.2">
      <c r="C657">
        <v>656</v>
      </c>
      <c r="K657">
        <f>SUM($J$3:J657)</f>
        <v>172</v>
      </c>
    </row>
    <row r="658" spans="3:11" hidden="1" x14ac:dyDescent="0.2">
      <c r="C658">
        <v>657</v>
      </c>
      <c r="K658">
        <f>SUM($J$3:J658)</f>
        <v>172</v>
      </c>
    </row>
    <row r="659" spans="3:11" hidden="1" x14ac:dyDescent="0.2">
      <c r="C659">
        <v>658</v>
      </c>
      <c r="K659">
        <f>SUM($J$3:J659)</f>
        <v>172</v>
      </c>
    </row>
    <row r="660" spans="3:11" hidden="1" x14ac:dyDescent="0.2">
      <c r="C660">
        <v>659</v>
      </c>
      <c r="K660">
        <f>SUM($J$3:J660)</f>
        <v>172</v>
      </c>
    </row>
    <row r="661" spans="3:11" hidden="1" x14ac:dyDescent="0.2">
      <c r="C661">
        <v>660</v>
      </c>
      <c r="K661">
        <f>SUM($J$3:J661)</f>
        <v>172</v>
      </c>
    </row>
    <row r="662" spans="3:11" hidden="1" x14ac:dyDescent="0.2">
      <c r="C662">
        <v>661</v>
      </c>
      <c r="K662">
        <f>SUM($J$3:J662)</f>
        <v>172</v>
      </c>
    </row>
    <row r="663" spans="3:11" hidden="1" x14ac:dyDescent="0.2">
      <c r="C663">
        <v>662</v>
      </c>
      <c r="K663">
        <f>SUM($J$3:J663)</f>
        <v>172</v>
      </c>
    </row>
    <row r="664" spans="3:11" hidden="1" x14ac:dyDescent="0.2">
      <c r="C664">
        <v>663</v>
      </c>
      <c r="K664">
        <f>SUM($J$3:J664)</f>
        <v>172</v>
      </c>
    </row>
    <row r="665" spans="3:11" hidden="1" x14ac:dyDescent="0.2">
      <c r="C665">
        <v>664</v>
      </c>
      <c r="K665">
        <f>SUM($J$3:J665)</f>
        <v>172</v>
      </c>
    </row>
    <row r="666" spans="3:11" x14ac:dyDescent="0.2">
      <c r="C666">
        <v>665</v>
      </c>
      <c r="H666" t="s">
        <v>483</v>
      </c>
      <c r="K666">
        <f>SUM($J$3:J666)</f>
        <v>172</v>
      </c>
    </row>
    <row r="667" spans="3:11" x14ac:dyDescent="0.2">
      <c r="C667">
        <v>666</v>
      </c>
      <c r="H667" s="93" t="s">
        <v>485</v>
      </c>
      <c r="I667" s="93"/>
      <c r="J667" s="93"/>
      <c r="K667">
        <f>SUM($J$3:J667)</f>
        <v>172</v>
      </c>
    </row>
    <row r="668" spans="3:11" hidden="1" x14ac:dyDescent="0.2">
      <c r="C668">
        <v>667</v>
      </c>
      <c r="K668">
        <f>SUM($J$3:J668)</f>
        <v>172</v>
      </c>
    </row>
    <row r="669" spans="3:11" hidden="1" x14ac:dyDescent="0.2">
      <c r="C669">
        <v>668</v>
      </c>
      <c r="K669">
        <f>SUM($J$3:J669)</f>
        <v>172</v>
      </c>
    </row>
    <row r="670" spans="3:11" hidden="1" x14ac:dyDescent="0.2">
      <c r="C670">
        <v>669</v>
      </c>
      <c r="K670">
        <f>SUM($J$3:J670)</f>
        <v>172</v>
      </c>
    </row>
    <row r="671" spans="3:11" hidden="1" x14ac:dyDescent="0.2">
      <c r="C671">
        <v>670</v>
      </c>
      <c r="K671">
        <f>SUM($J$3:J671)</f>
        <v>172</v>
      </c>
    </row>
    <row r="672" spans="3:11" hidden="1" x14ac:dyDescent="0.2">
      <c r="C672">
        <v>671</v>
      </c>
      <c r="K672">
        <f>SUM($J$3:J672)</f>
        <v>172</v>
      </c>
    </row>
    <row r="673" spans="3:11" hidden="1" x14ac:dyDescent="0.2">
      <c r="C673">
        <v>672</v>
      </c>
      <c r="K673">
        <f>SUM($J$3:J673)</f>
        <v>172</v>
      </c>
    </row>
    <row r="674" spans="3:11" hidden="1" x14ac:dyDescent="0.2">
      <c r="C674">
        <v>673</v>
      </c>
      <c r="H674" s="79"/>
      <c r="I674" s="79"/>
      <c r="J674" s="79"/>
      <c r="K674">
        <f>SUM($J$3:J674)</f>
        <v>172</v>
      </c>
    </row>
    <row r="675" spans="3:11" hidden="1" x14ac:dyDescent="0.2">
      <c r="C675">
        <v>674</v>
      </c>
      <c r="K675">
        <f>SUM($J$3:J675)</f>
        <v>172</v>
      </c>
    </row>
    <row r="676" spans="3:11" hidden="1" x14ac:dyDescent="0.2">
      <c r="C676">
        <v>675</v>
      </c>
      <c r="K676">
        <f>SUM($J$3:J676)</f>
        <v>172</v>
      </c>
    </row>
    <row r="677" spans="3:11" hidden="1" x14ac:dyDescent="0.2">
      <c r="C677">
        <v>676</v>
      </c>
      <c r="K677">
        <f>SUM($J$3:J677)</f>
        <v>172</v>
      </c>
    </row>
    <row r="678" spans="3:11" hidden="1" x14ac:dyDescent="0.2">
      <c r="C678">
        <v>677</v>
      </c>
      <c r="K678">
        <f>SUM($J$3:J678)</f>
        <v>172</v>
      </c>
    </row>
    <row r="679" spans="3:11" hidden="1" x14ac:dyDescent="0.2">
      <c r="C679">
        <v>678</v>
      </c>
      <c r="K679">
        <f>SUM($J$3:J679)</f>
        <v>172</v>
      </c>
    </row>
    <row r="680" spans="3:11" hidden="1" x14ac:dyDescent="0.2">
      <c r="C680">
        <v>679</v>
      </c>
      <c r="K680">
        <f>SUM($J$3:J680)</f>
        <v>172</v>
      </c>
    </row>
    <row r="681" spans="3:11" hidden="1" x14ac:dyDescent="0.2">
      <c r="C681">
        <v>680</v>
      </c>
      <c r="K681">
        <f>SUM($J$3:J681)</f>
        <v>172</v>
      </c>
    </row>
    <row r="682" spans="3:11" x14ac:dyDescent="0.2">
      <c r="C682">
        <v>681</v>
      </c>
      <c r="H682" s="79" t="s">
        <v>489</v>
      </c>
      <c r="I682" s="79"/>
      <c r="J682" s="79"/>
      <c r="K682">
        <f>SUM($J$3:J682)</f>
        <v>172</v>
      </c>
    </row>
    <row r="683" spans="3:11" hidden="1" x14ac:dyDescent="0.2">
      <c r="C683">
        <v>682</v>
      </c>
      <c r="K683">
        <f>SUM($J$3:J683)</f>
        <v>172</v>
      </c>
    </row>
    <row r="684" spans="3:11" hidden="1" x14ac:dyDescent="0.2">
      <c r="C684">
        <v>683</v>
      </c>
      <c r="K684">
        <f>SUM($J$3:J684)</f>
        <v>172</v>
      </c>
    </row>
    <row r="685" spans="3:11" hidden="1" x14ac:dyDescent="0.2">
      <c r="C685">
        <v>684</v>
      </c>
      <c r="K685">
        <f>SUM($J$3:J685)</f>
        <v>172</v>
      </c>
    </row>
    <row r="686" spans="3:11" hidden="1" x14ac:dyDescent="0.2">
      <c r="C686">
        <v>685</v>
      </c>
      <c r="K686">
        <f>SUM($J$3:J686)</f>
        <v>172</v>
      </c>
    </row>
    <row r="687" spans="3:11" hidden="1" x14ac:dyDescent="0.2">
      <c r="C687">
        <v>686</v>
      </c>
      <c r="K687">
        <f>SUM($J$3:J687)</f>
        <v>172</v>
      </c>
    </row>
    <row r="688" spans="3:11" hidden="1" x14ac:dyDescent="0.2">
      <c r="C688">
        <v>687</v>
      </c>
      <c r="K688">
        <f>SUM($J$3:J688)</f>
        <v>172</v>
      </c>
    </row>
    <row r="689" spans="3:11" hidden="1" x14ac:dyDescent="0.2">
      <c r="C689">
        <v>688</v>
      </c>
      <c r="K689">
        <f>SUM($J$3:J689)</f>
        <v>172</v>
      </c>
    </row>
    <row r="690" spans="3:11" hidden="1" x14ac:dyDescent="0.2">
      <c r="C690">
        <v>689</v>
      </c>
      <c r="K690">
        <f>SUM($J$3:J690)</f>
        <v>172</v>
      </c>
    </row>
    <row r="691" spans="3:11" hidden="1" x14ac:dyDescent="0.2">
      <c r="C691">
        <v>690</v>
      </c>
      <c r="K691">
        <f>SUM($J$3:J691)</f>
        <v>172</v>
      </c>
    </row>
    <row r="692" spans="3:11" hidden="1" x14ac:dyDescent="0.2">
      <c r="C692">
        <v>691</v>
      </c>
      <c r="K692">
        <f>SUM($J$3:J692)</f>
        <v>172</v>
      </c>
    </row>
    <row r="693" spans="3:11" hidden="1" x14ac:dyDescent="0.2">
      <c r="C693">
        <v>692</v>
      </c>
      <c r="K693">
        <f>SUM($J$3:J693)</f>
        <v>172</v>
      </c>
    </row>
    <row r="694" spans="3:11" hidden="1" x14ac:dyDescent="0.2">
      <c r="C694">
        <v>693</v>
      </c>
      <c r="K694">
        <f>SUM($J$3:J694)</f>
        <v>172</v>
      </c>
    </row>
    <row r="695" spans="3:11" hidden="1" x14ac:dyDescent="0.2">
      <c r="C695">
        <v>694</v>
      </c>
      <c r="K695">
        <f>SUM($J$3:J695)</f>
        <v>172</v>
      </c>
    </row>
    <row r="696" spans="3:11" hidden="1" x14ac:dyDescent="0.2">
      <c r="C696">
        <v>695</v>
      </c>
      <c r="K696">
        <f>SUM($J$3:J696)</f>
        <v>172</v>
      </c>
    </row>
    <row r="697" spans="3:11" hidden="1" x14ac:dyDescent="0.2">
      <c r="C697">
        <v>696</v>
      </c>
      <c r="K697">
        <f>SUM($J$3:J697)</f>
        <v>172</v>
      </c>
    </row>
    <row r="698" spans="3:11" hidden="1" x14ac:dyDescent="0.2">
      <c r="C698">
        <v>697</v>
      </c>
      <c r="K698">
        <f>SUM($J$3:J698)</f>
        <v>172</v>
      </c>
    </row>
    <row r="699" spans="3:11" hidden="1" x14ac:dyDescent="0.2">
      <c r="C699">
        <v>698</v>
      </c>
      <c r="K699">
        <f>SUM($J$3:J699)</f>
        <v>172</v>
      </c>
    </row>
    <row r="700" spans="3:11" x14ac:dyDescent="0.2">
      <c r="C700">
        <v>699</v>
      </c>
      <c r="H700" t="s">
        <v>483</v>
      </c>
      <c r="K700">
        <f>SUM($J$3:J700)</f>
        <v>172</v>
      </c>
    </row>
    <row r="701" spans="3:11" hidden="1" x14ac:dyDescent="0.2">
      <c r="C701">
        <v>700</v>
      </c>
      <c r="K701">
        <f>SUM($J$3:J701)</f>
        <v>172</v>
      </c>
    </row>
    <row r="702" spans="3:11" hidden="1" x14ac:dyDescent="0.2">
      <c r="C702">
        <v>701</v>
      </c>
      <c r="K702">
        <f>SUM($J$3:J702)</f>
        <v>172</v>
      </c>
    </row>
    <row r="703" spans="3:11" hidden="1" x14ac:dyDescent="0.2">
      <c r="C703">
        <v>702</v>
      </c>
      <c r="K703">
        <f>SUM($J$3:J703)</f>
        <v>172</v>
      </c>
    </row>
    <row r="704" spans="3:11" hidden="1" x14ac:dyDescent="0.2">
      <c r="C704">
        <v>703</v>
      </c>
      <c r="K704">
        <f>SUM($J$3:J704)</f>
        <v>172</v>
      </c>
    </row>
    <row r="705" spans="3:11" hidden="1" x14ac:dyDescent="0.2">
      <c r="C705">
        <v>704</v>
      </c>
      <c r="K705">
        <f>SUM($J$3:J705)</f>
        <v>172</v>
      </c>
    </row>
    <row r="706" spans="3:11" hidden="1" x14ac:dyDescent="0.2">
      <c r="C706">
        <v>705</v>
      </c>
      <c r="K706">
        <f>SUM($J$3:J706)</f>
        <v>172</v>
      </c>
    </row>
    <row r="707" spans="3:11" hidden="1" x14ac:dyDescent="0.2">
      <c r="C707">
        <v>706</v>
      </c>
      <c r="K707">
        <f>SUM($J$3:J707)</f>
        <v>172</v>
      </c>
    </row>
    <row r="708" spans="3:11" hidden="1" x14ac:dyDescent="0.2">
      <c r="C708">
        <v>707</v>
      </c>
      <c r="K708">
        <f>SUM($J$3:J708)</f>
        <v>172</v>
      </c>
    </row>
    <row r="709" spans="3:11" hidden="1" x14ac:dyDescent="0.2">
      <c r="C709">
        <v>708</v>
      </c>
      <c r="K709">
        <f>SUM($J$3:J709)</f>
        <v>172</v>
      </c>
    </row>
    <row r="710" spans="3:11" hidden="1" x14ac:dyDescent="0.2">
      <c r="C710">
        <v>709</v>
      </c>
      <c r="K710">
        <f>SUM($J$3:J710)</f>
        <v>172</v>
      </c>
    </row>
    <row r="711" spans="3:11" hidden="1" x14ac:dyDescent="0.2">
      <c r="C711">
        <v>710</v>
      </c>
      <c r="K711">
        <f>SUM($J$3:J711)</f>
        <v>172</v>
      </c>
    </row>
    <row r="712" spans="3:11" hidden="1" x14ac:dyDescent="0.2">
      <c r="C712">
        <v>711</v>
      </c>
      <c r="K712">
        <f>SUM($J$3:J712)</f>
        <v>172</v>
      </c>
    </row>
    <row r="713" spans="3:11" hidden="1" x14ac:dyDescent="0.2">
      <c r="C713">
        <v>712</v>
      </c>
      <c r="K713">
        <f>SUM($J$3:J713)</f>
        <v>172</v>
      </c>
    </row>
    <row r="714" spans="3:11" hidden="1" x14ac:dyDescent="0.2">
      <c r="C714">
        <v>713</v>
      </c>
      <c r="K714">
        <f>SUM($J$3:J714)</f>
        <v>172</v>
      </c>
    </row>
    <row r="715" spans="3:11" x14ac:dyDescent="0.2">
      <c r="C715">
        <v>714</v>
      </c>
      <c r="H715" t="s">
        <v>487</v>
      </c>
      <c r="I715" s="38" t="s">
        <v>773</v>
      </c>
      <c r="J715">
        <v>6</v>
      </c>
      <c r="K715">
        <f>SUM($J$3:J715)</f>
        <v>178</v>
      </c>
    </row>
    <row r="716" spans="3:11" x14ac:dyDescent="0.2">
      <c r="C716">
        <v>715</v>
      </c>
      <c r="H716" s="93" t="s">
        <v>484</v>
      </c>
      <c r="I716" s="93" t="s">
        <v>484</v>
      </c>
      <c r="J716" s="93">
        <v>10</v>
      </c>
      <c r="K716">
        <f>SUM($J$3:J716)</f>
        <v>188</v>
      </c>
    </row>
    <row r="717" spans="3:11" hidden="1" x14ac:dyDescent="0.2">
      <c r="C717">
        <v>716</v>
      </c>
      <c r="K717">
        <f>SUM($J$3:J717)</f>
        <v>188</v>
      </c>
    </row>
    <row r="718" spans="3:11" hidden="1" x14ac:dyDescent="0.2">
      <c r="C718">
        <v>717</v>
      </c>
      <c r="K718">
        <f>SUM($J$3:J718)</f>
        <v>188</v>
      </c>
    </row>
    <row r="719" spans="3:11" hidden="1" x14ac:dyDescent="0.2">
      <c r="C719">
        <v>718</v>
      </c>
      <c r="K719">
        <f>SUM($J$3:J719)</f>
        <v>188</v>
      </c>
    </row>
    <row r="720" spans="3:11" hidden="1" x14ac:dyDescent="0.2">
      <c r="C720">
        <v>719</v>
      </c>
      <c r="K720">
        <f>SUM($J$3:J720)</f>
        <v>188</v>
      </c>
    </row>
    <row r="721" spans="3:11" hidden="1" x14ac:dyDescent="0.2">
      <c r="C721">
        <v>720</v>
      </c>
      <c r="K721">
        <f>SUM($J$3:J721)</f>
        <v>188</v>
      </c>
    </row>
    <row r="722" spans="3:11" hidden="1" x14ac:dyDescent="0.2">
      <c r="C722">
        <v>721</v>
      </c>
      <c r="K722">
        <f>SUM($J$3:J722)</f>
        <v>188</v>
      </c>
    </row>
    <row r="723" spans="3:11" hidden="1" x14ac:dyDescent="0.2">
      <c r="C723">
        <v>722</v>
      </c>
      <c r="K723">
        <f>SUM($J$3:J723)</f>
        <v>188</v>
      </c>
    </row>
    <row r="724" spans="3:11" hidden="1" x14ac:dyDescent="0.2">
      <c r="C724">
        <v>723</v>
      </c>
      <c r="K724">
        <f>SUM($J$3:J724)</f>
        <v>188</v>
      </c>
    </row>
    <row r="725" spans="3:11" hidden="1" x14ac:dyDescent="0.2">
      <c r="C725">
        <v>724</v>
      </c>
      <c r="K725">
        <f>SUM($J$3:J725)</f>
        <v>188</v>
      </c>
    </row>
    <row r="726" spans="3:11" hidden="1" x14ac:dyDescent="0.2">
      <c r="C726">
        <v>725</v>
      </c>
      <c r="K726">
        <f>SUM($J$3:J726)</f>
        <v>188</v>
      </c>
    </row>
    <row r="727" spans="3:11" hidden="1" x14ac:dyDescent="0.2">
      <c r="C727">
        <v>726</v>
      </c>
      <c r="K727">
        <f>SUM($J$3:J727)</f>
        <v>188</v>
      </c>
    </row>
    <row r="728" spans="3:11" hidden="1" x14ac:dyDescent="0.2">
      <c r="C728">
        <v>727</v>
      </c>
      <c r="K728">
        <f>SUM($J$3:J728)</f>
        <v>188</v>
      </c>
    </row>
    <row r="729" spans="3:11" hidden="1" x14ac:dyDescent="0.2">
      <c r="C729">
        <v>728</v>
      </c>
      <c r="K729">
        <f>SUM($J$3:J729)</f>
        <v>188</v>
      </c>
    </row>
    <row r="730" spans="3:11" hidden="1" x14ac:dyDescent="0.2">
      <c r="C730">
        <v>729</v>
      </c>
      <c r="K730">
        <f>SUM($J$3:J730)</f>
        <v>188</v>
      </c>
    </row>
    <row r="731" spans="3:11" x14ac:dyDescent="0.2">
      <c r="C731">
        <v>730</v>
      </c>
      <c r="H731" s="79" t="s">
        <v>682</v>
      </c>
      <c r="I731" s="38" t="s">
        <v>773</v>
      </c>
      <c r="J731">
        <v>6</v>
      </c>
      <c r="K731">
        <f>SUM($J$3:J731)</f>
        <v>194</v>
      </c>
    </row>
    <row r="732" spans="3:11" hidden="1" x14ac:dyDescent="0.2">
      <c r="C732">
        <v>731</v>
      </c>
      <c r="K732">
        <f>SUM($J$3:J732)</f>
        <v>194</v>
      </c>
    </row>
    <row r="733" spans="3:11" hidden="1" x14ac:dyDescent="0.2">
      <c r="C733">
        <v>732</v>
      </c>
      <c r="K733">
        <f>SUM($J$3:J733)</f>
        <v>194</v>
      </c>
    </row>
    <row r="734" spans="3:11" hidden="1" x14ac:dyDescent="0.2">
      <c r="C734">
        <v>733</v>
      </c>
      <c r="K734">
        <f>SUM($J$3:J734)</f>
        <v>194</v>
      </c>
    </row>
    <row r="735" spans="3:11" hidden="1" x14ac:dyDescent="0.2">
      <c r="C735">
        <v>734</v>
      </c>
      <c r="K735">
        <f>SUM($J$3:J735)</f>
        <v>194</v>
      </c>
    </row>
    <row r="736" spans="3:11" hidden="1" x14ac:dyDescent="0.2">
      <c r="C736">
        <v>735</v>
      </c>
      <c r="K736">
        <f>SUM($J$3:J736)</f>
        <v>194</v>
      </c>
    </row>
    <row r="737" spans="3:11" hidden="1" x14ac:dyDescent="0.2">
      <c r="C737">
        <v>736</v>
      </c>
      <c r="K737">
        <f>SUM($J$3:J737)</f>
        <v>194</v>
      </c>
    </row>
    <row r="738" spans="3:11" hidden="1" x14ac:dyDescent="0.2">
      <c r="C738">
        <v>737</v>
      </c>
      <c r="K738">
        <f>SUM($J$3:J738)</f>
        <v>194</v>
      </c>
    </row>
    <row r="739" spans="3:11" hidden="1" x14ac:dyDescent="0.2">
      <c r="C739">
        <v>738</v>
      </c>
      <c r="K739">
        <f>SUM($J$3:J739)</f>
        <v>194</v>
      </c>
    </row>
    <row r="740" spans="3:11" hidden="1" x14ac:dyDescent="0.2">
      <c r="C740">
        <v>739</v>
      </c>
      <c r="K740">
        <f>SUM($J$3:J740)</f>
        <v>194</v>
      </c>
    </row>
    <row r="741" spans="3:11" hidden="1" x14ac:dyDescent="0.2">
      <c r="C741">
        <v>740</v>
      </c>
      <c r="K741">
        <f>SUM($J$3:J741)</f>
        <v>194</v>
      </c>
    </row>
    <row r="742" spans="3:11" hidden="1" x14ac:dyDescent="0.2">
      <c r="C742">
        <v>741</v>
      </c>
      <c r="K742">
        <f>SUM($J$3:J742)</f>
        <v>194</v>
      </c>
    </row>
    <row r="743" spans="3:11" hidden="1" x14ac:dyDescent="0.2">
      <c r="C743">
        <v>742</v>
      </c>
      <c r="K743">
        <f>SUM($J$3:J743)</f>
        <v>194</v>
      </c>
    </row>
    <row r="744" spans="3:11" hidden="1" x14ac:dyDescent="0.2">
      <c r="C744">
        <v>743</v>
      </c>
      <c r="K744">
        <f>SUM($J$3:J744)</f>
        <v>194</v>
      </c>
    </row>
    <row r="745" spans="3:11" hidden="1" x14ac:dyDescent="0.2">
      <c r="C745">
        <v>744</v>
      </c>
      <c r="K745">
        <f>SUM($J$3:J745)</f>
        <v>194</v>
      </c>
    </row>
    <row r="746" spans="3:11" hidden="1" x14ac:dyDescent="0.2">
      <c r="C746">
        <v>745</v>
      </c>
      <c r="K746">
        <f>SUM($J$3:J746)</f>
        <v>194</v>
      </c>
    </row>
    <row r="747" spans="3:11" hidden="1" x14ac:dyDescent="0.2">
      <c r="C747">
        <v>746</v>
      </c>
      <c r="K747">
        <f>SUM($J$3:J747)</f>
        <v>194</v>
      </c>
    </row>
    <row r="748" spans="3:11" x14ac:dyDescent="0.2">
      <c r="C748">
        <v>747</v>
      </c>
      <c r="H748" t="s">
        <v>489</v>
      </c>
      <c r="K748">
        <f>SUM($J$3:J748)</f>
        <v>194</v>
      </c>
    </row>
    <row r="749" spans="3:11" hidden="1" x14ac:dyDescent="0.2">
      <c r="C749">
        <v>748</v>
      </c>
      <c r="K749">
        <f>SUM($J$3:J749)</f>
        <v>194</v>
      </c>
    </row>
    <row r="750" spans="3:11" hidden="1" x14ac:dyDescent="0.2">
      <c r="C750">
        <v>749</v>
      </c>
      <c r="K750">
        <f>SUM($J$3:J750)</f>
        <v>194</v>
      </c>
    </row>
    <row r="751" spans="3:11" hidden="1" x14ac:dyDescent="0.2">
      <c r="C751">
        <v>750</v>
      </c>
      <c r="K751">
        <f>SUM($J$3:J751)</f>
        <v>194</v>
      </c>
    </row>
    <row r="752" spans="3:11" hidden="1" x14ac:dyDescent="0.2">
      <c r="C752">
        <v>751</v>
      </c>
      <c r="K752">
        <f>SUM($J$3:J752)</f>
        <v>194</v>
      </c>
    </row>
    <row r="753" spans="3:11" hidden="1" x14ac:dyDescent="0.2">
      <c r="C753">
        <v>752</v>
      </c>
      <c r="K753">
        <f>SUM($J$3:J753)</f>
        <v>194</v>
      </c>
    </row>
    <row r="754" spans="3:11" hidden="1" x14ac:dyDescent="0.2">
      <c r="C754">
        <v>753</v>
      </c>
      <c r="K754">
        <f>SUM($J$3:J754)</f>
        <v>194</v>
      </c>
    </row>
    <row r="755" spans="3:11" hidden="1" x14ac:dyDescent="0.2">
      <c r="C755">
        <v>754</v>
      </c>
      <c r="K755">
        <f>SUM($J$3:J755)</f>
        <v>194</v>
      </c>
    </row>
    <row r="756" spans="3:11" hidden="1" x14ac:dyDescent="0.2">
      <c r="C756">
        <v>755</v>
      </c>
      <c r="K756">
        <f>SUM($J$3:J756)</f>
        <v>194</v>
      </c>
    </row>
    <row r="757" spans="3:11" hidden="1" x14ac:dyDescent="0.2">
      <c r="C757">
        <v>756</v>
      </c>
      <c r="K757">
        <f>SUM($J$3:J757)</f>
        <v>194</v>
      </c>
    </row>
    <row r="758" spans="3:11" hidden="1" x14ac:dyDescent="0.2">
      <c r="C758">
        <v>757</v>
      </c>
      <c r="K758">
        <f>SUM($J$3:J758)</f>
        <v>194</v>
      </c>
    </row>
    <row r="759" spans="3:11" hidden="1" x14ac:dyDescent="0.2">
      <c r="C759">
        <v>758</v>
      </c>
      <c r="K759">
        <f>SUM($J$3:J759)</f>
        <v>194</v>
      </c>
    </row>
    <row r="760" spans="3:11" hidden="1" x14ac:dyDescent="0.2">
      <c r="C760">
        <v>759</v>
      </c>
      <c r="K760">
        <f>SUM($J$3:J760)</f>
        <v>194</v>
      </c>
    </row>
    <row r="761" spans="3:11" hidden="1" x14ac:dyDescent="0.2">
      <c r="C761">
        <v>760</v>
      </c>
      <c r="K761">
        <f>SUM($J$3:J761)</f>
        <v>194</v>
      </c>
    </row>
    <row r="762" spans="3:11" hidden="1" x14ac:dyDescent="0.2">
      <c r="C762">
        <v>761</v>
      </c>
      <c r="K762">
        <f>SUM($J$3:J762)</f>
        <v>194</v>
      </c>
    </row>
    <row r="763" spans="3:11" hidden="1" x14ac:dyDescent="0.2">
      <c r="C763">
        <v>762</v>
      </c>
      <c r="K763">
        <f>SUM($J$3:J763)</f>
        <v>194</v>
      </c>
    </row>
    <row r="764" spans="3:11" hidden="1" x14ac:dyDescent="0.2">
      <c r="C764">
        <v>763</v>
      </c>
      <c r="K764">
        <f>SUM($J$3:J764)</f>
        <v>194</v>
      </c>
    </row>
    <row r="765" spans="3:11" x14ac:dyDescent="0.2">
      <c r="C765">
        <v>764</v>
      </c>
      <c r="H765" t="s">
        <v>483</v>
      </c>
      <c r="K765">
        <f>SUM($J$3:J765)</f>
        <v>194</v>
      </c>
    </row>
    <row r="766" spans="3:11" x14ac:dyDescent="0.2">
      <c r="C766">
        <v>765</v>
      </c>
      <c r="H766" s="93" t="s">
        <v>486</v>
      </c>
      <c r="I766" s="93"/>
      <c r="J766" s="93"/>
      <c r="K766">
        <f>SUM($J$3:J766)</f>
        <v>194</v>
      </c>
    </row>
    <row r="767" spans="3:11" hidden="1" x14ac:dyDescent="0.2">
      <c r="C767">
        <v>766</v>
      </c>
      <c r="K767">
        <f>SUM($J$3:J767)</f>
        <v>194</v>
      </c>
    </row>
    <row r="768" spans="3:11" hidden="1" x14ac:dyDescent="0.2">
      <c r="C768">
        <v>767</v>
      </c>
      <c r="K768">
        <f>SUM($J$3:J768)</f>
        <v>194</v>
      </c>
    </row>
    <row r="769" spans="3:11" hidden="1" x14ac:dyDescent="0.2">
      <c r="C769">
        <v>768</v>
      </c>
      <c r="K769">
        <f>SUM($J$3:J769)</f>
        <v>194</v>
      </c>
    </row>
    <row r="770" spans="3:11" hidden="1" x14ac:dyDescent="0.2">
      <c r="C770">
        <v>769</v>
      </c>
      <c r="K770">
        <f>SUM($J$3:J770)</f>
        <v>194</v>
      </c>
    </row>
    <row r="771" spans="3:11" hidden="1" x14ac:dyDescent="0.2">
      <c r="C771">
        <v>770</v>
      </c>
      <c r="K771">
        <f>SUM($J$3:J771)</f>
        <v>194</v>
      </c>
    </row>
    <row r="772" spans="3:11" hidden="1" x14ac:dyDescent="0.2">
      <c r="C772">
        <v>771</v>
      </c>
      <c r="K772">
        <f>SUM($J$3:J772)</f>
        <v>194</v>
      </c>
    </row>
    <row r="773" spans="3:11" hidden="1" x14ac:dyDescent="0.2">
      <c r="C773">
        <v>772</v>
      </c>
      <c r="K773">
        <f>SUM($J$3:J773)</f>
        <v>194</v>
      </c>
    </row>
    <row r="774" spans="3:11" hidden="1" x14ac:dyDescent="0.2">
      <c r="C774">
        <v>773</v>
      </c>
      <c r="K774">
        <f>SUM($J$3:J774)</f>
        <v>194</v>
      </c>
    </row>
    <row r="775" spans="3:11" hidden="1" x14ac:dyDescent="0.2">
      <c r="C775">
        <v>774</v>
      </c>
      <c r="K775">
        <f>SUM($J$3:J775)</f>
        <v>194</v>
      </c>
    </row>
    <row r="776" spans="3:11" hidden="1" x14ac:dyDescent="0.2">
      <c r="C776">
        <v>775</v>
      </c>
      <c r="K776">
        <f>SUM($J$3:J776)</f>
        <v>194</v>
      </c>
    </row>
    <row r="777" spans="3:11" hidden="1" x14ac:dyDescent="0.2">
      <c r="C777">
        <v>776</v>
      </c>
      <c r="K777">
        <f>SUM($J$3:J777)</f>
        <v>194</v>
      </c>
    </row>
    <row r="778" spans="3:11" hidden="1" x14ac:dyDescent="0.2">
      <c r="C778">
        <v>777</v>
      </c>
      <c r="K778">
        <f>SUM($J$3:J778)</f>
        <v>194</v>
      </c>
    </row>
    <row r="779" spans="3:11" hidden="1" x14ac:dyDescent="0.2">
      <c r="C779">
        <v>778</v>
      </c>
      <c r="K779">
        <f>SUM($J$3:J779)</f>
        <v>194</v>
      </c>
    </row>
    <row r="780" spans="3:11" hidden="1" x14ac:dyDescent="0.2">
      <c r="C780">
        <v>779</v>
      </c>
      <c r="K780">
        <f>SUM($J$3:J780)</f>
        <v>194</v>
      </c>
    </row>
    <row r="781" spans="3:11" x14ac:dyDescent="0.2">
      <c r="C781">
        <v>780</v>
      </c>
      <c r="H781" s="79" t="s">
        <v>489</v>
      </c>
      <c r="I781" s="79"/>
      <c r="J781" s="79"/>
      <c r="K781">
        <f>SUM($J$3:J781)</f>
        <v>194</v>
      </c>
    </row>
    <row r="782" spans="3:11" hidden="1" x14ac:dyDescent="0.2">
      <c r="C782">
        <v>781</v>
      </c>
      <c r="K782">
        <f>SUM($J$3:J782)</f>
        <v>194</v>
      </c>
    </row>
    <row r="783" spans="3:11" hidden="1" x14ac:dyDescent="0.2">
      <c r="C783">
        <v>782</v>
      </c>
      <c r="K783">
        <f>SUM($J$3:J783)</f>
        <v>194</v>
      </c>
    </row>
    <row r="784" spans="3:11" hidden="1" x14ac:dyDescent="0.2">
      <c r="C784">
        <v>783</v>
      </c>
      <c r="K784">
        <f>SUM($J$3:J784)</f>
        <v>194</v>
      </c>
    </row>
    <row r="785" spans="3:11" hidden="1" x14ac:dyDescent="0.2">
      <c r="C785">
        <v>784</v>
      </c>
      <c r="K785">
        <f>SUM($J$3:J785)</f>
        <v>194</v>
      </c>
    </row>
    <row r="786" spans="3:11" hidden="1" x14ac:dyDescent="0.2">
      <c r="C786">
        <v>785</v>
      </c>
      <c r="K786">
        <f>SUM($J$3:J786)</f>
        <v>194</v>
      </c>
    </row>
    <row r="787" spans="3:11" hidden="1" x14ac:dyDescent="0.2">
      <c r="C787">
        <v>786</v>
      </c>
      <c r="K787">
        <f>SUM($J$3:J787)</f>
        <v>194</v>
      </c>
    </row>
    <row r="788" spans="3:11" hidden="1" x14ac:dyDescent="0.2">
      <c r="C788">
        <v>787</v>
      </c>
      <c r="K788">
        <f>SUM($J$3:J788)</f>
        <v>194</v>
      </c>
    </row>
    <row r="789" spans="3:11" hidden="1" x14ac:dyDescent="0.2">
      <c r="C789">
        <v>788</v>
      </c>
      <c r="K789">
        <f>SUM($J$3:J789)</f>
        <v>194</v>
      </c>
    </row>
    <row r="790" spans="3:11" hidden="1" x14ac:dyDescent="0.2">
      <c r="C790">
        <v>789</v>
      </c>
      <c r="K790">
        <f>SUM($J$3:J790)</f>
        <v>194</v>
      </c>
    </row>
    <row r="791" spans="3:11" hidden="1" x14ac:dyDescent="0.2">
      <c r="C791">
        <v>790</v>
      </c>
      <c r="K791">
        <f>SUM($J$3:J791)</f>
        <v>194</v>
      </c>
    </row>
    <row r="792" spans="3:11" hidden="1" x14ac:dyDescent="0.2">
      <c r="C792">
        <v>791</v>
      </c>
      <c r="K792">
        <f>SUM($J$3:J792)</f>
        <v>194</v>
      </c>
    </row>
    <row r="793" spans="3:11" hidden="1" x14ac:dyDescent="0.2">
      <c r="C793">
        <v>792</v>
      </c>
      <c r="K793">
        <f>SUM($J$3:J793)</f>
        <v>194</v>
      </c>
    </row>
    <row r="794" spans="3:11" hidden="1" x14ac:dyDescent="0.2">
      <c r="C794">
        <v>793</v>
      </c>
      <c r="K794">
        <f>SUM($J$3:J794)</f>
        <v>194</v>
      </c>
    </row>
    <row r="795" spans="3:11" hidden="1" x14ac:dyDescent="0.2">
      <c r="C795">
        <v>794</v>
      </c>
      <c r="K795">
        <f>SUM($J$3:J795)</f>
        <v>194</v>
      </c>
    </row>
    <row r="796" spans="3:11" hidden="1" x14ac:dyDescent="0.2">
      <c r="C796">
        <v>795</v>
      </c>
      <c r="K796">
        <f>SUM($J$3:J796)</f>
        <v>194</v>
      </c>
    </row>
    <row r="797" spans="3:11" hidden="1" x14ac:dyDescent="0.2">
      <c r="C797">
        <v>796</v>
      </c>
      <c r="K797">
        <f>SUM($J$3:J797)</f>
        <v>194</v>
      </c>
    </row>
    <row r="798" spans="3:11" x14ac:dyDescent="0.2">
      <c r="C798">
        <v>797</v>
      </c>
      <c r="H798" t="s">
        <v>483</v>
      </c>
      <c r="K798">
        <f>SUM($J$3:J798)</f>
        <v>194</v>
      </c>
    </row>
    <row r="799" spans="3:11" hidden="1" x14ac:dyDescent="0.2">
      <c r="C799">
        <v>798</v>
      </c>
      <c r="K799">
        <f>SUM($J$3:J799)</f>
        <v>194</v>
      </c>
    </row>
    <row r="800" spans="3:11" hidden="1" x14ac:dyDescent="0.2">
      <c r="C800">
        <v>799</v>
      </c>
      <c r="K800">
        <f>SUM($J$3:J800)</f>
        <v>194</v>
      </c>
    </row>
    <row r="801" spans="3:11" hidden="1" x14ac:dyDescent="0.2">
      <c r="C801">
        <v>800</v>
      </c>
      <c r="K801">
        <f>SUM($J$3:J801)</f>
        <v>194</v>
      </c>
    </row>
    <row r="802" spans="3:11" hidden="1" x14ac:dyDescent="0.2">
      <c r="C802">
        <v>801</v>
      </c>
      <c r="K802">
        <f>SUM($J$3:J802)</f>
        <v>194</v>
      </c>
    </row>
    <row r="803" spans="3:11" hidden="1" x14ac:dyDescent="0.2">
      <c r="C803">
        <v>802</v>
      </c>
      <c r="K803">
        <f>SUM($J$3:J803)</f>
        <v>194</v>
      </c>
    </row>
    <row r="804" spans="3:11" hidden="1" x14ac:dyDescent="0.2">
      <c r="C804">
        <v>803</v>
      </c>
      <c r="K804">
        <f>SUM($J$3:J804)</f>
        <v>194</v>
      </c>
    </row>
    <row r="805" spans="3:11" hidden="1" x14ac:dyDescent="0.2">
      <c r="C805">
        <v>804</v>
      </c>
      <c r="K805">
        <f>SUM($J$3:J805)</f>
        <v>194</v>
      </c>
    </row>
    <row r="806" spans="3:11" hidden="1" x14ac:dyDescent="0.2">
      <c r="C806">
        <v>805</v>
      </c>
      <c r="K806">
        <f>SUM($J$3:J806)</f>
        <v>194</v>
      </c>
    </row>
    <row r="807" spans="3:11" hidden="1" x14ac:dyDescent="0.2">
      <c r="C807">
        <v>806</v>
      </c>
      <c r="K807">
        <f>SUM($J$3:J807)</f>
        <v>194</v>
      </c>
    </row>
    <row r="808" spans="3:11" hidden="1" x14ac:dyDescent="0.2">
      <c r="C808">
        <v>807</v>
      </c>
      <c r="K808">
        <f>SUM($J$3:J808)</f>
        <v>194</v>
      </c>
    </row>
    <row r="809" spans="3:11" hidden="1" x14ac:dyDescent="0.2">
      <c r="C809">
        <v>808</v>
      </c>
      <c r="K809">
        <f>SUM($J$3:J809)</f>
        <v>194</v>
      </c>
    </row>
    <row r="810" spans="3:11" hidden="1" x14ac:dyDescent="0.2">
      <c r="C810">
        <v>809</v>
      </c>
      <c r="K810">
        <f>SUM($J$3:J810)</f>
        <v>194</v>
      </c>
    </row>
    <row r="811" spans="3:11" hidden="1" x14ac:dyDescent="0.2">
      <c r="C811">
        <v>810</v>
      </c>
      <c r="K811">
        <f>SUM($J$3:J811)</f>
        <v>194</v>
      </c>
    </row>
    <row r="812" spans="3:11" hidden="1" x14ac:dyDescent="0.2">
      <c r="C812">
        <v>811</v>
      </c>
      <c r="K812">
        <f>SUM($J$3:J812)</f>
        <v>194</v>
      </c>
    </row>
    <row r="813" spans="3:11" hidden="1" x14ac:dyDescent="0.2">
      <c r="C813">
        <v>812</v>
      </c>
      <c r="K813">
        <f>SUM($J$3:J813)</f>
        <v>194</v>
      </c>
    </row>
    <row r="814" spans="3:11" hidden="1" x14ac:dyDescent="0.2">
      <c r="C814">
        <v>813</v>
      </c>
      <c r="K814">
        <f>SUM($J$3:J814)</f>
        <v>194</v>
      </c>
    </row>
    <row r="815" spans="3:11" hidden="1" x14ac:dyDescent="0.2">
      <c r="C815">
        <v>814</v>
      </c>
      <c r="K815">
        <f>SUM($J$3:J815)</f>
        <v>194</v>
      </c>
    </row>
    <row r="816" spans="3:11" x14ac:dyDescent="0.2">
      <c r="C816">
        <v>815</v>
      </c>
      <c r="H816" t="s">
        <v>487</v>
      </c>
      <c r="I816" s="38" t="s">
        <v>773</v>
      </c>
      <c r="J816">
        <v>6</v>
      </c>
      <c r="K816">
        <f>SUM($J$3:J816)</f>
        <v>200</v>
      </c>
    </row>
    <row r="817" spans="3:11" x14ac:dyDescent="0.2">
      <c r="C817">
        <v>816</v>
      </c>
      <c r="H817" s="93" t="s">
        <v>484</v>
      </c>
      <c r="I817" s="93" t="s">
        <v>484</v>
      </c>
      <c r="J817" s="93">
        <v>10</v>
      </c>
      <c r="K817">
        <f>SUM($J$3:J817)</f>
        <v>210</v>
      </c>
    </row>
    <row r="818" spans="3:11" hidden="1" x14ac:dyDescent="0.2">
      <c r="C818">
        <v>817</v>
      </c>
      <c r="K818">
        <f>SUM($J$3:J818)</f>
        <v>210</v>
      </c>
    </row>
    <row r="819" spans="3:11" hidden="1" x14ac:dyDescent="0.2">
      <c r="C819">
        <v>818</v>
      </c>
      <c r="K819">
        <f>SUM($J$3:J819)</f>
        <v>210</v>
      </c>
    </row>
    <row r="820" spans="3:11" hidden="1" x14ac:dyDescent="0.2">
      <c r="C820">
        <v>819</v>
      </c>
      <c r="K820">
        <f>SUM($J$3:J820)</f>
        <v>210</v>
      </c>
    </row>
    <row r="821" spans="3:11" hidden="1" x14ac:dyDescent="0.2">
      <c r="C821">
        <v>820</v>
      </c>
      <c r="K821">
        <f>SUM($J$3:J821)</f>
        <v>210</v>
      </c>
    </row>
    <row r="822" spans="3:11" hidden="1" x14ac:dyDescent="0.2">
      <c r="C822">
        <v>821</v>
      </c>
      <c r="K822">
        <f>SUM($J$3:J822)</f>
        <v>210</v>
      </c>
    </row>
    <row r="823" spans="3:11" hidden="1" x14ac:dyDescent="0.2">
      <c r="C823">
        <v>822</v>
      </c>
      <c r="K823">
        <f>SUM($J$3:J823)</f>
        <v>210</v>
      </c>
    </row>
    <row r="824" spans="3:11" hidden="1" x14ac:dyDescent="0.2">
      <c r="C824">
        <v>823</v>
      </c>
      <c r="K824">
        <f>SUM($J$3:J824)</f>
        <v>210</v>
      </c>
    </row>
    <row r="825" spans="3:11" hidden="1" x14ac:dyDescent="0.2">
      <c r="C825">
        <v>824</v>
      </c>
      <c r="K825">
        <f>SUM($J$3:J825)</f>
        <v>210</v>
      </c>
    </row>
    <row r="826" spans="3:11" hidden="1" x14ac:dyDescent="0.2">
      <c r="C826">
        <v>825</v>
      </c>
      <c r="K826">
        <f>SUM($J$3:J826)</f>
        <v>210</v>
      </c>
    </row>
    <row r="827" spans="3:11" hidden="1" x14ac:dyDescent="0.2">
      <c r="C827">
        <v>826</v>
      </c>
      <c r="K827">
        <f>SUM($J$3:J827)</f>
        <v>210</v>
      </c>
    </row>
    <row r="828" spans="3:11" hidden="1" x14ac:dyDescent="0.2">
      <c r="C828">
        <v>827</v>
      </c>
      <c r="K828">
        <f>SUM($J$3:J828)</f>
        <v>210</v>
      </c>
    </row>
    <row r="829" spans="3:11" hidden="1" x14ac:dyDescent="0.2">
      <c r="C829">
        <v>828</v>
      </c>
      <c r="K829">
        <f>SUM($J$3:J829)</f>
        <v>210</v>
      </c>
    </row>
    <row r="830" spans="3:11" hidden="1" x14ac:dyDescent="0.2">
      <c r="C830">
        <v>829</v>
      </c>
      <c r="K830">
        <f>SUM($J$3:J830)</f>
        <v>210</v>
      </c>
    </row>
    <row r="831" spans="3:11" hidden="1" x14ac:dyDescent="0.2">
      <c r="C831">
        <v>830</v>
      </c>
      <c r="K831">
        <f>SUM($J$3:J831)</f>
        <v>210</v>
      </c>
    </row>
    <row r="832" spans="3:11" x14ac:dyDescent="0.2">
      <c r="C832">
        <v>831</v>
      </c>
      <c r="H832" s="79" t="s">
        <v>682</v>
      </c>
      <c r="I832" s="38" t="s">
        <v>773</v>
      </c>
      <c r="J832">
        <v>6</v>
      </c>
      <c r="K832">
        <f>SUM($J$3:J832)</f>
        <v>216</v>
      </c>
    </row>
    <row r="833" spans="3:11" hidden="1" x14ac:dyDescent="0.2">
      <c r="C833">
        <v>832</v>
      </c>
      <c r="K833">
        <f>SUM($J$3:J833)</f>
        <v>216</v>
      </c>
    </row>
    <row r="834" spans="3:11" hidden="1" x14ac:dyDescent="0.2">
      <c r="C834">
        <v>833</v>
      </c>
      <c r="K834">
        <f>SUM($J$3:J834)</f>
        <v>216</v>
      </c>
    </row>
    <row r="835" spans="3:11" hidden="1" x14ac:dyDescent="0.2">
      <c r="C835">
        <v>834</v>
      </c>
      <c r="K835">
        <f>SUM($J$3:J835)</f>
        <v>216</v>
      </c>
    </row>
    <row r="836" spans="3:11" hidden="1" x14ac:dyDescent="0.2">
      <c r="C836">
        <v>835</v>
      </c>
      <c r="K836">
        <f>SUM($J$3:J836)</f>
        <v>216</v>
      </c>
    </row>
    <row r="837" spans="3:11" hidden="1" x14ac:dyDescent="0.2">
      <c r="C837">
        <v>836</v>
      </c>
      <c r="K837">
        <f>SUM($J$3:J837)</f>
        <v>216</v>
      </c>
    </row>
    <row r="838" spans="3:11" hidden="1" x14ac:dyDescent="0.2">
      <c r="C838">
        <v>837</v>
      </c>
      <c r="K838">
        <f>SUM($J$3:J838)</f>
        <v>216</v>
      </c>
    </row>
    <row r="839" spans="3:11" hidden="1" x14ac:dyDescent="0.2">
      <c r="C839">
        <v>838</v>
      </c>
      <c r="K839">
        <f>SUM($J$3:J839)</f>
        <v>216</v>
      </c>
    </row>
    <row r="840" spans="3:11" hidden="1" x14ac:dyDescent="0.2">
      <c r="C840">
        <v>839</v>
      </c>
      <c r="K840">
        <f>SUM($J$3:J840)</f>
        <v>216</v>
      </c>
    </row>
    <row r="841" spans="3:11" hidden="1" x14ac:dyDescent="0.2">
      <c r="C841">
        <v>840</v>
      </c>
      <c r="K841">
        <f>SUM($J$3:J841)</f>
        <v>216</v>
      </c>
    </row>
    <row r="842" spans="3:11" hidden="1" x14ac:dyDescent="0.2">
      <c r="C842">
        <v>841</v>
      </c>
      <c r="K842">
        <f>SUM($J$3:J842)</f>
        <v>216</v>
      </c>
    </row>
    <row r="843" spans="3:11" hidden="1" x14ac:dyDescent="0.2">
      <c r="C843">
        <v>842</v>
      </c>
      <c r="K843">
        <f>SUM($J$3:J843)</f>
        <v>216</v>
      </c>
    </row>
    <row r="844" spans="3:11" hidden="1" x14ac:dyDescent="0.2">
      <c r="C844">
        <v>843</v>
      </c>
      <c r="K844">
        <f>SUM($J$3:J844)</f>
        <v>216</v>
      </c>
    </row>
    <row r="845" spans="3:11" hidden="1" x14ac:dyDescent="0.2">
      <c r="C845">
        <v>844</v>
      </c>
      <c r="K845">
        <f>SUM($J$3:J845)</f>
        <v>216</v>
      </c>
    </row>
    <row r="846" spans="3:11" hidden="1" x14ac:dyDescent="0.2">
      <c r="C846">
        <v>845</v>
      </c>
      <c r="K846">
        <f>SUM($J$3:J846)</f>
        <v>216</v>
      </c>
    </row>
    <row r="847" spans="3:11" x14ac:dyDescent="0.2">
      <c r="C847">
        <v>846</v>
      </c>
      <c r="H847" t="s">
        <v>489</v>
      </c>
      <c r="K847">
        <f>SUM($J$3:J847)</f>
        <v>216</v>
      </c>
    </row>
    <row r="848" spans="3:11" hidden="1" x14ac:dyDescent="0.2">
      <c r="C848">
        <v>847</v>
      </c>
      <c r="K848">
        <f>SUM($J$3:J848)</f>
        <v>216</v>
      </c>
    </row>
    <row r="849" spans="3:11" hidden="1" x14ac:dyDescent="0.2">
      <c r="C849">
        <v>848</v>
      </c>
      <c r="K849">
        <f>SUM($J$3:J849)</f>
        <v>216</v>
      </c>
    </row>
    <row r="850" spans="3:11" hidden="1" x14ac:dyDescent="0.2">
      <c r="C850">
        <v>849</v>
      </c>
      <c r="K850">
        <f>SUM($J$3:J850)</f>
        <v>216</v>
      </c>
    </row>
    <row r="851" spans="3:11" hidden="1" x14ac:dyDescent="0.2">
      <c r="C851">
        <v>850</v>
      </c>
      <c r="K851">
        <f>SUM($J$3:J851)</f>
        <v>216</v>
      </c>
    </row>
    <row r="852" spans="3:11" hidden="1" x14ac:dyDescent="0.2">
      <c r="C852">
        <v>851</v>
      </c>
      <c r="K852">
        <f>SUM($J$3:J852)</f>
        <v>216</v>
      </c>
    </row>
    <row r="853" spans="3:11" hidden="1" x14ac:dyDescent="0.2">
      <c r="C853">
        <v>852</v>
      </c>
      <c r="K853">
        <f>SUM($J$3:J853)</f>
        <v>216</v>
      </c>
    </row>
    <row r="854" spans="3:11" hidden="1" x14ac:dyDescent="0.2">
      <c r="C854">
        <v>853</v>
      </c>
      <c r="K854">
        <f>SUM($J$3:J854)</f>
        <v>216</v>
      </c>
    </row>
    <row r="855" spans="3:11" hidden="1" x14ac:dyDescent="0.2">
      <c r="C855">
        <v>854</v>
      </c>
      <c r="K855">
        <f>SUM($J$3:J855)</f>
        <v>216</v>
      </c>
    </row>
    <row r="856" spans="3:11" hidden="1" x14ac:dyDescent="0.2">
      <c r="C856">
        <v>855</v>
      </c>
      <c r="K856">
        <f>SUM($J$3:J856)</f>
        <v>216</v>
      </c>
    </row>
    <row r="857" spans="3:11" hidden="1" x14ac:dyDescent="0.2">
      <c r="C857">
        <v>856</v>
      </c>
      <c r="K857">
        <f>SUM($J$3:J857)</f>
        <v>216</v>
      </c>
    </row>
    <row r="858" spans="3:11" hidden="1" x14ac:dyDescent="0.2">
      <c r="C858">
        <v>857</v>
      </c>
      <c r="K858">
        <f>SUM($J$3:J858)</f>
        <v>216</v>
      </c>
    </row>
    <row r="859" spans="3:11" hidden="1" x14ac:dyDescent="0.2">
      <c r="C859">
        <v>858</v>
      </c>
      <c r="K859">
        <f>SUM($J$3:J859)</f>
        <v>216</v>
      </c>
    </row>
    <row r="860" spans="3:11" hidden="1" x14ac:dyDescent="0.2">
      <c r="C860">
        <v>859</v>
      </c>
      <c r="K860">
        <f>SUM($J$3:J860)</f>
        <v>216</v>
      </c>
    </row>
    <row r="861" spans="3:11" hidden="1" x14ac:dyDescent="0.2">
      <c r="C861">
        <v>860</v>
      </c>
      <c r="K861">
        <f>SUM($J$3:J861)</f>
        <v>216</v>
      </c>
    </row>
    <row r="862" spans="3:11" hidden="1" x14ac:dyDescent="0.2">
      <c r="C862">
        <v>861</v>
      </c>
      <c r="K862">
        <f>SUM($J$3:J862)</f>
        <v>216</v>
      </c>
    </row>
    <row r="863" spans="3:11" hidden="1" x14ac:dyDescent="0.2">
      <c r="C863">
        <v>862</v>
      </c>
      <c r="K863">
        <f>SUM($J$3:J863)</f>
        <v>216</v>
      </c>
    </row>
    <row r="864" spans="3:11" hidden="1" x14ac:dyDescent="0.2">
      <c r="C864">
        <v>863</v>
      </c>
      <c r="K864">
        <f>SUM($J$3:J864)</f>
        <v>216</v>
      </c>
    </row>
    <row r="865" spans="3:11" x14ac:dyDescent="0.2">
      <c r="C865">
        <v>864</v>
      </c>
      <c r="H865" t="s">
        <v>483</v>
      </c>
      <c r="K865">
        <f>SUM($J$3:J865)</f>
        <v>216</v>
      </c>
    </row>
    <row r="866" spans="3:11" x14ac:dyDescent="0.2">
      <c r="C866">
        <v>865</v>
      </c>
      <c r="H866" s="93" t="s">
        <v>485</v>
      </c>
      <c r="I866" s="93"/>
      <c r="J866" s="93"/>
      <c r="K866">
        <f>SUM($J$3:J866)</f>
        <v>216</v>
      </c>
    </row>
    <row r="867" spans="3:11" hidden="1" x14ac:dyDescent="0.2">
      <c r="C867">
        <v>866</v>
      </c>
      <c r="K867">
        <f>SUM($J$3:J867)</f>
        <v>216</v>
      </c>
    </row>
    <row r="868" spans="3:11" hidden="1" x14ac:dyDescent="0.2">
      <c r="C868">
        <v>867</v>
      </c>
      <c r="K868">
        <f>SUM($J$3:J868)</f>
        <v>216</v>
      </c>
    </row>
    <row r="869" spans="3:11" hidden="1" x14ac:dyDescent="0.2">
      <c r="C869">
        <v>868</v>
      </c>
      <c r="K869">
        <f>SUM($J$3:J869)</f>
        <v>216</v>
      </c>
    </row>
    <row r="870" spans="3:11" hidden="1" x14ac:dyDescent="0.2">
      <c r="C870">
        <v>869</v>
      </c>
      <c r="K870">
        <f>SUM($J$3:J870)</f>
        <v>216</v>
      </c>
    </row>
    <row r="871" spans="3:11" hidden="1" x14ac:dyDescent="0.2">
      <c r="C871">
        <v>870</v>
      </c>
      <c r="K871">
        <f>SUM($J$3:J871)</f>
        <v>216</v>
      </c>
    </row>
    <row r="872" spans="3:11" hidden="1" x14ac:dyDescent="0.2">
      <c r="C872">
        <v>871</v>
      </c>
      <c r="K872">
        <f>SUM($J$3:J872)</f>
        <v>216</v>
      </c>
    </row>
    <row r="873" spans="3:11" hidden="1" x14ac:dyDescent="0.2">
      <c r="C873">
        <v>872</v>
      </c>
      <c r="H873" s="79"/>
      <c r="I873" s="79"/>
      <c r="J873" s="79"/>
      <c r="K873">
        <f>SUM($J$3:J873)</f>
        <v>216</v>
      </c>
    </row>
    <row r="874" spans="3:11" hidden="1" x14ac:dyDescent="0.2">
      <c r="C874">
        <v>873</v>
      </c>
      <c r="K874">
        <f>SUM($J$3:J874)</f>
        <v>216</v>
      </c>
    </row>
    <row r="875" spans="3:11" hidden="1" x14ac:dyDescent="0.2">
      <c r="C875">
        <v>874</v>
      </c>
      <c r="K875">
        <f>SUM($J$3:J875)</f>
        <v>216</v>
      </c>
    </row>
    <row r="876" spans="3:11" hidden="1" x14ac:dyDescent="0.2">
      <c r="C876">
        <v>875</v>
      </c>
      <c r="K876">
        <f>SUM($J$3:J876)</f>
        <v>216</v>
      </c>
    </row>
    <row r="877" spans="3:11" hidden="1" x14ac:dyDescent="0.2">
      <c r="C877">
        <v>876</v>
      </c>
      <c r="K877">
        <f>SUM($J$3:J877)</f>
        <v>216</v>
      </c>
    </row>
    <row r="878" spans="3:11" hidden="1" x14ac:dyDescent="0.2">
      <c r="C878">
        <v>877</v>
      </c>
      <c r="K878">
        <f>SUM($J$3:J878)</f>
        <v>216</v>
      </c>
    </row>
    <row r="879" spans="3:11" hidden="1" x14ac:dyDescent="0.2">
      <c r="C879">
        <v>878</v>
      </c>
      <c r="K879">
        <f>SUM($J$3:J879)</f>
        <v>216</v>
      </c>
    </row>
    <row r="880" spans="3:11" hidden="1" x14ac:dyDescent="0.2">
      <c r="C880">
        <v>879</v>
      </c>
      <c r="K880">
        <f>SUM($J$3:J880)</f>
        <v>216</v>
      </c>
    </row>
    <row r="881" spans="3:11" x14ac:dyDescent="0.2">
      <c r="C881">
        <v>880</v>
      </c>
      <c r="H881" s="79" t="s">
        <v>489</v>
      </c>
      <c r="I881" s="79"/>
      <c r="J881" s="79"/>
      <c r="K881">
        <f>SUM($J$3:J881)</f>
        <v>216</v>
      </c>
    </row>
    <row r="882" spans="3:11" hidden="1" x14ac:dyDescent="0.2">
      <c r="C882">
        <v>881</v>
      </c>
      <c r="K882">
        <f>SUM($J$3:J882)</f>
        <v>216</v>
      </c>
    </row>
    <row r="883" spans="3:11" hidden="1" x14ac:dyDescent="0.2">
      <c r="C883">
        <v>882</v>
      </c>
      <c r="K883">
        <f>SUM($J$3:J883)</f>
        <v>216</v>
      </c>
    </row>
    <row r="884" spans="3:11" hidden="1" x14ac:dyDescent="0.2">
      <c r="C884">
        <v>883</v>
      </c>
      <c r="K884">
        <f>SUM($J$3:J884)</f>
        <v>216</v>
      </c>
    </row>
    <row r="885" spans="3:11" hidden="1" x14ac:dyDescent="0.2">
      <c r="C885">
        <v>884</v>
      </c>
      <c r="K885">
        <f>SUM($J$3:J885)</f>
        <v>216</v>
      </c>
    </row>
    <row r="886" spans="3:11" hidden="1" x14ac:dyDescent="0.2">
      <c r="C886">
        <v>885</v>
      </c>
      <c r="K886">
        <f>SUM($J$3:J886)</f>
        <v>216</v>
      </c>
    </row>
    <row r="887" spans="3:11" hidden="1" x14ac:dyDescent="0.2">
      <c r="C887">
        <v>886</v>
      </c>
      <c r="K887">
        <f>SUM($J$3:J887)</f>
        <v>216</v>
      </c>
    </row>
    <row r="888" spans="3:11" hidden="1" x14ac:dyDescent="0.2">
      <c r="C888">
        <v>887</v>
      </c>
      <c r="K888">
        <f>SUM($J$3:J888)</f>
        <v>216</v>
      </c>
    </row>
    <row r="889" spans="3:11" hidden="1" x14ac:dyDescent="0.2">
      <c r="C889">
        <v>888</v>
      </c>
      <c r="K889">
        <f>SUM($J$3:J889)</f>
        <v>216</v>
      </c>
    </row>
    <row r="890" spans="3:11" hidden="1" x14ac:dyDescent="0.2">
      <c r="C890">
        <v>889</v>
      </c>
      <c r="K890">
        <f>SUM($J$3:J890)</f>
        <v>216</v>
      </c>
    </row>
    <row r="891" spans="3:11" hidden="1" x14ac:dyDescent="0.2">
      <c r="C891">
        <v>890</v>
      </c>
      <c r="K891">
        <f>SUM($J$3:J891)</f>
        <v>216</v>
      </c>
    </row>
    <row r="892" spans="3:11" hidden="1" x14ac:dyDescent="0.2">
      <c r="C892">
        <v>891</v>
      </c>
      <c r="K892">
        <f>SUM($J$3:J892)</f>
        <v>216</v>
      </c>
    </row>
    <row r="893" spans="3:11" hidden="1" x14ac:dyDescent="0.2">
      <c r="C893">
        <v>892</v>
      </c>
      <c r="K893">
        <f>SUM($J$3:J893)</f>
        <v>216</v>
      </c>
    </row>
    <row r="894" spans="3:11" hidden="1" x14ac:dyDescent="0.2">
      <c r="C894">
        <v>893</v>
      </c>
      <c r="K894">
        <f>SUM($J$3:J894)</f>
        <v>216</v>
      </c>
    </row>
    <row r="895" spans="3:11" hidden="1" x14ac:dyDescent="0.2">
      <c r="C895">
        <v>894</v>
      </c>
      <c r="K895">
        <f>SUM($J$3:J895)</f>
        <v>216</v>
      </c>
    </row>
    <row r="896" spans="3:11" hidden="1" x14ac:dyDescent="0.2">
      <c r="C896">
        <v>895</v>
      </c>
      <c r="K896">
        <f>SUM($J$3:J896)</f>
        <v>216</v>
      </c>
    </row>
    <row r="897" spans="3:11" hidden="1" x14ac:dyDescent="0.2">
      <c r="C897">
        <v>896</v>
      </c>
      <c r="K897">
        <f>SUM($J$3:J897)</f>
        <v>216</v>
      </c>
    </row>
    <row r="898" spans="3:11" hidden="1" x14ac:dyDescent="0.2">
      <c r="C898">
        <v>897</v>
      </c>
      <c r="K898">
        <f>SUM($J$3:J898)</f>
        <v>216</v>
      </c>
    </row>
    <row r="899" spans="3:11" x14ac:dyDescent="0.2">
      <c r="C899">
        <v>898</v>
      </c>
      <c r="H899" t="s">
        <v>483</v>
      </c>
      <c r="K899">
        <f>SUM($J$3:J899)</f>
        <v>216</v>
      </c>
    </row>
    <row r="900" spans="3:11" hidden="1" x14ac:dyDescent="0.2">
      <c r="C900">
        <v>899</v>
      </c>
      <c r="K900">
        <f>SUM($J$3:J900)</f>
        <v>216</v>
      </c>
    </row>
    <row r="901" spans="3:11" hidden="1" x14ac:dyDescent="0.2">
      <c r="C901">
        <v>900</v>
      </c>
      <c r="K901">
        <f>SUM($J$3:J901)</f>
        <v>216</v>
      </c>
    </row>
    <row r="902" spans="3:11" hidden="1" x14ac:dyDescent="0.2">
      <c r="C902">
        <v>901</v>
      </c>
      <c r="K902">
        <f>SUM($J$3:J902)</f>
        <v>216</v>
      </c>
    </row>
    <row r="903" spans="3:11" hidden="1" x14ac:dyDescent="0.2">
      <c r="C903">
        <v>902</v>
      </c>
      <c r="K903">
        <f>SUM($J$3:J903)</f>
        <v>216</v>
      </c>
    </row>
    <row r="904" spans="3:11" hidden="1" x14ac:dyDescent="0.2">
      <c r="C904">
        <v>903</v>
      </c>
      <c r="K904">
        <f>SUM($J$3:J904)</f>
        <v>216</v>
      </c>
    </row>
    <row r="905" spans="3:11" hidden="1" x14ac:dyDescent="0.2">
      <c r="C905">
        <v>904</v>
      </c>
      <c r="K905">
        <f>SUM($J$3:J905)</f>
        <v>216</v>
      </c>
    </row>
    <row r="906" spans="3:11" hidden="1" x14ac:dyDescent="0.2">
      <c r="C906">
        <v>905</v>
      </c>
      <c r="K906">
        <f>SUM($J$3:J906)</f>
        <v>216</v>
      </c>
    </row>
    <row r="907" spans="3:11" hidden="1" x14ac:dyDescent="0.2">
      <c r="C907">
        <v>906</v>
      </c>
      <c r="K907">
        <f>SUM($J$3:J907)</f>
        <v>216</v>
      </c>
    </row>
    <row r="908" spans="3:11" hidden="1" x14ac:dyDescent="0.2">
      <c r="C908">
        <v>907</v>
      </c>
      <c r="K908">
        <f>SUM($J$3:J908)</f>
        <v>216</v>
      </c>
    </row>
    <row r="909" spans="3:11" hidden="1" x14ac:dyDescent="0.2">
      <c r="C909">
        <v>908</v>
      </c>
      <c r="K909">
        <f>SUM($J$3:J909)</f>
        <v>216</v>
      </c>
    </row>
    <row r="910" spans="3:11" hidden="1" x14ac:dyDescent="0.2">
      <c r="C910">
        <v>909</v>
      </c>
      <c r="K910">
        <f>SUM($J$3:J910)</f>
        <v>216</v>
      </c>
    </row>
    <row r="911" spans="3:11" hidden="1" x14ac:dyDescent="0.2">
      <c r="C911">
        <v>910</v>
      </c>
      <c r="K911">
        <f>SUM($J$3:J911)</f>
        <v>216</v>
      </c>
    </row>
    <row r="912" spans="3:11" hidden="1" x14ac:dyDescent="0.2">
      <c r="C912">
        <v>911</v>
      </c>
      <c r="K912">
        <f>SUM($J$3:J912)</f>
        <v>216</v>
      </c>
    </row>
    <row r="913" spans="3:11" hidden="1" x14ac:dyDescent="0.2">
      <c r="C913">
        <v>912</v>
      </c>
      <c r="K913">
        <f>SUM($J$3:J913)</f>
        <v>216</v>
      </c>
    </row>
    <row r="914" spans="3:11" x14ac:dyDescent="0.2">
      <c r="C914">
        <v>913</v>
      </c>
      <c r="H914" t="s">
        <v>487</v>
      </c>
      <c r="I914" s="38" t="s">
        <v>773</v>
      </c>
      <c r="J914">
        <v>6</v>
      </c>
      <c r="K914">
        <f>SUM($J$3:J914)</f>
        <v>222</v>
      </c>
    </row>
    <row r="915" spans="3:11" x14ac:dyDescent="0.2">
      <c r="C915">
        <v>914</v>
      </c>
      <c r="H915" s="93" t="s">
        <v>484</v>
      </c>
      <c r="I915" s="93"/>
      <c r="J915" s="93">
        <v>10</v>
      </c>
      <c r="K915">
        <f>SUM($J$3:J915)</f>
        <v>232</v>
      </c>
    </row>
    <row r="916" spans="3:11" hidden="1" x14ac:dyDescent="0.2">
      <c r="C916">
        <v>915</v>
      </c>
      <c r="K916">
        <f>SUM($J$3:J916)</f>
        <v>232</v>
      </c>
    </row>
    <row r="917" spans="3:11" hidden="1" x14ac:dyDescent="0.2">
      <c r="C917">
        <v>916</v>
      </c>
      <c r="K917">
        <f>SUM($J$3:J917)</f>
        <v>232</v>
      </c>
    </row>
    <row r="918" spans="3:11" hidden="1" x14ac:dyDescent="0.2">
      <c r="C918">
        <v>917</v>
      </c>
      <c r="K918">
        <f>SUM($J$3:J918)</f>
        <v>232</v>
      </c>
    </row>
    <row r="919" spans="3:11" hidden="1" x14ac:dyDescent="0.2">
      <c r="C919">
        <v>918</v>
      </c>
      <c r="K919">
        <f>SUM($J$3:J919)</f>
        <v>232</v>
      </c>
    </row>
    <row r="920" spans="3:11" hidden="1" x14ac:dyDescent="0.2">
      <c r="C920">
        <v>919</v>
      </c>
      <c r="K920">
        <f>SUM($J$3:J920)</f>
        <v>232</v>
      </c>
    </row>
    <row r="921" spans="3:11" hidden="1" x14ac:dyDescent="0.2">
      <c r="C921">
        <v>920</v>
      </c>
      <c r="K921">
        <f>SUM($J$3:J921)</f>
        <v>232</v>
      </c>
    </row>
    <row r="922" spans="3:11" hidden="1" x14ac:dyDescent="0.2">
      <c r="C922">
        <v>921</v>
      </c>
      <c r="K922">
        <f>SUM($J$3:J922)</f>
        <v>232</v>
      </c>
    </row>
    <row r="923" spans="3:11" hidden="1" x14ac:dyDescent="0.2">
      <c r="C923">
        <v>922</v>
      </c>
      <c r="K923">
        <f>SUM($J$3:J923)</f>
        <v>232</v>
      </c>
    </row>
    <row r="924" spans="3:11" hidden="1" x14ac:dyDescent="0.2">
      <c r="C924">
        <v>923</v>
      </c>
      <c r="K924">
        <f>SUM($J$3:J924)</f>
        <v>232</v>
      </c>
    </row>
    <row r="925" spans="3:11" hidden="1" x14ac:dyDescent="0.2">
      <c r="C925">
        <v>924</v>
      </c>
      <c r="K925">
        <f>SUM($J$3:J925)</f>
        <v>232</v>
      </c>
    </row>
    <row r="926" spans="3:11" hidden="1" x14ac:dyDescent="0.2">
      <c r="C926">
        <v>925</v>
      </c>
      <c r="K926">
        <f>SUM($J$3:J926)</f>
        <v>232</v>
      </c>
    </row>
    <row r="927" spans="3:11" hidden="1" x14ac:dyDescent="0.2">
      <c r="C927">
        <v>926</v>
      </c>
      <c r="K927">
        <f>SUM($J$3:J927)</f>
        <v>232</v>
      </c>
    </row>
    <row r="928" spans="3:11" hidden="1" x14ac:dyDescent="0.2">
      <c r="C928">
        <v>927</v>
      </c>
      <c r="K928">
        <f>SUM($J$3:J928)</f>
        <v>232</v>
      </c>
    </row>
    <row r="929" spans="3:11" hidden="1" x14ac:dyDescent="0.2">
      <c r="C929">
        <v>928</v>
      </c>
      <c r="K929">
        <f>SUM($J$3:J929)</f>
        <v>232</v>
      </c>
    </row>
    <row r="930" spans="3:11" x14ac:dyDescent="0.2">
      <c r="C930">
        <v>929</v>
      </c>
      <c r="H930" s="79" t="s">
        <v>682</v>
      </c>
      <c r="I930" s="38" t="s">
        <v>773</v>
      </c>
      <c r="J930">
        <v>6</v>
      </c>
      <c r="K930">
        <f>SUM($J$3:J930)</f>
        <v>238</v>
      </c>
    </row>
    <row r="931" spans="3:11" hidden="1" x14ac:dyDescent="0.2">
      <c r="C931">
        <v>930</v>
      </c>
      <c r="K931">
        <f>SUM($J$3:J931)</f>
        <v>238</v>
      </c>
    </row>
    <row r="932" spans="3:11" hidden="1" x14ac:dyDescent="0.2">
      <c r="C932">
        <v>931</v>
      </c>
      <c r="K932">
        <f>SUM($J$3:J932)</f>
        <v>238</v>
      </c>
    </row>
    <row r="933" spans="3:11" hidden="1" x14ac:dyDescent="0.2">
      <c r="C933">
        <v>932</v>
      </c>
      <c r="K933">
        <f>SUM($J$3:J933)</f>
        <v>238</v>
      </c>
    </row>
    <row r="934" spans="3:11" hidden="1" x14ac:dyDescent="0.2">
      <c r="C934">
        <v>933</v>
      </c>
      <c r="K934">
        <f>SUM($J$3:J934)</f>
        <v>238</v>
      </c>
    </row>
    <row r="935" spans="3:11" hidden="1" x14ac:dyDescent="0.2">
      <c r="C935">
        <v>934</v>
      </c>
      <c r="K935">
        <f>SUM($J$3:J935)</f>
        <v>238</v>
      </c>
    </row>
    <row r="936" spans="3:11" hidden="1" x14ac:dyDescent="0.2">
      <c r="C936">
        <v>935</v>
      </c>
      <c r="K936">
        <f>SUM($J$3:J936)</f>
        <v>238</v>
      </c>
    </row>
    <row r="937" spans="3:11" hidden="1" x14ac:dyDescent="0.2">
      <c r="C937">
        <v>936</v>
      </c>
      <c r="K937">
        <f>SUM($J$3:J937)</f>
        <v>238</v>
      </c>
    </row>
    <row r="938" spans="3:11" hidden="1" x14ac:dyDescent="0.2">
      <c r="C938">
        <v>937</v>
      </c>
      <c r="K938">
        <f>SUM($J$3:J938)</f>
        <v>238</v>
      </c>
    </row>
    <row r="939" spans="3:11" hidden="1" x14ac:dyDescent="0.2">
      <c r="C939">
        <v>938</v>
      </c>
      <c r="K939">
        <f>SUM($J$3:J939)</f>
        <v>238</v>
      </c>
    </row>
    <row r="940" spans="3:11" hidden="1" x14ac:dyDescent="0.2">
      <c r="C940">
        <v>939</v>
      </c>
      <c r="K940">
        <f>SUM($J$3:J940)</f>
        <v>238</v>
      </c>
    </row>
    <row r="941" spans="3:11" hidden="1" x14ac:dyDescent="0.2">
      <c r="C941">
        <v>940</v>
      </c>
      <c r="K941">
        <f>SUM($J$3:J941)</f>
        <v>238</v>
      </c>
    </row>
    <row r="942" spans="3:11" hidden="1" x14ac:dyDescent="0.2">
      <c r="C942">
        <v>941</v>
      </c>
      <c r="K942">
        <f>SUM($J$3:J942)</f>
        <v>238</v>
      </c>
    </row>
    <row r="943" spans="3:11" hidden="1" x14ac:dyDescent="0.2">
      <c r="C943">
        <v>942</v>
      </c>
      <c r="K943">
        <f>SUM($J$3:J943)</f>
        <v>238</v>
      </c>
    </row>
    <row r="944" spans="3:11" hidden="1" x14ac:dyDescent="0.2">
      <c r="C944">
        <v>943</v>
      </c>
      <c r="K944">
        <f>SUM($J$3:J944)</f>
        <v>238</v>
      </c>
    </row>
    <row r="945" spans="3:11" hidden="1" x14ac:dyDescent="0.2">
      <c r="C945">
        <v>944</v>
      </c>
      <c r="K945">
        <f>SUM($J$3:J945)</f>
        <v>238</v>
      </c>
    </row>
    <row r="946" spans="3:11" hidden="1" x14ac:dyDescent="0.2">
      <c r="C946">
        <v>945</v>
      </c>
      <c r="K946">
        <f>SUM($J$3:J946)</f>
        <v>238</v>
      </c>
    </row>
    <row r="947" spans="3:11" x14ac:dyDescent="0.2">
      <c r="C947">
        <v>946</v>
      </c>
      <c r="H947" t="s">
        <v>489</v>
      </c>
      <c r="K947">
        <f>SUM($J$3:J947)</f>
        <v>238</v>
      </c>
    </row>
    <row r="948" spans="3:11" hidden="1" x14ac:dyDescent="0.2">
      <c r="C948">
        <v>947</v>
      </c>
      <c r="K948">
        <f>SUM($J$3:J948)</f>
        <v>238</v>
      </c>
    </row>
    <row r="949" spans="3:11" hidden="1" x14ac:dyDescent="0.2">
      <c r="C949">
        <v>948</v>
      </c>
      <c r="K949">
        <f>SUM($J$3:J949)</f>
        <v>238</v>
      </c>
    </row>
    <row r="950" spans="3:11" hidden="1" x14ac:dyDescent="0.2">
      <c r="C950">
        <v>949</v>
      </c>
      <c r="K950">
        <f>SUM($J$3:J950)</f>
        <v>238</v>
      </c>
    </row>
    <row r="951" spans="3:11" hidden="1" x14ac:dyDescent="0.2">
      <c r="C951">
        <v>950</v>
      </c>
      <c r="K951">
        <f>SUM($J$3:J951)</f>
        <v>238</v>
      </c>
    </row>
    <row r="952" spans="3:11" hidden="1" x14ac:dyDescent="0.2">
      <c r="C952">
        <v>951</v>
      </c>
      <c r="K952">
        <f>SUM($J$3:J952)</f>
        <v>238</v>
      </c>
    </row>
    <row r="953" spans="3:11" hidden="1" x14ac:dyDescent="0.2">
      <c r="C953">
        <v>952</v>
      </c>
      <c r="K953">
        <f>SUM($J$3:J953)</f>
        <v>238</v>
      </c>
    </row>
    <row r="954" spans="3:11" hidden="1" x14ac:dyDescent="0.2">
      <c r="C954">
        <v>953</v>
      </c>
      <c r="K954">
        <f>SUM($J$3:J954)</f>
        <v>238</v>
      </c>
    </row>
    <row r="955" spans="3:11" hidden="1" x14ac:dyDescent="0.2">
      <c r="C955">
        <v>954</v>
      </c>
      <c r="K955">
        <f>SUM($J$3:J955)</f>
        <v>238</v>
      </c>
    </row>
    <row r="956" spans="3:11" x14ac:dyDescent="0.2">
      <c r="C956">
        <v>955</v>
      </c>
      <c r="H956" t="s">
        <v>483</v>
      </c>
      <c r="K956">
        <f>SUM($J$3:J956)</f>
        <v>238</v>
      </c>
    </row>
    <row r="957" spans="3:11" x14ac:dyDescent="0.2">
      <c r="C957">
        <v>956</v>
      </c>
      <c r="H957" s="93" t="s">
        <v>486</v>
      </c>
      <c r="I957" s="93"/>
      <c r="J957" s="93"/>
      <c r="K957">
        <f>SUM($J$3:J957)</f>
        <v>238</v>
      </c>
    </row>
    <row r="958" spans="3:11" hidden="1" x14ac:dyDescent="0.2">
      <c r="C958">
        <v>957</v>
      </c>
      <c r="K958">
        <f>SUM($J$3:J958)</f>
        <v>238</v>
      </c>
    </row>
    <row r="959" spans="3:11" hidden="1" x14ac:dyDescent="0.2">
      <c r="C959">
        <v>958</v>
      </c>
      <c r="K959">
        <f>SUM($J$3:J959)</f>
        <v>238</v>
      </c>
    </row>
    <row r="960" spans="3:11" hidden="1" x14ac:dyDescent="0.2">
      <c r="C960">
        <v>959</v>
      </c>
      <c r="K960">
        <f>SUM($J$3:J960)</f>
        <v>238</v>
      </c>
    </row>
    <row r="961" spans="3:11" hidden="1" x14ac:dyDescent="0.2">
      <c r="C961">
        <v>960</v>
      </c>
      <c r="K961">
        <f>SUM($J$3:J961)</f>
        <v>238</v>
      </c>
    </row>
    <row r="962" spans="3:11" hidden="1" x14ac:dyDescent="0.2">
      <c r="C962">
        <v>961</v>
      </c>
      <c r="K962">
        <f>SUM($J$3:J962)</f>
        <v>238</v>
      </c>
    </row>
    <row r="963" spans="3:11" hidden="1" x14ac:dyDescent="0.2">
      <c r="C963">
        <v>962</v>
      </c>
      <c r="K963">
        <f>SUM($J$3:J963)</f>
        <v>238</v>
      </c>
    </row>
    <row r="964" spans="3:11" hidden="1" x14ac:dyDescent="0.2">
      <c r="C964">
        <v>963</v>
      </c>
      <c r="K964">
        <f>SUM($J$3:J964)</f>
        <v>238</v>
      </c>
    </row>
    <row r="965" spans="3:11" x14ac:dyDescent="0.2">
      <c r="C965">
        <v>964</v>
      </c>
      <c r="H965" s="79" t="s">
        <v>489</v>
      </c>
      <c r="I965" s="79"/>
      <c r="J965" s="79"/>
      <c r="K965">
        <f>SUM($J$3:J965)</f>
        <v>238</v>
      </c>
    </row>
    <row r="966" spans="3:11" hidden="1" x14ac:dyDescent="0.2">
      <c r="C966">
        <v>965</v>
      </c>
      <c r="K966">
        <f>SUM($J$3:J966)</f>
        <v>238</v>
      </c>
    </row>
    <row r="967" spans="3:11" hidden="1" x14ac:dyDescent="0.2">
      <c r="C967">
        <v>966</v>
      </c>
      <c r="K967">
        <f>SUM($J$3:J967)</f>
        <v>238</v>
      </c>
    </row>
    <row r="968" spans="3:11" hidden="1" x14ac:dyDescent="0.2">
      <c r="C968">
        <v>967</v>
      </c>
      <c r="K968">
        <f>SUM($J$3:J968)</f>
        <v>238</v>
      </c>
    </row>
    <row r="969" spans="3:11" hidden="1" x14ac:dyDescent="0.2">
      <c r="C969">
        <v>968</v>
      </c>
      <c r="K969">
        <f>SUM($J$3:J969)</f>
        <v>238</v>
      </c>
    </row>
    <row r="970" spans="3:11" hidden="1" x14ac:dyDescent="0.2">
      <c r="C970">
        <v>969</v>
      </c>
      <c r="K970">
        <f>SUM($J$3:J970)</f>
        <v>238</v>
      </c>
    </row>
    <row r="971" spans="3:11" hidden="1" x14ac:dyDescent="0.2">
      <c r="C971">
        <v>970</v>
      </c>
      <c r="K971">
        <f>SUM($J$3:J971)</f>
        <v>238</v>
      </c>
    </row>
    <row r="972" spans="3:11" hidden="1" x14ac:dyDescent="0.2">
      <c r="C972">
        <v>971</v>
      </c>
      <c r="K972">
        <f>SUM($J$3:J972)</f>
        <v>238</v>
      </c>
    </row>
    <row r="973" spans="3:11" hidden="1" x14ac:dyDescent="0.2">
      <c r="C973">
        <v>972</v>
      </c>
      <c r="K973">
        <f>SUM($J$3:J973)</f>
        <v>238</v>
      </c>
    </row>
    <row r="974" spans="3:11" x14ac:dyDescent="0.2">
      <c r="C974">
        <v>973</v>
      </c>
      <c r="H974" t="s">
        <v>543</v>
      </c>
      <c r="K974">
        <f>SUM($J$3:J974)</f>
        <v>238</v>
      </c>
    </row>
    <row r="975" spans="3:11" hidden="1" x14ac:dyDescent="0.2">
      <c r="C975">
        <v>974</v>
      </c>
      <c r="K975">
        <f>SUM($J$3:J975)</f>
        <v>238</v>
      </c>
    </row>
    <row r="976" spans="3:11" hidden="1" x14ac:dyDescent="0.2">
      <c r="C976">
        <v>975</v>
      </c>
      <c r="K976">
        <f>SUM($J$3:J976)</f>
        <v>238</v>
      </c>
    </row>
    <row r="977" spans="3:11" hidden="1" x14ac:dyDescent="0.2">
      <c r="C977">
        <v>976</v>
      </c>
      <c r="K977">
        <f>SUM($J$3:J977)</f>
        <v>238</v>
      </c>
    </row>
    <row r="978" spans="3:11" hidden="1" x14ac:dyDescent="0.2">
      <c r="C978">
        <v>977</v>
      </c>
      <c r="K978">
        <f>SUM($J$3:J978)</f>
        <v>238</v>
      </c>
    </row>
    <row r="979" spans="3:11" hidden="1" x14ac:dyDescent="0.2">
      <c r="C979">
        <v>978</v>
      </c>
      <c r="K979">
        <f>SUM($J$3:J979)</f>
        <v>238</v>
      </c>
    </row>
    <row r="980" spans="3:11" hidden="1" x14ac:dyDescent="0.2">
      <c r="C980">
        <v>979</v>
      </c>
      <c r="K980">
        <f>SUM($J$3:J980)</f>
        <v>238</v>
      </c>
    </row>
    <row r="981" spans="3:11" hidden="1" x14ac:dyDescent="0.2">
      <c r="C981">
        <v>980</v>
      </c>
      <c r="K981">
        <f>SUM($J$3:J981)</f>
        <v>238</v>
      </c>
    </row>
    <row r="982" spans="3:11" hidden="1" x14ac:dyDescent="0.2">
      <c r="C982">
        <v>981</v>
      </c>
      <c r="K982">
        <f>SUM($J$3:J982)</f>
        <v>238</v>
      </c>
    </row>
    <row r="983" spans="3:11" hidden="1" x14ac:dyDescent="0.2">
      <c r="C983">
        <v>982</v>
      </c>
      <c r="K983">
        <f>SUM($J$3:J983)</f>
        <v>238</v>
      </c>
    </row>
    <row r="984" spans="3:11" hidden="1" x14ac:dyDescent="0.2">
      <c r="C984">
        <v>983</v>
      </c>
      <c r="K984">
        <f>SUM($J$3:J984)</f>
        <v>238</v>
      </c>
    </row>
    <row r="985" spans="3:11" hidden="1" x14ac:dyDescent="0.2">
      <c r="C985">
        <v>984</v>
      </c>
      <c r="K985">
        <f>SUM($J$3:J985)</f>
        <v>238</v>
      </c>
    </row>
    <row r="986" spans="3:11" hidden="1" x14ac:dyDescent="0.2">
      <c r="C986">
        <v>985</v>
      </c>
      <c r="K986">
        <f>SUM($J$3:J986)</f>
        <v>238</v>
      </c>
    </row>
    <row r="987" spans="3:11" hidden="1" x14ac:dyDescent="0.2">
      <c r="C987">
        <v>986</v>
      </c>
      <c r="K987">
        <f>SUM($J$3:J987)</f>
        <v>238</v>
      </c>
    </row>
    <row r="988" spans="3:11" hidden="1" x14ac:dyDescent="0.2">
      <c r="C988">
        <v>987</v>
      </c>
      <c r="K988">
        <f>SUM($J$3:J988)</f>
        <v>238</v>
      </c>
    </row>
    <row r="989" spans="3:11" hidden="1" x14ac:dyDescent="0.2">
      <c r="C989">
        <v>988</v>
      </c>
      <c r="K989">
        <f>SUM($J$3:J989)</f>
        <v>238</v>
      </c>
    </row>
    <row r="990" spans="3:11" x14ac:dyDescent="0.2">
      <c r="C990">
        <v>989</v>
      </c>
      <c r="H990" t="s">
        <v>487</v>
      </c>
      <c r="I990" s="38" t="s">
        <v>773</v>
      </c>
      <c r="J990">
        <v>6</v>
      </c>
      <c r="K990">
        <f>SUM($J$3:J990)</f>
        <v>244</v>
      </c>
    </row>
    <row r="991" spans="3:11" x14ac:dyDescent="0.2">
      <c r="C991">
        <v>990</v>
      </c>
      <c r="H991" s="93" t="s">
        <v>484</v>
      </c>
      <c r="I991" s="93"/>
      <c r="J991" s="93">
        <v>10</v>
      </c>
      <c r="K991">
        <f>SUM($J$3:J991)</f>
        <v>254</v>
      </c>
    </row>
    <row r="992" spans="3:11" hidden="1" x14ac:dyDescent="0.2">
      <c r="K992">
        <f>SUM($J$3:J992)</f>
        <v>254</v>
      </c>
    </row>
    <row r="993" spans="11:11" hidden="1" x14ac:dyDescent="0.2">
      <c r="K993">
        <f>SUM($J$3:J993)</f>
        <v>254</v>
      </c>
    </row>
    <row r="994" spans="11:11" hidden="1" x14ac:dyDescent="0.2">
      <c r="K994">
        <f>SUM($J$3:J994)</f>
        <v>254</v>
      </c>
    </row>
    <row r="995" spans="11:11" hidden="1" x14ac:dyDescent="0.2">
      <c r="K995">
        <f>SUM($J$3:J995)</f>
        <v>254</v>
      </c>
    </row>
    <row r="996" spans="11:11" hidden="1" x14ac:dyDescent="0.2">
      <c r="K996">
        <f>SUM($J$3:J996)</f>
        <v>254</v>
      </c>
    </row>
    <row r="997" spans="11:11" hidden="1" x14ac:dyDescent="0.2">
      <c r="K997">
        <f>SUM($J$3:J997)</f>
        <v>254</v>
      </c>
    </row>
    <row r="998" spans="11:11" hidden="1" x14ac:dyDescent="0.2">
      <c r="K998">
        <f>SUM($J$3:J998)</f>
        <v>254</v>
      </c>
    </row>
    <row r="999" spans="11:11" hidden="1" x14ac:dyDescent="0.2">
      <c r="K999">
        <f>SUM($J$3:J999)</f>
        <v>254</v>
      </c>
    </row>
    <row r="1000" spans="11:11" hidden="1" x14ac:dyDescent="0.2">
      <c r="K1000">
        <f>SUM($J$3:J1000)</f>
        <v>254</v>
      </c>
    </row>
    <row r="1001" spans="11:11" hidden="1" x14ac:dyDescent="0.2">
      <c r="K1001">
        <f>SUM($J$3:J1001)</f>
        <v>254</v>
      </c>
    </row>
    <row r="1002" spans="11:11" hidden="1" x14ac:dyDescent="0.2">
      <c r="K1002">
        <f>SUM($J$3:J1002)</f>
        <v>254</v>
      </c>
    </row>
    <row r="1003" spans="11:11" hidden="1" x14ac:dyDescent="0.2">
      <c r="K1003">
        <f>SUM($J$3:J1003)</f>
        <v>254</v>
      </c>
    </row>
    <row r="1004" spans="11:11" hidden="1" x14ac:dyDescent="0.2">
      <c r="K1004">
        <f>SUM($J$3:J1004)</f>
        <v>254</v>
      </c>
    </row>
    <row r="1005" spans="11:11" hidden="1" x14ac:dyDescent="0.2">
      <c r="K1005">
        <f>SUM($J$3:J1005)</f>
        <v>254</v>
      </c>
    </row>
    <row r="1006" spans="11:11" hidden="1" x14ac:dyDescent="0.2">
      <c r="K1006">
        <f>SUM($J$3:J1006)</f>
        <v>254</v>
      </c>
    </row>
    <row r="1007" spans="11:11" hidden="1" x14ac:dyDescent="0.2">
      <c r="K1007">
        <f>SUM($J$3:J1007)</f>
        <v>254</v>
      </c>
    </row>
    <row r="1008" spans="11:11" hidden="1" x14ac:dyDescent="0.2">
      <c r="K1008">
        <f>SUM($J$3:J1008)</f>
        <v>254</v>
      </c>
    </row>
    <row r="1009" spans="11:11" hidden="1" x14ac:dyDescent="0.2">
      <c r="K1009">
        <f>SUM($J$3:J1009)</f>
        <v>254</v>
      </c>
    </row>
    <row r="1010" spans="11:11" hidden="1" x14ac:dyDescent="0.2">
      <c r="K1010">
        <f>SUM($J$3:J1010)</f>
        <v>254</v>
      </c>
    </row>
    <row r="1011" spans="11:11" hidden="1" x14ac:dyDescent="0.2">
      <c r="K1011">
        <f>SUM($J$3:J1011)</f>
        <v>254</v>
      </c>
    </row>
    <row r="1012" spans="11:11" hidden="1" x14ac:dyDescent="0.2">
      <c r="K1012">
        <f>SUM($J$3:J1012)</f>
        <v>254</v>
      </c>
    </row>
    <row r="1013" spans="11:11" hidden="1" x14ac:dyDescent="0.2">
      <c r="K1013">
        <f>SUM($J$3:J1013)</f>
        <v>254</v>
      </c>
    </row>
    <row r="1014" spans="11:11" hidden="1" x14ac:dyDescent="0.2">
      <c r="K1014">
        <f>SUM($J$3:J1014)</f>
        <v>254</v>
      </c>
    </row>
    <row r="1015" spans="11:11" hidden="1" x14ac:dyDescent="0.2">
      <c r="K1015">
        <f>SUM($J$3:J1015)</f>
        <v>254</v>
      </c>
    </row>
    <row r="1016" spans="11:11" hidden="1" x14ac:dyDescent="0.2">
      <c r="K1016">
        <f>SUM($J$3:J1016)</f>
        <v>254</v>
      </c>
    </row>
    <row r="1017" spans="11:11" hidden="1" x14ac:dyDescent="0.2">
      <c r="K1017">
        <f>SUM($J$3:J1017)</f>
        <v>254</v>
      </c>
    </row>
    <row r="1018" spans="11:11" hidden="1" x14ac:dyDescent="0.2">
      <c r="K1018">
        <f>SUM($J$3:J1018)</f>
        <v>254</v>
      </c>
    </row>
    <row r="1019" spans="11:11" hidden="1" x14ac:dyDescent="0.2">
      <c r="K1019">
        <f>SUM($J$3:J1019)</f>
        <v>254</v>
      </c>
    </row>
    <row r="1020" spans="11:11" hidden="1" x14ac:dyDescent="0.2">
      <c r="K1020">
        <f>SUM($J$3:J1020)</f>
        <v>254</v>
      </c>
    </row>
    <row r="1021" spans="11:11" hidden="1" x14ac:dyDescent="0.2">
      <c r="K1021">
        <f>SUM($J$3:J1021)</f>
        <v>254</v>
      </c>
    </row>
    <row r="1022" spans="11:11" hidden="1" x14ac:dyDescent="0.2">
      <c r="K1022">
        <f>SUM($J$3:J1022)</f>
        <v>254</v>
      </c>
    </row>
    <row r="1023" spans="11:11" hidden="1" x14ac:dyDescent="0.2">
      <c r="K1023">
        <f>SUM($J$3:J1023)</f>
        <v>254</v>
      </c>
    </row>
    <row r="1024" spans="11:11" hidden="1" x14ac:dyDescent="0.2">
      <c r="K1024">
        <f>SUM($J$3:J1024)</f>
        <v>254</v>
      </c>
    </row>
    <row r="1025" spans="8:11" hidden="1" x14ac:dyDescent="0.2">
      <c r="K1025">
        <f>SUM($J$3:J1025)</f>
        <v>254</v>
      </c>
    </row>
    <row r="1026" spans="8:11" hidden="1" x14ac:dyDescent="0.2">
      <c r="K1026">
        <f>SUM($J$3:J1026)</f>
        <v>254</v>
      </c>
    </row>
    <row r="1027" spans="8:11" hidden="1" x14ac:dyDescent="0.2">
      <c r="K1027">
        <f>SUM($J$3:J1027)</f>
        <v>254</v>
      </c>
    </row>
    <row r="1028" spans="8:11" hidden="1" x14ac:dyDescent="0.2">
      <c r="K1028">
        <f>SUM($J$3:J1028)</f>
        <v>254</v>
      </c>
    </row>
    <row r="1029" spans="8:11" hidden="1" x14ac:dyDescent="0.2">
      <c r="K1029">
        <f>SUM($J$3:J1029)</f>
        <v>254</v>
      </c>
    </row>
    <row r="1030" spans="8:11" hidden="1" x14ac:dyDescent="0.2">
      <c r="K1030">
        <f>SUM($J$3:J1030)</f>
        <v>254</v>
      </c>
    </row>
    <row r="1031" spans="8:11" hidden="1" x14ac:dyDescent="0.2">
      <c r="H1031" s="79"/>
      <c r="I1031" s="79"/>
      <c r="J1031" s="79"/>
      <c r="K1031">
        <f>SUM($J$3:J1031)</f>
        <v>254</v>
      </c>
    </row>
    <row r="1032" spans="8:11" hidden="1" x14ac:dyDescent="0.2">
      <c r="K1032">
        <f>SUM($J$3:J1032)</f>
        <v>254</v>
      </c>
    </row>
    <row r="1033" spans="8:11" hidden="1" x14ac:dyDescent="0.2">
      <c r="K1033">
        <f>SUM($J$3:J1033)</f>
        <v>254</v>
      </c>
    </row>
    <row r="1034" spans="8:11" hidden="1" x14ac:dyDescent="0.2">
      <c r="K1034">
        <f>SUM($J$3:J1034)</f>
        <v>254</v>
      </c>
    </row>
    <row r="1035" spans="8:11" hidden="1" x14ac:dyDescent="0.2">
      <c r="K1035">
        <f>SUM($J$3:J1035)</f>
        <v>254</v>
      </c>
    </row>
    <row r="1036" spans="8:11" hidden="1" x14ac:dyDescent="0.2">
      <c r="K1036">
        <f>SUM($J$3:J1036)</f>
        <v>254</v>
      </c>
    </row>
    <row r="1037" spans="8:11" hidden="1" x14ac:dyDescent="0.2">
      <c r="K1037">
        <f>SUM($J$3:J1037)</f>
        <v>254</v>
      </c>
    </row>
    <row r="1038" spans="8:11" hidden="1" x14ac:dyDescent="0.2">
      <c r="K1038">
        <f>SUM($J$3:J1038)</f>
        <v>254</v>
      </c>
    </row>
    <row r="1039" spans="8:11" hidden="1" x14ac:dyDescent="0.2">
      <c r="K1039">
        <f>SUM($J$3:J1039)</f>
        <v>254</v>
      </c>
    </row>
    <row r="1040" spans="8:11" hidden="1" x14ac:dyDescent="0.2">
      <c r="K1040">
        <f>SUM($J$3:J1040)</f>
        <v>254</v>
      </c>
    </row>
    <row r="1041" spans="11:11" hidden="1" x14ac:dyDescent="0.2">
      <c r="K1041">
        <f>SUM($J$3:J1041)</f>
        <v>254</v>
      </c>
    </row>
    <row r="1042" spans="11:11" hidden="1" x14ac:dyDescent="0.2">
      <c r="K1042">
        <f>SUM($J$3:J1042)</f>
        <v>254</v>
      </c>
    </row>
    <row r="1043" spans="11:11" hidden="1" x14ac:dyDescent="0.2">
      <c r="K1043">
        <f>SUM($J$3:J1043)</f>
        <v>254</v>
      </c>
    </row>
    <row r="1044" spans="11:11" hidden="1" x14ac:dyDescent="0.2">
      <c r="K1044">
        <f>SUM($J$3:J1044)</f>
        <v>254</v>
      </c>
    </row>
    <row r="1045" spans="11:11" hidden="1" x14ac:dyDescent="0.2">
      <c r="K1045">
        <f>SUM($J$3:J1045)</f>
        <v>254</v>
      </c>
    </row>
    <row r="1046" spans="11:11" hidden="1" x14ac:dyDescent="0.2">
      <c r="K1046">
        <f>SUM($J$3:J1046)</f>
        <v>254</v>
      </c>
    </row>
    <row r="1047" spans="11:11" hidden="1" x14ac:dyDescent="0.2">
      <c r="K1047">
        <f>SUM($J$3:J1047)</f>
        <v>254</v>
      </c>
    </row>
    <row r="1048" spans="11:11" hidden="1" x14ac:dyDescent="0.2">
      <c r="K1048">
        <f>SUM($J$3:J1048)</f>
        <v>254</v>
      </c>
    </row>
    <row r="1049" spans="11:11" hidden="1" x14ac:dyDescent="0.2">
      <c r="K1049">
        <f>SUM($J$3:J1049)</f>
        <v>254</v>
      </c>
    </row>
    <row r="1050" spans="11:11" hidden="1" x14ac:dyDescent="0.2">
      <c r="K1050">
        <f>SUM($J$3:J1050)</f>
        <v>254</v>
      </c>
    </row>
    <row r="1051" spans="11:11" hidden="1" x14ac:dyDescent="0.2">
      <c r="K1051">
        <f>SUM($J$3:J1051)</f>
        <v>254</v>
      </c>
    </row>
    <row r="1052" spans="11:11" hidden="1" x14ac:dyDescent="0.2">
      <c r="K1052">
        <f>SUM($J$3:J1052)</f>
        <v>254</v>
      </c>
    </row>
    <row r="1053" spans="11:11" hidden="1" x14ac:dyDescent="0.2">
      <c r="K1053">
        <f>SUM($J$3:J1053)</f>
        <v>254</v>
      </c>
    </row>
    <row r="1054" spans="11:11" hidden="1" x14ac:dyDescent="0.2">
      <c r="K1054">
        <f>SUM($J$3:J1054)</f>
        <v>254</v>
      </c>
    </row>
    <row r="1055" spans="11:11" hidden="1" x14ac:dyDescent="0.2">
      <c r="K1055">
        <f>SUM($J$3:J1055)</f>
        <v>254</v>
      </c>
    </row>
    <row r="1056" spans="11:11" hidden="1" x14ac:dyDescent="0.2">
      <c r="K1056">
        <f>SUM($J$3:J1056)</f>
        <v>254</v>
      </c>
    </row>
    <row r="1057" spans="8:11" hidden="1" x14ac:dyDescent="0.2">
      <c r="K1057">
        <f>SUM($J$3:J1057)</f>
        <v>254</v>
      </c>
    </row>
    <row r="1058" spans="8:11" hidden="1" x14ac:dyDescent="0.2">
      <c r="K1058">
        <f>SUM($J$3:J1058)</f>
        <v>254</v>
      </c>
    </row>
    <row r="1059" spans="8:11" hidden="1" x14ac:dyDescent="0.2">
      <c r="K1059">
        <f>SUM($J$3:J1059)</f>
        <v>254</v>
      </c>
    </row>
    <row r="1060" spans="8:11" hidden="1" x14ac:dyDescent="0.2">
      <c r="K1060">
        <f>SUM($J$3:J1060)</f>
        <v>254</v>
      </c>
    </row>
    <row r="1061" spans="8:11" hidden="1" x14ac:dyDescent="0.2">
      <c r="K1061">
        <f>SUM($J$3:J1061)</f>
        <v>254</v>
      </c>
    </row>
    <row r="1062" spans="8:11" hidden="1" x14ac:dyDescent="0.2">
      <c r="K1062">
        <f>SUM($J$3:J1062)</f>
        <v>254</v>
      </c>
    </row>
    <row r="1063" spans="8:11" hidden="1" x14ac:dyDescent="0.2">
      <c r="K1063">
        <f>SUM($J$3:J1063)</f>
        <v>254</v>
      </c>
    </row>
    <row r="1064" spans="8:11" hidden="1" x14ac:dyDescent="0.2">
      <c r="K1064">
        <f>SUM($J$3:J1064)</f>
        <v>254</v>
      </c>
    </row>
    <row r="1065" spans="8:11" hidden="1" x14ac:dyDescent="0.2">
      <c r="H1065" s="93"/>
      <c r="I1065" s="93"/>
      <c r="J1065" s="93"/>
      <c r="K1065">
        <f>SUM($J$3:J1065)</f>
        <v>254</v>
      </c>
    </row>
  </sheetData>
  <autoFilter ref="H1:H1065" xr:uid="{5304FC03-683B-1A46-8C34-AF9ABF160F30}">
    <filterColumn colId="0">
      <customFilters>
        <customFilter operator="notEqual" val=" "/>
      </custom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828EA-318D-D844-B2AA-2E9E5A31759B}">
  <dimension ref="A1:U79"/>
  <sheetViews>
    <sheetView workbookViewId="0">
      <selection activeCell="X54" sqref="X54"/>
    </sheetView>
  </sheetViews>
  <sheetFormatPr baseColWidth="10" defaultRowHeight="16" x14ac:dyDescent="0.2"/>
  <cols>
    <col min="2" max="2" width="18.6640625" customWidth="1"/>
    <col min="3" max="3" width="15.5" customWidth="1"/>
    <col min="4" max="4" width="13.83203125" customWidth="1"/>
    <col min="5" max="5" width="14.5" customWidth="1"/>
    <col min="6" max="6" width="16.1640625" customWidth="1"/>
    <col min="10" max="10" width="26.83203125" customWidth="1"/>
    <col min="11" max="11" width="26.33203125" customWidth="1"/>
  </cols>
  <sheetData>
    <row r="1" spans="1:18" s="2" customFormat="1" x14ac:dyDescent="0.2"/>
    <row r="2" spans="1:18" x14ac:dyDescent="0.2">
      <c r="M2" t="s">
        <v>418</v>
      </c>
      <c r="N2" t="s">
        <v>419</v>
      </c>
      <c r="O2" t="s">
        <v>431</v>
      </c>
      <c r="P2" t="s">
        <v>362</v>
      </c>
      <c r="R2" s="28" t="s">
        <v>570</v>
      </c>
    </row>
    <row r="3" spans="1:18" x14ac:dyDescent="0.2">
      <c r="C3" t="s">
        <v>346</v>
      </c>
      <c r="D3" t="s">
        <v>343</v>
      </c>
      <c r="E3" t="s">
        <v>344</v>
      </c>
      <c r="F3" t="s">
        <v>345</v>
      </c>
      <c r="G3" t="s">
        <v>727</v>
      </c>
      <c r="K3" t="s">
        <v>350</v>
      </c>
      <c r="L3" t="s">
        <v>102</v>
      </c>
      <c r="M3">
        <v>30</v>
      </c>
      <c r="N3">
        <f>M3*60*2</f>
        <v>3600</v>
      </c>
      <c r="O3">
        <f>N3/$R$3</f>
        <v>15</v>
      </c>
      <c r="P3">
        <f>720000/30</f>
        <v>24000</v>
      </c>
      <c r="R3" s="28">
        <f>P3/100</f>
        <v>240</v>
      </c>
    </row>
    <row r="4" spans="1:18" x14ac:dyDescent="0.2">
      <c r="L4" t="s">
        <v>103</v>
      </c>
      <c r="M4">
        <v>100</v>
      </c>
      <c r="N4">
        <f t="shared" ref="N4" si="0">M4*60*2</f>
        <v>12000</v>
      </c>
      <c r="O4">
        <f t="shared" ref="O4:O5" si="1">N4/$R$3</f>
        <v>50</v>
      </c>
    </row>
    <row r="5" spans="1:18" x14ac:dyDescent="0.2">
      <c r="B5" s="1" t="s">
        <v>430</v>
      </c>
      <c r="C5" s="1">
        <f>C11*$R$8</f>
        <v>60000</v>
      </c>
      <c r="D5" s="1">
        <f>$D$6*$N$3+N4*D7</f>
        <v>114000</v>
      </c>
      <c r="E5" s="1">
        <f t="shared" ref="E5" si="2">E11*$R$8</f>
        <v>348000</v>
      </c>
      <c r="F5" s="1">
        <f>F11*$R$8</f>
        <v>600000</v>
      </c>
      <c r="L5" t="s">
        <v>347</v>
      </c>
      <c r="M5">
        <v>400</v>
      </c>
      <c r="N5">
        <f>M5*60*2</f>
        <v>48000</v>
      </c>
      <c r="O5">
        <f t="shared" si="1"/>
        <v>200</v>
      </c>
    </row>
    <row r="6" spans="1:18" x14ac:dyDescent="0.2">
      <c r="A6" s="121" t="s">
        <v>348</v>
      </c>
      <c r="B6" s="1" t="s">
        <v>102</v>
      </c>
      <c r="C6" s="1">
        <v>10</v>
      </c>
      <c r="D6" s="1">
        <v>15</v>
      </c>
      <c r="E6" s="1">
        <v>20</v>
      </c>
      <c r="F6" s="1"/>
    </row>
    <row r="7" spans="1:18" x14ac:dyDescent="0.2">
      <c r="A7" s="121"/>
      <c r="B7" s="1" t="s">
        <v>103</v>
      </c>
      <c r="C7" s="1">
        <v>2</v>
      </c>
      <c r="D7" s="1">
        <v>5</v>
      </c>
      <c r="E7" s="1">
        <v>15</v>
      </c>
      <c r="F7" s="1">
        <v>30</v>
      </c>
      <c r="H7" s="96"/>
      <c r="M7" t="s">
        <v>724</v>
      </c>
      <c r="R7" s="28" t="s">
        <v>569</v>
      </c>
    </row>
    <row r="8" spans="1:18" x14ac:dyDescent="0.2">
      <c r="A8" s="121"/>
      <c r="B8" s="1" t="s">
        <v>347</v>
      </c>
      <c r="C8" s="1">
        <v>0</v>
      </c>
      <c r="D8" s="1">
        <v>0</v>
      </c>
      <c r="E8" s="1">
        <v>2</v>
      </c>
      <c r="F8" s="1">
        <v>5</v>
      </c>
      <c r="R8" s="28">
        <f>ROUND('Dungeon&amp;Framework'!EB71,0)</f>
        <v>240</v>
      </c>
    </row>
    <row r="9" spans="1:18" x14ac:dyDescent="0.2">
      <c r="D9" s="34"/>
      <c r="E9" s="34"/>
    </row>
    <row r="10" spans="1:18" x14ac:dyDescent="0.2">
      <c r="B10" s="1" t="s">
        <v>349</v>
      </c>
      <c r="C10" s="1">
        <f>C6*$N$3+C7*$N$4+C8*$N$5</f>
        <v>60000</v>
      </c>
      <c r="D10" s="1">
        <f>D5</f>
        <v>114000</v>
      </c>
      <c r="E10" s="1">
        <f>E6*$N$3+E7*$N$4+E8*$N$5</f>
        <v>348000</v>
      </c>
      <c r="F10" s="1">
        <f t="shared" ref="F10" si="3">F6*$N$3+F7*$N$4+F8*$N$5</f>
        <v>600000</v>
      </c>
    </row>
    <row r="11" spans="1:18" x14ac:dyDescent="0.2">
      <c r="B11" s="1" t="s">
        <v>427</v>
      </c>
      <c r="C11" s="77">
        <f>C10/$R$3</f>
        <v>250</v>
      </c>
      <c r="D11" s="77">
        <f t="shared" ref="D11:F11" si="4">D10/$R$3</f>
        <v>475</v>
      </c>
      <c r="E11" s="77">
        <f t="shared" si="4"/>
        <v>1450</v>
      </c>
      <c r="F11" s="77">
        <f t="shared" si="4"/>
        <v>2500</v>
      </c>
    </row>
    <row r="12" spans="1:18" x14ac:dyDescent="0.2">
      <c r="D12">
        <v>84000</v>
      </c>
      <c r="E12">
        <v>288000</v>
      </c>
      <c r="F12">
        <v>600000</v>
      </c>
    </row>
    <row r="13" spans="1:18" x14ac:dyDescent="0.2">
      <c r="D13">
        <f>D12/R3</f>
        <v>350</v>
      </c>
      <c r="E13">
        <f>E12/R3</f>
        <v>1200</v>
      </c>
      <c r="F13">
        <f>F12/R3</f>
        <v>2500</v>
      </c>
    </row>
    <row r="14" spans="1:18" x14ac:dyDescent="0.2">
      <c r="C14" s="131" t="s">
        <v>428</v>
      </c>
      <c r="D14" s="131"/>
      <c r="E14" s="131"/>
      <c r="F14" s="131"/>
      <c r="K14" t="s">
        <v>436</v>
      </c>
    </row>
    <row r="15" spans="1:18" x14ac:dyDescent="0.2">
      <c r="C15" t="s">
        <v>346</v>
      </c>
      <c r="D15" t="s">
        <v>343</v>
      </c>
      <c r="E15" t="s">
        <v>344</v>
      </c>
      <c r="F15" t="s">
        <v>345</v>
      </c>
      <c r="K15" s="16" t="s">
        <v>437</v>
      </c>
    </row>
    <row r="16" spans="1:18" x14ac:dyDescent="0.2">
      <c r="K16" s="16" t="s">
        <v>438</v>
      </c>
    </row>
    <row r="17" spans="1:10" x14ac:dyDescent="0.2">
      <c r="B17" s="21"/>
      <c r="C17" s="21"/>
      <c r="D17" s="21" t="s">
        <v>728</v>
      </c>
      <c r="E17" s="21"/>
      <c r="F17" s="21"/>
    </row>
    <row r="18" spans="1:10" x14ac:dyDescent="0.2">
      <c r="B18" s="21" t="s">
        <v>602</v>
      </c>
      <c r="C18" s="21">
        <v>12</v>
      </c>
      <c r="D18" s="21">
        <v>20</v>
      </c>
      <c r="E18" s="21">
        <v>40</v>
      </c>
      <c r="F18" s="21"/>
    </row>
    <row r="19" spans="1:10" x14ac:dyDescent="0.2">
      <c r="B19" s="21" t="s">
        <v>103</v>
      </c>
      <c r="C19" s="21">
        <v>2</v>
      </c>
      <c r="D19" s="21">
        <v>5</v>
      </c>
      <c r="E19" s="21">
        <v>16</v>
      </c>
      <c r="F19" s="21">
        <v>35</v>
      </c>
      <c r="G19" t="s">
        <v>649</v>
      </c>
    </row>
    <row r="20" spans="1:10" x14ac:dyDescent="0.2">
      <c r="B20" s="21" t="s">
        <v>347</v>
      </c>
      <c r="C20" s="21">
        <v>0</v>
      </c>
      <c r="D20" s="21">
        <v>0</v>
      </c>
      <c r="E20" s="21">
        <v>2</v>
      </c>
      <c r="F20" s="21">
        <v>5</v>
      </c>
    </row>
    <row r="21" spans="1:10" x14ac:dyDescent="0.2">
      <c r="B21" s="21"/>
      <c r="C21" s="21"/>
      <c r="D21" s="21"/>
      <c r="E21" s="21"/>
      <c r="F21" s="21"/>
    </row>
    <row r="22" spans="1:10" x14ac:dyDescent="0.2">
      <c r="B22" s="21" t="s">
        <v>601</v>
      </c>
      <c r="C22" s="21">
        <f>SUM(C18:C20)</f>
        <v>14</v>
      </c>
      <c r="D22" s="21">
        <f t="shared" ref="D22:F22" si="5">SUM(D18:D20)</f>
        <v>25</v>
      </c>
      <c r="E22" s="21">
        <f t="shared" si="5"/>
        <v>58</v>
      </c>
      <c r="F22" s="21">
        <f t="shared" si="5"/>
        <v>40</v>
      </c>
    </row>
    <row r="23" spans="1:10" x14ac:dyDescent="0.2">
      <c r="A23" s="16" t="s">
        <v>429</v>
      </c>
      <c r="B23" s="16"/>
      <c r="C23" s="16"/>
      <c r="D23" s="16"/>
      <c r="E23" s="16"/>
      <c r="F23" s="16"/>
      <c r="G23" s="16"/>
      <c r="H23" s="16"/>
      <c r="I23" s="16"/>
      <c r="J23" s="16"/>
    </row>
    <row r="25" spans="1:10" x14ac:dyDescent="0.2">
      <c r="A25" s="7" t="s">
        <v>663</v>
      </c>
      <c r="B25" s="91"/>
      <c r="C25" s="91"/>
      <c r="D25" s="91"/>
      <c r="E25" s="91"/>
      <c r="F25" s="7"/>
      <c r="G25" s="7"/>
    </row>
    <row r="26" spans="1:10" x14ac:dyDescent="0.2">
      <c r="A26" s="7" t="s">
        <v>664</v>
      </c>
      <c r="B26" s="91">
        <v>10</v>
      </c>
      <c r="C26" s="91"/>
      <c r="D26" s="91"/>
      <c r="E26" s="91"/>
      <c r="F26" s="7"/>
      <c r="G26" s="7"/>
    </row>
    <row r="27" spans="1:10" x14ac:dyDescent="0.2">
      <c r="C27" s="7"/>
      <c r="D27" s="7"/>
      <c r="E27" s="7"/>
      <c r="F27" s="7" t="s">
        <v>667</v>
      </c>
      <c r="G27" s="7"/>
      <c r="H27" t="s">
        <v>668</v>
      </c>
    </row>
    <row r="28" spans="1:10" x14ac:dyDescent="0.2">
      <c r="A28" t="s">
        <v>666</v>
      </c>
      <c r="B28">
        <f>B26</f>
        <v>10</v>
      </c>
      <c r="C28" s="7"/>
      <c r="D28" s="7">
        <f>B28*SUM(A36:A40)</f>
        <v>949.49999999999989</v>
      </c>
      <c r="E28" s="7"/>
      <c r="F28" s="7">
        <f>SUM(C36:C40)*B28</f>
        <v>140</v>
      </c>
      <c r="G28" s="7"/>
      <c r="H28">
        <f>SUM(F36:F40)*B28/'Chest&amp;Cards&amp;Offer'!F10*'Chest&amp;Cards&amp;Offer'!F8</f>
        <v>190</v>
      </c>
    </row>
    <row r="29" spans="1:10" x14ac:dyDescent="0.2">
      <c r="A29" s="7" t="s">
        <v>665</v>
      </c>
      <c r="B29" s="7">
        <v>2</v>
      </c>
      <c r="C29" s="7"/>
      <c r="D29" s="7">
        <f>SUM(A52:A56)*2</f>
        <v>419.9</v>
      </c>
      <c r="E29" s="7"/>
      <c r="F29" s="7">
        <f>SUM(C52:C56)*2</f>
        <v>70</v>
      </c>
      <c r="G29" s="7"/>
      <c r="H29">
        <f>SUM(H52:H56)*B29/F11*F8</f>
        <v>74</v>
      </c>
    </row>
    <row r="30" spans="1:10" x14ac:dyDescent="0.2">
      <c r="A30" s="7"/>
      <c r="B30" s="7"/>
    </row>
    <row r="31" spans="1:10" ht="17" customHeight="1" x14ac:dyDescent="0.2">
      <c r="F31">
        <f>SUM(F28:F29)+H28+H29</f>
        <v>474</v>
      </c>
    </row>
    <row r="32" spans="1:10" ht="17" customHeight="1" x14ac:dyDescent="0.2"/>
    <row r="33" spans="1:18" x14ac:dyDescent="0.2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Q33" t="s">
        <v>655</v>
      </c>
      <c r="R33">
        <v>216</v>
      </c>
    </row>
    <row r="34" spans="1:18" x14ac:dyDescent="0.2">
      <c r="A34" s="1"/>
      <c r="B34" s="1"/>
      <c r="C34" s="1" t="s">
        <v>219</v>
      </c>
      <c r="D34" s="1" t="s">
        <v>103</v>
      </c>
      <c r="E34" s="1" t="s">
        <v>102</v>
      </c>
      <c r="F34" s="1" t="s">
        <v>439</v>
      </c>
      <c r="G34" s="1" t="s">
        <v>430</v>
      </c>
      <c r="H34" s="1" t="s">
        <v>431</v>
      </c>
      <c r="I34" s="1" t="s">
        <v>383</v>
      </c>
      <c r="J34" s="1" t="s">
        <v>434</v>
      </c>
      <c r="K34" s="1" t="s">
        <v>440</v>
      </c>
      <c r="L34" s="1" t="s">
        <v>435</v>
      </c>
      <c r="M34" s="1"/>
      <c r="N34" s="1" t="s">
        <v>433</v>
      </c>
      <c r="O34" s="1" t="s">
        <v>432</v>
      </c>
    </row>
    <row r="35" spans="1:18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8" x14ac:dyDescent="0.2">
      <c r="A36" s="1">
        <v>4.99</v>
      </c>
      <c r="B36" s="1"/>
      <c r="C36" s="1">
        <v>0</v>
      </c>
      <c r="D36" s="1">
        <v>10</v>
      </c>
      <c r="E36" s="1">
        <v>40</v>
      </c>
      <c r="F36" s="1">
        <f>ROUND(A36,0)*'Chest&amp;Cards&amp;Offer'!$P$3</f>
        <v>120000</v>
      </c>
      <c r="G36" s="1"/>
      <c r="H36" s="1"/>
      <c r="I36" s="1">
        <v>5</v>
      </c>
      <c r="J36" s="1">
        <f t="shared" ref="J36:J38" si="6">(C36*$N$5+D36*$N$4+E36*$N$3+F36)/$P$3</f>
        <v>16</v>
      </c>
      <c r="K36" s="1">
        <f>H36/100</f>
        <v>0</v>
      </c>
      <c r="L36" s="1">
        <f t="shared" ref="L36:L40" si="7">I36</f>
        <v>5</v>
      </c>
      <c r="M36" s="1"/>
      <c r="N36" s="1">
        <f>SUM(J36:L36)</f>
        <v>21</v>
      </c>
      <c r="O36" s="1">
        <f t="shared" ref="O36:O40" si="8">N36/A36</f>
        <v>4.2084168336673349</v>
      </c>
    </row>
    <row r="37" spans="1:18" x14ac:dyDescent="0.2">
      <c r="A37" s="1">
        <v>9.99</v>
      </c>
      <c r="B37" s="1"/>
      <c r="C37" s="1">
        <v>0</v>
      </c>
      <c r="D37" s="1">
        <v>20</v>
      </c>
      <c r="E37" s="1">
        <v>70</v>
      </c>
      <c r="F37" s="1">
        <f>ROUND(A37,0)*'Chest&amp;Cards&amp;Offer'!$P$3</f>
        <v>240000</v>
      </c>
      <c r="G37" s="1"/>
      <c r="H37" s="1"/>
      <c r="I37" s="1">
        <v>10</v>
      </c>
      <c r="J37" s="1">
        <f t="shared" si="6"/>
        <v>30.5</v>
      </c>
      <c r="K37" s="1">
        <f t="shared" ref="K37:K40" si="9">H37/100</f>
        <v>0</v>
      </c>
      <c r="L37" s="1">
        <f t="shared" si="7"/>
        <v>10</v>
      </c>
      <c r="M37" s="1"/>
      <c r="N37" s="1">
        <f t="shared" ref="N37:N40" si="10">SUM(J37:L37)</f>
        <v>40.5</v>
      </c>
      <c r="O37" s="1">
        <f t="shared" si="8"/>
        <v>4.0540540540540544</v>
      </c>
    </row>
    <row r="38" spans="1:18" x14ac:dyDescent="0.2">
      <c r="A38" s="1">
        <v>14.99</v>
      </c>
      <c r="B38" s="1"/>
      <c r="C38" s="1">
        <v>2</v>
      </c>
      <c r="D38" s="1">
        <v>30</v>
      </c>
      <c r="E38" s="1"/>
      <c r="F38" s="1">
        <f>ROUND(A38,0)*'Chest&amp;Cards&amp;Offer'!$P$3</f>
        <v>360000</v>
      </c>
      <c r="G38" s="1"/>
      <c r="H38" s="1"/>
      <c r="I38" s="1">
        <v>15</v>
      </c>
      <c r="J38" s="1">
        <f t="shared" si="6"/>
        <v>34</v>
      </c>
      <c r="K38" s="1">
        <f t="shared" si="9"/>
        <v>0</v>
      </c>
      <c r="L38" s="1">
        <f t="shared" si="7"/>
        <v>15</v>
      </c>
      <c r="M38" s="1"/>
      <c r="N38" s="1">
        <f t="shared" si="10"/>
        <v>49</v>
      </c>
      <c r="O38" s="1">
        <f t="shared" si="8"/>
        <v>3.2688458972648431</v>
      </c>
    </row>
    <row r="39" spans="1:18" x14ac:dyDescent="0.2">
      <c r="A39" s="90">
        <v>24.99</v>
      </c>
      <c r="B39" s="90"/>
      <c r="C39" s="90">
        <v>4</v>
      </c>
      <c r="D39" s="90">
        <v>40</v>
      </c>
      <c r="E39" s="90"/>
      <c r="F39" s="1">
        <f>ROUND(A39,0)*'Chest&amp;Cards&amp;Offer'!$P$3</f>
        <v>600000</v>
      </c>
      <c r="G39" s="90"/>
      <c r="H39" s="90"/>
      <c r="I39" s="90">
        <v>25</v>
      </c>
      <c r="J39" s="90">
        <f t="shared" ref="J39:J40" si="11">(C39*$N$5+D39*$N$4+E39*$N$3+F39)/$P$3</f>
        <v>53</v>
      </c>
      <c r="K39" s="90">
        <f t="shared" si="9"/>
        <v>0</v>
      </c>
      <c r="L39" s="90">
        <f t="shared" si="7"/>
        <v>25</v>
      </c>
      <c r="M39" s="90"/>
      <c r="N39" s="90">
        <f t="shared" si="10"/>
        <v>78</v>
      </c>
      <c r="O39" s="90">
        <f t="shared" si="8"/>
        <v>3.1212484993997602</v>
      </c>
    </row>
    <row r="40" spans="1:18" x14ac:dyDescent="0.2">
      <c r="A40" s="1">
        <v>39.99</v>
      </c>
      <c r="B40" s="1"/>
      <c r="C40" s="1">
        <v>8</v>
      </c>
      <c r="D40" s="1">
        <v>60</v>
      </c>
      <c r="E40" s="1"/>
      <c r="F40" s="1">
        <f>ROUND(A40,0)*'Chest&amp;Cards&amp;Offer'!$P$3</f>
        <v>960000</v>
      </c>
      <c r="G40" s="1"/>
      <c r="H40" s="1"/>
      <c r="I40" s="1">
        <v>40</v>
      </c>
      <c r="J40" s="1">
        <f t="shared" si="11"/>
        <v>86</v>
      </c>
      <c r="K40" s="1">
        <f t="shared" si="9"/>
        <v>0</v>
      </c>
      <c r="L40" s="1">
        <f t="shared" si="7"/>
        <v>40</v>
      </c>
      <c r="M40" s="1"/>
      <c r="N40" s="1">
        <f t="shared" si="10"/>
        <v>126</v>
      </c>
      <c r="O40" s="1">
        <f t="shared" si="8"/>
        <v>3.150787696924231</v>
      </c>
    </row>
    <row r="41" spans="1:18" x14ac:dyDescent="0.2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</row>
    <row r="42" spans="1:18" x14ac:dyDescent="0.2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</row>
    <row r="46" spans="1:18" x14ac:dyDescent="0.2">
      <c r="A46" s="16" t="s">
        <v>654</v>
      </c>
      <c r="B46" s="16"/>
      <c r="C46" s="16"/>
      <c r="D46" s="16"/>
      <c r="E46" s="16"/>
      <c r="F46" s="16"/>
      <c r="G46" s="16"/>
      <c r="H46" s="16"/>
      <c r="I46" s="16"/>
      <c r="J46" s="16"/>
    </row>
    <row r="49" spans="1:21" x14ac:dyDescent="0.2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Q49" t="s">
        <v>655</v>
      </c>
      <c r="R49">
        <v>260</v>
      </c>
      <c r="S49" t="s">
        <v>709</v>
      </c>
      <c r="U49" t="s">
        <v>770</v>
      </c>
    </row>
    <row r="50" spans="1:21" x14ac:dyDescent="0.2">
      <c r="A50" s="1"/>
      <c r="B50" s="1"/>
      <c r="C50" s="1" t="s">
        <v>219</v>
      </c>
      <c r="D50" s="1" t="s">
        <v>103</v>
      </c>
      <c r="E50" s="1" t="s">
        <v>102</v>
      </c>
      <c r="F50" s="1" t="s">
        <v>439</v>
      </c>
      <c r="G50" s="1" t="s">
        <v>430</v>
      </c>
      <c r="H50" s="1" t="s">
        <v>431</v>
      </c>
      <c r="I50" s="1" t="s">
        <v>383</v>
      </c>
      <c r="J50" s="1" t="s">
        <v>434</v>
      </c>
      <c r="K50" s="1" t="s">
        <v>440</v>
      </c>
      <c r="L50" s="1" t="s">
        <v>435</v>
      </c>
      <c r="M50" s="1"/>
      <c r="N50" s="1" t="s">
        <v>433</v>
      </c>
      <c r="O50" s="1" t="s">
        <v>432</v>
      </c>
    </row>
    <row r="51" spans="1:2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21" x14ac:dyDescent="0.2">
      <c r="A52" s="1">
        <v>9.99</v>
      </c>
      <c r="B52" s="1"/>
      <c r="C52" s="1">
        <v>0</v>
      </c>
      <c r="D52" s="1">
        <v>20</v>
      </c>
      <c r="E52" s="1">
        <v>60</v>
      </c>
      <c r="F52" s="1"/>
      <c r="G52" s="1"/>
      <c r="H52" s="1">
        <v>700</v>
      </c>
      <c r="I52" s="1">
        <v>10</v>
      </c>
      <c r="J52" s="1">
        <f t="shared" ref="J52:J56" si="12">(C52*$N$5+D52*$N$4+E52*$N$3+F52)/$P$3</f>
        <v>19</v>
      </c>
      <c r="K52" s="1">
        <f>H52/100</f>
        <v>7</v>
      </c>
      <c r="L52" s="1">
        <f t="shared" ref="L52:L56" si="13">I52</f>
        <v>10</v>
      </c>
      <c r="M52" s="1"/>
      <c r="N52" s="1">
        <f>SUM(J52:L52)</f>
        <v>36</v>
      </c>
      <c r="O52" s="1">
        <f t="shared" ref="O52:O56" si="14">N52/A52</f>
        <v>3.6036036036036037</v>
      </c>
    </row>
    <row r="53" spans="1:21" x14ac:dyDescent="0.2">
      <c r="A53" s="1">
        <v>19.989999999999998</v>
      </c>
      <c r="B53" s="1"/>
      <c r="C53" s="1">
        <v>0</v>
      </c>
      <c r="D53" s="1">
        <v>40</v>
      </c>
      <c r="E53" s="1">
        <v>130</v>
      </c>
      <c r="F53" s="1"/>
      <c r="G53" s="1"/>
      <c r="H53" s="1">
        <v>1500</v>
      </c>
      <c r="I53" s="1">
        <v>20</v>
      </c>
      <c r="J53" s="1">
        <f t="shared" si="12"/>
        <v>39.5</v>
      </c>
      <c r="K53" s="1">
        <f t="shared" ref="K53:K56" si="15">H53/100</f>
        <v>15</v>
      </c>
      <c r="L53" s="1">
        <f t="shared" si="13"/>
        <v>20</v>
      </c>
      <c r="M53" s="1"/>
      <c r="N53" s="1">
        <f t="shared" ref="N53:N56" si="16">SUM(J53:L53)</f>
        <v>74.5</v>
      </c>
      <c r="O53" s="1">
        <f t="shared" si="14"/>
        <v>3.7268634317158584</v>
      </c>
    </row>
    <row r="54" spans="1:21" x14ac:dyDescent="0.2">
      <c r="A54" s="1">
        <v>29.99</v>
      </c>
      <c r="B54" s="1"/>
      <c r="C54" s="1">
        <v>5</v>
      </c>
      <c r="D54" s="1">
        <v>60</v>
      </c>
      <c r="E54" s="1"/>
      <c r="F54" s="1"/>
      <c r="G54" s="1"/>
      <c r="H54" s="1">
        <v>2300</v>
      </c>
      <c r="I54" s="1">
        <v>30</v>
      </c>
      <c r="J54" s="1">
        <f t="shared" si="12"/>
        <v>40</v>
      </c>
      <c r="K54" s="1">
        <f t="shared" si="15"/>
        <v>23</v>
      </c>
      <c r="L54" s="1">
        <f t="shared" si="13"/>
        <v>30</v>
      </c>
      <c r="M54" s="1"/>
      <c r="N54" s="1">
        <f t="shared" si="16"/>
        <v>93</v>
      </c>
      <c r="O54" s="1">
        <f t="shared" si="14"/>
        <v>3.1010336778926311</v>
      </c>
    </row>
    <row r="55" spans="1:21" x14ac:dyDescent="0.2">
      <c r="A55" s="90">
        <v>49.99</v>
      </c>
      <c r="B55" s="90"/>
      <c r="C55" s="90">
        <v>10</v>
      </c>
      <c r="D55" s="90">
        <v>90</v>
      </c>
      <c r="E55" s="90"/>
      <c r="F55" s="1"/>
      <c r="G55" s="90"/>
      <c r="H55" s="1">
        <v>4000</v>
      </c>
      <c r="I55" s="90">
        <v>45</v>
      </c>
      <c r="J55" s="90">
        <f t="shared" si="12"/>
        <v>65</v>
      </c>
      <c r="K55" s="90">
        <f t="shared" si="15"/>
        <v>40</v>
      </c>
      <c r="L55" s="90">
        <f t="shared" si="13"/>
        <v>45</v>
      </c>
      <c r="M55" s="90"/>
      <c r="N55" s="90">
        <f t="shared" si="16"/>
        <v>150</v>
      </c>
      <c r="O55" s="90">
        <f t="shared" si="14"/>
        <v>3.0006001200240049</v>
      </c>
    </row>
    <row r="56" spans="1:21" x14ac:dyDescent="0.2">
      <c r="A56" s="1">
        <v>99.99</v>
      </c>
      <c r="B56" s="1"/>
      <c r="C56" s="1">
        <v>20</v>
      </c>
      <c r="D56" s="1">
        <v>180</v>
      </c>
      <c r="E56" s="1"/>
      <c r="F56" s="1"/>
      <c r="G56" s="1"/>
      <c r="H56" s="1">
        <v>10000</v>
      </c>
      <c r="I56" s="1">
        <v>90</v>
      </c>
      <c r="J56" s="1">
        <f t="shared" si="12"/>
        <v>130</v>
      </c>
      <c r="K56" s="1">
        <f t="shared" si="15"/>
        <v>100</v>
      </c>
      <c r="L56" s="1">
        <f t="shared" si="13"/>
        <v>90</v>
      </c>
      <c r="M56" s="1"/>
      <c r="N56" s="1">
        <f t="shared" si="16"/>
        <v>320</v>
      </c>
      <c r="O56" s="1">
        <f t="shared" si="14"/>
        <v>3.2003200320032006</v>
      </c>
    </row>
    <row r="57" spans="1:21" x14ac:dyDescent="0.2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</row>
    <row r="67" spans="1:18" x14ac:dyDescent="0.2">
      <c r="A67" s="16" t="s">
        <v>442</v>
      </c>
      <c r="B67" s="16"/>
      <c r="C67" s="16"/>
      <c r="D67" s="16"/>
      <c r="E67" s="16"/>
      <c r="F67" s="16"/>
      <c r="G67" s="16"/>
      <c r="H67" s="16"/>
      <c r="I67" s="16"/>
      <c r="J67" s="16"/>
      <c r="Q67" t="s">
        <v>655</v>
      </c>
      <c r="R67">
        <v>220</v>
      </c>
    </row>
    <row r="69" spans="1:18" x14ac:dyDescent="0.2">
      <c r="B69" s="1"/>
      <c r="C69" s="1" t="s">
        <v>443</v>
      </c>
      <c r="D69" s="1" t="s">
        <v>383</v>
      </c>
      <c r="E69" s="1"/>
      <c r="F69" s="1" t="s">
        <v>54</v>
      </c>
      <c r="G69" s="1" t="s">
        <v>432</v>
      </c>
      <c r="J69" t="s">
        <v>444</v>
      </c>
    </row>
    <row r="70" spans="1:18" x14ac:dyDescent="0.2">
      <c r="B70" s="1">
        <v>1.99</v>
      </c>
      <c r="C70" s="1">
        <v>5</v>
      </c>
      <c r="D70" s="1">
        <v>2</v>
      </c>
      <c r="E70" s="1"/>
      <c r="F70" s="1">
        <f>(C70*$J$70+D70*100)/100</f>
        <v>6.5</v>
      </c>
      <c r="G70" s="1">
        <f>F70/B70</f>
        <v>3.2663316582914574</v>
      </c>
      <c r="J70">
        <v>90</v>
      </c>
    </row>
    <row r="71" spans="1:18" x14ac:dyDescent="0.2">
      <c r="B71" s="1">
        <v>4.99</v>
      </c>
      <c r="C71" s="1">
        <v>10</v>
      </c>
      <c r="D71" s="1">
        <v>5</v>
      </c>
      <c r="E71" s="1"/>
      <c r="F71" s="1">
        <f t="shared" ref="F71:F74" si="17">(C71*$J$70+D71*100)/100</f>
        <v>14</v>
      </c>
      <c r="G71" s="1">
        <f t="shared" ref="G71:G74" si="18">F71/B71</f>
        <v>2.8056112224448895</v>
      </c>
    </row>
    <row r="72" spans="1:18" x14ac:dyDescent="0.2">
      <c r="B72" s="1">
        <v>9.99</v>
      </c>
      <c r="C72" s="1">
        <v>20</v>
      </c>
      <c r="D72" s="1">
        <v>10</v>
      </c>
      <c r="E72" s="1"/>
      <c r="F72" s="1">
        <f t="shared" si="17"/>
        <v>28</v>
      </c>
      <c r="G72" s="1">
        <f t="shared" si="18"/>
        <v>2.8028028028028027</v>
      </c>
    </row>
    <row r="73" spans="1:18" x14ac:dyDescent="0.2">
      <c r="B73" s="90">
        <v>19.989999999999998</v>
      </c>
      <c r="C73" s="90">
        <v>50</v>
      </c>
      <c r="D73" s="90">
        <v>20</v>
      </c>
      <c r="E73" s="90"/>
      <c r="F73" s="90">
        <f t="shared" si="17"/>
        <v>65</v>
      </c>
      <c r="G73" s="90">
        <f t="shared" si="18"/>
        <v>3.2516258129064535</v>
      </c>
      <c r="H73" s="7"/>
      <c r="I73" s="7"/>
      <c r="J73" s="7"/>
    </row>
    <row r="74" spans="1:18" x14ac:dyDescent="0.2">
      <c r="B74" s="90">
        <v>29.99</v>
      </c>
      <c r="C74" s="90">
        <v>80</v>
      </c>
      <c r="D74" s="90">
        <v>30</v>
      </c>
      <c r="E74" s="90"/>
      <c r="F74" s="90">
        <f t="shared" si="17"/>
        <v>102</v>
      </c>
      <c r="G74" s="90">
        <f t="shared" si="18"/>
        <v>3.4011337112370792</v>
      </c>
      <c r="H74" s="7"/>
      <c r="I74" s="7"/>
      <c r="J74" s="7"/>
    </row>
    <row r="79" spans="1:18" x14ac:dyDescent="0.2">
      <c r="A79" s="16" t="s">
        <v>503</v>
      </c>
      <c r="B79" s="16"/>
      <c r="C79" s="16"/>
      <c r="D79" s="16"/>
      <c r="E79" s="16"/>
      <c r="F79" s="16"/>
      <c r="G79" s="16"/>
      <c r="H79" s="16"/>
      <c r="I79" s="16"/>
      <c r="J79" s="16"/>
    </row>
  </sheetData>
  <mergeCells count="2">
    <mergeCell ref="A6:A8"/>
    <mergeCell ref="C14:F14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C9D-BF8D-F04D-B2AF-C7D533E449BD}">
  <dimension ref="A1:AJ88"/>
  <sheetViews>
    <sheetView topLeftCell="L1" workbookViewId="0">
      <selection activeCell="R24" sqref="R24"/>
    </sheetView>
  </sheetViews>
  <sheetFormatPr baseColWidth="10" defaultRowHeight="16" x14ac:dyDescent="0.2"/>
  <cols>
    <col min="12" max="12" width="14.5" customWidth="1"/>
    <col min="15" max="15" width="13" customWidth="1"/>
    <col min="19" max="20" width="10.83203125" style="110"/>
    <col min="21" max="22" width="10.83203125" style="111"/>
    <col min="25" max="25" width="12.6640625" customWidth="1"/>
    <col min="28" max="28" width="13.33203125" customWidth="1"/>
    <col min="31" max="31" width="15.5" style="34" customWidth="1"/>
    <col min="32" max="32" width="20" customWidth="1"/>
    <col min="33" max="33" width="22.83203125" customWidth="1"/>
    <col min="34" max="34" width="28.5" customWidth="1"/>
    <col min="35" max="35" width="23.83203125" customWidth="1"/>
    <col min="36" max="36" width="28.33203125" customWidth="1"/>
  </cols>
  <sheetData>
    <row r="1" spans="1:36" x14ac:dyDescent="0.2">
      <c r="A1" t="s">
        <v>191</v>
      </c>
      <c r="Y1" t="s">
        <v>534</v>
      </c>
      <c r="AA1">
        <f>'Dungeon&amp;Framework'!EH22</f>
        <v>30.085691056910562</v>
      </c>
    </row>
    <row r="2" spans="1:36" x14ac:dyDescent="0.2">
      <c r="A2" t="s">
        <v>192</v>
      </c>
      <c r="O2" t="s">
        <v>193</v>
      </c>
      <c r="Y2" t="s">
        <v>535</v>
      </c>
      <c r="AA2">
        <f>'Dungeon&amp;Framework'!EH40</f>
        <v>60.559555555555555</v>
      </c>
    </row>
    <row r="3" spans="1:36" x14ac:dyDescent="0.2">
      <c r="O3" t="s">
        <v>194</v>
      </c>
      <c r="Y3" t="s">
        <v>536</v>
      </c>
      <c r="AA3">
        <f>'Dungeon&amp;Framework'!EH58</f>
        <v>172.65210045662101</v>
      </c>
    </row>
    <row r="4" spans="1:36" x14ac:dyDescent="0.2">
      <c r="C4" t="s">
        <v>195</v>
      </c>
      <c r="Y4" t="s">
        <v>537</v>
      </c>
      <c r="AA4">
        <f>'Dungeon&amp;Framework'!EH64</f>
        <v>235.33029702970302</v>
      </c>
    </row>
    <row r="5" spans="1:36" x14ac:dyDescent="0.2">
      <c r="A5" s="132" t="s">
        <v>37</v>
      </c>
      <c r="B5" s="133"/>
      <c r="C5" s="133"/>
      <c r="D5" s="133"/>
      <c r="E5" s="133"/>
      <c r="F5" s="133"/>
      <c r="G5" s="133"/>
      <c r="H5" s="134"/>
      <c r="J5" s="135" t="s">
        <v>38</v>
      </c>
      <c r="K5" s="135"/>
      <c r="L5" s="135"/>
      <c r="M5" s="135"/>
      <c r="N5" s="135"/>
      <c r="O5" s="135"/>
      <c r="P5" s="135"/>
      <c r="Q5" s="135"/>
      <c r="T5" s="136" t="s">
        <v>39</v>
      </c>
      <c r="U5" s="136"/>
      <c r="V5" s="136"/>
      <c r="W5" s="136"/>
      <c r="X5" s="136"/>
      <c r="Y5" s="136"/>
      <c r="Z5" s="136"/>
      <c r="AA5" s="136"/>
      <c r="AB5" s="136"/>
      <c r="AC5" s="136"/>
      <c r="AD5" s="136"/>
    </row>
    <row r="6" spans="1:36" x14ac:dyDescent="0.2">
      <c r="A6" s="23"/>
      <c r="B6" s="23"/>
      <c r="C6" s="23"/>
      <c r="D6" s="23"/>
      <c r="E6" s="23"/>
      <c r="F6" s="23"/>
      <c r="G6" s="23"/>
      <c r="H6" s="23"/>
      <c r="J6" s="19"/>
      <c r="K6" s="19"/>
      <c r="L6" s="19"/>
      <c r="M6" s="19"/>
      <c r="N6" s="19"/>
      <c r="O6" s="19"/>
      <c r="P6" s="19"/>
      <c r="Q6" s="19"/>
      <c r="R6" s="34"/>
      <c r="T6" s="112"/>
      <c r="U6" s="112"/>
      <c r="V6" s="112"/>
      <c r="W6" s="21"/>
      <c r="X6" s="21"/>
      <c r="Y6" s="21"/>
      <c r="Z6" s="21"/>
      <c r="AA6" s="21"/>
      <c r="AB6" s="21"/>
      <c r="AC6" s="21"/>
      <c r="AD6" s="21"/>
      <c r="AF6" s="90" t="s">
        <v>327</v>
      </c>
      <c r="AG6" s="90"/>
      <c r="AH6" s="1">
        <f>(AD10+AD28+AD48+AD67)*2</f>
        <v>22</v>
      </c>
    </row>
    <row r="7" spans="1:36" x14ac:dyDescent="0.2">
      <c r="A7" s="23" t="s">
        <v>188</v>
      </c>
      <c r="B7" s="23" t="s">
        <v>28</v>
      </c>
      <c r="C7" s="23"/>
      <c r="D7" s="23" t="s">
        <v>189</v>
      </c>
      <c r="E7" s="23" t="s">
        <v>28</v>
      </c>
      <c r="F7" s="23"/>
      <c r="G7" s="23" t="s">
        <v>190</v>
      </c>
      <c r="H7" s="23" t="s">
        <v>28</v>
      </c>
      <c r="J7" s="19" t="s">
        <v>188</v>
      </c>
      <c r="K7" s="19" t="s">
        <v>28</v>
      </c>
      <c r="L7" s="19"/>
      <c r="M7" s="19" t="s">
        <v>189</v>
      </c>
      <c r="N7" s="19" t="s">
        <v>28</v>
      </c>
      <c r="O7" s="19"/>
      <c r="P7" s="19" t="s">
        <v>190</v>
      </c>
      <c r="Q7" s="19" t="s">
        <v>28</v>
      </c>
      <c r="R7" s="34"/>
      <c r="T7" s="112" t="s">
        <v>758</v>
      </c>
      <c r="U7" s="21" t="s">
        <v>28</v>
      </c>
      <c r="V7" s="21"/>
      <c r="W7" s="21" t="s">
        <v>188</v>
      </c>
      <c r="X7" s="21" t="s">
        <v>28</v>
      </c>
      <c r="Y7" s="21"/>
      <c r="Z7" s="21" t="s">
        <v>189</v>
      </c>
      <c r="AA7" s="21" t="s">
        <v>28</v>
      </c>
      <c r="AB7" s="21"/>
      <c r="AC7" s="21" t="s">
        <v>190</v>
      </c>
      <c r="AD7" s="21" t="s">
        <v>28</v>
      </c>
      <c r="AF7" s="90" t="s">
        <v>328</v>
      </c>
      <c r="AG7" s="90"/>
      <c r="AH7" s="1">
        <f>(Q11+Q30+Q49+AH31)*4</f>
        <v>92</v>
      </c>
    </row>
    <row r="8" spans="1:36" x14ac:dyDescent="0.2">
      <c r="A8" s="24">
        <v>-1</v>
      </c>
      <c r="B8" s="24">
        <v>1</v>
      </c>
      <c r="C8" s="23" t="s">
        <v>539</v>
      </c>
      <c r="D8" s="24">
        <v>-1</v>
      </c>
      <c r="E8" s="24">
        <v>4</v>
      </c>
      <c r="F8" s="94" t="s">
        <v>717</v>
      </c>
      <c r="G8" s="23"/>
      <c r="H8" s="23">
        <v>9</v>
      </c>
      <c r="I8" t="s">
        <v>765</v>
      </c>
      <c r="J8" s="20">
        <v>-1</v>
      </c>
      <c r="K8" s="20">
        <v>1</v>
      </c>
      <c r="L8" s="94" t="s">
        <v>717</v>
      </c>
      <c r="M8" s="20">
        <v>-1</v>
      </c>
      <c r="N8" s="20">
        <v>3</v>
      </c>
      <c r="O8" s="94" t="s">
        <v>717</v>
      </c>
      <c r="P8" s="20">
        <v>-1</v>
      </c>
      <c r="Q8" s="19">
        <v>7</v>
      </c>
      <c r="R8" s="34" t="s">
        <v>762</v>
      </c>
      <c r="T8" s="112">
        <v>-1</v>
      </c>
      <c r="U8" s="113">
        <v>1</v>
      </c>
      <c r="V8" s="113" t="s">
        <v>539</v>
      </c>
      <c r="W8" s="22">
        <v>-1</v>
      </c>
      <c r="X8" s="22">
        <v>2</v>
      </c>
      <c r="Y8" s="115" t="s">
        <v>717</v>
      </c>
      <c r="Z8" s="22">
        <v>-1</v>
      </c>
      <c r="AA8" s="22">
        <v>4</v>
      </c>
      <c r="AB8" s="21" t="s">
        <v>541</v>
      </c>
      <c r="AC8" s="22">
        <v>-1</v>
      </c>
      <c r="AD8" s="22">
        <v>6</v>
      </c>
      <c r="AE8" s="34" t="s">
        <v>760</v>
      </c>
      <c r="AF8" s="90" t="s">
        <v>329</v>
      </c>
      <c r="AG8" s="90"/>
      <c r="AH8" s="1">
        <f>(MAX(H9:H21)+MAX(H25:H41)+MAX(H45:H62)+MAX(H65:H73))*2</f>
        <v>136</v>
      </c>
    </row>
    <row r="9" spans="1:36" x14ac:dyDescent="0.2">
      <c r="A9" s="23"/>
      <c r="B9" s="24">
        <v>2</v>
      </c>
      <c r="C9" s="94" t="s">
        <v>717</v>
      </c>
      <c r="D9" s="24"/>
      <c r="E9" s="24">
        <v>5</v>
      </c>
      <c r="F9" s="23" t="s">
        <v>539</v>
      </c>
      <c r="G9" s="23"/>
      <c r="H9" s="23">
        <v>10</v>
      </c>
      <c r="I9" t="s">
        <v>765</v>
      </c>
      <c r="J9" s="20"/>
      <c r="K9" s="20">
        <v>2</v>
      </c>
      <c r="L9" s="19" t="s">
        <v>539</v>
      </c>
      <c r="M9" s="20"/>
      <c r="N9" s="20">
        <v>4</v>
      </c>
      <c r="O9" s="19" t="s">
        <v>539</v>
      </c>
      <c r="P9" s="19"/>
      <c r="Q9" s="20">
        <v>8</v>
      </c>
      <c r="R9" s="34" t="s">
        <v>762</v>
      </c>
      <c r="S9" s="111"/>
      <c r="T9" s="112"/>
      <c r="U9" s="112"/>
      <c r="V9" s="112"/>
      <c r="W9" s="22"/>
      <c r="X9" s="22">
        <v>3</v>
      </c>
      <c r="Y9" s="21" t="s">
        <v>539</v>
      </c>
      <c r="Z9" s="22"/>
      <c r="AA9" s="22">
        <v>5</v>
      </c>
      <c r="AB9" s="21" t="s">
        <v>539</v>
      </c>
      <c r="AC9" s="21"/>
      <c r="AD9" s="21"/>
    </row>
    <row r="10" spans="1:36" x14ac:dyDescent="0.2">
      <c r="A10" s="24"/>
      <c r="B10" s="24">
        <v>3</v>
      </c>
      <c r="C10" s="23" t="s">
        <v>539</v>
      </c>
      <c r="D10" s="24"/>
      <c r="E10" s="24">
        <v>6</v>
      </c>
      <c r="F10" s="94" t="s">
        <v>717</v>
      </c>
      <c r="G10" s="23"/>
      <c r="H10" s="23">
        <v>11</v>
      </c>
      <c r="I10" t="s">
        <v>765</v>
      </c>
      <c r="J10" s="20"/>
      <c r="K10" s="20"/>
      <c r="L10" s="19"/>
      <c r="M10" s="20"/>
      <c r="N10" s="20">
        <v>5</v>
      </c>
      <c r="O10" s="19" t="s">
        <v>538</v>
      </c>
      <c r="P10" s="19"/>
      <c r="Q10" s="19">
        <v>9</v>
      </c>
      <c r="R10" s="34" t="s">
        <v>764</v>
      </c>
      <c r="T10" s="112"/>
      <c r="U10" s="112"/>
      <c r="V10" s="112"/>
      <c r="W10" s="22"/>
      <c r="X10" s="22"/>
      <c r="Y10" s="21"/>
      <c r="Z10" s="22"/>
      <c r="AA10" s="22"/>
      <c r="AB10" s="21"/>
      <c r="AC10" s="21"/>
      <c r="AD10" s="21"/>
      <c r="AH10">
        <f>SUM(AH6:AH8)</f>
        <v>250</v>
      </c>
    </row>
    <row r="11" spans="1:36" x14ac:dyDescent="0.2">
      <c r="A11" s="24"/>
      <c r="B11" s="24"/>
      <c r="C11" s="23"/>
      <c r="D11" s="24"/>
      <c r="E11" s="24">
        <v>7</v>
      </c>
      <c r="F11" s="23" t="s">
        <v>539</v>
      </c>
      <c r="G11" s="23"/>
      <c r="H11" s="23">
        <v>12</v>
      </c>
      <c r="I11" t="s">
        <v>765</v>
      </c>
      <c r="J11" s="20"/>
      <c r="K11" s="20"/>
      <c r="L11" s="19"/>
      <c r="M11" s="20"/>
      <c r="N11" s="20">
        <v>6</v>
      </c>
      <c r="O11" s="19" t="s">
        <v>539</v>
      </c>
      <c r="P11" s="19"/>
      <c r="Q11" s="20">
        <v>10</v>
      </c>
      <c r="R11" s="34" t="s">
        <v>764</v>
      </c>
      <c r="S11" s="111"/>
      <c r="T11" s="112"/>
      <c r="U11" s="112"/>
      <c r="V11" s="112"/>
      <c r="W11" s="22"/>
      <c r="X11" s="22"/>
      <c r="Y11" s="21"/>
      <c r="Z11" s="22"/>
      <c r="AA11" s="22"/>
      <c r="AB11" s="21"/>
      <c r="AC11" s="21"/>
      <c r="AD11" s="21"/>
    </row>
    <row r="12" spans="1:36" x14ac:dyDescent="0.2">
      <c r="A12" s="24"/>
      <c r="B12" s="24"/>
      <c r="C12" s="23"/>
      <c r="D12" s="24"/>
      <c r="E12" s="24">
        <v>8</v>
      </c>
      <c r="F12" s="23" t="s">
        <v>542</v>
      </c>
      <c r="G12" s="23"/>
      <c r="H12" s="23">
        <v>13</v>
      </c>
      <c r="I12" t="s">
        <v>765</v>
      </c>
      <c r="J12" s="19"/>
      <c r="K12" s="19"/>
      <c r="L12" s="19"/>
      <c r="M12" s="20"/>
      <c r="N12" s="20"/>
      <c r="O12" s="19"/>
      <c r="P12" s="19"/>
      <c r="Q12" s="20"/>
      <c r="R12" s="34"/>
      <c r="T12" s="112"/>
      <c r="U12" s="112"/>
      <c r="V12" s="112"/>
      <c r="W12" s="21"/>
      <c r="X12" s="21"/>
      <c r="Y12" s="21"/>
      <c r="Z12" s="22"/>
      <c r="AA12" s="22"/>
      <c r="AB12" s="21"/>
      <c r="AC12" s="21"/>
      <c r="AD12" s="21"/>
    </row>
    <row r="13" spans="1:36" ht="18" x14ac:dyDescent="0.25">
      <c r="A13" s="24"/>
      <c r="B13" s="24"/>
      <c r="C13" s="23"/>
      <c r="D13" s="24"/>
      <c r="E13" s="24"/>
      <c r="F13" s="23"/>
      <c r="G13" s="23"/>
      <c r="H13" s="23">
        <v>14</v>
      </c>
      <c r="I13" t="s">
        <v>765</v>
      </c>
      <c r="J13" s="20"/>
      <c r="K13" s="19"/>
      <c r="L13" s="19"/>
      <c r="M13" s="19"/>
      <c r="N13" s="19"/>
      <c r="O13" s="19"/>
      <c r="P13" s="19"/>
      <c r="Q13" s="19"/>
      <c r="R13" s="34"/>
      <c r="S13" s="111"/>
      <c r="T13" s="112"/>
      <c r="U13" s="112"/>
      <c r="V13" s="112"/>
      <c r="W13" s="22"/>
      <c r="X13" s="21"/>
      <c r="Y13" s="21"/>
      <c r="Z13" s="21"/>
      <c r="AA13" s="21"/>
      <c r="AB13" s="21"/>
      <c r="AC13" s="21"/>
      <c r="AD13" s="21"/>
      <c r="AF13" s="1"/>
      <c r="AG13" s="1" t="s">
        <v>367</v>
      </c>
      <c r="AH13" s="1" t="s">
        <v>366</v>
      </c>
      <c r="AI13" s="1" t="s">
        <v>368</v>
      </c>
      <c r="AJ13" s="1" t="s">
        <v>369</v>
      </c>
    </row>
    <row r="14" spans="1:36" x14ac:dyDescent="0.2">
      <c r="A14" s="24"/>
      <c r="B14" s="24"/>
      <c r="C14" s="23"/>
      <c r="D14" s="24"/>
      <c r="E14" s="24"/>
      <c r="F14" s="23"/>
      <c r="G14" s="23"/>
      <c r="H14" s="23"/>
      <c r="J14" s="20"/>
      <c r="K14" s="19"/>
      <c r="L14" s="19"/>
      <c r="M14" s="19"/>
      <c r="N14" s="19"/>
      <c r="O14" s="19"/>
      <c r="P14" s="19"/>
      <c r="Q14" s="20"/>
      <c r="R14" s="34"/>
      <c r="T14" s="112"/>
      <c r="U14" s="112"/>
      <c r="V14" s="112"/>
      <c r="W14" s="22"/>
      <c r="X14" s="21"/>
      <c r="Y14" s="21"/>
      <c r="Z14" s="21"/>
      <c r="AA14" s="21"/>
      <c r="AB14" s="21"/>
      <c r="AC14" s="21"/>
      <c r="AD14" s="21"/>
      <c r="AF14" s="1" t="s">
        <v>370</v>
      </c>
      <c r="AG14" s="1">
        <f>MAX(AD8:AD23)</f>
        <v>6</v>
      </c>
      <c r="AH14" s="1">
        <f>MAX(AD25:AD43)</f>
        <v>8</v>
      </c>
      <c r="AI14" s="1">
        <f>MAX(AD45:AD63)</f>
        <v>10</v>
      </c>
      <c r="AJ14" s="1">
        <f>MAX(AD65:AD73)</f>
        <v>12</v>
      </c>
    </row>
    <row r="15" spans="1:36" x14ac:dyDescent="0.2">
      <c r="A15" s="24"/>
      <c r="B15" s="23"/>
      <c r="C15" s="23"/>
      <c r="D15" s="24"/>
      <c r="E15" s="23"/>
      <c r="F15" s="23"/>
      <c r="G15" s="23"/>
      <c r="H15" s="23"/>
      <c r="J15" s="20"/>
      <c r="K15" s="19"/>
      <c r="L15" s="19"/>
      <c r="M15" s="20"/>
      <c r="N15" s="19"/>
      <c r="O15" s="19"/>
      <c r="P15" s="19"/>
      <c r="Q15" s="19"/>
      <c r="R15" s="34"/>
      <c r="T15" s="112"/>
      <c r="U15" s="112"/>
      <c r="V15" s="112"/>
      <c r="W15" s="22"/>
      <c r="X15" s="21"/>
      <c r="Y15" s="21"/>
      <c r="Z15" s="22"/>
      <c r="AA15" s="21"/>
      <c r="AB15" s="21"/>
      <c r="AC15" s="21"/>
      <c r="AD15" s="21"/>
      <c r="AF15" s="1" t="s">
        <v>371</v>
      </c>
      <c r="AG15" s="1">
        <f>MAX(Q8:Q23)</f>
        <v>10</v>
      </c>
      <c r="AH15" s="1">
        <f>MAX(Q25:Q43)</f>
        <v>12</v>
      </c>
      <c r="AI15" s="1">
        <f>MAX(Q45:Q63)</f>
        <v>14</v>
      </c>
      <c r="AJ15" s="1">
        <f>MAX(Q65:Q74)</f>
        <v>16</v>
      </c>
    </row>
    <row r="16" spans="1:36" x14ac:dyDescent="0.2">
      <c r="A16" s="24"/>
      <c r="B16" s="23"/>
      <c r="C16" s="23"/>
      <c r="D16" s="24"/>
      <c r="E16" s="23"/>
      <c r="F16" s="23"/>
      <c r="G16" s="23"/>
      <c r="H16" s="23"/>
      <c r="J16" s="20"/>
      <c r="K16" s="19"/>
      <c r="L16" s="19"/>
      <c r="M16" s="20"/>
      <c r="N16" s="19"/>
      <c r="O16" s="19"/>
      <c r="P16" s="19"/>
      <c r="Q16" s="19"/>
      <c r="R16" s="34"/>
      <c r="T16" s="112"/>
      <c r="U16" s="112"/>
      <c r="V16" s="112"/>
      <c r="W16" s="22"/>
      <c r="X16" s="21"/>
      <c r="Y16" s="21"/>
      <c r="Z16" s="22"/>
      <c r="AA16" s="21"/>
      <c r="AB16" s="21"/>
      <c r="AC16" s="21"/>
      <c r="AD16" s="21"/>
      <c r="AF16" s="1" t="s">
        <v>372</v>
      </c>
      <c r="AG16" s="1">
        <f>MAX(H8:H23)</f>
        <v>14</v>
      </c>
      <c r="AH16" s="1">
        <f>MAX(H25:H43)</f>
        <v>16</v>
      </c>
      <c r="AI16" s="1">
        <f>MAX(H45:H63)</f>
        <v>18</v>
      </c>
      <c r="AJ16" s="1">
        <f>MAX(H65:H74)</f>
        <v>20</v>
      </c>
    </row>
    <row r="17" spans="1:36" x14ac:dyDescent="0.2">
      <c r="A17" s="23"/>
      <c r="B17" s="23"/>
      <c r="C17" s="23"/>
      <c r="D17" s="24"/>
      <c r="E17" s="23"/>
      <c r="F17" s="23"/>
      <c r="G17" s="23"/>
      <c r="H17" s="23"/>
      <c r="J17" s="19"/>
      <c r="K17" s="19"/>
      <c r="L17" s="19"/>
      <c r="M17" s="20"/>
      <c r="N17" s="19"/>
      <c r="O17" s="19"/>
      <c r="P17" s="19"/>
      <c r="Q17" s="19"/>
      <c r="R17" s="34"/>
      <c r="T17" s="112"/>
      <c r="U17" s="112"/>
      <c r="V17" s="112"/>
      <c r="W17" s="21"/>
      <c r="X17" s="21"/>
      <c r="Y17" s="21"/>
      <c r="Z17" s="22"/>
      <c r="AA17" s="21"/>
      <c r="AB17" s="21"/>
      <c r="AC17" s="21"/>
      <c r="AD17" s="21"/>
    </row>
    <row r="18" spans="1:36" x14ac:dyDescent="0.2">
      <c r="A18" s="23"/>
      <c r="B18" s="23"/>
      <c r="C18" s="23"/>
      <c r="D18" s="24"/>
      <c r="E18" s="23"/>
      <c r="F18" s="23"/>
      <c r="G18" s="23"/>
      <c r="H18" s="23"/>
      <c r="J18" s="19"/>
      <c r="K18" s="19"/>
      <c r="L18" s="19"/>
      <c r="M18" s="20"/>
      <c r="N18" s="19"/>
      <c r="O18" s="19"/>
      <c r="P18" s="19"/>
      <c r="Q18" s="19"/>
      <c r="R18" s="34"/>
      <c r="T18" s="112"/>
      <c r="U18" s="112"/>
      <c r="V18" s="112"/>
      <c r="W18" s="21"/>
      <c r="X18" s="21"/>
      <c r="Y18" s="21"/>
      <c r="Z18" s="22"/>
      <c r="AA18" s="21"/>
      <c r="AB18" s="21"/>
      <c r="AC18" s="21"/>
      <c r="AD18" s="21"/>
    </row>
    <row r="19" spans="1:36" ht="18" x14ac:dyDescent="0.25">
      <c r="A19" s="23"/>
      <c r="B19" s="23"/>
      <c r="C19" s="23"/>
      <c r="D19" s="24"/>
      <c r="E19" s="23"/>
      <c r="F19" s="23"/>
      <c r="G19" s="23"/>
      <c r="H19" s="23"/>
      <c r="J19" s="19"/>
      <c r="K19" s="19"/>
      <c r="L19" s="19"/>
      <c r="M19" s="20"/>
      <c r="N19" s="19"/>
      <c r="O19" s="19"/>
      <c r="P19" s="19"/>
      <c r="Q19" s="19"/>
      <c r="R19" s="34"/>
      <c r="T19" s="112"/>
      <c r="U19" s="112"/>
      <c r="V19" s="112"/>
      <c r="W19" s="21"/>
      <c r="X19" s="21"/>
      <c r="Y19" s="21"/>
      <c r="Z19" s="22"/>
      <c r="AA19" s="21"/>
      <c r="AB19" s="21"/>
      <c r="AC19" s="21"/>
      <c r="AD19" s="21"/>
      <c r="AF19" s="1"/>
      <c r="AG19" s="1" t="s">
        <v>410</v>
      </c>
      <c r="AH19" s="1" t="s">
        <v>411</v>
      </c>
      <c r="AI19" s="1" t="s">
        <v>412</v>
      </c>
      <c r="AJ19" s="1" t="s">
        <v>413</v>
      </c>
    </row>
    <row r="20" spans="1:36" x14ac:dyDescent="0.2">
      <c r="A20" s="23"/>
      <c r="B20" s="23"/>
      <c r="C20" s="23"/>
      <c r="D20" s="23"/>
      <c r="E20" s="23"/>
      <c r="F20" s="23"/>
      <c r="G20" s="23"/>
      <c r="H20" s="23"/>
      <c r="J20" s="19"/>
      <c r="K20" s="19"/>
      <c r="L20" s="19"/>
      <c r="M20" s="19"/>
      <c r="N20" s="19"/>
      <c r="O20" s="19"/>
      <c r="P20" s="19"/>
      <c r="Q20" s="19"/>
      <c r="R20" s="34"/>
      <c r="T20" s="112"/>
      <c r="U20" s="112"/>
      <c r="V20" s="112"/>
      <c r="W20" s="21"/>
      <c r="X20" s="21"/>
      <c r="Y20" s="21"/>
      <c r="Z20" s="21"/>
      <c r="AA20" s="21"/>
      <c r="AB20" s="21"/>
      <c r="AC20" s="21"/>
      <c r="AD20" s="21"/>
      <c r="AF20" s="1" t="s">
        <v>370</v>
      </c>
      <c r="AG20" s="1">
        <f>ROUND(AVERAGE(AA8:AA23),0)</f>
        <v>5</v>
      </c>
      <c r="AH20" s="1">
        <f>ROUND(AVERAGE(AA25:AA43),0)</f>
        <v>5</v>
      </c>
      <c r="AI20" s="1">
        <f>ROUND(AVERAGE(AA45:AA63),0)</f>
        <v>6</v>
      </c>
      <c r="AJ20" s="1">
        <f>ROUND(AVERAGE(AA65:AA75),0)</f>
        <v>7</v>
      </c>
    </row>
    <row r="21" spans="1:36" x14ac:dyDescent="0.2">
      <c r="A21" s="23"/>
      <c r="B21" s="23"/>
      <c r="C21" s="23"/>
      <c r="D21" s="23"/>
      <c r="E21" s="23"/>
      <c r="F21" s="23"/>
      <c r="G21" s="23"/>
      <c r="H21" s="23"/>
      <c r="J21" s="19"/>
      <c r="K21" s="19"/>
      <c r="L21" s="19"/>
      <c r="M21" s="19"/>
      <c r="N21" s="19"/>
      <c r="O21" s="19"/>
      <c r="P21" s="19"/>
      <c r="Q21" s="19"/>
      <c r="R21" s="34"/>
      <c r="T21" s="112"/>
      <c r="U21" s="112"/>
      <c r="V21" s="112"/>
      <c r="W21" s="21"/>
      <c r="X21" s="21"/>
      <c r="Y21" s="21"/>
      <c r="Z21" s="21"/>
      <c r="AA21" s="21"/>
      <c r="AB21" s="21"/>
      <c r="AC21" s="21"/>
      <c r="AD21" s="21"/>
      <c r="AF21" s="1" t="s">
        <v>371</v>
      </c>
      <c r="AG21" s="1">
        <f>ROUND(AVERAGE(N8:N23),0)</f>
        <v>5</v>
      </c>
      <c r="AH21" s="1">
        <f>ROUND(AVERAGE(N25:N43),0)</f>
        <v>6</v>
      </c>
      <c r="AI21" s="1">
        <f>ROUND(AVERAGE(N45:N63),0)</f>
        <v>6</v>
      </c>
      <c r="AJ21" s="1">
        <f>ROUND(AVERAGE(N65:N74),0)</f>
        <v>8</v>
      </c>
    </row>
    <row r="22" spans="1:36" x14ac:dyDescent="0.2">
      <c r="A22" s="23"/>
      <c r="B22" s="23"/>
      <c r="C22" s="23"/>
      <c r="D22" s="23"/>
      <c r="E22" s="23"/>
      <c r="F22" s="23"/>
      <c r="G22" s="23"/>
      <c r="H22" s="23"/>
      <c r="J22" s="19"/>
      <c r="K22" s="19"/>
      <c r="L22" s="19"/>
      <c r="M22" s="19"/>
      <c r="N22" s="19"/>
      <c r="O22" s="19"/>
      <c r="P22" s="19"/>
      <c r="Q22" s="19"/>
      <c r="R22" s="34"/>
      <c r="T22" s="112"/>
      <c r="U22" s="112"/>
      <c r="V22" s="112"/>
      <c r="W22" s="21"/>
      <c r="X22" s="21"/>
      <c r="Y22" s="21"/>
      <c r="Z22" s="21"/>
      <c r="AA22" s="21"/>
      <c r="AB22" s="21"/>
      <c r="AC22" s="21"/>
      <c r="AD22" s="21"/>
      <c r="AF22" s="1" t="s">
        <v>372</v>
      </c>
      <c r="AG22" s="1">
        <f>ROUND(AVERAGE(E8:E23),0)</f>
        <v>6</v>
      </c>
      <c r="AH22" s="1">
        <f>ROUND(AVERAGE(E25:E43),0)</f>
        <v>8</v>
      </c>
      <c r="AI22" s="1">
        <f>ROUND(AVERAGE(E25:E43),0)</f>
        <v>8</v>
      </c>
      <c r="AJ22" s="1">
        <f>ROUND(AVERAGE(E65:E73),0)</f>
        <v>9</v>
      </c>
    </row>
    <row r="23" spans="1:36" x14ac:dyDescent="0.2">
      <c r="A23" s="23"/>
      <c r="B23" s="23"/>
      <c r="C23" s="23"/>
      <c r="D23" s="23"/>
      <c r="E23" s="23"/>
      <c r="F23" s="23"/>
      <c r="G23" s="23"/>
      <c r="H23" s="23"/>
      <c r="J23" s="19"/>
      <c r="K23" s="19"/>
      <c r="L23" s="19"/>
      <c r="M23" s="19"/>
      <c r="N23" s="19"/>
      <c r="O23" s="19"/>
      <c r="P23" s="19"/>
      <c r="Q23" s="19"/>
      <c r="R23" s="34"/>
      <c r="T23" s="112"/>
      <c r="U23" s="112"/>
      <c r="V23" s="112"/>
      <c r="W23" s="21"/>
      <c r="X23" s="21"/>
      <c r="Y23" s="21"/>
      <c r="Z23" s="21"/>
      <c r="AA23" s="21"/>
      <c r="AB23" s="21"/>
      <c r="AC23" s="21"/>
      <c r="AD23" s="21"/>
    </row>
    <row r="24" spans="1:36" x14ac:dyDescent="0.2">
      <c r="A24" s="23" t="s">
        <v>188</v>
      </c>
      <c r="B24" s="23" t="s">
        <v>28</v>
      </c>
      <c r="C24" s="23"/>
      <c r="D24" s="23" t="s">
        <v>189</v>
      </c>
      <c r="E24" s="23" t="s">
        <v>28</v>
      </c>
      <c r="F24" s="23"/>
      <c r="G24" s="23" t="s">
        <v>190</v>
      </c>
      <c r="H24" s="23" t="s">
        <v>28</v>
      </c>
      <c r="J24" s="19" t="s">
        <v>188</v>
      </c>
      <c r="K24" s="19" t="s">
        <v>28</v>
      </c>
      <c r="L24" s="19"/>
      <c r="M24" s="19" t="s">
        <v>189</v>
      </c>
      <c r="N24" s="19" t="s">
        <v>28</v>
      </c>
      <c r="O24" s="19"/>
      <c r="P24" s="19" t="s">
        <v>190</v>
      </c>
      <c r="Q24" s="19" t="s">
        <v>28</v>
      </c>
      <c r="R24" s="34"/>
      <c r="T24" s="112" t="s">
        <v>758</v>
      </c>
      <c r="U24" s="21" t="s">
        <v>28</v>
      </c>
      <c r="V24" s="21"/>
      <c r="W24" s="21" t="s">
        <v>188</v>
      </c>
      <c r="X24" s="21" t="s">
        <v>28</v>
      </c>
      <c r="Y24" s="21"/>
      <c r="Z24" s="21" t="s">
        <v>189</v>
      </c>
      <c r="AA24" s="21" t="s">
        <v>28</v>
      </c>
      <c r="AB24" s="21"/>
      <c r="AC24" s="21" t="s">
        <v>190</v>
      </c>
      <c r="AD24" s="21" t="s">
        <v>28</v>
      </c>
    </row>
    <row r="25" spans="1:36" x14ac:dyDescent="0.2">
      <c r="A25" s="24">
        <v>-1</v>
      </c>
      <c r="B25" s="24">
        <v>1</v>
      </c>
      <c r="C25" s="23" t="s">
        <v>539</v>
      </c>
      <c r="D25" s="24">
        <v>-1</v>
      </c>
      <c r="E25" s="24">
        <v>5</v>
      </c>
      <c r="F25" s="23" t="s">
        <v>539</v>
      </c>
      <c r="G25" s="23"/>
      <c r="H25" s="23">
        <v>11</v>
      </c>
      <c r="I25" t="s">
        <v>765</v>
      </c>
      <c r="J25" s="20">
        <v>-1</v>
      </c>
      <c r="K25" s="20">
        <v>1</v>
      </c>
      <c r="L25" s="94" t="s">
        <v>718</v>
      </c>
      <c r="M25" s="20">
        <v>-1</v>
      </c>
      <c r="N25" s="20">
        <v>4</v>
      </c>
      <c r="O25" s="19" t="s">
        <v>539</v>
      </c>
      <c r="P25" s="20">
        <v>-1</v>
      </c>
      <c r="Q25" s="19">
        <v>8</v>
      </c>
      <c r="R25" s="34" t="s">
        <v>762</v>
      </c>
      <c r="T25" s="112">
        <v>-1</v>
      </c>
      <c r="U25" s="113">
        <v>1</v>
      </c>
      <c r="V25" s="113" t="s">
        <v>539</v>
      </c>
      <c r="W25" s="22">
        <v>-1</v>
      </c>
      <c r="X25" s="22">
        <v>2</v>
      </c>
      <c r="Y25" s="115" t="s">
        <v>718</v>
      </c>
      <c r="Z25" s="22">
        <v>-1</v>
      </c>
      <c r="AA25" s="22">
        <v>4</v>
      </c>
      <c r="AB25" s="115" t="s">
        <v>718</v>
      </c>
      <c r="AC25" s="22">
        <v>-1</v>
      </c>
      <c r="AD25" s="21">
        <v>7</v>
      </c>
      <c r="AE25" s="34" t="s">
        <v>761</v>
      </c>
    </row>
    <row r="26" spans="1:36" x14ac:dyDescent="0.2">
      <c r="A26" s="23"/>
      <c r="B26" s="24">
        <v>2</v>
      </c>
      <c r="C26" s="94" t="s">
        <v>718</v>
      </c>
      <c r="D26" s="24"/>
      <c r="E26" s="24">
        <v>6</v>
      </c>
      <c r="F26" s="94" t="s">
        <v>718</v>
      </c>
      <c r="G26" s="23"/>
      <c r="H26" s="23">
        <v>12</v>
      </c>
      <c r="I26" t="s">
        <v>765</v>
      </c>
      <c r="J26" s="20"/>
      <c r="K26" s="20">
        <v>2</v>
      </c>
      <c r="L26" s="19" t="s">
        <v>539</v>
      </c>
      <c r="M26" s="20"/>
      <c r="N26" s="20">
        <v>5</v>
      </c>
      <c r="O26" s="94" t="s">
        <v>718</v>
      </c>
      <c r="P26" s="19"/>
      <c r="Q26" s="19">
        <v>9</v>
      </c>
      <c r="R26" s="34" t="s">
        <v>762</v>
      </c>
      <c r="S26" s="111"/>
      <c r="T26" s="112"/>
      <c r="U26" s="112"/>
      <c r="V26" s="112"/>
      <c r="W26" s="22"/>
      <c r="X26" s="22">
        <v>3</v>
      </c>
      <c r="Y26" s="21" t="s">
        <v>539</v>
      </c>
      <c r="Z26" s="22"/>
      <c r="AA26" s="22">
        <v>5</v>
      </c>
      <c r="AB26" s="21" t="s">
        <v>539</v>
      </c>
      <c r="AC26" s="21"/>
      <c r="AD26" s="21">
        <v>8</v>
      </c>
      <c r="AE26" s="34" t="s">
        <v>760</v>
      </c>
    </row>
    <row r="27" spans="1:36" x14ac:dyDescent="0.2">
      <c r="A27" s="24"/>
      <c r="B27" s="24">
        <v>3</v>
      </c>
      <c r="C27" s="23" t="s">
        <v>539</v>
      </c>
      <c r="D27" s="24"/>
      <c r="E27" s="24">
        <v>7</v>
      </c>
      <c r="F27" s="23" t="s">
        <v>539</v>
      </c>
      <c r="G27" s="23"/>
      <c r="H27" s="23">
        <v>13</v>
      </c>
      <c r="I27" t="s">
        <v>765</v>
      </c>
      <c r="J27" s="20"/>
      <c r="K27" s="20">
        <v>3</v>
      </c>
      <c r="L27" s="94" t="s">
        <v>718</v>
      </c>
      <c r="M27" s="20"/>
      <c r="N27" s="20">
        <v>6</v>
      </c>
      <c r="O27" s="19" t="s">
        <v>539</v>
      </c>
      <c r="P27" s="19"/>
      <c r="Q27" s="19">
        <v>10</v>
      </c>
      <c r="R27" s="34" t="s">
        <v>764</v>
      </c>
      <c r="T27" s="112"/>
      <c r="U27" s="112"/>
      <c r="V27" s="112"/>
      <c r="W27" s="22"/>
      <c r="X27" s="22"/>
      <c r="Y27" s="21"/>
      <c r="Z27" s="22"/>
      <c r="AA27" s="22">
        <v>6</v>
      </c>
      <c r="AB27" s="21" t="s">
        <v>542</v>
      </c>
      <c r="AC27" s="21"/>
      <c r="AD27" s="21"/>
      <c r="AF27" s="1" t="s">
        <v>451</v>
      </c>
      <c r="AG27" s="1">
        <f>(MAX(AD8:AD23)*3+MAX(AD25:AD43)*3+MAX(AD45:AD63)*3+MAX(AD65:AD78))*2</f>
        <v>168</v>
      </c>
    </row>
    <row r="28" spans="1:36" x14ac:dyDescent="0.2">
      <c r="A28" s="24"/>
      <c r="B28" s="24">
        <v>4</v>
      </c>
      <c r="C28" s="94" t="s">
        <v>718</v>
      </c>
      <c r="D28" s="24"/>
      <c r="E28" s="24">
        <v>8</v>
      </c>
      <c r="F28" s="94" t="s">
        <v>718</v>
      </c>
      <c r="G28" s="23"/>
      <c r="H28" s="23">
        <v>14</v>
      </c>
      <c r="I28" t="s">
        <v>765</v>
      </c>
      <c r="J28" s="20"/>
      <c r="K28" s="20"/>
      <c r="L28" s="19"/>
      <c r="M28" s="20"/>
      <c r="N28" s="20">
        <v>7</v>
      </c>
      <c r="O28" s="19" t="s">
        <v>540</v>
      </c>
      <c r="P28" s="19"/>
      <c r="Q28" s="19">
        <v>11</v>
      </c>
      <c r="R28" s="34" t="s">
        <v>764</v>
      </c>
      <c r="S28" s="111"/>
      <c r="T28" s="112"/>
      <c r="U28" s="112"/>
      <c r="V28" s="112"/>
      <c r="W28" s="22"/>
      <c r="X28" s="22"/>
      <c r="Y28" s="21"/>
      <c r="Z28" s="22"/>
      <c r="AA28" s="22"/>
      <c r="AB28" s="21"/>
      <c r="AC28" s="21"/>
      <c r="AD28" s="21"/>
      <c r="AF28" s="1" t="s">
        <v>452</v>
      </c>
      <c r="AG28" s="1">
        <f>(MAX(Q8:Q23)*3+MAX(Q25:Q43)*3+MAX(Q45:Q63)*3+MAX(Q65:Q76))*4</f>
        <v>496</v>
      </c>
    </row>
    <row r="29" spans="1:36" x14ac:dyDescent="0.2">
      <c r="A29" s="24"/>
      <c r="B29" s="24"/>
      <c r="C29" s="23"/>
      <c r="D29" s="24"/>
      <c r="E29" s="24">
        <v>9</v>
      </c>
      <c r="F29" s="23" t="s">
        <v>539</v>
      </c>
      <c r="G29" s="23"/>
      <c r="H29" s="23">
        <v>15</v>
      </c>
      <c r="I29" t="s">
        <v>765</v>
      </c>
      <c r="J29" s="19"/>
      <c r="K29" s="19"/>
      <c r="L29" s="19"/>
      <c r="M29" s="20"/>
      <c r="N29" s="20"/>
      <c r="O29" s="19"/>
      <c r="P29" s="19"/>
      <c r="Q29" s="19">
        <v>12</v>
      </c>
      <c r="R29" s="34" t="s">
        <v>764</v>
      </c>
      <c r="T29" s="112"/>
      <c r="U29" s="112"/>
      <c r="V29" s="112"/>
      <c r="W29" s="21"/>
      <c r="X29" s="21"/>
      <c r="Y29" s="21"/>
      <c r="Z29" s="22"/>
      <c r="AA29" s="22"/>
      <c r="AB29" s="21"/>
      <c r="AC29" s="21"/>
      <c r="AD29" s="21"/>
      <c r="AF29" s="1" t="s">
        <v>453</v>
      </c>
      <c r="AG29" s="1">
        <f>(MAX(H8:H23)*3+MAX(H25:H43)*3+MAX(H45:H63)*3+MAX(H65:H76))*2</f>
        <v>328</v>
      </c>
    </row>
    <row r="30" spans="1:36" x14ac:dyDescent="0.2">
      <c r="A30" s="24"/>
      <c r="B30" s="24"/>
      <c r="C30" s="23"/>
      <c r="D30" s="24"/>
      <c r="E30" s="24">
        <v>10</v>
      </c>
      <c r="F30" s="23" t="s">
        <v>545</v>
      </c>
      <c r="G30" s="23"/>
      <c r="H30" s="23">
        <v>16</v>
      </c>
      <c r="I30" t="s">
        <v>765</v>
      </c>
      <c r="J30" s="20"/>
      <c r="K30" s="20"/>
      <c r="L30" s="19"/>
      <c r="M30" s="20"/>
      <c r="N30" s="20"/>
      <c r="O30" s="19"/>
      <c r="P30" s="19"/>
      <c r="Q30" s="19"/>
      <c r="R30" s="34"/>
      <c r="S30" s="111"/>
      <c r="T30" s="112"/>
      <c r="U30" s="112"/>
      <c r="V30" s="112"/>
      <c r="W30" s="21"/>
      <c r="X30" s="21"/>
      <c r="Y30" s="21"/>
      <c r="Z30" s="21"/>
      <c r="AA30" s="21"/>
      <c r="AB30" s="21"/>
      <c r="AC30" s="21"/>
      <c r="AD30" s="21"/>
      <c r="AF30" s="1"/>
      <c r="AG30" s="1"/>
    </row>
    <row r="31" spans="1:36" x14ac:dyDescent="0.2">
      <c r="A31" s="24"/>
      <c r="B31" s="24"/>
      <c r="C31" s="23"/>
      <c r="D31" s="24"/>
      <c r="E31" s="24"/>
      <c r="F31" s="23"/>
      <c r="G31" s="23"/>
      <c r="H31" s="23"/>
      <c r="J31" s="19"/>
      <c r="K31" s="19"/>
      <c r="L31" s="19"/>
      <c r="M31" s="19"/>
      <c r="N31" s="19"/>
      <c r="O31" s="19"/>
      <c r="P31" s="19"/>
      <c r="Q31" s="19"/>
      <c r="R31" s="34"/>
      <c r="T31" s="112"/>
      <c r="U31" s="112"/>
      <c r="V31" s="112"/>
      <c r="W31" s="21"/>
      <c r="X31" s="21"/>
      <c r="Y31" s="21"/>
      <c r="Z31" s="21"/>
      <c r="AA31" s="21"/>
      <c r="AB31" s="21"/>
      <c r="AC31" s="21"/>
      <c r="AD31" s="21"/>
      <c r="AF31" s="1"/>
      <c r="AG31" s="1"/>
    </row>
    <row r="32" spans="1:36" x14ac:dyDescent="0.2">
      <c r="A32" s="23"/>
      <c r="B32" s="23"/>
      <c r="C32" s="23"/>
      <c r="D32" s="23"/>
      <c r="E32" s="23"/>
      <c r="F32" s="23"/>
      <c r="G32" s="23"/>
      <c r="H32" s="23"/>
      <c r="J32" s="19"/>
      <c r="K32" s="19"/>
      <c r="L32" s="19"/>
      <c r="M32" s="19"/>
      <c r="N32" s="19"/>
      <c r="O32" s="19"/>
      <c r="P32" s="19"/>
      <c r="Q32" s="19"/>
      <c r="R32" s="34"/>
      <c r="T32" s="112"/>
      <c r="U32" s="112"/>
      <c r="V32" s="112"/>
      <c r="W32" s="21"/>
      <c r="X32" s="21"/>
      <c r="Y32" s="21"/>
      <c r="Z32" s="21"/>
      <c r="AA32" s="21"/>
      <c r="AB32" s="21"/>
      <c r="AC32" s="21"/>
      <c r="AD32" s="21"/>
      <c r="AF32" s="1" t="s">
        <v>454</v>
      </c>
      <c r="AG32" s="1">
        <f>SUM(AG27:AG29)</f>
        <v>992</v>
      </c>
    </row>
    <row r="33" spans="1:33" x14ac:dyDescent="0.2">
      <c r="A33" s="23"/>
      <c r="B33" s="23"/>
      <c r="C33" s="23"/>
      <c r="D33" s="23"/>
      <c r="E33" s="23"/>
      <c r="F33" s="23"/>
      <c r="G33" s="23"/>
      <c r="H33" s="23"/>
      <c r="J33" s="19"/>
      <c r="K33" s="19"/>
      <c r="L33" s="19"/>
      <c r="M33" s="19"/>
      <c r="N33" s="19"/>
      <c r="O33" s="19"/>
      <c r="P33" s="19"/>
      <c r="Q33" s="19"/>
      <c r="R33" s="34"/>
      <c r="T33" s="112"/>
      <c r="U33" s="112"/>
      <c r="V33" s="112"/>
      <c r="W33" s="21"/>
      <c r="X33" s="21"/>
      <c r="Y33" s="21"/>
      <c r="Z33" s="21"/>
      <c r="AA33" s="21"/>
      <c r="AB33" s="21"/>
      <c r="AC33" s="21"/>
      <c r="AD33" s="21"/>
    </row>
    <row r="34" spans="1:33" x14ac:dyDescent="0.2">
      <c r="A34" s="23"/>
      <c r="B34" s="23"/>
      <c r="C34" s="23"/>
      <c r="D34" s="23"/>
      <c r="E34" s="23"/>
      <c r="F34" s="23"/>
      <c r="G34" s="23"/>
      <c r="H34" s="23"/>
      <c r="J34" s="19"/>
      <c r="K34" s="19"/>
      <c r="L34" s="19"/>
      <c r="M34" s="19"/>
      <c r="N34" s="19"/>
      <c r="O34" s="19"/>
      <c r="P34" s="19"/>
      <c r="Q34" s="19"/>
      <c r="R34" s="34"/>
      <c r="T34" s="112"/>
      <c r="U34" s="112"/>
      <c r="V34" s="112"/>
      <c r="W34" s="21"/>
      <c r="X34" s="21"/>
      <c r="Y34" s="21"/>
      <c r="Z34" s="21"/>
      <c r="AA34" s="21"/>
      <c r="AB34" s="21"/>
      <c r="AC34" s="21"/>
      <c r="AD34" s="21"/>
    </row>
    <row r="35" spans="1:33" x14ac:dyDescent="0.2">
      <c r="A35" s="23"/>
      <c r="B35" s="23"/>
      <c r="C35" s="23"/>
      <c r="D35" s="23"/>
      <c r="E35" s="23"/>
      <c r="F35" s="23"/>
      <c r="G35" s="23"/>
      <c r="H35" s="23"/>
      <c r="J35" s="19"/>
      <c r="K35" s="19"/>
      <c r="L35" s="19"/>
      <c r="M35" s="19"/>
      <c r="N35" s="19"/>
      <c r="O35" s="19"/>
      <c r="P35" s="19"/>
      <c r="Q35" s="19"/>
      <c r="R35" s="34"/>
      <c r="T35" s="112"/>
      <c r="U35" s="112"/>
      <c r="V35" s="112"/>
      <c r="W35" s="21"/>
      <c r="X35" s="21"/>
      <c r="Y35" s="21"/>
      <c r="Z35" s="21"/>
      <c r="AA35" s="21"/>
      <c r="AB35" s="21"/>
      <c r="AC35" s="21"/>
      <c r="AD35" s="21"/>
      <c r="AF35" t="s">
        <v>767</v>
      </c>
      <c r="AG35">
        <v>172</v>
      </c>
    </row>
    <row r="36" spans="1:33" x14ac:dyDescent="0.2">
      <c r="A36" s="23"/>
      <c r="B36" s="23"/>
      <c r="C36" s="23"/>
      <c r="D36" s="23"/>
      <c r="E36" s="23"/>
      <c r="F36" s="23"/>
      <c r="G36" s="23"/>
      <c r="H36" s="23"/>
      <c r="J36" s="19"/>
      <c r="K36" s="19"/>
      <c r="L36" s="19"/>
      <c r="M36" s="19"/>
      <c r="N36" s="19"/>
      <c r="O36" s="19"/>
      <c r="P36" s="19"/>
      <c r="Q36" s="19"/>
      <c r="R36" s="34"/>
      <c r="T36" s="112"/>
      <c r="U36" s="112"/>
      <c r="V36" s="112"/>
      <c r="W36" s="21"/>
      <c r="X36" s="21"/>
      <c r="Y36" s="21"/>
      <c r="Z36" s="21"/>
      <c r="AA36" s="21"/>
      <c r="AB36" s="21"/>
      <c r="AC36" s="21"/>
      <c r="AD36" s="21"/>
      <c r="AG36" s="116" t="s">
        <v>769</v>
      </c>
    </row>
    <row r="37" spans="1:33" x14ac:dyDescent="0.2">
      <c r="A37" s="23"/>
      <c r="B37" s="23"/>
      <c r="C37" s="23"/>
      <c r="D37" s="23"/>
      <c r="E37" s="23"/>
      <c r="F37" s="23"/>
      <c r="G37" s="23"/>
      <c r="H37" s="23"/>
      <c r="J37" s="19"/>
      <c r="K37" s="19"/>
      <c r="L37" s="19"/>
      <c r="M37" s="19"/>
      <c r="N37" s="19"/>
      <c r="O37" s="19"/>
      <c r="P37" s="19"/>
      <c r="Q37" s="19"/>
      <c r="R37" s="34"/>
      <c r="T37" s="112"/>
      <c r="U37" s="112"/>
      <c r="V37" s="112"/>
      <c r="W37" s="21"/>
      <c r="X37" s="21"/>
      <c r="Y37" s="21"/>
      <c r="Z37" s="21"/>
      <c r="AA37" s="21"/>
      <c r="AB37" s="21"/>
      <c r="AC37" s="21"/>
      <c r="AD37" s="21"/>
    </row>
    <row r="38" spans="1:33" x14ac:dyDescent="0.2">
      <c r="A38" s="23"/>
      <c r="B38" s="23"/>
      <c r="C38" s="23"/>
      <c r="D38" s="23"/>
      <c r="E38" s="23"/>
      <c r="F38" s="23"/>
      <c r="G38" s="23"/>
      <c r="H38" s="23"/>
      <c r="J38" s="19"/>
      <c r="K38" s="19"/>
      <c r="L38" s="19"/>
      <c r="M38" s="19"/>
      <c r="N38" s="19"/>
      <c r="O38" s="19"/>
      <c r="P38" s="19"/>
      <c r="Q38" s="19"/>
      <c r="R38" s="34"/>
      <c r="T38" s="112"/>
      <c r="U38" s="112"/>
      <c r="V38" s="112"/>
      <c r="W38" s="21"/>
      <c r="X38" s="21"/>
      <c r="Y38" s="21"/>
      <c r="Z38" s="21"/>
      <c r="AA38" s="21"/>
      <c r="AB38" s="21"/>
      <c r="AC38" s="21"/>
      <c r="AD38" s="21"/>
    </row>
    <row r="39" spans="1:33" x14ac:dyDescent="0.2">
      <c r="A39" s="23"/>
      <c r="B39" s="23"/>
      <c r="C39" s="23"/>
      <c r="D39" s="23"/>
      <c r="E39" s="23"/>
      <c r="F39" s="23"/>
      <c r="G39" s="23"/>
      <c r="H39" s="23"/>
      <c r="J39" s="19"/>
      <c r="K39" s="19"/>
      <c r="L39" s="19"/>
      <c r="M39" s="19"/>
      <c r="N39" s="19"/>
      <c r="O39" s="19"/>
      <c r="P39" s="19"/>
      <c r="Q39" s="19"/>
      <c r="R39" s="34"/>
      <c r="T39" s="112"/>
      <c r="U39" s="112"/>
      <c r="V39" s="112"/>
      <c r="W39" s="21"/>
      <c r="X39" s="21"/>
      <c r="Y39" s="21"/>
      <c r="Z39" s="21"/>
      <c r="AA39" s="21"/>
      <c r="AB39" s="21"/>
      <c r="AC39" s="21"/>
      <c r="AD39" s="21"/>
    </row>
    <row r="40" spans="1:33" x14ac:dyDescent="0.2">
      <c r="A40" s="23"/>
      <c r="B40" s="23"/>
      <c r="C40" s="23"/>
      <c r="D40" s="23"/>
      <c r="E40" s="23"/>
      <c r="F40" s="23"/>
      <c r="G40" s="23"/>
      <c r="H40" s="23"/>
      <c r="J40" s="19"/>
      <c r="K40" s="19"/>
      <c r="L40" s="19"/>
      <c r="M40" s="19"/>
      <c r="N40" s="19"/>
      <c r="O40" s="19"/>
      <c r="P40" s="19"/>
      <c r="Q40" s="19"/>
      <c r="R40" s="34"/>
      <c r="T40" s="112"/>
      <c r="U40" s="112"/>
      <c r="V40" s="112"/>
      <c r="W40" s="21"/>
      <c r="X40" s="21"/>
      <c r="Y40" s="21"/>
      <c r="Z40" s="21"/>
      <c r="AA40" s="21"/>
      <c r="AB40" s="21"/>
      <c r="AC40" s="21"/>
      <c r="AD40" s="21"/>
    </row>
    <row r="41" spans="1:33" x14ac:dyDescent="0.2">
      <c r="A41" s="23"/>
      <c r="B41" s="23"/>
      <c r="C41" s="23"/>
      <c r="D41" s="23"/>
      <c r="E41" s="23"/>
      <c r="F41" s="23"/>
      <c r="G41" s="23"/>
      <c r="H41" s="23"/>
      <c r="J41" s="19"/>
      <c r="K41" s="19"/>
      <c r="L41" s="19"/>
      <c r="M41" s="19"/>
      <c r="N41" s="19"/>
      <c r="O41" s="19"/>
      <c r="P41" s="19"/>
      <c r="Q41" s="19"/>
      <c r="R41" s="34"/>
      <c r="T41" s="112"/>
      <c r="U41" s="112"/>
      <c r="V41" s="112"/>
      <c r="W41" s="21"/>
      <c r="X41" s="21"/>
      <c r="Y41" s="21"/>
      <c r="Z41" s="21"/>
      <c r="AA41" s="21"/>
      <c r="AB41" s="21"/>
      <c r="AC41" s="21"/>
      <c r="AD41" s="21"/>
      <c r="AF41" t="s">
        <v>768</v>
      </c>
      <c r="AG41">
        <v>205</v>
      </c>
    </row>
    <row r="42" spans="1:33" x14ac:dyDescent="0.2">
      <c r="A42" s="23"/>
      <c r="B42" s="23"/>
      <c r="C42" s="23"/>
      <c r="D42" s="23"/>
      <c r="E42" s="23"/>
      <c r="F42" s="23"/>
      <c r="G42" s="23"/>
      <c r="H42" s="23"/>
      <c r="J42" s="19"/>
      <c r="K42" s="19"/>
      <c r="L42" s="19"/>
      <c r="M42" s="19"/>
      <c r="N42" s="19"/>
      <c r="O42" s="19"/>
      <c r="P42" s="19"/>
      <c r="Q42" s="19"/>
      <c r="R42" s="34"/>
      <c r="T42" s="112"/>
      <c r="U42" s="112"/>
      <c r="V42" s="112"/>
      <c r="W42" s="21"/>
      <c r="X42" s="21"/>
      <c r="Y42" s="21"/>
      <c r="Z42" s="21"/>
      <c r="AA42" s="21"/>
      <c r="AB42" s="21"/>
      <c r="AC42" s="21"/>
      <c r="AD42" s="21"/>
      <c r="AG42" s="116" t="s">
        <v>772</v>
      </c>
    </row>
    <row r="43" spans="1:33" x14ac:dyDescent="0.2">
      <c r="A43" s="23"/>
      <c r="B43" s="23"/>
      <c r="C43" s="23"/>
      <c r="D43" s="23"/>
      <c r="E43" s="23"/>
      <c r="F43" s="23"/>
      <c r="G43" s="23"/>
      <c r="H43" s="23"/>
      <c r="J43" s="19"/>
      <c r="K43" s="19"/>
      <c r="L43" s="19"/>
      <c r="M43" s="19"/>
      <c r="N43" s="19"/>
      <c r="O43" s="19"/>
      <c r="P43" s="19"/>
      <c r="Q43" s="19"/>
      <c r="R43" s="34"/>
      <c r="T43" s="112"/>
      <c r="U43" s="112"/>
      <c r="V43" s="112"/>
      <c r="W43" s="21"/>
      <c r="X43" s="21"/>
      <c r="Y43" s="21"/>
      <c r="Z43" s="21"/>
      <c r="AA43" s="21"/>
      <c r="AB43" s="21"/>
      <c r="AC43" s="21"/>
      <c r="AD43" s="21"/>
    </row>
    <row r="44" spans="1:33" x14ac:dyDescent="0.2">
      <c r="A44" s="23" t="s">
        <v>188</v>
      </c>
      <c r="B44" s="23" t="s">
        <v>28</v>
      </c>
      <c r="C44" s="23"/>
      <c r="D44" s="23" t="s">
        <v>189</v>
      </c>
      <c r="E44" s="23" t="s">
        <v>28</v>
      </c>
      <c r="F44" s="23"/>
      <c r="G44" s="23" t="s">
        <v>190</v>
      </c>
      <c r="H44" s="23" t="s">
        <v>28</v>
      </c>
      <c r="J44" s="19" t="s">
        <v>188</v>
      </c>
      <c r="K44" s="19" t="s">
        <v>28</v>
      </c>
      <c r="L44" s="19"/>
      <c r="M44" s="19" t="s">
        <v>189</v>
      </c>
      <c r="N44" s="19" t="s">
        <v>28</v>
      </c>
      <c r="O44" s="19"/>
      <c r="P44" s="19" t="s">
        <v>190</v>
      </c>
      <c r="Q44" s="19" t="s">
        <v>28</v>
      </c>
      <c r="R44" s="34"/>
      <c r="T44" s="112" t="s">
        <v>758</v>
      </c>
      <c r="U44" s="21" t="s">
        <v>28</v>
      </c>
      <c r="V44" s="21"/>
      <c r="W44" s="21" t="s">
        <v>188</v>
      </c>
      <c r="X44" s="21" t="s">
        <v>28</v>
      </c>
      <c r="Y44" s="21"/>
      <c r="Z44" s="21" t="s">
        <v>189</v>
      </c>
      <c r="AA44" s="21" t="s">
        <v>28</v>
      </c>
      <c r="AB44" s="21"/>
      <c r="AC44" s="21" t="s">
        <v>190</v>
      </c>
      <c r="AD44" s="21" t="s">
        <v>28</v>
      </c>
    </row>
    <row r="45" spans="1:33" x14ac:dyDescent="0.2">
      <c r="A45" s="24">
        <v>-1</v>
      </c>
      <c r="B45" s="24">
        <v>1</v>
      </c>
      <c r="C45" s="23" t="s">
        <v>539</v>
      </c>
      <c r="D45" s="24">
        <v>-1</v>
      </c>
      <c r="E45" s="24">
        <v>5</v>
      </c>
      <c r="F45" s="23" t="s">
        <v>539</v>
      </c>
      <c r="G45" s="23"/>
      <c r="H45" s="23">
        <v>12</v>
      </c>
      <c r="I45" t="s">
        <v>765</v>
      </c>
      <c r="J45" s="20">
        <v>-1</v>
      </c>
      <c r="K45" s="20">
        <v>1</v>
      </c>
      <c r="L45" s="94" t="s">
        <v>716</v>
      </c>
      <c r="M45" s="20">
        <v>-1</v>
      </c>
      <c r="N45" s="20">
        <v>4</v>
      </c>
      <c r="O45" s="19" t="s">
        <v>539</v>
      </c>
      <c r="P45" s="20">
        <v>-1</v>
      </c>
      <c r="Q45" s="19">
        <v>9</v>
      </c>
      <c r="R45" s="34" t="s">
        <v>762</v>
      </c>
      <c r="T45" s="112">
        <v>-1</v>
      </c>
      <c r="U45" s="113">
        <v>1</v>
      </c>
      <c r="V45" s="113" t="s">
        <v>539</v>
      </c>
      <c r="W45" s="22">
        <v>-1</v>
      </c>
      <c r="X45" s="22">
        <v>2</v>
      </c>
      <c r="Y45" s="115" t="s">
        <v>716</v>
      </c>
      <c r="Z45" s="22">
        <v>-1</v>
      </c>
      <c r="AA45" s="22">
        <v>5</v>
      </c>
      <c r="AB45" s="21" t="s">
        <v>539</v>
      </c>
      <c r="AC45" s="22">
        <v>-1</v>
      </c>
      <c r="AD45" s="21">
        <v>8</v>
      </c>
      <c r="AE45" s="34" t="s">
        <v>759</v>
      </c>
    </row>
    <row r="46" spans="1:33" x14ac:dyDescent="0.2">
      <c r="A46" s="23"/>
      <c r="B46" s="24">
        <v>2</v>
      </c>
      <c r="C46" s="94" t="s">
        <v>716</v>
      </c>
      <c r="D46" s="24"/>
      <c r="E46" s="24">
        <v>6</v>
      </c>
      <c r="F46" s="94" t="s">
        <v>716</v>
      </c>
      <c r="G46" s="23"/>
      <c r="H46" s="23">
        <v>13</v>
      </c>
      <c r="I46" t="s">
        <v>765</v>
      </c>
      <c r="J46" s="20"/>
      <c r="K46" s="20">
        <v>2</v>
      </c>
      <c r="L46" s="19" t="s">
        <v>539</v>
      </c>
      <c r="M46" s="20"/>
      <c r="N46" s="20">
        <v>5</v>
      </c>
      <c r="O46" s="94" t="s">
        <v>716</v>
      </c>
      <c r="P46" s="19"/>
      <c r="Q46" s="19">
        <v>10</v>
      </c>
      <c r="R46" s="34" t="s">
        <v>762</v>
      </c>
      <c r="T46" s="112"/>
      <c r="U46" s="112"/>
      <c r="V46" s="112"/>
      <c r="W46" s="22"/>
      <c r="X46" s="22">
        <v>3</v>
      </c>
      <c r="Y46" s="21" t="s">
        <v>539</v>
      </c>
      <c r="Z46" s="22"/>
      <c r="AA46" s="22">
        <v>6</v>
      </c>
      <c r="AB46" s="115" t="s">
        <v>716</v>
      </c>
      <c r="AC46" s="21"/>
      <c r="AD46" s="21">
        <v>9</v>
      </c>
      <c r="AE46" s="34" t="s">
        <v>759</v>
      </c>
    </row>
    <row r="47" spans="1:33" x14ac:dyDescent="0.2">
      <c r="A47" s="24"/>
      <c r="B47" s="24">
        <v>3</v>
      </c>
      <c r="C47" s="23" t="s">
        <v>539</v>
      </c>
      <c r="D47" s="24"/>
      <c r="E47" s="24">
        <v>7</v>
      </c>
      <c r="F47" s="23" t="s">
        <v>539</v>
      </c>
      <c r="G47" s="23"/>
      <c r="H47" s="23">
        <v>14</v>
      </c>
      <c r="I47" t="s">
        <v>765</v>
      </c>
      <c r="J47" s="20"/>
      <c r="K47" s="20">
        <v>3</v>
      </c>
      <c r="L47" s="94" t="s">
        <v>716</v>
      </c>
      <c r="M47" s="20"/>
      <c r="N47" s="20">
        <v>6</v>
      </c>
      <c r="O47" s="19" t="s">
        <v>539</v>
      </c>
      <c r="P47" s="19"/>
      <c r="Q47" s="19">
        <v>11</v>
      </c>
      <c r="R47" s="34" t="s">
        <v>762</v>
      </c>
      <c r="S47" s="111"/>
      <c r="T47" s="112"/>
      <c r="U47" s="112"/>
      <c r="V47" s="112"/>
      <c r="W47" s="22"/>
      <c r="X47" s="22">
        <v>4</v>
      </c>
      <c r="Y47" s="115" t="s">
        <v>716</v>
      </c>
      <c r="Z47" s="22"/>
      <c r="AA47" s="22">
        <v>7</v>
      </c>
      <c r="AB47" s="21" t="s">
        <v>545</v>
      </c>
      <c r="AC47" s="21"/>
      <c r="AD47" s="21">
        <v>10</v>
      </c>
      <c r="AE47" s="34" t="s">
        <v>760</v>
      </c>
    </row>
    <row r="48" spans="1:33" x14ac:dyDescent="0.2">
      <c r="A48" s="24"/>
      <c r="B48" s="24">
        <v>4</v>
      </c>
      <c r="C48" s="94" t="s">
        <v>716</v>
      </c>
      <c r="D48" s="24"/>
      <c r="E48" s="24">
        <v>8</v>
      </c>
      <c r="F48" s="94" t="s">
        <v>716</v>
      </c>
      <c r="G48" s="23"/>
      <c r="H48" s="23">
        <v>15</v>
      </c>
      <c r="I48" t="s">
        <v>765</v>
      </c>
      <c r="J48" s="20"/>
      <c r="K48" s="20"/>
      <c r="L48" s="19"/>
      <c r="M48" s="20"/>
      <c r="N48" s="20">
        <v>7</v>
      </c>
      <c r="O48" s="94" t="s">
        <v>716</v>
      </c>
      <c r="P48" s="19"/>
      <c r="Q48" s="19">
        <v>12</v>
      </c>
      <c r="R48" s="34" t="s">
        <v>764</v>
      </c>
      <c r="T48" s="112"/>
      <c r="U48" s="112"/>
      <c r="V48" s="112"/>
      <c r="W48" s="22"/>
      <c r="X48" s="22"/>
      <c r="Y48" s="21"/>
      <c r="Z48" s="22"/>
      <c r="AA48" s="22"/>
      <c r="AB48" s="21"/>
      <c r="AC48" s="21"/>
      <c r="AD48" s="21"/>
      <c r="AF48" t="s">
        <v>765</v>
      </c>
      <c r="AG48">
        <v>266</v>
      </c>
    </row>
    <row r="49" spans="1:33" x14ac:dyDescent="0.2">
      <c r="A49" s="24"/>
      <c r="B49" s="24"/>
      <c r="C49" s="23"/>
      <c r="D49" s="24"/>
      <c r="E49" s="24">
        <v>9</v>
      </c>
      <c r="F49" s="23" t="s">
        <v>539</v>
      </c>
      <c r="G49" s="23"/>
      <c r="H49" s="23">
        <v>16</v>
      </c>
      <c r="I49" t="s">
        <v>765</v>
      </c>
      <c r="J49" s="19"/>
      <c r="K49" s="20"/>
      <c r="L49" s="19"/>
      <c r="M49" s="20"/>
      <c r="N49" s="20">
        <v>8</v>
      </c>
      <c r="O49" s="19" t="s">
        <v>766</v>
      </c>
      <c r="P49" s="19"/>
      <c r="Q49" s="19">
        <v>13</v>
      </c>
      <c r="R49" s="34" t="s">
        <v>764</v>
      </c>
      <c r="S49" s="111"/>
      <c r="T49" s="112"/>
      <c r="U49" s="112"/>
      <c r="V49" s="112"/>
      <c r="W49" s="21"/>
      <c r="X49" s="21"/>
      <c r="Y49" s="21"/>
      <c r="Z49" s="22"/>
      <c r="AA49" s="22"/>
      <c r="AB49" s="21"/>
      <c r="AC49" s="21"/>
      <c r="AD49" s="21"/>
      <c r="AG49" s="117" t="s">
        <v>771</v>
      </c>
    </row>
    <row r="50" spans="1:33" x14ac:dyDescent="0.2">
      <c r="A50" s="24"/>
      <c r="B50" s="24"/>
      <c r="C50" s="23"/>
      <c r="D50" s="24"/>
      <c r="E50" s="24">
        <v>10</v>
      </c>
      <c r="F50" s="94" t="s">
        <v>716</v>
      </c>
      <c r="G50" s="23"/>
      <c r="H50" s="23">
        <v>17</v>
      </c>
      <c r="I50" t="s">
        <v>765</v>
      </c>
      <c r="J50" s="20"/>
      <c r="K50" s="20"/>
      <c r="L50" s="19"/>
      <c r="M50" s="20"/>
      <c r="N50" s="20"/>
      <c r="O50" s="19"/>
      <c r="P50" s="19"/>
      <c r="Q50" s="19">
        <v>14</v>
      </c>
      <c r="R50" s="34" t="s">
        <v>764</v>
      </c>
      <c r="T50" s="112"/>
      <c r="U50" s="112"/>
      <c r="V50" s="112"/>
      <c r="W50" s="21"/>
      <c r="X50" s="21"/>
      <c r="Y50" s="21"/>
      <c r="Z50" s="21"/>
      <c r="AA50" s="21"/>
      <c r="AB50" s="21"/>
      <c r="AC50" s="21"/>
      <c r="AD50" s="21"/>
    </row>
    <row r="51" spans="1:33" x14ac:dyDescent="0.2">
      <c r="A51" s="24"/>
      <c r="B51" s="24"/>
      <c r="C51" s="23"/>
      <c r="D51" s="24"/>
      <c r="E51" s="24">
        <v>11</v>
      </c>
      <c r="F51" s="23" t="s">
        <v>544</v>
      </c>
      <c r="G51" s="23"/>
      <c r="H51" s="23">
        <v>18</v>
      </c>
      <c r="I51" t="s">
        <v>765</v>
      </c>
      <c r="J51" s="20"/>
      <c r="K51" s="20"/>
      <c r="L51" s="19"/>
      <c r="M51" s="20"/>
      <c r="N51" s="20"/>
      <c r="O51" s="19"/>
      <c r="P51" s="19"/>
      <c r="Q51" s="19"/>
      <c r="R51" s="34"/>
      <c r="T51" s="112"/>
      <c r="U51" s="112"/>
      <c r="V51" s="112"/>
      <c r="W51" s="21"/>
      <c r="X51" s="21"/>
      <c r="Y51" s="21"/>
      <c r="Z51" s="21"/>
      <c r="AA51" s="21"/>
      <c r="AB51" s="21"/>
      <c r="AC51" s="21"/>
      <c r="AD51" s="21"/>
    </row>
    <row r="52" spans="1:33" x14ac:dyDescent="0.2">
      <c r="A52" s="23"/>
      <c r="B52" s="23"/>
      <c r="C52" s="23"/>
      <c r="D52" s="23"/>
      <c r="E52" s="23"/>
      <c r="F52" s="23"/>
      <c r="G52" s="23"/>
      <c r="H52" s="23"/>
      <c r="J52" s="19"/>
      <c r="K52" s="19"/>
      <c r="L52" s="19"/>
      <c r="M52" s="19"/>
      <c r="N52" s="19"/>
      <c r="O52" s="19"/>
      <c r="P52" s="19"/>
      <c r="Q52" s="19"/>
      <c r="R52" s="34"/>
      <c r="T52" s="112"/>
      <c r="U52" s="112"/>
      <c r="V52" s="112"/>
      <c r="W52" s="21"/>
      <c r="X52" s="21"/>
      <c r="Y52" s="21"/>
      <c r="Z52" s="21"/>
      <c r="AA52" s="21"/>
      <c r="AB52" s="21"/>
      <c r="AC52" s="21"/>
      <c r="AD52" s="21"/>
    </row>
    <row r="53" spans="1:33" x14ac:dyDescent="0.2">
      <c r="A53" s="23"/>
      <c r="B53" s="23"/>
      <c r="C53" s="23"/>
      <c r="D53" s="23"/>
      <c r="E53" s="23"/>
      <c r="F53" s="23"/>
      <c r="G53" s="23"/>
      <c r="H53" s="23"/>
      <c r="J53" s="19"/>
      <c r="K53" s="19"/>
      <c r="L53" s="19"/>
      <c r="M53" s="19"/>
      <c r="N53" s="19"/>
      <c r="O53" s="19"/>
      <c r="P53" s="19"/>
      <c r="Q53" s="19"/>
      <c r="R53" s="34"/>
      <c r="T53" s="112"/>
      <c r="U53" s="112"/>
      <c r="V53" s="112"/>
      <c r="W53" s="21"/>
      <c r="X53" s="21"/>
      <c r="Y53" s="21"/>
      <c r="Z53" s="21"/>
      <c r="AA53" s="21"/>
      <c r="AB53" s="21"/>
      <c r="AC53" s="21"/>
      <c r="AD53" s="21"/>
    </row>
    <row r="54" spans="1:33" x14ac:dyDescent="0.2">
      <c r="A54" s="23"/>
      <c r="B54" s="23"/>
      <c r="C54" s="23"/>
      <c r="D54" s="23"/>
      <c r="E54" s="23"/>
      <c r="F54" s="23"/>
      <c r="G54" s="23"/>
      <c r="H54" s="23"/>
      <c r="J54" s="19"/>
      <c r="K54" s="19"/>
      <c r="L54" s="19"/>
      <c r="M54" s="19"/>
      <c r="N54" s="19"/>
      <c r="O54" s="19"/>
      <c r="P54" s="19"/>
      <c r="Q54" s="19"/>
      <c r="R54" s="34"/>
      <c r="T54" s="112"/>
      <c r="U54" s="112"/>
      <c r="V54" s="112"/>
      <c r="W54" s="21"/>
      <c r="X54" s="21"/>
      <c r="Y54" s="21"/>
      <c r="Z54" s="21"/>
      <c r="AA54" s="21"/>
      <c r="AB54" s="21"/>
      <c r="AC54" s="21"/>
      <c r="AD54" s="21"/>
    </row>
    <row r="55" spans="1:33" x14ac:dyDescent="0.2">
      <c r="A55" s="23"/>
      <c r="B55" s="23"/>
      <c r="C55" s="23"/>
      <c r="D55" s="23"/>
      <c r="E55" s="23"/>
      <c r="F55" s="23"/>
      <c r="G55" s="23"/>
      <c r="H55" s="23"/>
      <c r="J55" s="19"/>
      <c r="K55" s="19"/>
      <c r="L55" s="19"/>
      <c r="M55" s="19"/>
      <c r="N55" s="19"/>
      <c r="O55" s="19"/>
      <c r="P55" s="19"/>
      <c r="Q55" s="19"/>
      <c r="R55" s="34"/>
      <c r="T55" s="112"/>
      <c r="U55" s="112"/>
      <c r="V55" s="112"/>
      <c r="W55" s="21"/>
      <c r="X55" s="21"/>
      <c r="Y55" s="21"/>
      <c r="Z55" s="21"/>
      <c r="AA55" s="21"/>
      <c r="AB55" s="21"/>
      <c r="AC55" s="21"/>
      <c r="AD55" s="21"/>
    </row>
    <row r="56" spans="1:33" x14ac:dyDescent="0.2">
      <c r="A56" s="23"/>
      <c r="B56" s="23"/>
      <c r="C56" s="23"/>
      <c r="D56" s="23"/>
      <c r="E56" s="23"/>
      <c r="F56" s="23"/>
      <c r="G56" s="23"/>
      <c r="H56" s="23"/>
      <c r="J56" s="19"/>
      <c r="K56" s="19"/>
      <c r="L56" s="19"/>
      <c r="M56" s="19"/>
      <c r="N56" s="19"/>
      <c r="O56" s="19"/>
      <c r="P56" s="19"/>
      <c r="Q56" s="19"/>
      <c r="R56" s="34"/>
      <c r="T56" s="112"/>
      <c r="U56" s="112"/>
      <c r="V56" s="112"/>
      <c r="W56" s="21"/>
      <c r="X56" s="21"/>
      <c r="Y56" s="21"/>
      <c r="Z56" s="21"/>
      <c r="AA56" s="21"/>
      <c r="AB56" s="21"/>
      <c r="AC56" s="21"/>
      <c r="AD56" s="21"/>
    </row>
    <row r="57" spans="1:33" x14ac:dyDescent="0.2">
      <c r="A57" s="23"/>
      <c r="B57" s="23"/>
      <c r="C57" s="23"/>
      <c r="D57" s="23"/>
      <c r="E57" s="23"/>
      <c r="F57" s="23"/>
      <c r="G57" s="23"/>
      <c r="H57" s="23"/>
      <c r="J57" s="19"/>
      <c r="K57" s="19"/>
      <c r="L57" s="19"/>
      <c r="M57" s="19"/>
      <c r="N57" s="19"/>
      <c r="O57" s="19"/>
      <c r="P57" s="19"/>
      <c r="Q57" s="19"/>
      <c r="R57" s="34"/>
      <c r="T57" s="112"/>
      <c r="U57" s="112"/>
      <c r="V57" s="112"/>
      <c r="W57" s="21"/>
      <c r="X57" s="21"/>
      <c r="Y57" s="21"/>
      <c r="Z57" s="21"/>
      <c r="AA57" s="21"/>
      <c r="AB57" s="21"/>
      <c r="AC57" s="21"/>
      <c r="AD57" s="21"/>
    </row>
    <row r="58" spans="1:33" x14ac:dyDescent="0.2">
      <c r="A58" s="23"/>
      <c r="B58" s="23"/>
      <c r="C58" s="23"/>
      <c r="D58" s="23"/>
      <c r="E58" s="23"/>
      <c r="F58" s="23"/>
      <c r="G58" s="23"/>
      <c r="H58" s="23"/>
      <c r="J58" s="19"/>
      <c r="K58" s="19"/>
      <c r="L58" s="19"/>
      <c r="M58" s="19"/>
      <c r="N58" s="19"/>
      <c r="O58" s="19"/>
      <c r="P58" s="19"/>
      <c r="Q58" s="19"/>
      <c r="R58" s="34"/>
      <c r="T58" s="112"/>
      <c r="U58" s="112"/>
      <c r="V58" s="112"/>
      <c r="W58" s="21"/>
      <c r="X58" s="21"/>
      <c r="Y58" s="21"/>
      <c r="Z58" s="21"/>
      <c r="AA58" s="21"/>
      <c r="AB58" s="21"/>
      <c r="AC58" s="21"/>
      <c r="AD58" s="21"/>
    </row>
    <row r="59" spans="1:33" x14ac:dyDescent="0.2">
      <c r="A59" s="23"/>
      <c r="B59" s="23"/>
      <c r="C59" s="23"/>
      <c r="D59" s="23"/>
      <c r="E59" s="23"/>
      <c r="F59" s="23"/>
      <c r="G59" s="23"/>
      <c r="H59" s="23"/>
      <c r="J59" s="19"/>
      <c r="K59" s="19"/>
      <c r="L59" s="19"/>
      <c r="M59" s="19"/>
      <c r="N59" s="19"/>
      <c r="O59" s="19"/>
      <c r="P59" s="19"/>
      <c r="Q59" s="19"/>
      <c r="R59" s="34"/>
      <c r="T59" s="112"/>
      <c r="U59" s="112"/>
      <c r="V59" s="112"/>
      <c r="W59" s="21"/>
      <c r="X59" s="21"/>
      <c r="Y59" s="21"/>
      <c r="Z59" s="21"/>
      <c r="AA59" s="21"/>
      <c r="AB59" s="21"/>
      <c r="AC59" s="21"/>
      <c r="AD59" s="21"/>
    </row>
    <row r="60" spans="1:33" x14ac:dyDescent="0.2">
      <c r="A60" s="23"/>
      <c r="B60" s="23"/>
      <c r="C60" s="23"/>
      <c r="D60" s="23"/>
      <c r="E60" s="23"/>
      <c r="F60" s="23"/>
      <c r="G60" s="23"/>
      <c r="H60" s="23"/>
      <c r="J60" s="19"/>
      <c r="K60" s="19"/>
      <c r="L60" s="19"/>
      <c r="M60" s="19"/>
      <c r="N60" s="19"/>
      <c r="O60" s="19"/>
      <c r="P60" s="19"/>
      <c r="Q60" s="19"/>
      <c r="R60" s="34"/>
      <c r="T60" s="112"/>
      <c r="U60" s="112"/>
      <c r="V60" s="112"/>
      <c r="W60" s="21"/>
      <c r="X60" s="21"/>
      <c r="Y60" s="21"/>
      <c r="Z60" s="21"/>
      <c r="AA60" s="21"/>
      <c r="AB60" s="21"/>
      <c r="AC60" s="21"/>
      <c r="AD60" s="21"/>
    </row>
    <row r="61" spans="1:33" x14ac:dyDescent="0.2">
      <c r="A61" s="23"/>
      <c r="B61" s="23"/>
      <c r="C61" s="23"/>
      <c r="D61" s="23"/>
      <c r="E61" s="23"/>
      <c r="F61" s="23"/>
      <c r="G61" s="23"/>
      <c r="H61" s="23"/>
      <c r="J61" s="19"/>
      <c r="K61" s="19"/>
      <c r="L61" s="19"/>
      <c r="M61" s="19"/>
      <c r="N61" s="19"/>
      <c r="O61" s="19"/>
      <c r="P61" s="19"/>
      <c r="Q61" s="19"/>
      <c r="R61" s="34"/>
      <c r="T61" s="112"/>
      <c r="U61" s="112"/>
      <c r="V61" s="112"/>
      <c r="W61" s="21"/>
      <c r="X61" s="21"/>
      <c r="Y61" s="21"/>
      <c r="Z61" s="21"/>
      <c r="AA61" s="21"/>
      <c r="AB61" s="21"/>
      <c r="AC61" s="21"/>
      <c r="AD61" s="21"/>
    </row>
    <row r="62" spans="1:33" x14ac:dyDescent="0.2">
      <c r="A62" s="23"/>
      <c r="B62" s="23"/>
      <c r="C62" s="23"/>
      <c r="D62" s="23"/>
      <c r="E62" s="23"/>
      <c r="F62" s="23"/>
      <c r="G62" s="23"/>
      <c r="H62" s="23"/>
      <c r="J62" s="19"/>
      <c r="K62" s="19"/>
      <c r="L62" s="19"/>
      <c r="M62" s="19"/>
      <c r="N62" s="19"/>
      <c r="O62" s="19"/>
      <c r="P62" s="19"/>
      <c r="Q62" s="19"/>
      <c r="R62" s="34"/>
      <c r="T62" s="112"/>
      <c r="U62" s="112"/>
      <c r="V62" s="112"/>
      <c r="W62" s="21"/>
      <c r="X62" s="21"/>
      <c r="Y62" s="21"/>
      <c r="Z62" s="21"/>
      <c r="AA62" s="21"/>
      <c r="AB62" s="21"/>
      <c r="AC62" s="21"/>
      <c r="AD62" s="21"/>
    </row>
    <row r="63" spans="1:33" x14ac:dyDescent="0.2">
      <c r="A63" s="23"/>
      <c r="B63" s="23"/>
      <c r="C63" s="23"/>
      <c r="D63" s="23"/>
      <c r="E63" s="23"/>
      <c r="F63" s="23"/>
      <c r="G63" s="23"/>
      <c r="H63" s="23"/>
      <c r="J63" s="19"/>
      <c r="K63" s="19"/>
      <c r="L63" s="19"/>
      <c r="M63" s="19"/>
      <c r="N63" s="19"/>
      <c r="O63" s="19"/>
      <c r="P63" s="19"/>
      <c r="Q63" s="19"/>
      <c r="R63" s="34"/>
      <c r="T63" s="112"/>
      <c r="U63" s="112"/>
      <c r="V63" s="112"/>
      <c r="W63" s="21"/>
      <c r="X63" s="21"/>
      <c r="Y63" s="21"/>
      <c r="Z63" s="21"/>
      <c r="AA63" s="21"/>
      <c r="AB63" s="21"/>
      <c r="AC63" s="21"/>
      <c r="AD63" s="21"/>
    </row>
    <row r="64" spans="1:33" x14ac:dyDescent="0.2">
      <c r="A64" s="23" t="s">
        <v>188</v>
      </c>
      <c r="B64" s="23" t="s">
        <v>28</v>
      </c>
      <c r="C64" s="23"/>
      <c r="D64" s="23" t="s">
        <v>189</v>
      </c>
      <c r="E64" s="23" t="s">
        <v>28</v>
      </c>
      <c r="F64" s="23"/>
      <c r="G64" s="23" t="s">
        <v>190</v>
      </c>
      <c r="H64" s="23" t="s">
        <v>28</v>
      </c>
      <c r="J64" s="19" t="s">
        <v>188</v>
      </c>
      <c r="K64" s="19" t="s">
        <v>28</v>
      </c>
      <c r="L64" s="19"/>
      <c r="M64" s="19" t="s">
        <v>189</v>
      </c>
      <c r="N64" s="19" t="s">
        <v>28</v>
      </c>
      <c r="O64" s="19"/>
      <c r="P64" s="19" t="s">
        <v>190</v>
      </c>
      <c r="Q64" s="19" t="s">
        <v>28</v>
      </c>
      <c r="R64" s="34"/>
      <c r="T64" s="112" t="s">
        <v>758</v>
      </c>
      <c r="U64" s="21" t="s">
        <v>28</v>
      </c>
      <c r="V64" s="21"/>
      <c r="W64" s="21" t="s">
        <v>188</v>
      </c>
      <c r="X64" s="21" t="s">
        <v>28</v>
      </c>
      <c r="Y64" s="21"/>
      <c r="Z64" s="21" t="s">
        <v>189</v>
      </c>
      <c r="AA64" s="21" t="s">
        <v>28</v>
      </c>
      <c r="AB64" s="21"/>
      <c r="AC64" s="21" t="s">
        <v>190</v>
      </c>
      <c r="AD64" s="21" t="s">
        <v>28</v>
      </c>
    </row>
    <row r="65" spans="1:31" x14ac:dyDescent="0.2">
      <c r="A65" s="24">
        <v>-1</v>
      </c>
      <c r="B65" s="24">
        <v>1</v>
      </c>
      <c r="C65" s="23" t="s">
        <v>539</v>
      </c>
      <c r="D65" s="24">
        <v>-1</v>
      </c>
      <c r="E65" s="24">
        <v>6</v>
      </c>
      <c r="F65" s="94" t="s">
        <v>719</v>
      </c>
      <c r="G65" s="23"/>
      <c r="H65" s="23">
        <v>13</v>
      </c>
      <c r="I65" t="s">
        <v>765</v>
      </c>
      <c r="J65" s="20">
        <v>-1</v>
      </c>
      <c r="K65" s="20">
        <v>1</v>
      </c>
      <c r="L65" s="19" t="s">
        <v>539</v>
      </c>
      <c r="M65" s="20">
        <v>-1</v>
      </c>
      <c r="N65" s="20">
        <v>5</v>
      </c>
      <c r="O65" s="19" t="s">
        <v>539</v>
      </c>
      <c r="P65" s="20">
        <v>-1</v>
      </c>
      <c r="Q65" s="19">
        <v>11</v>
      </c>
      <c r="R65" s="34" t="s">
        <v>762</v>
      </c>
      <c r="T65" s="112">
        <v>-1</v>
      </c>
      <c r="U65" s="113">
        <v>1</v>
      </c>
      <c r="V65" s="113" t="s">
        <v>539</v>
      </c>
      <c r="W65" s="22">
        <v>-1</v>
      </c>
      <c r="X65" s="22">
        <v>2</v>
      </c>
      <c r="Y65" s="115" t="s">
        <v>719</v>
      </c>
      <c r="Z65" s="22">
        <v>-1</v>
      </c>
      <c r="AA65" s="22">
        <v>5</v>
      </c>
      <c r="AB65" s="21" t="s">
        <v>539</v>
      </c>
      <c r="AC65" s="22">
        <v>-1</v>
      </c>
      <c r="AD65" s="21">
        <v>9</v>
      </c>
      <c r="AE65" s="34" t="s">
        <v>759</v>
      </c>
    </row>
    <row r="66" spans="1:31" x14ac:dyDescent="0.2">
      <c r="A66" s="23"/>
      <c r="B66" s="24">
        <v>2</v>
      </c>
      <c r="C66" s="94" t="s">
        <v>719</v>
      </c>
      <c r="D66" s="24"/>
      <c r="E66" s="24">
        <v>7</v>
      </c>
      <c r="F66" s="23" t="s">
        <v>539</v>
      </c>
      <c r="G66" s="23"/>
      <c r="H66" s="23">
        <v>14</v>
      </c>
      <c r="I66" t="s">
        <v>765</v>
      </c>
      <c r="J66" s="20"/>
      <c r="K66" s="20">
        <v>2</v>
      </c>
      <c r="L66" s="94" t="s">
        <v>719</v>
      </c>
      <c r="M66" s="20"/>
      <c r="N66" s="20">
        <v>6</v>
      </c>
      <c r="O66" s="94" t="s">
        <v>719</v>
      </c>
      <c r="P66" s="19"/>
      <c r="Q66" s="19">
        <v>12</v>
      </c>
      <c r="R66" s="34" t="s">
        <v>762</v>
      </c>
      <c r="T66" s="112"/>
      <c r="U66" s="112"/>
      <c r="V66" s="112"/>
      <c r="W66" s="22"/>
      <c r="X66" s="22">
        <v>3</v>
      </c>
      <c r="Y66" s="21" t="s">
        <v>539</v>
      </c>
      <c r="Z66" s="22"/>
      <c r="AA66" s="22">
        <v>6</v>
      </c>
      <c r="AB66" s="115" t="s">
        <v>719</v>
      </c>
      <c r="AC66" s="21"/>
      <c r="AD66" s="21">
        <v>10</v>
      </c>
      <c r="AE66" s="34" t="s">
        <v>759</v>
      </c>
    </row>
    <row r="67" spans="1:31" x14ac:dyDescent="0.2">
      <c r="A67" s="24"/>
      <c r="B67" s="24">
        <v>3</v>
      </c>
      <c r="C67" s="23" t="s">
        <v>539</v>
      </c>
      <c r="D67" s="24"/>
      <c r="E67" s="24">
        <v>8</v>
      </c>
      <c r="F67" s="94" t="s">
        <v>719</v>
      </c>
      <c r="G67" s="23"/>
      <c r="H67" s="23">
        <v>15</v>
      </c>
      <c r="I67" t="s">
        <v>765</v>
      </c>
      <c r="J67" s="20"/>
      <c r="K67" s="20">
        <v>3</v>
      </c>
      <c r="L67" s="19" t="s">
        <v>539</v>
      </c>
      <c r="M67" s="20"/>
      <c r="N67" s="20">
        <v>7</v>
      </c>
      <c r="O67" s="19" t="s">
        <v>539</v>
      </c>
      <c r="P67" s="19"/>
      <c r="Q67" s="19">
        <v>13</v>
      </c>
      <c r="R67" s="34" t="s">
        <v>762</v>
      </c>
      <c r="S67" s="111"/>
      <c r="T67" s="112"/>
      <c r="U67" s="112"/>
      <c r="V67" s="112"/>
      <c r="W67" s="22"/>
      <c r="X67" s="22">
        <v>4</v>
      </c>
      <c r="Y67" s="115" t="s">
        <v>719</v>
      </c>
      <c r="Z67" s="22"/>
      <c r="AA67" s="22">
        <v>7</v>
      </c>
      <c r="AB67" s="21" t="s">
        <v>539</v>
      </c>
      <c r="AC67" s="21"/>
      <c r="AD67" s="21">
        <v>11</v>
      </c>
      <c r="AE67" s="34" t="s">
        <v>759</v>
      </c>
    </row>
    <row r="68" spans="1:31" x14ac:dyDescent="0.2">
      <c r="A68" s="24"/>
      <c r="B68" s="24">
        <v>4</v>
      </c>
      <c r="C68" s="94" t="s">
        <v>719</v>
      </c>
      <c r="D68" s="24"/>
      <c r="E68" s="24">
        <v>9</v>
      </c>
      <c r="F68" s="23" t="s">
        <v>539</v>
      </c>
      <c r="G68" s="23"/>
      <c r="H68" s="23">
        <v>16</v>
      </c>
      <c r="I68" t="s">
        <v>765</v>
      </c>
      <c r="J68" s="20"/>
      <c r="K68" s="20">
        <v>4</v>
      </c>
      <c r="L68" s="94" t="s">
        <v>719</v>
      </c>
      <c r="M68" s="20"/>
      <c r="N68" s="20">
        <v>8</v>
      </c>
      <c r="O68" s="94" t="s">
        <v>719</v>
      </c>
      <c r="P68" s="19"/>
      <c r="Q68" s="19">
        <v>14</v>
      </c>
      <c r="R68" s="34" t="s">
        <v>764</v>
      </c>
      <c r="T68" s="112"/>
      <c r="U68" s="112"/>
      <c r="V68" s="112"/>
      <c r="W68" s="22"/>
      <c r="X68" s="22"/>
      <c r="Y68" s="21"/>
      <c r="Z68" s="22"/>
      <c r="AA68" s="22">
        <v>8</v>
      </c>
      <c r="AB68" s="21" t="s">
        <v>543</v>
      </c>
      <c r="AC68" s="21"/>
      <c r="AD68" s="21">
        <v>12</v>
      </c>
      <c r="AE68" s="34" t="s">
        <v>760</v>
      </c>
    </row>
    <row r="69" spans="1:31" x14ac:dyDescent="0.2">
      <c r="A69" s="24"/>
      <c r="B69" s="24">
        <v>5</v>
      </c>
      <c r="C69" s="23" t="s">
        <v>539</v>
      </c>
      <c r="D69" s="24"/>
      <c r="E69" s="24">
        <v>10</v>
      </c>
      <c r="F69" s="94" t="s">
        <v>719</v>
      </c>
      <c r="G69" s="23"/>
      <c r="H69" s="23">
        <v>17</v>
      </c>
      <c r="I69" t="s">
        <v>765</v>
      </c>
      <c r="J69" s="19"/>
      <c r="K69" s="20"/>
      <c r="L69" s="19"/>
      <c r="M69" s="20"/>
      <c r="N69" s="19">
        <v>9</v>
      </c>
      <c r="O69" s="19" t="s">
        <v>539</v>
      </c>
      <c r="P69" s="19"/>
      <c r="Q69" s="19">
        <v>15</v>
      </c>
      <c r="R69" s="34" t="s">
        <v>764</v>
      </c>
      <c r="T69" s="112"/>
      <c r="U69" s="112"/>
      <c r="V69" s="112"/>
      <c r="W69" s="21"/>
      <c r="X69" s="22"/>
      <c r="Y69" s="21"/>
      <c r="Z69" s="22"/>
      <c r="AA69" s="22"/>
      <c r="AB69" s="21"/>
      <c r="AC69" s="21"/>
      <c r="AD69" s="21"/>
    </row>
    <row r="70" spans="1:31" x14ac:dyDescent="0.2">
      <c r="A70" s="24"/>
      <c r="B70" s="24"/>
      <c r="C70" s="23"/>
      <c r="D70" s="24"/>
      <c r="E70" s="24">
        <v>11</v>
      </c>
      <c r="F70" s="23" t="s">
        <v>539</v>
      </c>
      <c r="G70" s="23"/>
      <c r="H70" s="23">
        <v>18</v>
      </c>
      <c r="I70" t="s">
        <v>765</v>
      </c>
      <c r="J70" s="20"/>
      <c r="K70" s="20"/>
      <c r="L70" s="19"/>
      <c r="M70" s="20"/>
      <c r="N70" s="19">
        <v>10</v>
      </c>
      <c r="O70" s="19" t="s">
        <v>548</v>
      </c>
      <c r="P70" s="19"/>
      <c r="Q70" s="19">
        <v>16</v>
      </c>
      <c r="R70" s="34" t="s">
        <v>764</v>
      </c>
      <c r="S70" s="111"/>
      <c r="T70" s="112"/>
      <c r="U70" s="112"/>
      <c r="V70" s="112"/>
      <c r="W70" s="21"/>
      <c r="X70" s="21"/>
      <c r="Y70" s="21"/>
      <c r="Z70" s="21"/>
      <c r="AA70" s="22"/>
      <c r="AB70" s="21"/>
      <c r="AC70" s="22"/>
      <c r="AD70" s="21"/>
    </row>
    <row r="71" spans="1:31" x14ac:dyDescent="0.2">
      <c r="A71" s="24"/>
      <c r="B71" s="24"/>
      <c r="C71" s="23"/>
      <c r="D71" s="24"/>
      <c r="E71" s="24">
        <v>12</v>
      </c>
      <c r="F71" s="23" t="s">
        <v>547</v>
      </c>
      <c r="G71" s="23"/>
      <c r="H71" s="23">
        <v>19</v>
      </c>
      <c r="I71" t="s">
        <v>765</v>
      </c>
      <c r="J71" s="20"/>
      <c r="K71" s="20"/>
      <c r="L71" s="19"/>
      <c r="M71" s="20"/>
      <c r="N71" s="19"/>
      <c r="O71" s="19"/>
      <c r="P71" s="19"/>
      <c r="Q71" s="19"/>
      <c r="R71" s="34"/>
      <c r="T71" s="112"/>
      <c r="U71" s="112"/>
      <c r="V71" s="112"/>
      <c r="W71" s="21"/>
      <c r="X71" s="21"/>
      <c r="Y71" s="21"/>
      <c r="Z71" s="21"/>
      <c r="AA71" s="21"/>
      <c r="AB71" s="21"/>
      <c r="AC71" s="21"/>
      <c r="AD71" s="21"/>
    </row>
    <row r="72" spans="1:31" x14ac:dyDescent="0.2">
      <c r="A72" s="23"/>
      <c r="B72" s="23"/>
      <c r="C72" s="23"/>
      <c r="D72" s="23"/>
      <c r="E72" s="24"/>
      <c r="F72" s="23"/>
      <c r="G72" s="23"/>
      <c r="H72" s="23">
        <v>20</v>
      </c>
      <c r="I72" t="s">
        <v>765</v>
      </c>
      <c r="J72" s="19"/>
      <c r="K72" s="19"/>
      <c r="L72" s="19"/>
      <c r="M72" s="19"/>
      <c r="N72" s="20"/>
      <c r="O72" s="19"/>
      <c r="P72" s="19"/>
      <c r="Q72" s="19"/>
      <c r="R72" s="34"/>
      <c r="T72" s="112"/>
      <c r="U72" s="112"/>
      <c r="V72" s="112"/>
      <c r="W72" s="21"/>
      <c r="X72" s="21"/>
      <c r="Y72" s="21"/>
      <c r="Z72" s="21"/>
      <c r="AA72" s="21"/>
      <c r="AB72" s="21"/>
      <c r="AC72" s="21"/>
      <c r="AD72" s="21"/>
    </row>
    <row r="73" spans="1:31" x14ac:dyDescent="0.2">
      <c r="A73" s="23"/>
      <c r="B73" s="23"/>
      <c r="C73" s="23"/>
      <c r="D73" s="23"/>
      <c r="E73" s="23"/>
      <c r="F73" s="23"/>
      <c r="G73" s="23"/>
      <c r="H73" s="23"/>
      <c r="J73" s="19"/>
      <c r="K73" s="19"/>
      <c r="L73" s="19"/>
      <c r="M73" s="19"/>
      <c r="N73" s="19"/>
      <c r="O73" s="19"/>
      <c r="P73" s="19"/>
      <c r="Q73" s="19"/>
      <c r="R73" s="34"/>
      <c r="T73" s="112"/>
      <c r="U73" s="112"/>
      <c r="V73" s="112"/>
      <c r="W73" s="21"/>
      <c r="X73" s="21"/>
      <c r="Y73" s="21"/>
      <c r="Z73" s="21"/>
      <c r="AA73" s="21"/>
      <c r="AB73" s="21"/>
      <c r="AC73" s="21"/>
      <c r="AD73" s="21"/>
    </row>
    <row r="74" spans="1:31" x14ac:dyDescent="0.2">
      <c r="J74" s="19"/>
      <c r="K74" s="19"/>
      <c r="L74" s="19"/>
      <c r="M74" s="19"/>
      <c r="N74" s="19"/>
      <c r="O74" s="19"/>
      <c r="P74" s="19"/>
      <c r="Q74" s="19"/>
      <c r="R74" s="34"/>
      <c r="T74" s="112"/>
      <c r="U74" s="112"/>
      <c r="V74" s="112"/>
      <c r="W74" s="21"/>
      <c r="X74" s="21"/>
      <c r="Y74" s="21"/>
      <c r="Z74" s="21"/>
      <c r="AA74" s="21"/>
      <c r="AB74" s="21"/>
      <c r="AC74" s="21"/>
      <c r="AD74" s="21"/>
    </row>
    <row r="75" spans="1:31" x14ac:dyDescent="0.2">
      <c r="R75" s="34"/>
    </row>
    <row r="80" spans="1:31" x14ac:dyDescent="0.2">
      <c r="G80" t="s">
        <v>196</v>
      </c>
      <c r="M80" t="s">
        <v>199</v>
      </c>
    </row>
    <row r="81" spans="7:14" x14ac:dyDescent="0.2">
      <c r="G81" t="s">
        <v>197</v>
      </c>
      <c r="M81" t="s">
        <v>200</v>
      </c>
    </row>
    <row r="82" spans="7:14" x14ac:dyDescent="0.2">
      <c r="G82" t="s">
        <v>198</v>
      </c>
    </row>
    <row r="83" spans="7:14" x14ac:dyDescent="0.2">
      <c r="M83" t="s">
        <v>201</v>
      </c>
      <c r="N83" s="2" t="s">
        <v>206</v>
      </c>
    </row>
    <row r="84" spans="7:14" x14ac:dyDescent="0.2">
      <c r="M84" t="s">
        <v>202</v>
      </c>
      <c r="N84" s="2"/>
    </row>
    <row r="85" spans="7:14" x14ac:dyDescent="0.2">
      <c r="G85" t="s">
        <v>207</v>
      </c>
      <c r="M85" t="s">
        <v>203</v>
      </c>
      <c r="N85" s="2"/>
    </row>
    <row r="86" spans="7:14" x14ac:dyDescent="0.2">
      <c r="G86" t="s">
        <v>208</v>
      </c>
      <c r="M86" t="s">
        <v>204</v>
      </c>
      <c r="N86" s="2"/>
    </row>
    <row r="87" spans="7:14" x14ac:dyDescent="0.2">
      <c r="G87" t="s">
        <v>209</v>
      </c>
      <c r="M87" t="s">
        <v>205</v>
      </c>
      <c r="N87" s="2"/>
    </row>
    <row r="88" spans="7:14" x14ac:dyDescent="0.2">
      <c r="M88" t="s">
        <v>363</v>
      </c>
    </row>
  </sheetData>
  <mergeCells count="3">
    <mergeCell ref="A5:H5"/>
    <mergeCell ref="J5:Q5"/>
    <mergeCell ref="T5:AD5"/>
  </mergeCells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Pre_Research</vt:lpstr>
      <vt:lpstr>ResFlow</vt:lpstr>
      <vt:lpstr>Guide1</vt:lpstr>
      <vt:lpstr>Dungeon&amp;Framework</vt:lpstr>
      <vt:lpstr>StarIdelRewards</vt:lpstr>
      <vt:lpstr>CardUpgrade</vt:lpstr>
      <vt:lpstr>ProgressReward</vt:lpstr>
      <vt:lpstr>Chest&amp;Cards&amp;Offer</vt:lpstr>
      <vt:lpstr>CardsStar&amp;Rewards</vt:lpstr>
      <vt:lpstr>PlayerMatrix</vt:lpstr>
      <vt:lpstr>Reference1</vt:lpstr>
      <vt:lpstr>CourseLevel&amp;Rewards&amp;PVP</vt:lpstr>
      <vt:lpstr>玩法&amp;产出黑点图</vt:lpstr>
      <vt:lpstr>Review</vt:lpstr>
      <vt:lpstr>剧本精细设计</vt:lpstr>
      <vt:lpstr>PVP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cp:lastPrinted>2022-03-18T06:28:06Z</cp:lastPrinted>
  <dcterms:created xsi:type="dcterms:W3CDTF">2022-02-15T12:10:59Z</dcterms:created>
  <dcterms:modified xsi:type="dcterms:W3CDTF">2022-04-22T12:49:06Z</dcterms:modified>
</cp:coreProperties>
</file>