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ee System/"/>
    </mc:Choice>
  </mc:AlternateContent>
  <xr:revisionPtr revIDLastSave="0" documentId="13_ncr:1_{61EDF1C5-DBEC-8E4D-86DE-CC9C84B0FF70}" xr6:coauthVersionLast="47" xr6:coauthVersionMax="47" xr10:uidLastSave="{00000000-0000-0000-0000-000000000000}"/>
  <bookViews>
    <workbookView xWindow="-480" yWindow="-20500" windowWidth="33600" windowHeight="18780" activeTab="3" xr2:uid="{AE8D959E-CB57-7841-B8F1-A546B7A0C952}"/>
  </bookViews>
  <sheets>
    <sheet name="总表" sheetId="1" r:id="rId1"/>
    <sheet name="技能表" sheetId="2" r:id="rId2"/>
    <sheet name="Prize表" sheetId="3" r:id="rId3"/>
    <sheet name="Research" sheetId="4" r:id="rId4"/>
    <sheet name="链式礼包规划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4" l="1"/>
  <c r="J20" i="4"/>
  <c r="J11" i="4"/>
  <c r="I2" i="4"/>
  <c r="I29" i="4"/>
  <c r="I20" i="4"/>
  <c r="I11" i="4"/>
  <c r="H33" i="4"/>
  <c r="F64" i="4"/>
  <c r="F62" i="4"/>
  <c r="F60" i="4"/>
  <c r="H8" i="4"/>
  <c r="H31" i="4"/>
  <c r="H29" i="4"/>
  <c r="H26" i="4"/>
  <c r="H23" i="4"/>
  <c r="H20" i="4"/>
  <c r="H17" i="4"/>
  <c r="H14" i="4"/>
  <c r="H5" i="4"/>
  <c r="A47" i="4"/>
  <c r="B47" i="4" s="1"/>
  <c r="C43" i="4"/>
  <c r="C42" i="4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P15" i="1"/>
  <c r="P4" i="1"/>
  <c r="P5" i="1"/>
  <c r="P6" i="1"/>
  <c r="P7" i="1"/>
  <c r="P8" i="1"/>
  <c r="P9" i="1"/>
  <c r="P10" i="1"/>
  <c r="P11" i="1"/>
  <c r="P12" i="1"/>
  <c r="P13" i="1"/>
  <c r="P14" i="1"/>
  <c r="P16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D51" i="4" l="1"/>
  <c r="B54" i="4" s="1"/>
  <c r="C51" i="4"/>
  <c r="B51" i="4"/>
  <c r="H11" i="4" l="1"/>
  <c r="H2" i="4"/>
  <c r="D58" i="4"/>
  <c r="B58" i="4"/>
  <c r="C58" i="4"/>
</calcChain>
</file>

<file path=xl/sharedStrings.xml><?xml version="1.0" encoding="utf-8"?>
<sst xmlns="http://schemas.openxmlformats.org/spreadsheetml/2006/main" count="341" uniqueCount="177">
  <si>
    <t>Notes</t>
  </si>
  <si>
    <t>rarity</t>
  </si>
  <si>
    <t>type</t>
  </si>
  <si>
    <t>rate</t>
  </si>
  <si>
    <t>value</t>
  </si>
  <si>
    <t>buff_list</t>
  </si>
  <si>
    <t>extra_trophy</t>
  </si>
  <si>
    <t>tropy_shield</t>
  </si>
  <si>
    <t>match_type</t>
  </si>
  <si>
    <t>kingdom_extra_score</t>
  </si>
  <si>
    <t>kingdom_score_shield</t>
  </si>
  <si>
    <t>prop_id</t>
  </si>
  <si>
    <t>prop_type</t>
  </si>
  <si>
    <t>prop_color</t>
  </si>
  <si>
    <t>prop_num</t>
  </si>
  <si>
    <t>chest_type</t>
  </si>
  <si>
    <t>id</t>
  </si>
  <si>
    <t>name</t>
  </si>
  <si>
    <t>icon</t>
  </si>
  <si>
    <t>shop_prefab</t>
  </si>
  <si>
    <t>game_prefab</t>
  </si>
  <si>
    <t>sort</t>
  </si>
  <si>
    <t>free</t>
  </si>
  <si>
    <t>skill_level</t>
  </si>
  <si>
    <t>skill1</t>
  </si>
  <si>
    <t>Skill1_note</t>
  </si>
  <si>
    <t>skill2</t>
  </si>
  <si>
    <t>Skill2_note</t>
  </si>
  <si>
    <t>skill3</t>
  </si>
  <si>
    <t>Skill3_note</t>
  </si>
  <si>
    <t>skill4</t>
  </si>
  <si>
    <t>Skill4_note</t>
  </si>
  <si>
    <t>skill5</t>
  </si>
  <si>
    <t>Skill5_note</t>
  </si>
  <si>
    <t>skill6</t>
  </si>
  <si>
    <t>Skill6_note</t>
  </si>
  <si>
    <t>condition1</t>
  </si>
  <si>
    <t>condition2</t>
  </si>
  <si>
    <t>condition3</t>
  </si>
  <si>
    <t>condition4</t>
  </si>
  <si>
    <t>condition5</t>
  </si>
  <si>
    <t>减少指针速度 5%</t>
  </si>
  <si>
    <t>减少指针速度 10%</t>
  </si>
  <si>
    <t>减少指针速度 15%</t>
  </si>
  <si>
    <t>减少指针速度 20%</t>
  </si>
  <si>
    <t>common skills</t>
  </si>
  <si>
    <t>Special SKills</t>
  </si>
  <si>
    <t>Eagle - 额外紫卡</t>
  </si>
  <si>
    <t>Eagle - 激励球</t>
  </si>
  <si>
    <t>Stage 胜利 - 额外杯数</t>
  </si>
  <si>
    <t xml:space="preserve">Stage - 失败 - 减少掉杯 </t>
  </si>
  <si>
    <t xml:space="preserve">Kingdom - eagle - 额外钻石 </t>
  </si>
  <si>
    <t>Arena - Albtross - 更多激励球</t>
  </si>
  <si>
    <t>cover</t>
  </si>
  <si>
    <t>reduce_speed</t>
  </si>
  <si>
    <t>extra_coins</t>
  </si>
  <si>
    <t>extra_cards</t>
  </si>
  <si>
    <t>extra_balls_pro</t>
  </si>
  <si>
    <t>trophy_shield</t>
  </si>
  <si>
    <t>extra_diamonds</t>
  </si>
  <si>
    <t>birde - 金币10</t>
  </si>
  <si>
    <t>birde - 金币20</t>
  </si>
  <si>
    <t>birde - 金币30</t>
  </si>
  <si>
    <t>birde - 金币40</t>
  </si>
  <si>
    <t>Eagle - 额外紫卡1</t>
  </si>
  <si>
    <t>Eagle - 额外紫卡2</t>
  </si>
  <si>
    <t>Eagle - 额外紫卡3</t>
  </si>
  <si>
    <t>Eagle - 额外紫卡4</t>
  </si>
  <si>
    <t>Kingdom - Albatross- 更多激励球</t>
  </si>
  <si>
    <t>Kingdom - Eagle - 更多激励球</t>
  </si>
  <si>
    <t>Kingdom - Birde- 更多激励球</t>
  </si>
  <si>
    <t>HOLE IN ONE- 激励球 4</t>
  </si>
  <si>
    <t>Albatross - 激励球 3</t>
  </si>
  <si>
    <t>Eagle - 激励球 2</t>
  </si>
  <si>
    <t>birde - 激励球 1</t>
  </si>
  <si>
    <t xml:space="preserve">Kingdom - HOLE_IN_ONE - 更多球 </t>
  </si>
  <si>
    <t>Eagle - 返还球</t>
  </si>
  <si>
    <t>skill_id</t>
  </si>
  <si>
    <t>reback_ball</t>
  </si>
  <si>
    <t>reback_challenge_shield</t>
  </si>
  <si>
    <t>Eagle-返还球</t>
  </si>
  <si>
    <t>prize1</t>
  </si>
  <si>
    <t>prize2</t>
  </si>
  <si>
    <t>prize3</t>
  </si>
  <si>
    <t>prize4</t>
  </si>
  <si>
    <t>prize5</t>
  </si>
  <si>
    <t>prize6</t>
  </si>
  <si>
    <t>note1</t>
  </si>
  <si>
    <t>note2</t>
  </si>
  <si>
    <t>note3</t>
  </si>
  <si>
    <t>note4</t>
  </si>
  <si>
    <t>note5</t>
  </si>
  <si>
    <t>note6</t>
  </si>
  <si>
    <t>激励球</t>
  </si>
  <si>
    <t>Kingdom - 激励球</t>
  </si>
  <si>
    <t>desc</t>
  </si>
  <si>
    <t>desc_title</t>
  </si>
  <si>
    <t>desc_sign</t>
  </si>
  <si>
    <t>reward</t>
  </si>
  <si>
    <t>+</t>
  </si>
  <si>
    <t>reduce_needle_speed_name</t>
  </si>
  <si>
    <t>reduce_needle_speed_desc</t>
  </si>
  <si>
    <t>epic_card_add</t>
  </si>
  <si>
    <t>coin_add</t>
  </si>
  <si>
    <t>extra_balls</t>
  </si>
  <si>
    <t>Royale Match Endless Treasure</t>
  </si>
  <si>
    <t>锤子*1</t>
  </si>
  <si>
    <t>Free</t>
  </si>
  <si>
    <t>100金币</t>
  </si>
  <si>
    <t>白银宝箱</t>
  </si>
  <si>
    <t>第一屏</t>
  </si>
  <si>
    <t>金币*3000</t>
  </si>
  <si>
    <t>TNT*1</t>
  </si>
  <si>
    <t>紫色银宝箱</t>
  </si>
  <si>
    <t>弓箭*1</t>
  </si>
  <si>
    <t>火炮*1</t>
  </si>
  <si>
    <t>魔术帽*1</t>
  </si>
  <si>
    <t>（200金币 +  烟花*2 + TNT*2 + 万花筒*2）</t>
  </si>
  <si>
    <t>原则：</t>
  </si>
  <si>
    <t>无论任何情况下，一屏只有一个付费口</t>
  </si>
  <si>
    <t>奖励华丽↑ 价值↑ 礼包价格↑</t>
  </si>
  <si>
    <t>紫色盒子*1</t>
  </si>
  <si>
    <t>（锤子*1 + 弓箭*1 + 火炮*1 + 魔术帽*1）</t>
  </si>
  <si>
    <t>4000金币</t>
  </si>
  <si>
    <t>TNT*2</t>
  </si>
  <si>
    <t>黄金宝箱</t>
  </si>
  <si>
    <t>（烟花*1 + TNT*1 + 万花筒*1 + 魔术帽*1 ）</t>
  </si>
  <si>
    <t>火炮*2</t>
  </si>
  <si>
    <t>锤子*2</t>
  </si>
  <si>
    <t>弓箭*2</t>
  </si>
  <si>
    <t>皇室战争卖表情</t>
  </si>
  <si>
    <t>Golf Clash 卖表情与球钉</t>
  </si>
  <si>
    <t>打磨游戏感</t>
  </si>
  <si>
    <t>5000金币</t>
  </si>
  <si>
    <t>30min无限体力</t>
  </si>
  <si>
    <t>魔术帽*2</t>
  </si>
  <si>
    <t>30min无限烟花</t>
  </si>
  <si>
    <t>30min无限万花筒</t>
  </si>
  <si>
    <t>30min无限TNT</t>
  </si>
  <si>
    <t>1000金币</t>
  </si>
  <si>
    <t>$2.79</t>
  </si>
  <si>
    <t>$10.99</t>
  </si>
  <si>
    <t>2000金币</t>
  </si>
  <si>
    <t>万花筒*3</t>
  </si>
  <si>
    <t>TNT*3</t>
  </si>
  <si>
    <t>烟花*3</t>
  </si>
  <si>
    <t>金币价值</t>
  </si>
  <si>
    <t>Royale Match 价值比例</t>
  </si>
  <si>
    <t>unit价值</t>
  </si>
  <si>
    <t>价值</t>
  </si>
  <si>
    <t>万花筒</t>
  </si>
  <si>
    <t>TNT</t>
  </si>
  <si>
    <t>烟花</t>
  </si>
  <si>
    <t>锤子</t>
  </si>
  <si>
    <t>魔法帽子</t>
  </si>
  <si>
    <t>火炮</t>
  </si>
  <si>
    <t>弓箭</t>
  </si>
  <si>
    <t>价值比例</t>
  </si>
  <si>
    <t>购买之后可获得总价值-算上免费</t>
  </si>
  <si>
    <t>30min 无限体力</t>
  </si>
  <si>
    <t>按照一局2min算</t>
  </si>
  <si>
    <t>15个万花筒</t>
  </si>
  <si>
    <t>15个TNT</t>
  </si>
  <si>
    <t>15点体力</t>
  </si>
  <si>
    <t>250钻</t>
  </si>
  <si>
    <t xml:space="preserve">$2.5 </t>
  </si>
  <si>
    <t>（TNT*1+ 弓箭*1）</t>
  </si>
  <si>
    <t>道具</t>
  </si>
  <si>
    <t>BUFF</t>
  </si>
  <si>
    <t>金币</t>
  </si>
  <si>
    <t>体力</t>
  </si>
  <si>
    <t>奖励模式：</t>
  </si>
  <si>
    <t>礼包本身有吸引力</t>
  </si>
  <si>
    <t>同屏的FREE奖励中有一个有吸引力</t>
  </si>
  <si>
    <t>2~3倍的价值</t>
  </si>
  <si>
    <t>球钉的充能价值</t>
  </si>
  <si>
    <t>Coin Master 链式礼包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</si>
</sst>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苹方-简"/>
      <family val="2"/>
    </font>
    <font>
      <sz val="12"/>
      <color rgb="FFFF0000"/>
      <name val="苹方-简"/>
      <family val="2"/>
    </font>
    <font>
      <sz val="12"/>
      <color rgb="FF000000"/>
      <name val="苹方-简"/>
      <family val="2"/>
    </font>
    <font>
      <sz val="8"/>
      <name val="苹方-简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1" fillId="2" borderId="1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2" fillId="2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0" xfId="0" applyFill="1"/>
    <xf numFmtId="0" fontId="0" fillId="8" borderId="0" xfId="0" applyFill="1"/>
    <xf numFmtId="0" fontId="0" fillId="9" borderId="0" xfId="0" applyFill="1"/>
    <xf numFmtId="0" fontId="0" fillId="10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Research!$H$2:$H$33</c:f>
              <c:numCache>
                <c:formatCode>General</c:formatCode>
                <c:ptCount val="32"/>
                <c:pt idx="0">
                  <c:v>0.22172839506172839</c:v>
                </c:pt>
                <c:pt idx="3">
                  <c:v>0.2</c:v>
                </c:pt>
                <c:pt idx="6">
                  <c:v>0.94234567901234567</c:v>
                </c:pt>
                <c:pt idx="9">
                  <c:v>6.7206172839506175</c:v>
                </c:pt>
                <c:pt idx="12">
                  <c:v>3.3933333333333335</c:v>
                </c:pt>
                <c:pt idx="15">
                  <c:v>1.2195061728395062</c:v>
                </c:pt>
                <c:pt idx="18">
                  <c:v>10.439012345679012</c:v>
                </c:pt>
                <c:pt idx="21">
                  <c:v>1.8292592592592591</c:v>
                </c:pt>
                <c:pt idx="24">
                  <c:v>2.2172839506172841</c:v>
                </c:pt>
                <c:pt idx="27">
                  <c:v>11.441234567901235</c:v>
                </c:pt>
                <c:pt idx="29">
                  <c:v>1.5520987654320988</c:v>
                </c:pt>
                <c:pt idx="31">
                  <c:v>22.861111111111114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2-1C44-B08F-AE66BDED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80031"/>
        <c:axId val="1836201903"/>
      </c:lineChart>
      <c:catAx>
        <c:axId val="187488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1903"/>
        <c:crosses val="autoZero"/>
        <c:auto val="1"/>
        <c:lblAlgn val="ctr"/>
        <c:lblOffset val="100"/>
        <c:noMultiLvlLbl val="0"/>
      </c:catAx>
      <c:valAx>
        <c:axId val="18362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8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888999</xdr:colOff>
      <xdr:row>3</xdr:row>
      <xdr:rowOff>76200</xdr:rowOff>
    </xdr:from>
    <xdr:to>
      <xdr:col>19</xdr:col>
      <xdr:colOff>656182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5A3ED-FED7-D047-BFDF-3313DFD77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79899" y="800100"/>
          <a:ext cx="3577183" cy="2819400"/>
        </a:xfrm>
        <a:prstGeom prst="rect">
          <a:avLst/>
        </a:prstGeom>
      </xdr:spPr>
    </xdr:pic>
    <xdr:clientData/>
  </xdr:twoCellAnchor>
  <xdr:twoCellAnchor>
    <xdr:from>
      <xdr:col>6</xdr:col>
      <xdr:colOff>901700</xdr:colOff>
      <xdr:row>36</xdr:row>
      <xdr:rowOff>209550</xdr:rowOff>
    </xdr:from>
    <xdr:to>
      <xdr:col>11</xdr:col>
      <xdr:colOff>139700</xdr:colOff>
      <xdr:row>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88A2A-C7F3-C242-A2FA-78FCAE03C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F4E4-17F2-2041-B9BC-81AB44595C68}">
  <dimension ref="A1:AB16"/>
  <sheetViews>
    <sheetView zoomScale="93" workbookViewId="0">
      <selection activeCell="B26" sqref="B26"/>
    </sheetView>
  </sheetViews>
  <sheetFormatPr baseColWidth="10" defaultRowHeight="19"/>
  <cols>
    <col min="1" max="1" width="23.85546875" customWidth="1"/>
    <col min="2" max="2" width="28.5703125" customWidth="1"/>
    <col min="8" max="8" width="17.5703125" customWidth="1"/>
    <col min="9" max="10" width="8" customWidth="1"/>
    <col min="11" max="12" width="7.85546875" customWidth="1"/>
    <col min="13" max="13" width="10.7109375" style="2"/>
    <col min="14" max="14" width="18.7109375" style="2" customWidth="1"/>
    <col min="15" max="15" width="10.7109375" style="3" customWidth="1"/>
    <col min="16" max="16" width="16.5703125" style="3" customWidth="1"/>
    <col min="17" max="18" width="10.7109375" style="4"/>
    <col min="19" max="19" width="10.7109375" style="5"/>
    <col min="20" max="20" width="10.7109375" style="5" customWidth="1"/>
    <col min="21" max="22" width="10.7109375" style="6"/>
    <col min="23" max="24" width="10.7109375" style="8"/>
    <col min="25" max="26" width="10.7109375" style="6"/>
    <col min="27" max="28" width="10.7109375" style="5"/>
  </cols>
  <sheetData>
    <row r="1" spans="1:2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</row>
    <row r="2" spans="1:28">
      <c r="A2" t="s">
        <v>45</v>
      </c>
      <c r="B2" t="s">
        <v>46</v>
      </c>
      <c r="C2" t="s">
        <v>16</v>
      </c>
      <c r="D2" t="s">
        <v>2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1</v>
      </c>
      <c r="L2" t="s">
        <v>53</v>
      </c>
      <c r="M2" s="2" t="s">
        <v>24</v>
      </c>
      <c r="N2" s="2" t="s">
        <v>25</v>
      </c>
      <c r="O2" s="3" t="s">
        <v>26</v>
      </c>
      <c r="P2" s="3" t="s">
        <v>27</v>
      </c>
      <c r="Q2" s="4" t="s">
        <v>28</v>
      </c>
      <c r="R2" s="4" t="s">
        <v>29</v>
      </c>
      <c r="S2" s="5" t="s">
        <v>30</v>
      </c>
      <c r="T2" s="5" t="s">
        <v>31</v>
      </c>
      <c r="U2" s="6" t="s">
        <v>32</v>
      </c>
      <c r="V2" s="6" t="s">
        <v>33</v>
      </c>
      <c r="W2" s="7" t="s">
        <v>34</v>
      </c>
      <c r="X2" s="7" t="s">
        <v>35</v>
      </c>
      <c r="Y2" s="6" t="s">
        <v>32</v>
      </c>
      <c r="Z2" s="6" t="s">
        <v>33</v>
      </c>
      <c r="AA2" s="5" t="s">
        <v>30</v>
      </c>
      <c r="AB2" s="5" t="s">
        <v>31</v>
      </c>
    </row>
    <row r="3" spans="1:28">
      <c r="A3" t="s">
        <v>60</v>
      </c>
      <c r="B3" s="1" t="s">
        <v>49</v>
      </c>
      <c r="C3">
        <v>1</v>
      </c>
      <c r="D3">
        <v>26</v>
      </c>
      <c r="I3">
        <v>1</v>
      </c>
      <c r="J3">
        <v>1</v>
      </c>
      <c r="K3">
        <v>1</v>
      </c>
      <c r="L3">
        <v>0</v>
      </c>
      <c r="M3" s="2">
        <v>1001</v>
      </c>
      <c r="N3" s="2" t="str">
        <f>IF(M3&lt;&gt;"",VLOOKUP(M3,技能表!A:B,2,FALSE),"")</f>
        <v>birde - 金币10</v>
      </c>
      <c r="O3" s="3">
        <v>2001</v>
      </c>
      <c r="P3" s="3" t="str">
        <f>IF(O3&lt;&gt;"",VLOOKUP(O3,技能表!A:B,2,FALSE),"")</f>
        <v>Stage 胜利 - 额外杯数</v>
      </c>
    </row>
    <row r="4" spans="1:28">
      <c r="A4" t="s">
        <v>61</v>
      </c>
      <c r="B4" s="1" t="s">
        <v>49</v>
      </c>
      <c r="C4">
        <v>2</v>
      </c>
      <c r="D4">
        <v>26</v>
      </c>
      <c r="I4">
        <v>2</v>
      </c>
      <c r="J4">
        <v>0</v>
      </c>
      <c r="K4">
        <v>2</v>
      </c>
      <c r="L4">
        <v>0</v>
      </c>
      <c r="M4" s="2">
        <v>1002</v>
      </c>
      <c r="N4" s="2" t="str">
        <f>IF(M4&lt;&gt;"",VLOOKUP(M4,技能表!A:B,2,FALSE),"")</f>
        <v>birde - 金币20</v>
      </c>
      <c r="O4" s="3">
        <v>2002</v>
      </c>
      <c r="P4" s="3" t="str">
        <f>IF(O4&lt;&gt;"",VLOOKUP(O4,技能表!A:B,2,FALSE),"")</f>
        <v>Stage 胜利 - 额外杯数</v>
      </c>
    </row>
    <row r="5" spans="1:28">
      <c r="A5" t="s">
        <v>62</v>
      </c>
      <c r="B5" s="1" t="s">
        <v>49</v>
      </c>
      <c r="C5">
        <v>3</v>
      </c>
      <c r="D5">
        <v>26</v>
      </c>
      <c r="I5">
        <v>3</v>
      </c>
      <c r="J5">
        <v>0</v>
      </c>
      <c r="K5">
        <v>3</v>
      </c>
      <c r="L5">
        <v>0</v>
      </c>
      <c r="M5" s="2">
        <v>1003</v>
      </c>
      <c r="N5" s="2" t="str">
        <f>IF(M5&lt;&gt;"",VLOOKUP(M5,技能表!A:B,2,FALSE),"")</f>
        <v>birde - 金币30</v>
      </c>
      <c r="O5" s="3">
        <v>2003</v>
      </c>
      <c r="P5" s="3" t="str">
        <f>IF(O5&lt;&gt;"",VLOOKUP(O5,技能表!A:B,2,FALSE),"")</f>
        <v>Stage 胜利 - 额外杯数</v>
      </c>
    </row>
    <row r="6" spans="1:28">
      <c r="A6" t="s">
        <v>63</v>
      </c>
      <c r="B6" s="1" t="s">
        <v>49</v>
      </c>
      <c r="C6">
        <v>4</v>
      </c>
      <c r="D6">
        <v>26</v>
      </c>
      <c r="I6">
        <v>4</v>
      </c>
      <c r="J6">
        <v>0</v>
      </c>
      <c r="K6">
        <v>4</v>
      </c>
      <c r="L6">
        <v>0</v>
      </c>
      <c r="M6" s="2">
        <v>1004</v>
      </c>
      <c r="N6" s="2" t="str">
        <f>IF(M6&lt;&gt;"",VLOOKUP(M6,技能表!A:B,2,FALSE),"")</f>
        <v>birde - 金币40</v>
      </c>
      <c r="O6" s="3">
        <v>2004</v>
      </c>
      <c r="P6" s="3" t="str">
        <f>IF(O6&lt;&gt;"",VLOOKUP(O6,技能表!A:B,2,FALSE),"")</f>
        <v>Stage 胜利 - 额外杯数</v>
      </c>
    </row>
    <row r="7" spans="1:28">
      <c r="A7" t="s">
        <v>47</v>
      </c>
      <c r="B7" t="s">
        <v>50</v>
      </c>
      <c r="C7">
        <v>5</v>
      </c>
      <c r="D7">
        <v>26</v>
      </c>
      <c r="I7">
        <v>5</v>
      </c>
      <c r="J7">
        <v>0</v>
      </c>
      <c r="K7">
        <v>1</v>
      </c>
      <c r="L7">
        <v>0</v>
      </c>
      <c r="M7" s="2">
        <v>1005</v>
      </c>
      <c r="N7" s="2" t="str">
        <f>IF(M7&lt;&gt;"",VLOOKUP(M7,技能表!A:B,2,FALSE),"")</f>
        <v>Eagle - 额外紫卡1</v>
      </c>
      <c r="O7" s="3">
        <v>2005</v>
      </c>
      <c r="P7" s="3" t="str">
        <f>IF(O7&lt;&gt;"",VLOOKUP(O7,技能表!A:B,2,FALSE),"")</f>
        <v xml:space="preserve">Stage - 失败 - 减少掉杯 </v>
      </c>
    </row>
    <row r="8" spans="1:28">
      <c r="A8" t="s">
        <v>47</v>
      </c>
      <c r="B8" t="s">
        <v>50</v>
      </c>
      <c r="C8">
        <v>6</v>
      </c>
      <c r="D8">
        <v>26</v>
      </c>
      <c r="I8">
        <v>6</v>
      </c>
      <c r="J8">
        <v>0</v>
      </c>
      <c r="K8">
        <v>2</v>
      </c>
      <c r="L8">
        <v>0</v>
      </c>
      <c r="M8" s="2">
        <v>1006</v>
      </c>
      <c r="N8" s="2" t="str">
        <f>IF(M8&lt;&gt;"",VLOOKUP(M8,技能表!A:B,2,FALSE),"")</f>
        <v>Eagle - 额外紫卡2</v>
      </c>
      <c r="O8" s="3">
        <v>2006</v>
      </c>
      <c r="P8" s="3" t="str">
        <f>IF(O8&lt;&gt;"",VLOOKUP(O8,技能表!A:B,2,FALSE),"")</f>
        <v xml:space="preserve">Stage - 失败 - 减少掉杯 </v>
      </c>
    </row>
    <row r="9" spans="1:28">
      <c r="A9" t="s">
        <v>47</v>
      </c>
      <c r="B9" t="s">
        <v>50</v>
      </c>
      <c r="C9">
        <v>7</v>
      </c>
      <c r="D9">
        <v>26</v>
      </c>
      <c r="I9">
        <v>7</v>
      </c>
      <c r="J9">
        <v>0</v>
      </c>
      <c r="K9">
        <v>3</v>
      </c>
      <c r="L9">
        <v>0</v>
      </c>
      <c r="M9" s="2">
        <v>1007</v>
      </c>
      <c r="N9" s="2" t="str">
        <f>IF(M9&lt;&gt;"",VLOOKUP(M9,技能表!A:B,2,FALSE),"")</f>
        <v>Eagle - 额外紫卡3</v>
      </c>
      <c r="O9" s="3">
        <v>2007</v>
      </c>
      <c r="P9" s="3" t="str">
        <f>IF(O9&lt;&gt;"",VLOOKUP(O9,技能表!A:B,2,FALSE),"")</f>
        <v xml:space="preserve">Stage - 失败 - 减少掉杯 </v>
      </c>
    </row>
    <row r="10" spans="1:28">
      <c r="A10" t="s">
        <v>47</v>
      </c>
      <c r="B10" t="s">
        <v>50</v>
      </c>
      <c r="C10">
        <v>8</v>
      </c>
      <c r="D10">
        <v>26</v>
      </c>
      <c r="I10">
        <v>8</v>
      </c>
      <c r="J10">
        <v>0</v>
      </c>
      <c r="K10">
        <v>4</v>
      </c>
      <c r="L10">
        <v>0</v>
      </c>
      <c r="M10" s="2">
        <v>1008</v>
      </c>
      <c r="N10" s="2" t="str">
        <f>IF(M10&lt;&gt;"",VLOOKUP(M10,技能表!A:B,2,FALSE),"")</f>
        <v>Eagle - 额外紫卡4</v>
      </c>
      <c r="O10" s="3">
        <v>2008</v>
      </c>
      <c r="P10" s="3" t="str">
        <f>IF(O10&lt;&gt;"",VLOOKUP(O10,技能表!A:B,2,FALSE),"")</f>
        <v xml:space="preserve">Stage - 失败 - 减少掉杯 </v>
      </c>
    </row>
    <row r="11" spans="1:28">
      <c r="A11" t="s">
        <v>48</v>
      </c>
      <c r="B11" t="s">
        <v>52</v>
      </c>
      <c r="C11">
        <v>9</v>
      </c>
      <c r="D11">
        <v>26</v>
      </c>
      <c r="I11">
        <v>9</v>
      </c>
      <c r="J11">
        <v>0</v>
      </c>
      <c r="K11">
        <v>4</v>
      </c>
      <c r="L11">
        <v>1</v>
      </c>
      <c r="M11" s="2">
        <v>1009</v>
      </c>
      <c r="N11" s="2" t="str">
        <f>IF(M11&lt;&gt;"",VLOOKUP(M11,技能表!A:B,2,FALSE),"")</f>
        <v>激励球</v>
      </c>
      <c r="O11" s="3">
        <v>2009</v>
      </c>
      <c r="P11" s="3" t="str">
        <f>IF(O11&lt;&gt;"",VLOOKUP(O11,技能表!A:B,2,FALSE),"")</f>
        <v>Kingdom - 激励球</v>
      </c>
    </row>
    <row r="12" spans="1:28">
      <c r="A12" t="s">
        <v>41</v>
      </c>
      <c r="B12" t="s">
        <v>51</v>
      </c>
      <c r="C12">
        <v>10</v>
      </c>
      <c r="D12">
        <v>26</v>
      </c>
      <c r="I12">
        <v>10</v>
      </c>
      <c r="J12">
        <v>0</v>
      </c>
      <c r="K12" s="1">
        <v>1</v>
      </c>
      <c r="L12" s="1">
        <v>0</v>
      </c>
      <c r="M12" s="2">
        <v>1010</v>
      </c>
      <c r="N12" s="2" t="str">
        <f>IF(M12&lt;&gt;"",VLOOKUP(M12,技能表!A:B,2,FALSE),"")</f>
        <v>减少指针速度 5%</v>
      </c>
      <c r="O12" s="3">
        <v>2010</v>
      </c>
      <c r="P12" s="3" t="str">
        <f>IF(O12&lt;&gt;"",VLOOKUP(O12,技能表!A:B,2,FALSE),"")</f>
        <v xml:space="preserve">Kingdom - eagle - 额外钻石 </v>
      </c>
    </row>
    <row r="13" spans="1:28">
      <c r="A13" t="s">
        <v>42</v>
      </c>
      <c r="B13" t="s">
        <v>51</v>
      </c>
      <c r="C13">
        <v>11</v>
      </c>
      <c r="D13">
        <v>26</v>
      </c>
      <c r="I13">
        <v>11</v>
      </c>
      <c r="J13">
        <v>0</v>
      </c>
      <c r="K13" s="1">
        <v>2</v>
      </c>
      <c r="L13" s="1">
        <v>0</v>
      </c>
      <c r="M13" s="2">
        <v>1011</v>
      </c>
      <c r="N13" s="2" t="str">
        <f>IF(M13&lt;&gt;"",VLOOKUP(M13,技能表!A:B,2,FALSE),"")</f>
        <v>减少指针速度 10%</v>
      </c>
      <c r="O13" s="3">
        <v>2011</v>
      </c>
      <c r="P13" s="3" t="str">
        <f>IF(O13&lt;&gt;"",VLOOKUP(O13,技能表!A:B,2,FALSE),"")</f>
        <v xml:space="preserve">Kingdom - eagle - 额外钻石 </v>
      </c>
    </row>
    <row r="14" spans="1:28">
      <c r="A14" t="s">
        <v>43</v>
      </c>
      <c r="B14" t="s">
        <v>51</v>
      </c>
      <c r="C14">
        <v>12</v>
      </c>
      <c r="D14">
        <v>26</v>
      </c>
      <c r="I14">
        <v>12</v>
      </c>
      <c r="J14">
        <v>0</v>
      </c>
      <c r="K14" s="1">
        <v>3</v>
      </c>
      <c r="L14" s="1">
        <v>0</v>
      </c>
      <c r="M14" s="2">
        <v>1012</v>
      </c>
      <c r="N14" s="2" t="str">
        <f>IF(M14&lt;&gt;"",VLOOKUP(M14,技能表!A:B,2,FALSE),"")</f>
        <v>减少指针速度 15%</v>
      </c>
      <c r="O14" s="3">
        <v>2012</v>
      </c>
      <c r="P14" s="3" t="str">
        <f>IF(O14&lt;&gt;"",VLOOKUP(O14,技能表!A:B,2,FALSE),"")</f>
        <v xml:space="preserve">Kingdom - eagle - 额外钻石 </v>
      </c>
    </row>
    <row r="15" spans="1:28">
      <c r="A15" t="s">
        <v>44</v>
      </c>
      <c r="B15" t="s">
        <v>51</v>
      </c>
      <c r="C15">
        <v>13</v>
      </c>
      <c r="D15">
        <v>26</v>
      </c>
      <c r="I15">
        <v>13</v>
      </c>
      <c r="J15">
        <v>0</v>
      </c>
      <c r="K15" s="1">
        <v>4</v>
      </c>
      <c r="L15" s="1">
        <v>0</v>
      </c>
      <c r="M15" s="2">
        <v>1013</v>
      </c>
      <c r="N15" s="2" t="str">
        <f>IF(M15&lt;&gt;"",VLOOKUP(M15,技能表!A:B,2,FALSE),"")</f>
        <v>减少指针速度 20%</v>
      </c>
      <c r="O15" s="3">
        <v>2013</v>
      </c>
      <c r="P15" s="3" t="str">
        <f>IF(O15&lt;&gt;"",VLOOKUP(O15,技能表!A:B,2,FALSE),"")</f>
        <v xml:space="preserve">Kingdom - eagle - 额外钻石 </v>
      </c>
    </row>
    <row r="16" spans="1:28">
      <c r="A16" t="s">
        <v>76</v>
      </c>
      <c r="C16">
        <v>14</v>
      </c>
      <c r="D16">
        <v>26</v>
      </c>
      <c r="I16">
        <v>14</v>
      </c>
      <c r="J16">
        <v>0</v>
      </c>
      <c r="K16" s="1">
        <v>4</v>
      </c>
      <c r="L16" s="1">
        <v>0</v>
      </c>
      <c r="M16" s="2">
        <v>1014</v>
      </c>
      <c r="N16" s="2" t="str">
        <f>IF(M16&lt;&gt;"",VLOOKUP(M16,技能表!A:B,2,FALSE),"")</f>
        <v>Eagle-返还球</v>
      </c>
      <c r="P16" s="3" t="str">
        <f>IF(O16&lt;&gt;"",VLOOKUP(O16,技能表!A:B,2,FALSE),"")</f>
        <v/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2759-F70B-1343-9C94-8D49C9A91198}">
  <dimension ref="A1:U36"/>
  <sheetViews>
    <sheetView workbookViewId="0">
      <selection activeCell="B26" sqref="B26"/>
    </sheetView>
  </sheetViews>
  <sheetFormatPr baseColWidth="10" defaultRowHeight="19"/>
  <cols>
    <col min="2" max="2" width="31.85546875" customWidth="1"/>
    <col min="4" max="4" width="13" customWidth="1"/>
    <col min="5" max="8" width="13" style="2" customWidth="1"/>
    <col min="9" max="9" width="10.7109375" style="2"/>
    <col min="11" max="11" width="30" customWidth="1"/>
    <col min="13" max="13" width="29.5703125" customWidth="1"/>
    <col min="15" max="15" width="28.85546875" customWidth="1"/>
    <col min="16" max="16" width="12.140625" customWidth="1"/>
    <col min="17" max="17" width="29.140625" customWidth="1"/>
  </cols>
  <sheetData>
    <row r="1" spans="1:2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1">
      <c r="E2" s="21" t="s">
        <v>5</v>
      </c>
      <c r="F2" s="21"/>
      <c r="G2" s="21"/>
      <c r="H2" s="21"/>
      <c r="I2" s="21"/>
    </row>
    <row r="3" spans="1:21">
      <c r="A3" t="s">
        <v>77</v>
      </c>
      <c r="B3" t="s">
        <v>0</v>
      </c>
      <c r="C3" t="s">
        <v>23</v>
      </c>
      <c r="D3" t="s">
        <v>8</v>
      </c>
      <c r="E3" s="12" t="s">
        <v>2</v>
      </c>
      <c r="F3" s="12" t="s">
        <v>17</v>
      </c>
      <c r="G3" s="12" t="s">
        <v>18</v>
      </c>
      <c r="H3" s="12" t="s">
        <v>95</v>
      </c>
      <c r="I3" s="12" t="s">
        <v>4</v>
      </c>
      <c r="J3" t="s">
        <v>81</v>
      </c>
      <c r="K3" t="s">
        <v>87</v>
      </c>
      <c r="L3" t="s">
        <v>82</v>
      </c>
      <c r="M3" t="s">
        <v>88</v>
      </c>
      <c r="N3" t="s">
        <v>83</v>
      </c>
      <c r="O3" t="s">
        <v>89</v>
      </c>
      <c r="P3" t="s">
        <v>84</v>
      </c>
      <c r="Q3" t="s">
        <v>90</v>
      </c>
      <c r="R3" t="s">
        <v>85</v>
      </c>
      <c r="S3" t="s">
        <v>91</v>
      </c>
      <c r="T3" t="s">
        <v>86</v>
      </c>
      <c r="U3" t="s">
        <v>92</v>
      </c>
    </row>
    <row r="4" spans="1:21" s="13" customFormat="1">
      <c r="A4" s="15">
        <v>1001</v>
      </c>
      <c r="B4" s="13" t="s">
        <v>60</v>
      </c>
      <c r="C4" s="13">
        <v>1</v>
      </c>
      <c r="D4" s="13">
        <v>-1</v>
      </c>
      <c r="E4" s="15"/>
      <c r="F4" s="15"/>
      <c r="G4" s="15"/>
      <c r="H4" s="15"/>
      <c r="I4" s="15"/>
      <c r="J4" s="13">
        <v>10001</v>
      </c>
      <c r="K4" s="13" t="str">
        <f>IF(J4&lt;&gt;"",VLOOKUP(J4,Prize表!A:B,2,FALSE),"")</f>
        <v>birde - 金币10</v>
      </c>
      <c r="M4" s="13" t="str">
        <f>IF(L4&lt;&gt;"",VLOOKUP(L4,Prize表!A:B,2,FALSE),"")</f>
        <v/>
      </c>
      <c r="O4" s="13" t="str">
        <f>IF(N4&lt;&gt;"",VLOOKUP(N4,Prize表!A:B,2,FALSE),"")</f>
        <v/>
      </c>
      <c r="Q4" s="13" t="str">
        <f>IF(P4&lt;&gt;"",VLOOKUP(P4,Prize表!A:B,2,FALSE),"")</f>
        <v/>
      </c>
    </row>
    <row r="5" spans="1:21" s="13" customFormat="1">
      <c r="A5" s="15">
        <v>1002</v>
      </c>
      <c r="B5" s="13" t="s">
        <v>61</v>
      </c>
      <c r="C5" s="13">
        <v>2</v>
      </c>
      <c r="D5" s="13">
        <v>-1</v>
      </c>
      <c r="E5" s="15"/>
      <c r="F5" s="15"/>
      <c r="G5" s="15"/>
      <c r="H5" s="15"/>
      <c r="I5" s="15"/>
      <c r="J5" s="13">
        <v>10002</v>
      </c>
      <c r="K5" s="13" t="str">
        <f>IF(J5&lt;&gt;"",VLOOKUP(J5,Prize表!A:B,2,FALSE),"")</f>
        <v>birde - 金币20</v>
      </c>
      <c r="M5" s="13" t="str">
        <f>IF(L5&lt;&gt;"",VLOOKUP(L5,Prize表!A:B,2,FALSE),"")</f>
        <v/>
      </c>
      <c r="O5" s="13" t="str">
        <f>IF(N5&lt;&gt;"",VLOOKUP(N5,Prize表!A:B,2,FALSE),"")</f>
        <v/>
      </c>
      <c r="Q5" s="13" t="str">
        <f>IF(P5&lt;&gt;"",VLOOKUP(P5,Prize表!A:B,2,FALSE),"")</f>
        <v/>
      </c>
    </row>
    <row r="6" spans="1:21" s="13" customFormat="1">
      <c r="A6" s="15">
        <v>1003</v>
      </c>
      <c r="B6" s="13" t="s">
        <v>62</v>
      </c>
      <c r="C6" s="13">
        <v>3</v>
      </c>
      <c r="D6" s="13">
        <v>-1</v>
      </c>
      <c r="E6" s="15"/>
      <c r="F6" s="15"/>
      <c r="G6" s="15"/>
      <c r="H6" s="15"/>
      <c r="I6" s="15"/>
      <c r="J6" s="13">
        <v>10003</v>
      </c>
      <c r="K6" s="13" t="str">
        <f>IF(J6&lt;&gt;"",VLOOKUP(J6,Prize表!A:B,2,FALSE),"")</f>
        <v>birde - 金币30</v>
      </c>
      <c r="M6" s="13" t="str">
        <f>IF(L6&lt;&gt;"",VLOOKUP(L6,Prize表!A:B,2,FALSE),"")</f>
        <v/>
      </c>
      <c r="O6" s="13" t="str">
        <f>IF(N6&lt;&gt;"",VLOOKUP(N6,Prize表!A:B,2,FALSE),"")</f>
        <v/>
      </c>
      <c r="Q6" s="13" t="str">
        <f>IF(P6&lt;&gt;"",VLOOKUP(P6,Prize表!A:B,2,FALSE),"")</f>
        <v/>
      </c>
    </row>
    <row r="7" spans="1:21" s="13" customFormat="1">
      <c r="A7" s="15">
        <v>1004</v>
      </c>
      <c r="B7" s="13" t="s">
        <v>63</v>
      </c>
      <c r="C7" s="13">
        <v>4</v>
      </c>
      <c r="D7" s="13">
        <v>-1</v>
      </c>
      <c r="E7" s="15"/>
      <c r="F7" s="15"/>
      <c r="G7" s="15"/>
      <c r="H7" s="15"/>
      <c r="I7" s="15"/>
      <c r="J7" s="13">
        <v>10004</v>
      </c>
      <c r="K7" s="13" t="str">
        <f>IF(J7&lt;&gt;"",VLOOKUP(J7,Prize表!A:B,2,FALSE),"")</f>
        <v>birde - 金币40</v>
      </c>
      <c r="M7" s="13" t="str">
        <f>IF(L7&lt;&gt;"",VLOOKUP(L7,Prize表!A:B,2,FALSE),"")</f>
        <v/>
      </c>
      <c r="O7" s="13" t="str">
        <f>IF(N7&lt;&gt;"",VLOOKUP(N7,Prize表!A:B,2,FALSE),"")</f>
        <v/>
      </c>
      <c r="Q7" s="13" t="str">
        <f>IF(P7&lt;&gt;"",VLOOKUP(P7,Prize表!A:B,2,FALSE),"")</f>
        <v/>
      </c>
    </row>
    <row r="8" spans="1:21" s="13" customFormat="1">
      <c r="A8" s="15">
        <v>1005</v>
      </c>
      <c r="B8" s="13" t="s">
        <v>64</v>
      </c>
      <c r="C8" s="13">
        <v>1</v>
      </c>
      <c r="D8" s="13">
        <v>-1</v>
      </c>
      <c r="E8" s="15"/>
      <c r="F8" s="15"/>
      <c r="G8" s="15"/>
      <c r="H8" s="15"/>
      <c r="I8" s="15"/>
      <c r="J8" s="13">
        <v>10005</v>
      </c>
      <c r="K8" s="13" t="str">
        <f>IF(J8&lt;&gt;"",VLOOKUP(J8,Prize表!A:B,2,FALSE),"")</f>
        <v>Eagle - 额外紫卡1</v>
      </c>
      <c r="M8" s="13" t="str">
        <f>IF(L8&lt;&gt;"",VLOOKUP(L8,Prize表!A:B,2,FALSE),"")</f>
        <v/>
      </c>
      <c r="O8" s="13" t="str">
        <f>IF(N8&lt;&gt;"",VLOOKUP(N8,Prize表!A:B,2,FALSE),"")</f>
        <v/>
      </c>
      <c r="Q8" s="13" t="str">
        <f>IF(P8&lt;&gt;"",VLOOKUP(P8,Prize表!A:B,2,FALSE),"")</f>
        <v/>
      </c>
    </row>
    <row r="9" spans="1:21" s="13" customFormat="1">
      <c r="A9" s="15">
        <v>1006</v>
      </c>
      <c r="B9" s="13" t="s">
        <v>65</v>
      </c>
      <c r="C9" s="13">
        <v>2</v>
      </c>
      <c r="D9" s="13">
        <v>-1</v>
      </c>
      <c r="E9" s="15"/>
      <c r="F9" s="15"/>
      <c r="G9" s="15"/>
      <c r="H9" s="15"/>
      <c r="I9" s="15"/>
      <c r="J9" s="13">
        <v>10006</v>
      </c>
      <c r="K9" s="13" t="str">
        <f>IF(J9&lt;&gt;"",VLOOKUP(J9,Prize表!A:B,2,FALSE),"")</f>
        <v>Eagle - 额外紫卡2</v>
      </c>
      <c r="M9" s="13" t="str">
        <f>IF(L9&lt;&gt;"",VLOOKUP(L9,Prize表!A:B,2,FALSE),"")</f>
        <v/>
      </c>
      <c r="O9" s="13" t="str">
        <f>IF(N9&lt;&gt;"",VLOOKUP(N9,Prize表!A:B,2,FALSE),"")</f>
        <v/>
      </c>
      <c r="Q9" s="13" t="str">
        <f>IF(P9&lt;&gt;"",VLOOKUP(P9,Prize表!A:B,2,FALSE),"")</f>
        <v/>
      </c>
    </row>
    <row r="10" spans="1:21" s="13" customFormat="1">
      <c r="A10" s="15">
        <v>1007</v>
      </c>
      <c r="B10" s="13" t="s">
        <v>66</v>
      </c>
      <c r="C10" s="13">
        <v>3</v>
      </c>
      <c r="D10" s="13">
        <v>-1</v>
      </c>
      <c r="E10" s="15"/>
      <c r="F10" s="15"/>
      <c r="G10" s="15"/>
      <c r="H10" s="15"/>
      <c r="I10" s="15"/>
      <c r="J10" s="13">
        <v>10007</v>
      </c>
      <c r="K10" s="13" t="str">
        <f>IF(J10&lt;&gt;"",VLOOKUP(J10,Prize表!A:B,2,FALSE),"")</f>
        <v>Eagle - 额外紫卡3</v>
      </c>
      <c r="M10" s="13" t="str">
        <f>IF(L10&lt;&gt;"",VLOOKUP(L10,Prize表!A:B,2,FALSE),"")</f>
        <v/>
      </c>
      <c r="O10" s="13" t="str">
        <f>IF(N10&lt;&gt;"",VLOOKUP(N10,Prize表!A:B,2,FALSE),"")</f>
        <v/>
      </c>
      <c r="Q10" s="13" t="str">
        <f>IF(P10&lt;&gt;"",VLOOKUP(P10,Prize表!A:B,2,FALSE),"")</f>
        <v/>
      </c>
    </row>
    <row r="11" spans="1:21" s="13" customFormat="1">
      <c r="A11" s="15">
        <v>1008</v>
      </c>
      <c r="B11" s="13" t="s">
        <v>67</v>
      </c>
      <c r="C11" s="13">
        <v>4</v>
      </c>
      <c r="D11" s="13">
        <v>-1</v>
      </c>
      <c r="E11" s="15"/>
      <c r="F11" s="15"/>
      <c r="G11" s="15"/>
      <c r="H11" s="15"/>
      <c r="I11" s="15"/>
      <c r="J11" s="13">
        <v>10008</v>
      </c>
      <c r="K11" s="13" t="str">
        <f>IF(J11&lt;&gt;"",VLOOKUP(J11,Prize表!A:B,2,FALSE),"")</f>
        <v>Eagle - 额外紫卡4</v>
      </c>
      <c r="M11" s="13" t="str">
        <f>IF(L11&lt;&gt;"",VLOOKUP(L11,Prize表!A:B,2,FALSE),"")</f>
        <v/>
      </c>
      <c r="O11" s="13" t="str">
        <f>IF(N11&lt;&gt;"",VLOOKUP(N11,Prize表!A:B,2,FALSE),"")</f>
        <v/>
      </c>
      <c r="Q11" s="13" t="str">
        <f>IF(P11&lt;&gt;"",VLOOKUP(P11,Prize表!A:B,2,FALSE),"")</f>
        <v/>
      </c>
    </row>
    <row r="12" spans="1:21" s="13" customFormat="1">
      <c r="A12" s="15">
        <v>1009</v>
      </c>
      <c r="B12" s="13" t="s">
        <v>93</v>
      </c>
      <c r="C12" s="13">
        <v>3</v>
      </c>
      <c r="D12" s="13">
        <v>-1</v>
      </c>
      <c r="E12" s="15"/>
      <c r="F12" s="15"/>
      <c r="G12" s="15"/>
      <c r="H12" s="15"/>
      <c r="I12" s="15"/>
      <c r="J12" s="13">
        <v>10009</v>
      </c>
      <c r="K12" s="13" t="str">
        <f>IF(J12&lt;&gt;"",VLOOKUP(J12,Prize表!A:B,2,FALSE),"")</f>
        <v>HOLE IN ONE- 激励球 4</v>
      </c>
      <c r="L12" s="13">
        <v>10010</v>
      </c>
      <c r="M12" s="13" t="str">
        <f>IF(L12&lt;&gt;"",VLOOKUP(L12,Prize表!A:B,2,FALSE),"")</f>
        <v>Albatross - 激励球 3</v>
      </c>
      <c r="N12" s="13">
        <v>10011</v>
      </c>
      <c r="O12" s="13" t="str">
        <f>IF(N12&lt;&gt;"",VLOOKUP(N12,Prize表!A:B,2,FALSE),"")</f>
        <v>Eagle - 激励球 2</v>
      </c>
      <c r="P12" s="13">
        <v>10012</v>
      </c>
      <c r="Q12" s="13" t="str">
        <f>IF(P12&lt;&gt;"",VLOOKUP(P12,Prize表!A:B,2,FALSE),"")</f>
        <v>birde - 激励球 1</v>
      </c>
    </row>
    <row r="13" spans="1:21" s="13" customFormat="1">
      <c r="A13" s="15">
        <v>1010</v>
      </c>
      <c r="B13" s="13" t="s">
        <v>41</v>
      </c>
      <c r="C13" s="13">
        <v>1</v>
      </c>
      <c r="D13" s="13">
        <v>-1</v>
      </c>
      <c r="E13" s="15" t="s">
        <v>54</v>
      </c>
      <c r="F13" s="15" t="s">
        <v>100</v>
      </c>
      <c r="G13" s="15"/>
      <c r="H13" s="15" t="s">
        <v>101</v>
      </c>
      <c r="I13" s="15">
        <v>5</v>
      </c>
      <c r="K13" s="13" t="str">
        <f>IF(J13&lt;&gt;"",VLOOKUP(J13,Prize表!A:B,2,FALSE),"")</f>
        <v/>
      </c>
      <c r="M13" s="13" t="str">
        <f>IF(L13&lt;&gt;"",VLOOKUP(L13,Prize表!A:B,2,FALSE),"")</f>
        <v/>
      </c>
      <c r="O13" s="13" t="str">
        <f>IF(N13&lt;&gt;"",VLOOKUP(N13,Prize表!A:B,2,FALSE),"")</f>
        <v/>
      </c>
      <c r="Q13" s="13" t="str">
        <f>IF(P13&lt;&gt;"",VLOOKUP(P13,Prize表!A:B,2,FALSE),"")</f>
        <v/>
      </c>
    </row>
    <row r="14" spans="1:21" s="13" customFormat="1">
      <c r="A14" s="15">
        <v>1011</v>
      </c>
      <c r="B14" s="13" t="s">
        <v>42</v>
      </c>
      <c r="C14" s="13">
        <v>2</v>
      </c>
      <c r="D14" s="13">
        <v>-1</v>
      </c>
      <c r="E14" s="15" t="s">
        <v>54</v>
      </c>
      <c r="F14" s="15" t="s">
        <v>100</v>
      </c>
      <c r="G14" s="15"/>
      <c r="H14" s="15" t="s">
        <v>101</v>
      </c>
      <c r="I14" s="15">
        <v>10</v>
      </c>
      <c r="K14" s="13" t="str">
        <f>IF(J14&lt;&gt;"",VLOOKUP(J14,Prize表!A:B,2,FALSE),"")</f>
        <v/>
      </c>
      <c r="M14" s="13" t="str">
        <f>IF(L14&lt;&gt;"",VLOOKUP(L14,Prize表!A:B,2,FALSE),"")</f>
        <v/>
      </c>
      <c r="O14" s="13" t="str">
        <f>IF(N14&lt;&gt;"",VLOOKUP(N14,Prize表!A:B,2,FALSE),"")</f>
        <v/>
      </c>
      <c r="Q14" s="13" t="str">
        <f>IF(P14&lt;&gt;"",VLOOKUP(P14,Prize表!A:B,2,FALSE),"")</f>
        <v/>
      </c>
    </row>
    <row r="15" spans="1:21" s="13" customFormat="1">
      <c r="A15" s="15">
        <v>1012</v>
      </c>
      <c r="B15" s="13" t="s">
        <v>43</v>
      </c>
      <c r="C15" s="13">
        <v>3</v>
      </c>
      <c r="D15" s="13">
        <v>-1</v>
      </c>
      <c r="E15" s="15" t="s">
        <v>54</v>
      </c>
      <c r="F15" s="15" t="s">
        <v>100</v>
      </c>
      <c r="G15" s="15"/>
      <c r="H15" s="15" t="s">
        <v>101</v>
      </c>
      <c r="I15" s="15">
        <v>15</v>
      </c>
      <c r="K15" s="13" t="str">
        <f>IF(J15&lt;&gt;"",VLOOKUP(J15,Prize表!A:B,2,FALSE),"")</f>
        <v/>
      </c>
      <c r="M15" s="13" t="str">
        <f>IF(L15&lt;&gt;"",VLOOKUP(L15,Prize表!A:B,2,FALSE),"")</f>
        <v/>
      </c>
      <c r="O15" s="13" t="str">
        <f>IF(N15&lt;&gt;"",VLOOKUP(N15,Prize表!A:B,2,FALSE),"")</f>
        <v/>
      </c>
      <c r="Q15" s="13" t="str">
        <f>IF(P15&lt;&gt;"",VLOOKUP(P15,Prize表!A:B,2,FALSE),"")</f>
        <v/>
      </c>
    </row>
    <row r="16" spans="1:21" s="13" customFormat="1">
      <c r="A16" s="15">
        <v>1013</v>
      </c>
      <c r="B16" s="13" t="s">
        <v>44</v>
      </c>
      <c r="C16" s="13">
        <v>4</v>
      </c>
      <c r="D16" s="13">
        <v>-1</v>
      </c>
      <c r="E16" s="15" t="s">
        <v>54</v>
      </c>
      <c r="F16" s="15" t="s">
        <v>100</v>
      </c>
      <c r="G16" s="15"/>
      <c r="H16" s="15" t="s">
        <v>101</v>
      </c>
      <c r="I16" s="15">
        <v>20</v>
      </c>
      <c r="K16" s="13" t="str">
        <f>IF(J16&lt;&gt;"",VLOOKUP(J16,Prize表!A:B,2,FALSE),"")</f>
        <v/>
      </c>
      <c r="M16" s="13" t="str">
        <f>IF(L16&lt;&gt;"",VLOOKUP(L16,Prize表!A:B,2,FALSE),"")</f>
        <v/>
      </c>
      <c r="O16" s="13" t="str">
        <f>IF(N16&lt;&gt;"",VLOOKUP(N16,Prize表!A:B,2,FALSE),"")</f>
        <v/>
      </c>
      <c r="Q16" s="13" t="str">
        <f>IF(P16&lt;&gt;"",VLOOKUP(P16,Prize表!A:B,2,FALSE),"")</f>
        <v/>
      </c>
    </row>
    <row r="17" spans="1:17" s="13" customFormat="1">
      <c r="A17" s="15">
        <v>1014</v>
      </c>
      <c r="B17" s="13" t="s">
        <v>80</v>
      </c>
      <c r="C17" s="13">
        <v>4</v>
      </c>
      <c r="D17" s="13">
        <v>-1</v>
      </c>
      <c r="E17" s="15"/>
      <c r="F17" s="15"/>
      <c r="G17" s="15"/>
      <c r="H17" s="15"/>
      <c r="I17" s="15"/>
      <c r="J17" s="13">
        <v>10029</v>
      </c>
      <c r="K17" s="13" t="str">
        <f>IF(J17&lt;&gt;"",VLOOKUP(J17,Prize表!A:B,2,FALSE),"")</f>
        <v>Eagle-返还球</v>
      </c>
      <c r="M17" s="13" t="str">
        <f>IF(L17&lt;&gt;"",VLOOKUP(L17,Prize表!A:B,2,FALSE),"")</f>
        <v/>
      </c>
      <c r="O17" s="13" t="str">
        <f>IF(N17&lt;&gt;"",VLOOKUP(N17,Prize表!A:B,2,FALSE),"")</f>
        <v/>
      </c>
      <c r="Q17" s="13" t="str">
        <f>IF(P17&lt;&gt;"",VLOOKUP(P17,Prize表!A:B,2,FALSE),"")</f>
        <v/>
      </c>
    </row>
    <row r="18" spans="1:17" s="13" customFormat="1">
      <c r="A18" s="16">
        <v>2001</v>
      </c>
      <c r="B18" s="13" t="s">
        <v>49</v>
      </c>
      <c r="C18" s="13">
        <v>1</v>
      </c>
      <c r="D18" s="13">
        <v>0</v>
      </c>
      <c r="E18" s="15"/>
      <c r="F18" s="15"/>
      <c r="G18" s="15"/>
      <c r="H18" s="15"/>
      <c r="I18" s="15"/>
      <c r="J18" s="13">
        <v>10013</v>
      </c>
      <c r="K18" s="13" t="str">
        <f>IF(J18&lt;&gt;"",VLOOKUP(J18,Prize表!A:B,2,FALSE),"")</f>
        <v>Stage 胜利 - 额外杯数</v>
      </c>
      <c r="M18" s="13" t="str">
        <f>IF(L18&lt;&gt;"",VLOOKUP(L18,Prize表!A:B,2,FALSE),"")</f>
        <v/>
      </c>
      <c r="O18" s="13" t="str">
        <f>IF(N18&lt;&gt;"",VLOOKUP(N18,Prize表!A:B,2,FALSE),"")</f>
        <v/>
      </c>
      <c r="Q18" s="13" t="str">
        <f>IF(P18&lt;&gt;"",VLOOKUP(P18,Prize表!A:B,2,FALSE),"")</f>
        <v/>
      </c>
    </row>
    <row r="19" spans="1:17" s="13" customFormat="1">
      <c r="A19" s="16">
        <v>2002</v>
      </c>
      <c r="B19" s="13" t="s">
        <v>49</v>
      </c>
      <c r="C19" s="13">
        <v>2</v>
      </c>
      <c r="D19" s="13">
        <v>0</v>
      </c>
      <c r="E19" s="15"/>
      <c r="F19" s="15"/>
      <c r="G19" s="15"/>
      <c r="H19" s="15"/>
      <c r="I19" s="15"/>
      <c r="J19" s="13">
        <v>10014</v>
      </c>
      <c r="K19" s="13" t="str">
        <f>IF(J19&lt;&gt;"",VLOOKUP(J19,Prize表!A:B,2,FALSE),"")</f>
        <v>Stage 胜利 - 额外杯数</v>
      </c>
      <c r="M19" s="13" t="str">
        <f>IF(L19&lt;&gt;"",VLOOKUP(L19,Prize表!A:B,2,FALSE),"")</f>
        <v/>
      </c>
      <c r="O19" s="13" t="str">
        <f>IF(N19&lt;&gt;"",VLOOKUP(N19,Prize表!A:B,2,FALSE),"")</f>
        <v/>
      </c>
      <c r="Q19" s="13" t="str">
        <f>IF(P19&lt;&gt;"",VLOOKUP(P19,Prize表!A:B,2,FALSE),"")</f>
        <v/>
      </c>
    </row>
    <row r="20" spans="1:17" s="13" customFormat="1">
      <c r="A20" s="16">
        <v>2003</v>
      </c>
      <c r="B20" s="13" t="s">
        <v>49</v>
      </c>
      <c r="C20" s="13">
        <v>3</v>
      </c>
      <c r="D20" s="13">
        <v>0</v>
      </c>
      <c r="E20" s="15"/>
      <c r="F20" s="15"/>
      <c r="G20" s="15"/>
      <c r="H20" s="15"/>
      <c r="I20" s="15"/>
      <c r="J20" s="13">
        <v>10015</v>
      </c>
      <c r="K20" s="13" t="str">
        <f>IF(J20&lt;&gt;"",VLOOKUP(J20,Prize表!A:B,2,FALSE),"")</f>
        <v>Stage 胜利 - 额外杯数</v>
      </c>
      <c r="M20" s="13" t="str">
        <f>IF(L20&lt;&gt;"",VLOOKUP(L20,Prize表!A:B,2,FALSE),"")</f>
        <v/>
      </c>
      <c r="O20" s="13" t="str">
        <f>IF(N20&lt;&gt;"",VLOOKUP(N20,Prize表!A:B,2,FALSE),"")</f>
        <v/>
      </c>
      <c r="Q20" s="13" t="str">
        <f>IF(P20&lt;&gt;"",VLOOKUP(P20,Prize表!A:B,2,FALSE),"")</f>
        <v/>
      </c>
    </row>
    <row r="21" spans="1:17" s="13" customFormat="1">
      <c r="A21" s="16">
        <v>2004</v>
      </c>
      <c r="B21" s="13" t="s">
        <v>49</v>
      </c>
      <c r="C21" s="13">
        <v>4</v>
      </c>
      <c r="D21" s="13">
        <v>0</v>
      </c>
      <c r="E21" s="15"/>
      <c r="F21" s="15"/>
      <c r="G21" s="15"/>
      <c r="H21" s="15"/>
      <c r="I21" s="15"/>
      <c r="J21" s="13">
        <v>10016</v>
      </c>
      <c r="K21" s="13" t="str">
        <f>IF(J21&lt;&gt;"",VLOOKUP(J21,Prize表!A:B,2,FALSE),"")</f>
        <v>Stage 胜利 - 额外杯数</v>
      </c>
      <c r="M21" s="13" t="str">
        <f>IF(L21&lt;&gt;"",VLOOKUP(L21,Prize表!A:B,2,FALSE),"")</f>
        <v/>
      </c>
      <c r="O21" s="13" t="str">
        <f>IF(N21&lt;&gt;"",VLOOKUP(N21,Prize表!A:B,2,FALSE),"")</f>
        <v/>
      </c>
      <c r="Q21" s="13" t="str">
        <f>IF(P21&lt;&gt;"",VLOOKUP(P21,Prize表!A:B,2,FALSE),"")</f>
        <v/>
      </c>
    </row>
    <row r="22" spans="1:17" s="13" customFormat="1">
      <c r="A22" s="16">
        <v>2005</v>
      </c>
      <c r="B22" s="13" t="s">
        <v>50</v>
      </c>
      <c r="C22" s="13">
        <v>1</v>
      </c>
      <c r="D22" s="13">
        <v>0</v>
      </c>
      <c r="E22" s="15"/>
      <c r="F22" s="15"/>
      <c r="G22" s="15"/>
      <c r="H22" s="15"/>
      <c r="I22" s="15"/>
      <c r="J22" s="13">
        <v>10017</v>
      </c>
      <c r="K22" s="13" t="str">
        <f>IF(J22&lt;&gt;"",VLOOKUP(J22,Prize表!A:B,2,FALSE),"")</f>
        <v xml:space="preserve">Stage - 失败 - 减少掉杯 </v>
      </c>
      <c r="M22" s="13" t="str">
        <f>IF(L22&lt;&gt;"",VLOOKUP(L22,Prize表!A:B,2,FALSE),"")</f>
        <v/>
      </c>
      <c r="O22" s="13" t="str">
        <f>IF(N22&lt;&gt;"",VLOOKUP(N22,Prize表!A:B,2,FALSE),"")</f>
        <v/>
      </c>
      <c r="Q22" s="13" t="str">
        <f>IF(P22&lt;&gt;"",VLOOKUP(P22,Prize表!A:B,2,FALSE),"")</f>
        <v/>
      </c>
    </row>
    <row r="23" spans="1:17" s="13" customFormat="1">
      <c r="A23" s="16">
        <v>2006</v>
      </c>
      <c r="B23" s="13" t="s">
        <v>50</v>
      </c>
      <c r="C23" s="13">
        <v>2</v>
      </c>
      <c r="D23" s="13">
        <v>0</v>
      </c>
      <c r="E23" s="15"/>
      <c r="F23" s="15"/>
      <c r="G23" s="15"/>
      <c r="H23" s="15"/>
      <c r="I23" s="15"/>
      <c r="J23" s="13">
        <v>10018</v>
      </c>
      <c r="K23" s="13" t="str">
        <f>IF(J23&lt;&gt;"",VLOOKUP(J23,Prize表!A:B,2,FALSE),"")</f>
        <v xml:space="preserve">Stage - 失败 - 减少掉杯 </v>
      </c>
      <c r="M23" s="13" t="str">
        <f>IF(L23&lt;&gt;"",VLOOKUP(L23,Prize表!A:B,2,FALSE),"")</f>
        <v/>
      </c>
      <c r="O23" s="13" t="str">
        <f>IF(N23&lt;&gt;"",VLOOKUP(N23,Prize表!A:B,2,FALSE),"")</f>
        <v/>
      </c>
      <c r="Q23" s="13" t="str">
        <f>IF(P23&lt;&gt;"",VLOOKUP(P23,Prize表!A:B,2,FALSE),"")</f>
        <v/>
      </c>
    </row>
    <row r="24" spans="1:17" s="13" customFormat="1">
      <c r="A24" s="16">
        <v>2007</v>
      </c>
      <c r="B24" s="13" t="s">
        <v>50</v>
      </c>
      <c r="C24" s="13">
        <v>3</v>
      </c>
      <c r="D24" s="13">
        <v>0</v>
      </c>
      <c r="E24" s="15"/>
      <c r="F24" s="15"/>
      <c r="G24" s="15"/>
      <c r="H24" s="15"/>
      <c r="I24" s="15"/>
      <c r="J24" s="13">
        <v>10019</v>
      </c>
      <c r="K24" s="13" t="str">
        <f>IF(J24&lt;&gt;"",VLOOKUP(J24,Prize表!A:B,2,FALSE),"")</f>
        <v xml:space="preserve">Stage - 失败 - 减少掉杯 </v>
      </c>
      <c r="M24" s="13" t="str">
        <f>IF(L24&lt;&gt;"",VLOOKUP(L24,Prize表!A:B,2,FALSE),"")</f>
        <v/>
      </c>
      <c r="O24" s="13" t="str">
        <f>IF(N24&lt;&gt;"",VLOOKUP(N24,Prize表!A:B,2,FALSE),"")</f>
        <v/>
      </c>
      <c r="Q24" s="13" t="str">
        <f>IF(P24&lt;&gt;"",VLOOKUP(P24,Prize表!A:B,2,FALSE),"")</f>
        <v/>
      </c>
    </row>
    <row r="25" spans="1:17" s="13" customFormat="1">
      <c r="A25" s="16">
        <v>2008</v>
      </c>
      <c r="B25" s="13" t="s">
        <v>50</v>
      </c>
      <c r="C25" s="13">
        <v>4</v>
      </c>
      <c r="D25" s="13">
        <v>0</v>
      </c>
      <c r="E25" s="15"/>
      <c r="F25" s="15"/>
      <c r="G25" s="15"/>
      <c r="H25" s="15"/>
      <c r="I25" s="15"/>
      <c r="J25" s="13">
        <v>10020</v>
      </c>
      <c r="K25" s="13" t="str">
        <f>IF(J25&lt;&gt;"",VLOOKUP(J25,Prize表!A:B,2,FALSE),"")</f>
        <v xml:space="preserve">Stage - 失败 - 减少掉杯 </v>
      </c>
      <c r="M25" s="13" t="str">
        <f>IF(L25&lt;&gt;"",VLOOKUP(L25,Prize表!A:B,2,FALSE),"")</f>
        <v/>
      </c>
      <c r="O25" s="13" t="str">
        <f>IF(N25&lt;&gt;"",VLOOKUP(N25,Prize表!A:B,2,FALSE),"")</f>
        <v/>
      </c>
      <c r="Q25" s="13" t="str">
        <f>IF(P25&lt;&gt;"",VLOOKUP(P25,Prize表!A:B,2,FALSE),"")</f>
        <v/>
      </c>
    </row>
    <row r="26" spans="1:17" s="13" customFormat="1">
      <c r="A26" s="16">
        <v>2009</v>
      </c>
      <c r="B26" s="13" t="s">
        <v>94</v>
      </c>
      <c r="C26" s="13">
        <v>4</v>
      </c>
      <c r="D26" s="13">
        <v>4</v>
      </c>
      <c r="E26" s="15"/>
      <c r="F26" s="15"/>
      <c r="G26" s="15"/>
      <c r="H26" s="15"/>
      <c r="I26" s="15"/>
      <c r="J26" s="13">
        <v>10021</v>
      </c>
      <c r="K26" s="13" t="str">
        <f>IF(J26&lt;&gt;"",VLOOKUP(J26,Prize表!A:B,2,FALSE),"")</f>
        <v xml:space="preserve">Kingdom - HOLE_IN_ONE - 更多球 </v>
      </c>
      <c r="L26" s="13">
        <v>10022</v>
      </c>
      <c r="M26" s="13" t="str">
        <f>IF(L26&lt;&gt;"",VLOOKUP(L26,Prize表!A:B,2,FALSE),"")</f>
        <v>Kingdom - Albatross- 更多激励球</v>
      </c>
      <c r="N26" s="13">
        <v>10023</v>
      </c>
      <c r="O26" s="13" t="str">
        <f>IF(N26&lt;&gt;"",VLOOKUP(N26,Prize表!A:B,2,FALSE),"")</f>
        <v>Kingdom - Eagle - 更多激励球</v>
      </c>
      <c r="P26" s="13">
        <v>10024</v>
      </c>
      <c r="Q26" s="13" t="str">
        <f>IF(P26&lt;&gt;"",VLOOKUP(P26,Prize表!A:B,2,FALSE),"")</f>
        <v>Kingdom - Birde- 更多激励球</v>
      </c>
    </row>
    <row r="27" spans="1:17" s="13" customFormat="1">
      <c r="A27" s="16">
        <v>2010</v>
      </c>
      <c r="B27" s="13" t="s">
        <v>51</v>
      </c>
      <c r="C27" s="13">
        <v>1</v>
      </c>
      <c r="D27" s="13">
        <v>4</v>
      </c>
      <c r="E27" s="15"/>
      <c r="F27" s="15"/>
      <c r="G27" s="15"/>
      <c r="H27" s="15"/>
      <c r="I27" s="15"/>
      <c r="J27" s="13">
        <v>10025</v>
      </c>
      <c r="K27" s="13" t="str">
        <f>IF(J27&lt;&gt;"",VLOOKUP(J27,Prize表!A:B,2,FALSE),"")</f>
        <v xml:space="preserve">Kingdom - eagle - 额外钻石 </v>
      </c>
      <c r="M27" s="13" t="str">
        <f>IF(L27&lt;&gt;"",VLOOKUP(L27,Prize表!A:B,2,FALSE),"")</f>
        <v/>
      </c>
      <c r="O27" s="13" t="str">
        <f>IF(N27&lt;&gt;"",VLOOKUP(N27,Prize表!A:B,2,FALSE),"")</f>
        <v/>
      </c>
      <c r="Q27" s="13" t="str">
        <f>IF(P27&lt;&gt;"",VLOOKUP(P27,Prize表!A:B,2,FALSE),"")</f>
        <v/>
      </c>
    </row>
    <row r="28" spans="1:17" s="13" customFormat="1">
      <c r="A28" s="16">
        <v>2011</v>
      </c>
      <c r="B28" s="13" t="s">
        <v>51</v>
      </c>
      <c r="C28" s="13">
        <v>2</v>
      </c>
      <c r="D28" s="13">
        <v>4</v>
      </c>
      <c r="E28" s="15"/>
      <c r="F28" s="15"/>
      <c r="G28" s="15"/>
      <c r="H28" s="15"/>
      <c r="I28" s="15"/>
      <c r="J28" s="13">
        <v>10026</v>
      </c>
      <c r="K28" s="13" t="str">
        <f>IF(J28&lt;&gt;"",VLOOKUP(J28,Prize表!A:B,2,FALSE),"")</f>
        <v xml:space="preserve">Kingdom - eagle - 额外钻石 </v>
      </c>
      <c r="M28" s="13" t="str">
        <f>IF(L28&lt;&gt;"",VLOOKUP(L28,Prize表!A:B,2,FALSE),"")</f>
        <v/>
      </c>
      <c r="O28" s="13" t="str">
        <f>IF(N28&lt;&gt;"",VLOOKUP(N28,Prize表!A:B,2,FALSE),"")</f>
        <v/>
      </c>
      <c r="Q28" s="13" t="str">
        <f>IF(P28&lt;&gt;"",VLOOKUP(P28,Prize表!A:B,2,FALSE),"")</f>
        <v/>
      </c>
    </row>
    <row r="29" spans="1:17" s="13" customFormat="1">
      <c r="A29" s="16">
        <v>2012</v>
      </c>
      <c r="B29" s="13" t="s">
        <v>51</v>
      </c>
      <c r="C29" s="13">
        <v>3</v>
      </c>
      <c r="D29" s="13">
        <v>4</v>
      </c>
      <c r="E29" s="15"/>
      <c r="F29" s="15"/>
      <c r="G29" s="15"/>
      <c r="H29" s="15"/>
      <c r="I29" s="15"/>
      <c r="J29" s="13">
        <v>10027</v>
      </c>
      <c r="K29" s="13" t="str">
        <f>IF(J29&lt;&gt;"",VLOOKUP(J29,Prize表!A:B,2,FALSE),"")</f>
        <v xml:space="preserve">Kingdom - eagle - 额外钻石 </v>
      </c>
      <c r="M29" s="13" t="str">
        <f>IF(L29&lt;&gt;"",VLOOKUP(L29,Prize表!A:B,2,FALSE),"")</f>
        <v/>
      </c>
      <c r="O29" s="13" t="str">
        <f>IF(N29&lt;&gt;"",VLOOKUP(N29,Prize表!A:B,2,FALSE),"")</f>
        <v/>
      </c>
      <c r="Q29" s="13" t="str">
        <f>IF(P29&lt;&gt;"",VLOOKUP(P29,Prize表!A:B,2,FALSE),"")</f>
        <v/>
      </c>
    </row>
    <row r="30" spans="1:17" s="13" customFormat="1">
      <c r="A30" s="16">
        <v>2013</v>
      </c>
      <c r="B30" s="13" t="s">
        <v>51</v>
      </c>
      <c r="C30" s="13">
        <v>4</v>
      </c>
      <c r="D30" s="13">
        <v>4</v>
      </c>
      <c r="E30" s="15"/>
      <c r="F30" s="15"/>
      <c r="G30" s="15"/>
      <c r="H30" s="15"/>
      <c r="I30" s="15"/>
      <c r="J30" s="13">
        <v>10028</v>
      </c>
      <c r="K30" s="13" t="str">
        <f>IF(J30&lt;&gt;"",VLOOKUP(J30,Prize表!A:B,2,FALSE),"")</f>
        <v xml:space="preserve">Kingdom - eagle - 额外钻石 </v>
      </c>
      <c r="M30" s="13" t="str">
        <f>IF(L30&lt;&gt;"",VLOOKUP(L30,Prize表!A:B,2,FALSE),"")</f>
        <v/>
      </c>
      <c r="O30" s="13" t="str">
        <f>IF(N30&lt;&gt;"",VLOOKUP(N30,Prize表!A:B,2,FALSE),"")</f>
        <v/>
      </c>
      <c r="Q30" s="13" t="str">
        <f>IF(P30&lt;&gt;"",VLOOKUP(P30,Prize表!A:B,2,FALSE),"")</f>
        <v/>
      </c>
    </row>
    <row r="33" spans="5:9">
      <c r="E33" s="9"/>
      <c r="F33" s="9"/>
      <c r="G33" s="9"/>
      <c r="H33" s="9"/>
      <c r="I33" s="9"/>
    </row>
    <row r="34" spans="5:9">
      <c r="E34" s="9"/>
      <c r="F34" s="9"/>
      <c r="G34" s="9"/>
      <c r="H34" s="9"/>
      <c r="I34" s="9"/>
    </row>
    <row r="35" spans="5:9">
      <c r="E35" s="9"/>
      <c r="F35" s="9"/>
      <c r="G35" s="9"/>
      <c r="H35" s="9"/>
      <c r="I35" s="9"/>
    </row>
    <row r="36" spans="5:9">
      <c r="E36" s="9"/>
      <c r="F36" s="9"/>
      <c r="G36" s="9"/>
      <c r="H36" s="9"/>
      <c r="I36" s="9"/>
    </row>
  </sheetData>
  <mergeCells count="1">
    <mergeCell ref="E2:I2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4718-CD51-4E48-806A-17333515C088}">
  <dimension ref="A1:W32"/>
  <sheetViews>
    <sheetView workbookViewId="0">
      <selection activeCell="E34" sqref="E34"/>
    </sheetView>
  </sheetViews>
  <sheetFormatPr baseColWidth="10" defaultRowHeight="19"/>
  <cols>
    <col min="2" max="2" width="24.42578125" customWidth="1"/>
    <col min="3" max="3" width="15.42578125" customWidth="1"/>
    <col min="4" max="4" width="12" customWidth="1"/>
    <col min="5" max="5" width="17.28515625" customWidth="1"/>
    <col min="6" max="6" width="12" customWidth="1"/>
    <col min="7" max="7" width="9.7109375" customWidth="1"/>
    <col min="8" max="9" width="9.85546875" customWidth="1"/>
    <col min="10" max="10" width="10" customWidth="1"/>
    <col min="11" max="11" width="9.7109375" customWidth="1"/>
    <col min="17" max="17" width="13.140625" customWidth="1"/>
    <col min="19" max="23" width="10.7109375" style="10"/>
  </cols>
  <sheetData>
    <row r="1" spans="1:2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>
      <c r="S2"/>
      <c r="T2" s="22" t="s">
        <v>98</v>
      </c>
      <c r="U2" s="22"/>
      <c r="V2" s="22"/>
      <c r="W2" s="22"/>
    </row>
    <row r="3" spans="1:23">
      <c r="A3" t="s">
        <v>16</v>
      </c>
      <c r="B3" t="s">
        <v>0</v>
      </c>
      <c r="C3" s="1" t="s">
        <v>17</v>
      </c>
      <c r="D3" s="1" t="s">
        <v>2</v>
      </c>
      <c r="E3" s="1" t="s">
        <v>96</v>
      </c>
      <c r="F3" s="1" t="s">
        <v>97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</v>
      </c>
      <c r="M3" s="1" t="s">
        <v>6</v>
      </c>
      <c r="N3" s="1" t="s">
        <v>7</v>
      </c>
      <c r="O3" s="1" t="s">
        <v>78</v>
      </c>
      <c r="P3" s="1" t="s">
        <v>79</v>
      </c>
      <c r="Q3" s="1" t="s">
        <v>9</v>
      </c>
      <c r="R3" s="1" t="s">
        <v>10</v>
      </c>
      <c r="S3" s="11" t="s">
        <v>11</v>
      </c>
      <c r="T3" s="11" t="s">
        <v>12</v>
      </c>
      <c r="U3" s="11" t="s">
        <v>13</v>
      </c>
      <c r="V3" s="11" t="s">
        <v>14</v>
      </c>
      <c r="W3" s="11" t="s">
        <v>15</v>
      </c>
    </row>
    <row r="4" spans="1:23" s="13" customFormat="1">
      <c r="A4" s="13">
        <v>10001</v>
      </c>
      <c r="B4" s="13" t="s">
        <v>60</v>
      </c>
      <c r="C4" s="13" t="s">
        <v>55</v>
      </c>
      <c r="D4" s="13">
        <v>3</v>
      </c>
      <c r="E4" s="13" t="s">
        <v>103</v>
      </c>
      <c r="F4" s="13" t="s">
        <v>99</v>
      </c>
      <c r="G4" s="13">
        <v>-1</v>
      </c>
      <c r="H4" s="13">
        <v>-1</v>
      </c>
      <c r="I4" s="13">
        <v>-99</v>
      </c>
      <c r="J4" s="13">
        <v>-1</v>
      </c>
      <c r="K4" s="13">
        <v>-1</v>
      </c>
      <c r="L4" s="13">
        <v>100</v>
      </c>
      <c r="S4" s="14">
        <v>0</v>
      </c>
      <c r="T4" s="14">
        <v>3</v>
      </c>
      <c r="U4" s="14">
        <v>0</v>
      </c>
      <c r="V4" s="14">
        <v>10</v>
      </c>
      <c r="W4" s="14"/>
    </row>
    <row r="5" spans="1:23" s="13" customFormat="1">
      <c r="A5" s="13">
        <v>10002</v>
      </c>
      <c r="B5" s="13" t="s">
        <v>61</v>
      </c>
      <c r="C5" s="13" t="s">
        <v>55</v>
      </c>
      <c r="D5" s="13">
        <v>3</v>
      </c>
      <c r="E5" s="13" t="s">
        <v>103</v>
      </c>
      <c r="F5" s="13" t="s">
        <v>99</v>
      </c>
      <c r="G5" s="13">
        <v>-1</v>
      </c>
      <c r="H5" s="13">
        <v>-1</v>
      </c>
      <c r="I5" s="13">
        <v>-99</v>
      </c>
      <c r="J5" s="13">
        <v>-1</v>
      </c>
      <c r="K5" s="13">
        <v>-1</v>
      </c>
      <c r="L5" s="13">
        <v>100</v>
      </c>
      <c r="S5" s="14">
        <v>0</v>
      </c>
      <c r="T5" s="14">
        <v>3</v>
      </c>
      <c r="U5" s="14">
        <v>0</v>
      </c>
      <c r="V5" s="14">
        <v>20</v>
      </c>
      <c r="W5" s="14"/>
    </row>
    <row r="6" spans="1:23" s="13" customFormat="1">
      <c r="A6" s="13">
        <v>10003</v>
      </c>
      <c r="B6" s="13" t="s">
        <v>62</v>
      </c>
      <c r="C6" s="13" t="s">
        <v>55</v>
      </c>
      <c r="D6" s="13">
        <v>3</v>
      </c>
      <c r="E6" s="13" t="s">
        <v>103</v>
      </c>
      <c r="F6" s="13" t="s">
        <v>99</v>
      </c>
      <c r="G6" s="13">
        <v>-1</v>
      </c>
      <c r="H6" s="13">
        <v>-1</v>
      </c>
      <c r="I6" s="13">
        <v>-99</v>
      </c>
      <c r="J6" s="13">
        <v>-1</v>
      </c>
      <c r="K6" s="13">
        <v>-1</v>
      </c>
      <c r="L6" s="13">
        <v>100</v>
      </c>
      <c r="S6" s="14">
        <v>0</v>
      </c>
      <c r="T6" s="14">
        <v>3</v>
      </c>
      <c r="U6" s="14">
        <v>0</v>
      </c>
      <c r="V6" s="14">
        <v>30</v>
      </c>
      <c r="W6" s="14"/>
    </row>
    <row r="7" spans="1:23" s="13" customFormat="1">
      <c r="A7" s="13">
        <v>10004</v>
      </c>
      <c r="B7" s="13" t="s">
        <v>63</v>
      </c>
      <c r="C7" s="13" t="s">
        <v>55</v>
      </c>
      <c r="D7" s="13">
        <v>3</v>
      </c>
      <c r="E7" s="13" t="s">
        <v>103</v>
      </c>
      <c r="F7" s="13" t="s">
        <v>99</v>
      </c>
      <c r="G7" s="13">
        <v>-1</v>
      </c>
      <c r="H7" s="13">
        <v>-1</v>
      </c>
      <c r="I7" s="13">
        <v>-99</v>
      </c>
      <c r="J7" s="13">
        <v>-1</v>
      </c>
      <c r="K7" s="13">
        <v>-1</v>
      </c>
      <c r="L7" s="13">
        <v>100</v>
      </c>
      <c r="S7" s="14">
        <v>0</v>
      </c>
      <c r="T7" s="14">
        <v>3</v>
      </c>
      <c r="U7" s="14">
        <v>0</v>
      </c>
      <c r="V7" s="14">
        <v>40</v>
      </c>
      <c r="W7" s="14"/>
    </row>
    <row r="8" spans="1:23" s="13" customFormat="1">
      <c r="A8" s="13">
        <v>10005</v>
      </c>
      <c r="B8" s="13" t="s">
        <v>64</v>
      </c>
      <c r="C8" s="13" t="s">
        <v>56</v>
      </c>
      <c r="D8" s="13">
        <v>4</v>
      </c>
      <c r="E8" s="13" t="s">
        <v>102</v>
      </c>
      <c r="F8" s="13" t="s">
        <v>99</v>
      </c>
      <c r="G8" s="13">
        <v>-1</v>
      </c>
      <c r="H8" s="13">
        <v>-1</v>
      </c>
      <c r="I8" s="13">
        <v>-99</v>
      </c>
      <c r="J8" s="13">
        <v>-2</v>
      </c>
      <c r="K8" s="13">
        <v>-1</v>
      </c>
      <c r="L8" s="13">
        <v>100</v>
      </c>
      <c r="S8" s="14">
        <v>0</v>
      </c>
      <c r="T8" s="14">
        <v>7</v>
      </c>
      <c r="U8" s="14">
        <v>3</v>
      </c>
      <c r="V8" s="14">
        <v>2</v>
      </c>
      <c r="W8" s="14"/>
    </row>
    <row r="9" spans="1:23" s="13" customFormat="1">
      <c r="A9" s="13">
        <v>10006</v>
      </c>
      <c r="B9" s="13" t="s">
        <v>65</v>
      </c>
      <c r="C9" s="13" t="s">
        <v>56</v>
      </c>
      <c r="D9" s="13">
        <v>4</v>
      </c>
      <c r="E9" s="13" t="s">
        <v>102</v>
      </c>
      <c r="F9" s="13" t="s">
        <v>99</v>
      </c>
      <c r="G9" s="13">
        <v>-1</v>
      </c>
      <c r="H9" s="13">
        <v>-1</v>
      </c>
      <c r="I9" s="13">
        <v>-99</v>
      </c>
      <c r="J9" s="13">
        <v>-2</v>
      </c>
      <c r="K9" s="13">
        <v>-1</v>
      </c>
      <c r="L9" s="13">
        <v>100</v>
      </c>
      <c r="S9" s="14">
        <v>0</v>
      </c>
      <c r="T9" s="14">
        <v>7</v>
      </c>
      <c r="U9" s="14">
        <v>3</v>
      </c>
      <c r="V9" s="14">
        <v>4</v>
      </c>
      <c r="W9" s="14"/>
    </row>
    <row r="10" spans="1:23" s="13" customFormat="1">
      <c r="A10" s="13">
        <v>10007</v>
      </c>
      <c r="B10" s="13" t="s">
        <v>66</v>
      </c>
      <c r="C10" s="13" t="s">
        <v>56</v>
      </c>
      <c r="D10" s="13">
        <v>4</v>
      </c>
      <c r="E10" s="13" t="s">
        <v>102</v>
      </c>
      <c r="F10" s="13" t="s">
        <v>99</v>
      </c>
      <c r="G10" s="13">
        <v>-1</v>
      </c>
      <c r="H10" s="13">
        <v>-1</v>
      </c>
      <c r="I10" s="13">
        <v>-99</v>
      </c>
      <c r="J10" s="13">
        <v>-2</v>
      </c>
      <c r="K10" s="13">
        <v>-1</v>
      </c>
      <c r="L10" s="13">
        <v>100</v>
      </c>
      <c r="S10" s="14">
        <v>0</v>
      </c>
      <c r="T10" s="14">
        <v>7</v>
      </c>
      <c r="U10" s="14">
        <v>3</v>
      </c>
      <c r="V10" s="14">
        <v>6</v>
      </c>
      <c r="W10" s="14"/>
    </row>
    <row r="11" spans="1:23" s="13" customFormat="1">
      <c r="A11" s="13">
        <v>10008</v>
      </c>
      <c r="B11" s="13" t="s">
        <v>67</v>
      </c>
      <c r="C11" s="13" t="s">
        <v>56</v>
      </c>
      <c r="D11" s="13">
        <v>4</v>
      </c>
      <c r="E11" s="13" t="s">
        <v>102</v>
      </c>
      <c r="F11" s="13" t="s">
        <v>99</v>
      </c>
      <c r="G11" s="13">
        <v>-1</v>
      </c>
      <c r="H11" s="13">
        <v>-1</v>
      </c>
      <c r="I11" s="13">
        <v>-99</v>
      </c>
      <c r="J11" s="13">
        <v>-2</v>
      </c>
      <c r="K11" s="13">
        <v>-1</v>
      </c>
      <c r="L11" s="13">
        <v>100</v>
      </c>
      <c r="S11" s="14">
        <v>0</v>
      </c>
      <c r="T11" s="14">
        <v>7</v>
      </c>
      <c r="U11" s="14">
        <v>3</v>
      </c>
      <c r="V11" s="14">
        <v>8</v>
      </c>
      <c r="W11" s="14"/>
    </row>
    <row r="12" spans="1:23" s="13" customFormat="1">
      <c r="A12" s="13">
        <v>10009</v>
      </c>
      <c r="B12" s="13" t="s">
        <v>71</v>
      </c>
      <c r="C12" s="13" t="s">
        <v>57</v>
      </c>
      <c r="D12" s="13">
        <v>5</v>
      </c>
      <c r="E12" s="13" t="s">
        <v>104</v>
      </c>
      <c r="F12" s="13" t="s">
        <v>99</v>
      </c>
      <c r="G12" s="13">
        <v>-1</v>
      </c>
      <c r="H12" s="13">
        <v>1</v>
      </c>
      <c r="I12" s="13">
        <v>-99</v>
      </c>
      <c r="J12" s="13">
        <v>99</v>
      </c>
      <c r="K12" s="13">
        <v>-1</v>
      </c>
      <c r="L12" s="13">
        <v>100</v>
      </c>
      <c r="S12" s="14">
        <v>8</v>
      </c>
      <c r="T12" s="14">
        <v>5</v>
      </c>
      <c r="U12" s="14">
        <v>0</v>
      </c>
      <c r="V12" s="14">
        <v>4</v>
      </c>
      <c r="W12" s="14"/>
    </row>
    <row r="13" spans="1:23" s="13" customFormat="1">
      <c r="A13" s="13">
        <v>10010</v>
      </c>
      <c r="B13" s="13" t="s">
        <v>72</v>
      </c>
      <c r="C13" s="13" t="s">
        <v>57</v>
      </c>
      <c r="D13" s="13">
        <v>5</v>
      </c>
      <c r="E13" s="13" t="s">
        <v>104</v>
      </c>
      <c r="F13" s="13" t="s">
        <v>99</v>
      </c>
      <c r="G13" s="13">
        <v>-1</v>
      </c>
      <c r="H13" s="13">
        <v>-1</v>
      </c>
      <c r="I13" s="13">
        <v>-3</v>
      </c>
      <c r="J13" s="13">
        <v>-3</v>
      </c>
      <c r="K13" s="13">
        <v>-1</v>
      </c>
      <c r="L13" s="13">
        <v>100</v>
      </c>
      <c r="S13" s="14">
        <v>8</v>
      </c>
      <c r="T13" s="14">
        <v>5</v>
      </c>
      <c r="U13" s="14">
        <v>0</v>
      </c>
      <c r="V13" s="14">
        <v>3</v>
      </c>
      <c r="W13" s="14"/>
    </row>
    <row r="14" spans="1:23" s="13" customFormat="1">
      <c r="A14" s="13">
        <v>10011</v>
      </c>
      <c r="B14" s="13" t="s">
        <v>73</v>
      </c>
      <c r="C14" s="13" t="s">
        <v>57</v>
      </c>
      <c r="D14" s="13">
        <v>5</v>
      </c>
      <c r="E14" s="13" t="s">
        <v>104</v>
      </c>
      <c r="F14" s="13" t="s">
        <v>99</v>
      </c>
      <c r="G14" s="13">
        <v>-1</v>
      </c>
      <c r="H14" s="13">
        <v>-1</v>
      </c>
      <c r="I14" s="13">
        <v>-2</v>
      </c>
      <c r="J14" s="13">
        <v>-2</v>
      </c>
      <c r="K14" s="13">
        <v>-1</v>
      </c>
      <c r="L14" s="13">
        <v>100</v>
      </c>
      <c r="S14" s="14">
        <v>8</v>
      </c>
      <c r="T14" s="14">
        <v>5</v>
      </c>
      <c r="U14" s="14">
        <v>0</v>
      </c>
      <c r="V14" s="14">
        <v>2</v>
      </c>
      <c r="W14" s="14"/>
    </row>
    <row r="15" spans="1:23" s="13" customFormat="1">
      <c r="A15" s="13">
        <v>10012</v>
      </c>
      <c r="B15" s="13" t="s">
        <v>74</v>
      </c>
      <c r="C15" s="13" t="s">
        <v>57</v>
      </c>
      <c r="D15" s="13">
        <v>5</v>
      </c>
      <c r="E15" s="13" t="s">
        <v>104</v>
      </c>
      <c r="F15" s="13" t="s">
        <v>99</v>
      </c>
      <c r="G15" s="13">
        <v>-1</v>
      </c>
      <c r="H15" s="13">
        <v>-1</v>
      </c>
      <c r="I15" s="13">
        <v>-1</v>
      </c>
      <c r="J15" s="13">
        <v>-1</v>
      </c>
      <c r="K15" s="13">
        <v>-1</v>
      </c>
      <c r="L15" s="13">
        <v>100</v>
      </c>
      <c r="S15" s="14">
        <v>8</v>
      </c>
      <c r="T15" s="14">
        <v>5</v>
      </c>
      <c r="U15" s="14">
        <v>0</v>
      </c>
      <c r="V15" s="14">
        <v>1</v>
      </c>
      <c r="W15" s="14"/>
    </row>
    <row r="16" spans="1:23" s="13" customFormat="1">
      <c r="A16" s="13">
        <v>10013</v>
      </c>
      <c r="B16" s="13" t="s">
        <v>49</v>
      </c>
      <c r="C16" s="13" t="s">
        <v>6</v>
      </c>
      <c r="D16" s="13">
        <v>1</v>
      </c>
      <c r="E16" s="13" t="s">
        <v>6</v>
      </c>
      <c r="F16" s="13" t="s">
        <v>99</v>
      </c>
      <c r="G16" s="13">
        <v>1</v>
      </c>
      <c r="H16" s="13">
        <v>-1</v>
      </c>
      <c r="I16" s="13">
        <v>-99</v>
      </c>
      <c r="J16" s="13">
        <v>99</v>
      </c>
      <c r="K16" s="13">
        <v>-1</v>
      </c>
      <c r="L16" s="13">
        <v>100</v>
      </c>
      <c r="M16" s="13">
        <v>10</v>
      </c>
      <c r="S16" s="14"/>
      <c r="T16" s="14"/>
      <c r="U16" s="14"/>
      <c r="V16" s="14"/>
      <c r="W16" s="14"/>
    </row>
    <row r="17" spans="1:23" s="13" customFormat="1">
      <c r="A17" s="13">
        <v>10014</v>
      </c>
      <c r="B17" s="13" t="s">
        <v>49</v>
      </c>
      <c r="C17" s="13" t="s">
        <v>6</v>
      </c>
      <c r="D17" s="13">
        <v>1</v>
      </c>
      <c r="E17" s="13" t="s">
        <v>6</v>
      </c>
      <c r="F17" s="13" t="s">
        <v>99</v>
      </c>
      <c r="G17" s="13">
        <v>1</v>
      </c>
      <c r="H17" s="13">
        <v>-1</v>
      </c>
      <c r="I17" s="13">
        <v>-99</v>
      </c>
      <c r="J17" s="13">
        <v>99</v>
      </c>
      <c r="K17" s="13">
        <v>-1</v>
      </c>
      <c r="L17" s="13">
        <v>100</v>
      </c>
      <c r="M17" s="13">
        <v>20</v>
      </c>
      <c r="S17" s="14"/>
      <c r="T17" s="14"/>
      <c r="U17" s="14"/>
      <c r="V17" s="14"/>
      <c r="W17" s="14"/>
    </row>
    <row r="18" spans="1:23" s="13" customFormat="1">
      <c r="A18" s="13">
        <v>10015</v>
      </c>
      <c r="B18" s="13" t="s">
        <v>49</v>
      </c>
      <c r="C18" s="13" t="s">
        <v>6</v>
      </c>
      <c r="D18" s="13">
        <v>1</v>
      </c>
      <c r="E18" s="13" t="s">
        <v>6</v>
      </c>
      <c r="F18" s="13" t="s">
        <v>99</v>
      </c>
      <c r="G18" s="13">
        <v>1</v>
      </c>
      <c r="H18" s="13">
        <v>-1</v>
      </c>
      <c r="I18" s="13">
        <v>-99</v>
      </c>
      <c r="J18" s="13">
        <v>99</v>
      </c>
      <c r="K18" s="13">
        <v>-1</v>
      </c>
      <c r="L18" s="13">
        <v>100</v>
      </c>
      <c r="M18" s="13">
        <v>30</v>
      </c>
      <c r="S18" s="14"/>
      <c r="T18" s="14"/>
      <c r="U18" s="14"/>
      <c r="V18" s="14"/>
      <c r="W18" s="14"/>
    </row>
    <row r="19" spans="1:23" s="13" customFormat="1">
      <c r="A19" s="13">
        <v>10016</v>
      </c>
      <c r="B19" s="13" t="s">
        <v>49</v>
      </c>
      <c r="C19" s="13" t="s">
        <v>6</v>
      </c>
      <c r="D19" s="13">
        <v>1</v>
      </c>
      <c r="E19" s="13" t="s">
        <v>6</v>
      </c>
      <c r="F19" s="13" t="s">
        <v>99</v>
      </c>
      <c r="G19" s="13">
        <v>1</v>
      </c>
      <c r="H19" s="13">
        <v>-1</v>
      </c>
      <c r="I19" s="13">
        <v>-99</v>
      </c>
      <c r="J19" s="13">
        <v>99</v>
      </c>
      <c r="K19" s="13">
        <v>-1</v>
      </c>
      <c r="L19" s="13">
        <v>100</v>
      </c>
      <c r="M19" s="13">
        <v>40</v>
      </c>
      <c r="S19" s="14"/>
      <c r="T19" s="14"/>
      <c r="U19" s="14"/>
      <c r="V19" s="14"/>
      <c r="W19" s="14"/>
    </row>
    <row r="20" spans="1:23" s="13" customFormat="1">
      <c r="A20" s="13">
        <v>10017</v>
      </c>
      <c r="B20" s="13" t="s">
        <v>50</v>
      </c>
      <c r="C20" s="13" t="s">
        <v>58</v>
      </c>
      <c r="D20" s="13">
        <v>6</v>
      </c>
      <c r="E20" s="13" t="s">
        <v>58</v>
      </c>
      <c r="G20" s="13">
        <v>0</v>
      </c>
      <c r="H20" s="13">
        <v>-1</v>
      </c>
      <c r="I20" s="13">
        <v>-99</v>
      </c>
      <c r="J20" s="13">
        <v>99</v>
      </c>
      <c r="K20" s="13">
        <v>-1</v>
      </c>
      <c r="L20" s="13">
        <v>100</v>
      </c>
      <c r="N20" s="13">
        <v>10</v>
      </c>
      <c r="S20" s="14"/>
      <c r="T20" s="14"/>
      <c r="U20" s="14"/>
      <c r="V20" s="14"/>
      <c r="W20" s="14"/>
    </row>
    <row r="21" spans="1:23" s="13" customFormat="1">
      <c r="A21" s="13">
        <v>10018</v>
      </c>
      <c r="B21" s="13" t="s">
        <v>50</v>
      </c>
      <c r="C21" s="13" t="s">
        <v>58</v>
      </c>
      <c r="D21" s="13">
        <v>6</v>
      </c>
      <c r="E21" s="13" t="s">
        <v>58</v>
      </c>
      <c r="G21" s="13">
        <v>0</v>
      </c>
      <c r="H21" s="13">
        <v>-1</v>
      </c>
      <c r="I21" s="13">
        <v>-99</v>
      </c>
      <c r="J21" s="13">
        <v>99</v>
      </c>
      <c r="K21" s="13">
        <v>-1</v>
      </c>
      <c r="L21" s="13">
        <v>100</v>
      </c>
      <c r="N21" s="13">
        <v>20</v>
      </c>
      <c r="S21" s="14"/>
      <c r="T21" s="14"/>
      <c r="U21" s="14"/>
      <c r="V21" s="14"/>
      <c r="W21" s="14"/>
    </row>
    <row r="22" spans="1:23" s="13" customFormat="1">
      <c r="A22" s="13">
        <v>10019</v>
      </c>
      <c r="B22" s="13" t="s">
        <v>50</v>
      </c>
      <c r="C22" s="13" t="s">
        <v>58</v>
      </c>
      <c r="D22" s="13">
        <v>6</v>
      </c>
      <c r="E22" s="13" t="s">
        <v>58</v>
      </c>
      <c r="G22" s="13">
        <v>0</v>
      </c>
      <c r="H22" s="13">
        <v>-1</v>
      </c>
      <c r="I22" s="13">
        <v>-99</v>
      </c>
      <c r="J22" s="13">
        <v>99</v>
      </c>
      <c r="K22" s="13">
        <v>-1</v>
      </c>
      <c r="L22" s="13">
        <v>100</v>
      </c>
      <c r="N22" s="13">
        <v>30</v>
      </c>
      <c r="S22" s="14"/>
      <c r="T22" s="14"/>
      <c r="U22" s="14"/>
      <c r="V22" s="14"/>
      <c r="W22" s="14"/>
    </row>
    <row r="23" spans="1:23" s="13" customFormat="1">
      <c r="A23" s="13">
        <v>10020</v>
      </c>
      <c r="B23" s="13" t="s">
        <v>50</v>
      </c>
      <c r="C23" s="13" t="s">
        <v>58</v>
      </c>
      <c r="D23" s="13">
        <v>6</v>
      </c>
      <c r="E23" s="13" t="s">
        <v>58</v>
      </c>
      <c r="G23" s="13">
        <v>0</v>
      </c>
      <c r="H23" s="13">
        <v>-1</v>
      </c>
      <c r="I23" s="13">
        <v>-99</v>
      </c>
      <c r="J23" s="13">
        <v>99</v>
      </c>
      <c r="K23" s="13">
        <v>-1</v>
      </c>
      <c r="L23" s="13">
        <v>100</v>
      </c>
      <c r="N23" s="13">
        <v>40</v>
      </c>
      <c r="S23" s="14"/>
      <c r="T23" s="14"/>
      <c r="U23" s="14"/>
      <c r="V23" s="14"/>
      <c r="W23" s="14"/>
    </row>
    <row r="24" spans="1:23" s="13" customFormat="1">
      <c r="A24" s="13">
        <v>10021</v>
      </c>
      <c r="B24" s="13" t="s">
        <v>75</v>
      </c>
      <c r="C24" s="13" t="s">
        <v>57</v>
      </c>
      <c r="D24" s="13">
        <v>5</v>
      </c>
      <c r="E24" s="13" t="s">
        <v>104</v>
      </c>
      <c r="F24" s="13" t="s">
        <v>99</v>
      </c>
      <c r="G24" s="13">
        <v>-1</v>
      </c>
      <c r="H24" s="13">
        <v>1</v>
      </c>
      <c r="I24" s="13">
        <v>-99</v>
      </c>
      <c r="J24" s="13">
        <v>99</v>
      </c>
      <c r="K24" s="13">
        <v>1</v>
      </c>
      <c r="L24" s="13">
        <v>100</v>
      </c>
      <c r="S24" s="14">
        <v>8</v>
      </c>
      <c r="T24" s="14">
        <v>5</v>
      </c>
      <c r="U24" s="14">
        <v>0</v>
      </c>
      <c r="V24" s="14">
        <v>5</v>
      </c>
      <c r="W24" s="14"/>
    </row>
    <row r="25" spans="1:23" s="13" customFormat="1">
      <c r="A25" s="13">
        <v>10022</v>
      </c>
      <c r="B25" s="13" t="s">
        <v>68</v>
      </c>
      <c r="C25" s="13" t="s">
        <v>57</v>
      </c>
      <c r="D25" s="13">
        <v>5</v>
      </c>
      <c r="E25" s="13" t="s">
        <v>104</v>
      </c>
      <c r="F25" s="13" t="s">
        <v>99</v>
      </c>
      <c r="G25" s="13">
        <v>-1</v>
      </c>
      <c r="H25" s="13">
        <v>-1</v>
      </c>
      <c r="I25" s="13">
        <v>-3</v>
      </c>
      <c r="J25" s="13">
        <v>-3</v>
      </c>
      <c r="K25" s="13">
        <v>1</v>
      </c>
      <c r="L25" s="13">
        <v>100</v>
      </c>
      <c r="S25" s="14">
        <v>8</v>
      </c>
      <c r="T25" s="14">
        <v>5</v>
      </c>
      <c r="U25" s="14">
        <v>0</v>
      </c>
      <c r="V25" s="14">
        <v>4</v>
      </c>
      <c r="W25" s="14"/>
    </row>
    <row r="26" spans="1:23" s="13" customFormat="1">
      <c r="A26" s="13">
        <v>10023</v>
      </c>
      <c r="B26" s="13" t="s">
        <v>69</v>
      </c>
      <c r="C26" s="13" t="s">
        <v>57</v>
      </c>
      <c r="D26" s="13">
        <v>5</v>
      </c>
      <c r="E26" s="13" t="s">
        <v>104</v>
      </c>
      <c r="F26" s="13" t="s">
        <v>99</v>
      </c>
      <c r="G26" s="13">
        <v>-1</v>
      </c>
      <c r="H26" s="13">
        <v>-1</v>
      </c>
      <c r="I26" s="13">
        <v>-2</v>
      </c>
      <c r="J26" s="13">
        <v>-2</v>
      </c>
      <c r="K26" s="13">
        <v>1</v>
      </c>
      <c r="L26" s="13">
        <v>100</v>
      </c>
      <c r="S26" s="14">
        <v>8</v>
      </c>
      <c r="T26" s="14">
        <v>5</v>
      </c>
      <c r="U26" s="14">
        <v>0</v>
      </c>
      <c r="V26" s="14">
        <v>3</v>
      </c>
      <c r="W26" s="14"/>
    </row>
    <row r="27" spans="1:23" s="13" customFormat="1">
      <c r="A27" s="13">
        <v>10024</v>
      </c>
      <c r="B27" s="13" t="s">
        <v>70</v>
      </c>
      <c r="C27" s="13" t="s">
        <v>57</v>
      </c>
      <c r="D27" s="13">
        <v>5</v>
      </c>
      <c r="E27" s="13" t="s">
        <v>104</v>
      </c>
      <c r="F27" s="13" t="s">
        <v>99</v>
      </c>
      <c r="G27" s="13">
        <v>-1</v>
      </c>
      <c r="H27" s="13">
        <v>-1</v>
      </c>
      <c r="I27" s="13">
        <v>-1</v>
      </c>
      <c r="J27" s="13">
        <v>-1</v>
      </c>
      <c r="K27" s="13">
        <v>1</v>
      </c>
      <c r="L27" s="13">
        <v>100</v>
      </c>
      <c r="S27" s="14">
        <v>8</v>
      </c>
      <c r="T27" s="14">
        <v>5</v>
      </c>
      <c r="U27" s="14">
        <v>0</v>
      </c>
      <c r="V27" s="14">
        <v>2</v>
      </c>
      <c r="W27" s="14"/>
    </row>
    <row r="28" spans="1:23" s="13" customFormat="1">
      <c r="A28" s="13">
        <v>10025</v>
      </c>
      <c r="B28" s="13" t="s">
        <v>51</v>
      </c>
      <c r="C28" s="13" t="s">
        <v>59</v>
      </c>
      <c r="D28" s="13">
        <v>2</v>
      </c>
      <c r="E28" s="13" t="s">
        <v>59</v>
      </c>
      <c r="F28" s="13" t="s">
        <v>99</v>
      </c>
      <c r="G28" s="13">
        <v>-1</v>
      </c>
      <c r="H28" s="13">
        <v>-1</v>
      </c>
      <c r="I28" s="13">
        <v>-99</v>
      </c>
      <c r="J28" s="13">
        <v>-2</v>
      </c>
      <c r="K28" s="13">
        <v>-1</v>
      </c>
      <c r="L28" s="13">
        <v>100</v>
      </c>
      <c r="S28" s="14">
        <v>0</v>
      </c>
      <c r="T28" s="14">
        <v>2</v>
      </c>
      <c r="U28" s="14">
        <v>0</v>
      </c>
      <c r="V28" s="14">
        <v>5</v>
      </c>
      <c r="W28" s="14"/>
    </row>
    <row r="29" spans="1:23" s="13" customFormat="1">
      <c r="A29" s="13">
        <v>10026</v>
      </c>
      <c r="B29" s="13" t="s">
        <v>51</v>
      </c>
      <c r="C29" s="13" t="s">
        <v>59</v>
      </c>
      <c r="D29" s="13">
        <v>2</v>
      </c>
      <c r="E29" s="13" t="s">
        <v>59</v>
      </c>
      <c r="F29" s="13" t="s">
        <v>99</v>
      </c>
      <c r="G29" s="13">
        <v>-1</v>
      </c>
      <c r="H29" s="13">
        <v>-1</v>
      </c>
      <c r="I29" s="13">
        <v>-99</v>
      </c>
      <c r="J29" s="13">
        <v>-2</v>
      </c>
      <c r="K29" s="13">
        <v>-1</v>
      </c>
      <c r="L29" s="13">
        <v>100</v>
      </c>
      <c r="S29" s="14">
        <v>0</v>
      </c>
      <c r="T29" s="14">
        <v>2</v>
      </c>
      <c r="U29" s="14">
        <v>0</v>
      </c>
      <c r="V29" s="14">
        <v>10</v>
      </c>
      <c r="W29" s="14"/>
    </row>
    <row r="30" spans="1:23" s="13" customFormat="1">
      <c r="A30" s="13">
        <v>10027</v>
      </c>
      <c r="B30" s="13" t="s">
        <v>51</v>
      </c>
      <c r="C30" s="13" t="s">
        <v>59</v>
      </c>
      <c r="D30" s="13">
        <v>2</v>
      </c>
      <c r="E30" s="13" t="s">
        <v>59</v>
      </c>
      <c r="F30" s="13" t="s">
        <v>99</v>
      </c>
      <c r="G30" s="13">
        <v>-1</v>
      </c>
      <c r="H30" s="13">
        <v>-1</v>
      </c>
      <c r="I30" s="13">
        <v>-99</v>
      </c>
      <c r="J30" s="13">
        <v>-2</v>
      </c>
      <c r="K30" s="13">
        <v>-1</v>
      </c>
      <c r="L30" s="13">
        <v>100</v>
      </c>
      <c r="S30" s="14">
        <v>0</v>
      </c>
      <c r="T30" s="14">
        <v>2</v>
      </c>
      <c r="U30" s="14">
        <v>0</v>
      </c>
      <c r="V30" s="14">
        <v>15</v>
      </c>
      <c r="W30" s="14"/>
    </row>
    <row r="31" spans="1:23" s="13" customFormat="1">
      <c r="A31" s="13">
        <v>10028</v>
      </c>
      <c r="B31" s="13" t="s">
        <v>51</v>
      </c>
      <c r="C31" s="13" t="s">
        <v>59</v>
      </c>
      <c r="D31" s="13">
        <v>2</v>
      </c>
      <c r="E31" s="13" t="s">
        <v>59</v>
      </c>
      <c r="F31" s="13" t="s">
        <v>99</v>
      </c>
      <c r="G31" s="13">
        <v>-1</v>
      </c>
      <c r="H31" s="13">
        <v>-1</v>
      </c>
      <c r="I31" s="13">
        <v>-99</v>
      </c>
      <c r="J31" s="13">
        <v>-2</v>
      </c>
      <c r="K31" s="13">
        <v>-1</v>
      </c>
      <c r="L31" s="13">
        <v>100</v>
      </c>
      <c r="S31" s="14">
        <v>0</v>
      </c>
      <c r="T31" s="14">
        <v>2</v>
      </c>
      <c r="U31" s="14">
        <v>0</v>
      </c>
      <c r="V31" s="14">
        <v>20</v>
      </c>
      <c r="W31" s="14"/>
    </row>
    <row r="32" spans="1:23" s="13" customFormat="1">
      <c r="A32" s="13">
        <v>10029</v>
      </c>
      <c r="B32" s="13" t="s">
        <v>80</v>
      </c>
      <c r="C32" s="13" t="s">
        <v>78</v>
      </c>
      <c r="D32" s="13">
        <v>7</v>
      </c>
      <c r="E32" s="13" t="s">
        <v>78</v>
      </c>
      <c r="F32" s="13" t="s">
        <v>99</v>
      </c>
      <c r="G32" s="13">
        <v>-1</v>
      </c>
      <c r="H32" s="13">
        <v>-1</v>
      </c>
      <c r="I32" s="13">
        <v>-99</v>
      </c>
      <c r="J32" s="13">
        <v>-2</v>
      </c>
      <c r="K32" s="13">
        <v>-1</v>
      </c>
      <c r="L32" s="13">
        <v>100</v>
      </c>
      <c r="O32" s="13">
        <v>1</v>
      </c>
      <c r="S32" s="14"/>
      <c r="T32" s="14"/>
      <c r="U32" s="14"/>
      <c r="V32" s="14"/>
      <c r="W32" s="14"/>
    </row>
  </sheetData>
  <mergeCells count="1">
    <mergeCell ref="T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0160E-9035-124B-82F9-6F89E0318147}">
  <dimension ref="A1:AI64"/>
  <sheetViews>
    <sheetView tabSelected="1" topLeftCell="P1" workbookViewId="0">
      <selection activeCell="AB8" sqref="AB8"/>
    </sheetView>
  </sheetViews>
  <sheetFormatPr baseColWidth="10" defaultRowHeight="19"/>
  <cols>
    <col min="5" max="5" width="13.28515625" customWidth="1"/>
    <col min="8" max="8" width="10.7109375" style="20"/>
    <col min="9" max="9" width="28.42578125" style="20" customWidth="1"/>
    <col min="10" max="10" width="10.7109375" style="20"/>
  </cols>
  <sheetData>
    <row r="1" spans="1:35">
      <c r="A1" s="17"/>
      <c r="B1" s="17"/>
      <c r="C1" s="17"/>
      <c r="D1" s="17" t="s">
        <v>105</v>
      </c>
      <c r="E1" s="17"/>
      <c r="F1" s="17"/>
      <c r="G1" s="17"/>
      <c r="H1" s="20" t="s">
        <v>149</v>
      </c>
      <c r="I1" s="20" t="s">
        <v>158</v>
      </c>
      <c r="J1" s="20" t="s">
        <v>157</v>
      </c>
      <c r="K1" s="17"/>
      <c r="L1" s="17"/>
      <c r="M1" s="17"/>
      <c r="N1" s="17"/>
      <c r="Q1" s="17"/>
      <c r="R1" s="17"/>
      <c r="S1" s="17"/>
      <c r="T1" s="17" t="s">
        <v>130</v>
      </c>
      <c r="U1" s="17"/>
      <c r="V1" s="17"/>
      <c r="W1" s="17"/>
      <c r="X1" s="17"/>
      <c r="AA1" s="17" t="s">
        <v>176</v>
      </c>
      <c r="AB1" s="17"/>
      <c r="AC1" s="17"/>
      <c r="AD1" s="17"/>
      <c r="AE1" s="17"/>
      <c r="AF1" s="17"/>
      <c r="AG1" s="17"/>
      <c r="AH1" s="17"/>
      <c r="AI1" s="17"/>
    </row>
    <row r="2" spans="1:35">
      <c r="A2" s="22" t="s">
        <v>110</v>
      </c>
      <c r="B2">
        <v>1</v>
      </c>
      <c r="C2" t="s">
        <v>107</v>
      </c>
      <c r="D2" t="s">
        <v>106</v>
      </c>
      <c r="H2" s="20">
        <f>B54</f>
        <v>0.22172839506172839</v>
      </c>
      <c r="I2" s="20">
        <f>H2+H5+H8</f>
        <v>1.364074074074074</v>
      </c>
      <c r="K2" t="s">
        <v>118</v>
      </c>
    </row>
    <row r="3" spans="1:35">
      <c r="A3" s="22"/>
      <c r="K3" t="s">
        <v>119</v>
      </c>
    </row>
    <row r="4" spans="1:35">
      <c r="A4" s="22"/>
      <c r="K4" t="s">
        <v>120</v>
      </c>
    </row>
    <row r="5" spans="1:35">
      <c r="A5" s="22"/>
      <c r="B5">
        <v>2</v>
      </c>
      <c r="C5" t="s">
        <v>107</v>
      </c>
      <c r="D5" t="s">
        <v>108</v>
      </c>
      <c r="H5" s="20">
        <f>100*E43</f>
        <v>0.2</v>
      </c>
    </row>
    <row r="6" spans="1:35">
      <c r="A6" s="22"/>
      <c r="K6" t="s">
        <v>171</v>
      </c>
    </row>
    <row r="7" spans="1:35">
      <c r="A7" s="22"/>
      <c r="K7" t="s">
        <v>172</v>
      </c>
    </row>
    <row r="8" spans="1:35">
      <c r="A8" s="22"/>
      <c r="B8">
        <v>3</v>
      </c>
      <c r="C8" t="s">
        <v>107</v>
      </c>
      <c r="D8" t="s">
        <v>109</v>
      </c>
      <c r="H8" s="20">
        <f>C51+D58</f>
        <v>0.94234567901234567</v>
      </c>
      <c r="K8" t="s">
        <v>173</v>
      </c>
      <c r="V8" t="s">
        <v>164</v>
      </c>
      <c r="W8" t="s">
        <v>165</v>
      </c>
    </row>
    <row r="9" spans="1:35">
      <c r="D9" t="s">
        <v>166</v>
      </c>
    </row>
    <row r="10" spans="1:35">
      <c r="K10" t="s">
        <v>174</v>
      </c>
    </row>
    <row r="11" spans="1:35">
      <c r="B11">
        <v>4</v>
      </c>
      <c r="C11">
        <v>3.99</v>
      </c>
      <c r="D11" t="s">
        <v>106</v>
      </c>
      <c r="E11" t="s">
        <v>111</v>
      </c>
      <c r="F11" t="s">
        <v>112</v>
      </c>
      <c r="H11" s="20">
        <f>B54+3000*E43+C51</f>
        <v>6.7206172839506175</v>
      </c>
      <c r="I11" s="20">
        <f>H11+H14+H17</f>
        <v>11.333456790123456</v>
      </c>
      <c r="J11" s="20">
        <f>I11/C11</f>
        <v>2.8404653609331971</v>
      </c>
    </row>
    <row r="14" spans="1:35">
      <c r="A14" t="s">
        <v>167</v>
      </c>
      <c r="B14">
        <v>5</v>
      </c>
      <c r="C14" t="s">
        <v>107</v>
      </c>
      <c r="D14" t="s">
        <v>113</v>
      </c>
      <c r="H14" s="20">
        <f>200*E43+D51*2+C51*2+B51*2</f>
        <v>3.3933333333333335</v>
      </c>
    </row>
    <row r="15" spans="1:35">
      <c r="A15" t="s">
        <v>168</v>
      </c>
      <c r="D15" t="s">
        <v>117</v>
      </c>
    </row>
    <row r="16" spans="1:35">
      <c r="A16" t="s">
        <v>169</v>
      </c>
    </row>
    <row r="17" spans="1:24">
      <c r="A17" t="s">
        <v>170</v>
      </c>
      <c r="B17">
        <v>6</v>
      </c>
      <c r="C17" t="s">
        <v>107</v>
      </c>
      <c r="D17" t="s">
        <v>114</v>
      </c>
      <c r="E17" t="s">
        <v>115</v>
      </c>
      <c r="F17" t="s">
        <v>116</v>
      </c>
      <c r="H17" s="20">
        <f>D58+C58+B58</f>
        <v>1.2195061728395062</v>
      </c>
    </row>
    <row r="19" spans="1:24">
      <c r="Q19" s="17"/>
      <c r="R19" s="17"/>
      <c r="S19" s="17"/>
      <c r="T19" s="17" t="s">
        <v>131</v>
      </c>
      <c r="U19" s="17"/>
      <c r="V19" s="17"/>
      <c r="W19" s="17"/>
      <c r="X19" s="17"/>
    </row>
    <row r="20" spans="1:24">
      <c r="B20">
        <v>7</v>
      </c>
      <c r="C20">
        <v>6.99</v>
      </c>
      <c r="D20" t="s">
        <v>121</v>
      </c>
      <c r="E20" t="s">
        <v>123</v>
      </c>
      <c r="F20" t="s">
        <v>124</v>
      </c>
      <c r="H20" s="20">
        <f>B54+D58+C58+B58+4000*E43+C51*2</f>
        <v>10.439012345679012</v>
      </c>
      <c r="I20" s="20">
        <f>H20+H23+H26</f>
        <v>14.485555555555557</v>
      </c>
      <c r="J20" s="20">
        <f>I20/C20</f>
        <v>2.0723255444285487</v>
      </c>
    </row>
    <row r="21" spans="1:24">
      <c r="D21" t="s">
        <v>122</v>
      </c>
      <c r="Q21" t="s">
        <v>175</v>
      </c>
    </row>
    <row r="23" spans="1:24">
      <c r="B23">
        <v>8</v>
      </c>
      <c r="C23" t="s">
        <v>107</v>
      </c>
      <c r="D23" t="s">
        <v>125</v>
      </c>
      <c r="H23" s="20">
        <f>D51+C51+B51+B58</f>
        <v>1.8292592592592591</v>
      </c>
    </row>
    <row r="24" spans="1:24">
      <c r="D24" t="s">
        <v>126</v>
      </c>
    </row>
    <row r="26" spans="1:24">
      <c r="B26">
        <v>9</v>
      </c>
      <c r="C26" t="s">
        <v>107</v>
      </c>
      <c r="D26" t="s">
        <v>127</v>
      </c>
      <c r="E26" t="s">
        <v>128</v>
      </c>
      <c r="F26" t="s">
        <v>129</v>
      </c>
      <c r="H26" s="20">
        <f>C58*2+B54*2+D58*2</f>
        <v>2.2172839506172841</v>
      </c>
    </row>
    <row r="29" spans="1:24">
      <c r="B29">
        <v>10</v>
      </c>
      <c r="C29">
        <v>10.99</v>
      </c>
      <c r="D29" t="s">
        <v>128</v>
      </c>
      <c r="E29" t="s">
        <v>133</v>
      </c>
      <c r="F29" t="s">
        <v>124</v>
      </c>
      <c r="H29" s="20">
        <f>B54*2+5000*E43+C51*2</f>
        <v>11.441234567901235</v>
      </c>
      <c r="I29" s="20">
        <f>H29+H31+H33</f>
        <v>35.854444444444447</v>
      </c>
      <c r="J29" s="20">
        <f>I29/C29</f>
        <v>3.2624608229703771</v>
      </c>
    </row>
    <row r="31" spans="1:24">
      <c r="B31">
        <v>11</v>
      </c>
      <c r="C31" t="s">
        <v>107</v>
      </c>
      <c r="D31" t="s">
        <v>127</v>
      </c>
      <c r="E31" t="s">
        <v>134</v>
      </c>
      <c r="F31" t="s">
        <v>135</v>
      </c>
      <c r="H31" s="20">
        <f>C58*2+ B58*2</f>
        <v>1.5520987654320988</v>
      </c>
    </row>
    <row r="33" spans="1:8">
      <c r="B33">
        <v>12</v>
      </c>
      <c r="C33" t="s">
        <v>107</v>
      </c>
      <c r="D33" t="s">
        <v>136</v>
      </c>
      <c r="E33" t="s">
        <v>138</v>
      </c>
      <c r="F33" t="s">
        <v>137</v>
      </c>
      <c r="H33" s="20">
        <f>F60+F62+F64</f>
        <v>22.861111111111114</v>
      </c>
    </row>
    <row r="40" spans="1:8">
      <c r="A40" s="18"/>
      <c r="B40" s="18" t="s">
        <v>147</v>
      </c>
      <c r="C40" s="18"/>
      <c r="D40" s="18"/>
      <c r="E40" s="18"/>
    </row>
    <row r="42" spans="1:8">
      <c r="A42" t="s">
        <v>139</v>
      </c>
      <c r="B42" t="s">
        <v>140</v>
      </c>
      <c r="C42">
        <f>2.79/1000</f>
        <v>2.7899999999999999E-3</v>
      </c>
      <c r="E42" t="s">
        <v>146</v>
      </c>
    </row>
    <row r="43" spans="1:8">
      <c r="A43" t="s">
        <v>133</v>
      </c>
      <c r="B43" t="s">
        <v>141</v>
      </c>
      <c r="C43">
        <f>10.99/5000</f>
        <v>2.1979999999999999E-3</v>
      </c>
      <c r="E43">
        <v>2E-3</v>
      </c>
    </row>
    <row r="45" spans="1:8">
      <c r="A45" t="s">
        <v>142</v>
      </c>
      <c r="B45" t="s">
        <v>143</v>
      </c>
      <c r="C45" t="s">
        <v>144</v>
      </c>
      <c r="D45" t="s">
        <v>145</v>
      </c>
      <c r="E45">
        <v>8.49</v>
      </c>
    </row>
    <row r="46" spans="1:8">
      <c r="B46">
        <v>2</v>
      </c>
      <c r="C46">
        <v>1.5</v>
      </c>
      <c r="D46">
        <v>1</v>
      </c>
    </row>
    <row r="47" spans="1:8">
      <c r="A47">
        <f>2000*E43</f>
        <v>4</v>
      </c>
      <c r="B47" s="19">
        <f>(E45-A47)/(3*B46+3*C46+3*D46)</f>
        <v>0.33259259259259261</v>
      </c>
      <c r="C47" s="19" t="s">
        <v>148</v>
      </c>
    </row>
    <row r="50" spans="2:6">
      <c r="B50" t="s">
        <v>150</v>
      </c>
      <c r="C50" t="s">
        <v>151</v>
      </c>
      <c r="D50" t="s">
        <v>152</v>
      </c>
    </row>
    <row r="51" spans="2:6">
      <c r="B51">
        <f>B47*B46</f>
        <v>0.66518518518518521</v>
      </c>
      <c r="C51">
        <f>B47*C46</f>
        <v>0.49888888888888894</v>
      </c>
      <c r="D51">
        <f>B47*D46</f>
        <v>0.33259259259259261</v>
      </c>
    </row>
    <row r="53" spans="2:6">
      <c r="B53" t="s">
        <v>153</v>
      </c>
    </row>
    <row r="54" spans="2:6">
      <c r="B54">
        <f>D51/1.5</f>
        <v>0.22172839506172839</v>
      </c>
    </row>
    <row r="56" spans="2:6">
      <c r="B56" t="s">
        <v>154</v>
      </c>
      <c r="C56" t="s">
        <v>155</v>
      </c>
      <c r="D56" t="s">
        <v>156</v>
      </c>
    </row>
    <row r="57" spans="2:6">
      <c r="B57">
        <v>1.5</v>
      </c>
      <c r="C57">
        <v>2</v>
      </c>
      <c r="D57">
        <v>2</v>
      </c>
    </row>
    <row r="58" spans="2:6">
      <c r="B58">
        <f>B54*B57</f>
        <v>0.33259259259259261</v>
      </c>
      <c r="C58">
        <f>B54*C57</f>
        <v>0.44345679012345679</v>
      </c>
      <c r="D58">
        <f>B54*D57</f>
        <v>0.44345679012345679</v>
      </c>
    </row>
    <row r="60" spans="2:6">
      <c r="B60" t="s">
        <v>159</v>
      </c>
      <c r="D60" t="s">
        <v>160</v>
      </c>
      <c r="E60" t="s">
        <v>163</v>
      </c>
      <c r="F60">
        <f>900*3*E43</f>
        <v>5.4</v>
      </c>
    </row>
    <row r="62" spans="2:6">
      <c r="B62" t="s">
        <v>138</v>
      </c>
      <c r="D62" t="s">
        <v>160</v>
      </c>
      <c r="E62" t="s">
        <v>162</v>
      </c>
      <c r="F62">
        <f>15*C51</f>
        <v>7.4833333333333343</v>
      </c>
    </row>
    <row r="64" spans="2:6">
      <c r="B64" t="s">
        <v>137</v>
      </c>
      <c r="D64" t="s">
        <v>160</v>
      </c>
      <c r="E64" t="s">
        <v>161</v>
      </c>
      <c r="F64">
        <f>15*B51</f>
        <v>9.9777777777777779</v>
      </c>
    </row>
  </sheetData>
  <mergeCells count="1">
    <mergeCell ref="A2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BBF0-D9E4-D843-88AF-49CA6554EB7C}">
  <dimension ref="A1"/>
  <sheetViews>
    <sheetView workbookViewId="0">
      <selection activeCell="A2" sqref="A2"/>
    </sheetView>
  </sheetViews>
  <sheetFormatPr baseColWidth="10" defaultRowHeight="19"/>
  <sheetData>
    <row r="1" spans="1:1">
      <c r="A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总表</vt:lpstr>
      <vt:lpstr>技能表</vt:lpstr>
      <vt:lpstr>Prize表</vt:lpstr>
      <vt:lpstr>Research</vt:lpstr>
      <vt:lpstr>链式礼包规划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2021-07-02T10:27:25Z</dcterms:created>
  <dcterms:modified xsi:type="dcterms:W3CDTF">2021-07-08T04:16:34Z</dcterms:modified>
</cp:coreProperties>
</file>