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GIT\GTIHUB\STIPs\expensereport\Docs\"/>
    </mc:Choice>
  </mc:AlternateContent>
  <bookViews>
    <workbookView xWindow="0" yWindow="0" windowWidth="24000" windowHeight="10095" activeTab="1"/>
  </bookViews>
  <sheets>
    <sheet name="Despesas Viagem" sheetId="5" r:id="rId1"/>
    <sheet name="APOIO" sheetId="4" r:id="rId2"/>
    <sheet name="Fonte" sheetId="3" r:id="rId3"/>
    <sheet name="Reembolso viagem" sheetId="2" r:id="rId4"/>
    <sheet name="Gastos no Cartão" sheetId="6" r:id="rId5"/>
    <sheet name="Gastos no Dinheiro" sheetId="7" r:id="rId6"/>
  </sheets>
  <externalReferences>
    <externalReference r:id="rId7"/>
    <externalReference r:id="rId8"/>
  </externalReferences>
  <definedNames>
    <definedName name="_xlnm._FilterDatabase" localSheetId="1" hidden="1">APOIO!$A$2:$O$201</definedName>
    <definedName name="_xlnm._FilterDatabase" localSheetId="2" hidden="1">Fonte!$A$8:$E$33</definedName>
    <definedName name="_xlnm.Print_Area" localSheetId="3">'Reembolso viagem'!$B$2:$S$79</definedName>
    <definedName name="CARGO">#REF!</definedName>
    <definedName name="CPMF">'[1]Resumo Despesas Nacionais'!$Q$12</definedName>
    <definedName name="DADOS_NORMA">'[1]COMBOS, ETC'!$B$4:$J$7</definedName>
    <definedName name="DATA_FINAL" localSheetId="1">DT_BACK</definedName>
    <definedName name="DATA_FINAL">DT_BACK</definedName>
    <definedName name="DEPTO">#REF!</definedName>
    <definedName name="Dias_Viagem">'[1]Resumo Despesas Nacionais'!$Q$10</definedName>
    <definedName name="DT_BACK">'[2]Resumo Despesas Internacionais'!$G$5</definedName>
    <definedName name="DT_EMB">'[1]Resumo Despesas Nacionais'!$Q$7</definedName>
    <definedName name="DT_REG">'[1]Resumo Despesas Nacionais'!$Q$9</definedName>
    <definedName name="INDICE_HIERARQUICO">'[1]Detalhes do Dia em Dinheiro'!$B$2</definedName>
    <definedName name="Investimento" localSheetId="1">APOIO!$B$2:$O$181</definedName>
    <definedName name="Investimento">#REF!</definedName>
    <definedName name="LIM_DIARIA">'[1]Detalhes do Dia em Dinheiro'!$D$9</definedName>
    <definedName name="LIMITE_LAVANDERIA">'[1]Detalhes do Dia em Dinheiro'!$D$22</definedName>
    <definedName name="MAO">#REF!</definedName>
    <definedName name="MOTIVO">#REF!</definedName>
    <definedName name="OPÇÕES">#REF!</definedName>
    <definedName name="RECRUTAMENTO">#REF!</definedName>
    <definedName name="REQUISICAO">#REF!</definedName>
    <definedName name="SEXO">#REF!</definedName>
    <definedName name="TAB_ESP" localSheetId="1">#REF!</definedName>
    <definedName name="TAB_ESP">#REF!</definedName>
    <definedName name="TAB_PROJ" localSheetId="1">#REF!</definedName>
    <definedName name="TAB_PROJ">#REF!</definedName>
    <definedName name="_xlnm.Print_Titles" localSheetId="1">APOIO!$A$2:$IV$2</definedName>
  </definedNames>
  <calcPr calcId="162913"/>
</workbook>
</file>

<file path=xl/calcChain.xml><?xml version="1.0" encoding="utf-8"?>
<calcChain xmlns="http://schemas.openxmlformats.org/spreadsheetml/2006/main">
  <c r="J79" i="5" l="1"/>
  <c r="R87" i="5"/>
  <c r="D6" i="7"/>
  <c r="D5" i="7"/>
  <c r="F74" i="5"/>
  <c r="C74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56" i="5"/>
  <c r="C56" i="5"/>
  <c r="F18" i="5"/>
  <c r="E20" i="7"/>
  <c r="R73" i="5" s="1"/>
  <c r="E19" i="7"/>
  <c r="R72" i="5" s="1"/>
  <c r="E21" i="7"/>
  <c r="R74" i="5" s="1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16" i="5"/>
  <c r="R86" i="5" s="1"/>
  <c r="F17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16" i="5"/>
  <c r="E18" i="7" l="1"/>
  <c r="R71" i="5" s="1"/>
  <c r="E17" i="7"/>
  <c r="R70" i="5" s="1"/>
  <c r="E16" i="7"/>
  <c r="R69" i="5" s="1"/>
  <c r="E15" i="7" l="1"/>
  <c r="R68" i="5" s="1"/>
  <c r="E14" i="7"/>
  <c r="R67" i="5" s="1"/>
  <c r="E13" i="7"/>
  <c r="R66" i="5" s="1"/>
  <c r="E12" i="7"/>
  <c r="R65" i="5" s="1"/>
  <c r="E11" i="7"/>
  <c r="R64" i="5" s="1"/>
  <c r="E10" i="7"/>
  <c r="R63" i="5" s="1"/>
  <c r="E9" i="7"/>
  <c r="R62" i="5" s="1"/>
  <c r="E8" i="7"/>
  <c r="R61" i="5" s="1"/>
  <c r="E4" i="7"/>
  <c r="R57" i="5" s="1"/>
  <c r="E7" i="7"/>
  <c r="R60" i="5" s="1"/>
  <c r="E3" i="7"/>
  <c r="R56" i="5" s="1"/>
  <c r="N12" i="6"/>
  <c r="N10" i="6"/>
  <c r="E6" i="7"/>
  <c r="R59" i="5" s="1"/>
  <c r="E5" i="7"/>
  <c r="R58" i="5" s="1"/>
  <c r="D23" i="7" l="1"/>
  <c r="E23" i="7"/>
  <c r="D109" i="5"/>
  <c r="N109" i="5" l="1"/>
  <c r="R85" i="5" l="1"/>
  <c r="Q85" i="5" l="1"/>
  <c r="R84" i="5"/>
  <c r="R89" i="5" s="1"/>
  <c r="R92" i="5" s="1"/>
  <c r="Q92" i="5" s="1"/>
  <c r="R90" i="5"/>
  <c r="M88" i="5"/>
  <c r="Q83" i="5"/>
  <c r="R81" i="5"/>
  <c r="Q81" i="5"/>
  <c r="R78" i="5"/>
  <c r="O11" i="5"/>
  <c r="R6" i="5"/>
  <c r="R16" i="2"/>
  <c r="F16" i="2"/>
  <c r="C16" i="2"/>
  <c r="Q90" i="5" l="1"/>
  <c r="H13" i="5"/>
  <c r="Q87" i="5"/>
  <c r="R80" i="5"/>
  <c r="R79" i="5"/>
  <c r="Q79" i="5"/>
  <c r="R83" i="5"/>
  <c r="Q82" i="5"/>
  <c r="J80" i="5" s="1"/>
  <c r="R82" i="5"/>
  <c r="Q80" i="5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X16" i="2"/>
  <c r="W16" i="2"/>
  <c r="R45" i="2"/>
  <c r="Q45" i="2"/>
  <c r="R56" i="2"/>
  <c r="Q56" i="2" s="1"/>
  <c r="M54" i="2"/>
  <c r="R46" i="2"/>
  <c r="J82" i="5" l="1"/>
  <c r="Q91" i="5"/>
  <c r="W42" i="2"/>
  <c r="X42" i="2"/>
  <c r="R44" i="2"/>
  <c r="M56" i="2"/>
  <c r="R53" i="2"/>
  <c r="Q53" i="2" s="1"/>
  <c r="M53" i="2"/>
  <c r="Q89" i="5" l="1"/>
  <c r="Q57" i="2"/>
  <c r="Q49" i="2"/>
  <c r="Q48" i="2"/>
  <c r="Q47" i="2"/>
  <c r="Q46" i="2"/>
  <c r="D75" i="2"/>
  <c r="R49" i="2"/>
  <c r="R48" i="2"/>
  <c r="R47" i="2"/>
  <c r="O11" i="2"/>
  <c r="R6" i="2"/>
  <c r="Q86" i="5" l="1"/>
  <c r="Q84" i="5" s="1"/>
  <c r="M91" i="5"/>
  <c r="R50" i="2"/>
  <c r="R55" i="2" s="1"/>
  <c r="Q50" i="2"/>
  <c r="J83" i="5" l="1"/>
  <c r="Q55" i="2"/>
  <c r="J48" i="2" s="1"/>
  <c r="R51" i="2"/>
  <c r="R52" i="2"/>
  <c r="M57" i="2"/>
  <c r="Q58" i="2" l="1"/>
  <c r="R58" i="2" s="1"/>
  <c r="M58" i="2"/>
  <c r="J49" i="2"/>
  <c r="Q51" i="2" l="1"/>
  <c r="Q52" i="2"/>
</calcChain>
</file>

<file path=xl/sharedStrings.xml><?xml version="1.0" encoding="utf-8"?>
<sst xmlns="http://schemas.openxmlformats.org/spreadsheetml/2006/main" count="1212" uniqueCount="662">
  <si>
    <t>Data:</t>
  </si>
  <si>
    <t>Banco:</t>
  </si>
  <si>
    <t>Agência:</t>
  </si>
  <si>
    <t>C.C.</t>
  </si>
  <si>
    <t>-----------</t>
  </si>
  <si>
    <t>Centro de Custos</t>
  </si>
  <si>
    <t>DATA</t>
  </si>
  <si>
    <t>DETALHAMENTO DA DESPESA</t>
  </si>
  <si>
    <t xml:space="preserve">VALOR </t>
  </si>
  <si>
    <t>JUSTIFICATIVA (Por que?):</t>
  </si>
  <si>
    <t>Data</t>
  </si>
  <si>
    <t>___ / ___ / ___</t>
  </si>
  <si>
    <t>Nome</t>
  </si>
  <si>
    <t>Assinat.</t>
  </si>
  <si>
    <t>Aprovação</t>
  </si>
  <si>
    <t>Requerente</t>
  </si>
  <si>
    <t>Gerência</t>
  </si>
  <si>
    <t>Diretoria</t>
  </si>
  <si>
    <t>-------------------------------</t>
  </si>
  <si>
    <t>Última Atualização</t>
  </si>
  <si>
    <t>REEMBOLSO DE DESPESAS DE VIAGENS</t>
  </si>
  <si>
    <t>Nome do Requerente</t>
  </si>
  <si>
    <t>Data da Ida</t>
  </si>
  <si>
    <t>Data da Volta</t>
  </si>
  <si>
    <t>Projeto</t>
  </si>
  <si>
    <t>CLASSIF.</t>
  </si>
  <si>
    <t>Tipo de Despesa</t>
  </si>
  <si>
    <t>Código</t>
  </si>
  <si>
    <t>Programa</t>
  </si>
  <si>
    <t>Status</t>
  </si>
  <si>
    <t>ContaContabil</t>
  </si>
  <si>
    <t>Equip</t>
  </si>
  <si>
    <t>Obras</t>
  </si>
  <si>
    <t>Pessoal D</t>
  </si>
  <si>
    <t>Pessoal In</t>
  </si>
  <si>
    <t>Livros</t>
  </si>
  <si>
    <t>Consumo</t>
  </si>
  <si>
    <t>Viagens</t>
  </si>
  <si>
    <t>Treinamento</t>
  </si>
  <si>
    <t>Serv. Ter</t>
  </si>
  <si>
    <t>Outros e Corr</t>
  </si>
  <si>
    <t>Gerentes/Diretor</t>
  </si>
  <si>
    <t>Diretor</t>
  </si>
  <si>
    <t>Forma de Pagamento</t>
  </si>
  <si>
    <t>Tipo de despesa</t>
  </si>
  <si>
    <t>Moeda</t>
  </si>
  <si>
    <t>Vínculo Moeda</t>
  </si>
  <si>
    <t>-------------------------------------</t>
  </si>
  <si>
    <t>--------------------------</t>
  </si>
  <si>
    <t>Vínculo Projeto</t>
  </si>
  <si>
    <t>Vínculo tip desp</t>
  </si>
  <si>
    <t>Aberto</t>
  </si>
  <si>
    <t>à vista (5 dias úteis)</t>
  </si>
  <si>
    <t>EQUIPAMENTOS/ INVESTIMENTOS</t>
  </si>
  <si>
    <t>R$</t>
  </si>
  <si>
    <t>Automação Industrial</t>
  </si>
  <si>
    <t>AUTOMAÇÃO INDUSTRIAL</t>
  </si>
  <si>
    <t>2.03.0001.001</t>
  </si>
  <si>
    <t>2.03.0001.002</t>
  </si>
  <si>
    <t>2.03.0001.003</t>
  </si>
  <si>
    <t>2.03.0001.004</t>
  </si>
  <si>
    <t>2.03.0001.005</t>
  </si>
  <si>
    <t>2.03.0001.006</t>
  </si>
  <si>
    <t>2.03.0001.007</t>
  </si>
  <si>
    <t>2.03.0001.008</t>
  </si>
  <si>
    <t>2.03.0001.009</t>
  </si>
  <si>
    <t>2.03.0001.010</t>
  </si>
  <si>
    <t>faturado (empresa)</t>
  </si>
  <si>
    <t>OBRAS E REFORMAS</t>
  </si>
  <si>
    <t>US$</t>
  </si>
  <si>
    <t>DIRETORIA</t>
  </si>
  <si>
    <t>1.02.0001.001</t>
  </si>
  <si>
    <t>1.02.0001.002</t>
  </si>
  <si>
    <t>1.02.0001.003</t>
  </si>
  <si>
    <t>1.02.0001.004</t>
  </si>
  <si>
    <t>1.02.0001.005</t>
  </si>
  <si>
    <t>1.02.0001.006</t>
  </si>
  <si>
    <t>1.02.0001.007</t>
  </si>
  <si>
    <t>1.02.0001.008</t>
  </si>
  <si>
    <t>1.02.0001.009</t>
  </si>
  <si>
    <t>1.02.0001.010</t>
  </si>
  <si>
    <t>PESSOAL DIRETO</t>
  </si>
  <si>
    <t>Euro</t>
  </si>
  <si>
    <t>Implantação</t>
  </si>
  <si>
    <t>PROJETO DE IMPLANTAÇÃO</t>
  </si>
  <si>
    <t>2.01.0001.001</t>
  </si>
  <si>
    <t>2.01.0001.002</t>
  </si>
  <si>
    <t>2.01.0001.003</t>
  </si>
  <si>
    <t>2.01.0001.004</t>
  </si>
  <si>
    <t>2.01.0001.005</t>
  </si>
  <si>
    <t>2.01.0001.006</t>
  </si>
  <si>
    <t>2.01.0001.007</t>
  </si>
  <si>
    <t>2.01.0001.008</t>
  </si>
  <si>
    <t>2.01.0001.009</t>
  </si>
  <si>
    <t>2.01.0001.010</t>
  </si>
  <si>
    <t>MHG - Marcel Gonçalves</t>
  </si>
  <si>
    <t>PESSOAL INDIRETO</t>
  </si>
  <si>
    <t>CHF - Franco Suíço</t>
  </si>
  <si>
    <t>P&amp;D Overhead</t>
  </si>
  <si>
    <t>P&amp;D OVERHEAD</t>
  </si>
  <si>
    <t>1.04.0001.001</t>
  </si>
  <si>
    <t>1.04.0001.002</t>
  </si>
  <si>
    <t>1.04.0001.003</t>
  </si>
  <si>
    <t>1.04.0001.004</t>
  </si>
  <si>
    <t>1.04.0001.005</t>
  </si>
  <si>
    <t>1.04.0001.006</t>
  </si>
  <si>
    <t>1.04.0001.007</t>
  </si>
  <si>
    <t>1.04.0001.008</t>
  </si>
  <si>
    <t>1.04.0001.009</t>
  </si>
  <si>
    <t>1.04.0001.010</t>
  </si>
  <si>
    <t>LIVROS E PERIÓDICOS TÉCNICOS</t>
  </si>
  <si>
    <t>JPY - Iene Japonês</t>
  </si>
  <si>
    <t>Rio Negro</t>
  </si>
  <si>
    <t>SISTEMAS EMBARCADOS</t>
  </si>
  <si>
    <t>2.02.0003.001</t>
  </si>
  <si>
    <t>2.02.0003.002</t>
  </si>
  <si>
    <t>2.02.0003.003</t>
  </si>
  <si>
    <t>2.02.0003.004</t>
  </si>
  <si>
    <t>2.02.0003.005</t>
  </si>
  <si>
    <t>2.02.0003.006</t>
  </si>
  <si>
    <t>2.02.0003.007</t>
  </si>
  <si>
    <t>2.02.0003.008</t>
  </si>
  <si>
    <t>2.02.0003.009</t>
  </si>
  <si>
    <t>2.02.0003.010</t>
  </si>
  <si>
    <t>Gerentes</t>
  </si>
  <si>
    <t>MATERIAIS DE CONSUMO</t>
  </si>
  <si>
    <t>Rio Solimões</t>
  </si>
  <si>
    <t>2.02.0002.001</t>
  </si>
  <si>
    <t>2.02.0002.002</t>
  </si>
  <si>
    <t>2.02.0002.003</t>
  </si>
  <si>
    <t>2.02.0002.004</t>
  </si>
  <si>
    <t>2.02.0002.005</t>
  </si>
  <si>
    <t>2.02.0002.006</t>
  </si>
  <si>
    <t>2.02.0002.007</t>
  </si>
  <si>
    <t>2.02.0002.008</t>
  </si>
  <si>
    <t>2.02.0002.009</t>
  </si>
  <si>
    <t>2.02.0002.010</t>
  </si>
  <si>
    <t>VIAGENS</t>
  </si>
  <si>
    <t>Sistemas Embarcados</t>
  </si>
  <si>
    <t>2.02.0001.001</t>
  </si>
  <si>
    <t>2.02.0001.002</t>
  </si>
  <si>
    <t>2.02.0001.003</t>
  </si>
  <si>
    <t>2.02.0001.004</t>
  </si>
  <si>
    <t>2.02.0001.005</t>
  </si>
  <si>
    <t>2.02.0001.006</t>
  </si>
  <si>
    <t>2.02.0001.007</t>
  </si>
  <si>
    <t>2.02.0001.008</t>
  </si>
  <si>
    <t>2.02.0001.009</t>
  </si>
  <si>
    <t>2.02.0001.010</t>
  </si>
  <si>
    <t xml:space="preserve">Características </t>
  </si>
  <si>
    <t>TREINAMENTOS</t>
  </si>
  <si>
    <t>Tecnologia da Informação (TI)</t>
  </si>
  <si>
    <t>TI</t>
  </si>
  <si>
    <t>1.03.0001.001</t>
  </si>
  <si>
    <t>1.03.0001.002</t>
  </si>
  <si>
    <t>1.03.0001.003</t>
  </si>
  <si>
    <t>1.03.0001.004</t>
  </si>
  <si>
    <t>1.03.0001.005</t>
  </si>
  <si>
    <t>1.03.0001.006</t>
  </si>
  <si>
    <t>1.03.0001.007</t>
  </si>
  <si>
    <t>1.03.0001.008</t>
  </si>
  <si>
    <t>1.03.0001.009</t>
  </si>
  <si>
    <t>1.03.0001.010</t>
  </si>
  <si>
    <t>------------------------</t>
  </si>
  <si>
    <t>SERVIÇOS TÉCNICOS DE TERCEIROS</t>
  </si>
  <si>
    <t>Tucunaré</t>
  </si>
  <si>
    <t>2.03.0002.001</t>
  </si>
  <si>
    <t>2.03.0002.002</t>
  </si>
  <si>
    <t>2.03.0002.003</t>
  </si>
  <si>
    <t>2.03.0002.004</t>
  </si>
  <si>
    <t>2.03.0002.005</t>
  </si>
  <si>
    <t>2.03.0002.006</t>
  </si>
  <si>
    <t>2.03.0002.007</t>
  </si>
  <si>
    <t>2.03.0002.008</t>
  </si>
  <si>
    <t>2.03.0002.009</t>
  </si>
  <si>
    <t>2.03.0002.010</t>
  </si>
  <si>
    <t>OUTROS CORRELATOS</t>
  </si>
  <si>
    <t>Serviço</t>
  </si>
  <si>
    <t>Imobilizado</t>
  </si>
  <si>
    <t>Tipo de Contratação</t>
  </si>
  <si>
    <t>Natureza da contratação</t>
  </si>
  <si>
    <t>Efetivo</t>
  </si>
  <si>
    <t>Substituição de Pessoal</t>
  </si>
  <si>
    <t>Temporário</t>
  </si>
  <si>
    <t>Nova Contratação</t>
  </si>
  <si>
    <t>Escolha</t>
  </si>
  <si>
    <t>Sim</t>
  </si>
  <si>
    <t>Não</t>
  </si>
  <si>
    <t>Diárias</t>
  </si>
  <si>
    <t>Classificação Desp. Viagens</t>
  </si>
  <si>
    <t>Transporte</t>
  </si>
  <si>
    <t>Telef. comerciais</t>
  </si>
  <si>
    <t>Representação</t>
  </si>
  <si>
    <t>Outras</t>
  </si>
  <si>
    <t>Resumo geral da viagem</t>
  </si>
  <si>
    <t>HOTEL FATURADO</t>
  </si>
  <si>
    <t>DEMAIS DESPESAS</t>
  </si>
  <si>
    <t>Telefonemas Comerciais</t>
  </si>
  <si>
    <t>Diária</t>
  </si>
  <si>
    <t>Diárias Recebidas</t>
  </si>
  <si>
    <t>Adto Recebido</t>
  </si>
  <si>
    <t>Dados para reembolso</t>
  </si>
  <si>
    <t>CARRO FATURADO</t>
  </si>
  <si>
    <t>PASSAGENS FATURADAS</t>
  </si>
  <si>
    <t>Tipo de despesa viagem</t>
  </si>
  <si>
    <t>Vínculo tip desp viagem</t>
  </si>
  <si>
    <t>Condição</t>
  </si>
  <si>
    <t>Funcionário</t>
  </si>
  <si>
    <t>Terceiro</t>
  </si>
  <si>
    <t>Tambaqui</t>
  </si>
  <si>
    <t>2.03.0003.001</t>
  </si>
  <si>
    <t>2.03.0003.002</t>
  </si>
  <si>
    <t>2.03.0003.003</t>
  </si>
  <si>
    <t>2.03.0003.004</t>
  </si>
  <si>
    <t>2.03.0003.005</t>
  </si>
  <si>
    <t>2.03.0003.006</t>
  </si>
  <si>
    <t>2.03.0003.007</t>
  </si>
  <si>
    <t>2.03.0003.008</t>
  </si>
  <si>
    <t>2.03.0003.009</t>
  </si>
  <si>
    <t>2.03.0003.010</t>
  </si>
  <si>
    <t>Pirapitinga</t>
  </si>
  <si>
    <t>2.03.0004.001</t>
  </si>
  <si>
    <t>2.03.0004.002</t>
  </si>
  <si>
    <t>2.03.0004.003</t>
  </si>
  <si>
    <t>2.03.0004.004</t>
  </si>
  <si>
    <t>2.03.0004.005</t>
  </si>
  <si>
    <t>2.03.0004.006</t>
  </si>
  <si>
    <t>2.03.0004.007</t>
  </si>
  <si>
    <t>2.03.0004.008</t>
  </si>
  <si>
    <t>2.03.0004.009</t>
  </si>
  <si>
    <t>2.03.0004.010</t>
  </si>
  <si>
    <t>Rio Branco</t>
  </si>
  <si>
    <t>2.02.0004.001</t>
  </si>
  <si>
    <t>2.02.0004.002</t>
  </si>
  <si>
    <t>2.02.0004.003</t>
  </si>
  <si>
    <t>2.02.0004.004</t>
  </si>
  <si>
    <t>2.02.0004.005</t>
  </si>
  <si>
    <t>2.02.0004.006</t>
  </si>
  <si>
    <t>2.02.0004.007</t>
  </si>
  <si>
    <t>2.02.0004.008</t>
  </si>
  <si>
    <t>2.02.0004.009</t>
  </si>
  <si>
    <t>2.02.0004.010</t>
  </si>
  <si>
    <t>Sexo</t>
  </si>
  <si>
    <t>Masculino</t>
  </si>
  <si>
    <t>Feminino</t>
  </si>
  <si>
    <t>Indiferente</t>
  </si>
  <si>
    <t>Período</t>
  </si>
  <si>
    <t>Integral</t>
  </si>
  <si>
    <t>Meio Período</t>
  </si>
  <si>
    <t>Curso</t>
  </si>
  <si>
    <t>Técnico</t>
  </si>
  <si>
    <t>Superior</t>
  </si>
  <si>
    <t>Câmbio do dia</t>
  </si>
  <si>
    <r>
      <rPr>
        <b/>
        <u/>
        <sz val="10"/>
        <color rgb="FFFF0000"/>
        <rFont val="Trebuchet MS"/>
        <family val="2"/>
      </rPr>
      <t xml:space="preserve">OBSERVAÇÃO: </t>
    </r>
    <r>
      <rPr>
        <b/>
        <sz val="10"/>
        <color rgb="FFFF0000"/>
        <rFont val="Trebuchet MS"/>
        <family val="2"/>
      </rPr>
      <t>É obrigatório o preenchimento do valor da taxa de adiantamento</t>
    </r>
  </si>
  <si>
    <t>TOTAL R$</t>
  </si>
  <si>
    <t>Resumo da Viagem</t>
  </si>
  <si>
    <t>Rio Madeira</t>
  </si>
  <si>
    <t>2.02.0005.001</t>
  </si>
  <si>
    <t>2.02.0005.002</t>
  </si>
  <si>
    <t>2.02.0005.003</t>
  </si>
  <si>
    <t>2.02.0005.004</t>
  </si>
  <si>
    <t>2.02.0005.005</t>
  </si>
  <si>
    <t>2.02.0005.006</t>
  </si>
  <si>
    <t>2.02.0005.007</t>
  </si>
  <si>
    <t>2.02.0005.008</t>
  </si>
  <si>
    <t>2.02.0005.009</t>
  </si>
  <si>
    <t>2.02.0005.010</t>
  </si>
  <si>
    <t>CARTÃO</t>
  </si>
  <si>
    <t>Despesas comprovadas (Cartão+Dinheiro)</t>
  </si>
  <si>
    <t>Total</t>
  </si>
  <si>
    <r>
      <t xml:space="preserve">    Despesas Comprov. em </t>
    </r>
    <r>
      <rPr>
        <b/>
        <sz val="10"/>
        <rFont val="Verdana"/>
        <family val="2"/>
      </rPr>
      <t>Dinheiro</t>
    </r>
  </si>
  <si>
    <r>
      <t xml:space="preserve">    Despesas Comprov. no </t>
    </r>
    <r>
      <rPr>
        <b/>
        <sz val="10"/>
        <rFont val="Verdana"/>
        <family val="2"/>
      </rPr>
      <t>Cartão Corporativo</t>
    </r>
  </si>
  <si>
    <t>Total Geral das Despesas em Viagem</t>
  </si>
  <si>
    <t>Cartão</t>
  </si>
  <si>
    <t>Dinheiro</t>
  </si>
  <si>
    <t>Local Viagem</t>
  </si>
  <si>
    <t>Brasil</t>
  </si>
  <si>
    <t>EUA / Ásia (Japão)</t>
  </si>
  <si>
    <t>Europa</t>
  </si>
  <si>
    <t>Ásia (demais locais)</t>
  </si>
  <si>
    <t>Dias úteis - BR</t>
  </si>
  <si>
    <t>Dias não úteis - BR</t>
  </si>
  <si>
    <t>EUA/Japão/Europa</t>
  </si>
  <si>
    <t>Ásia-demais locais</t>
  </si>
  <si>
    <t>PRESTAÇÃO DE SERVIÇOS</t>
  </si>
  <si>
    <t>3.01.0001.001</t>
  </si>
  <si>
    <t>3.01.0001.002</t>
  </si>
  <si>
    <t>3.01.0001.003</t>
  </si>
  <si>
    <t>3.01.0001.004</t>
  </si>
  <si>
    <t>3.01.0001.005</t>
  </si>
  <si>
    <t>3.01.0001.006</t>
  </si>
  <si>
    <t>3.01.0001.007</t>
  </si>
  <si>
    <t>3.01.0001.008</t>
  </si>
  <si>
    <t>3.01.0001.009</t>
  </si>
  <si>
    <t>3.01.0001.010</t>
  </si>
  <si>
    <t>Encerrado</t>
  </si>
  <si>
    <t>Comsat - Rio Negro</t>
  </si>
  <si>
    <t>Comsat - Solimões</t>
  </si>
  <si>
    <t>3.01.0002.001</t>
  </si>
  <si>
    <t>3.01.0002.002</t>
  </si>
  <si>
    <t>3.01.0002.003</t>
  </si>
  <si>
    <t>3.01.0002.004</t>
  </si>
  <si>
    <t>3.01.0002.005</t>
  </si>
  <si>
    <t>3.01.0002.006</t>
  </si>
  <si>
    <t>3.01.0002.007</t>
  </si>
  <si>
    <t>3.01.0002.008</t>
  </si>
  <si>
    <t>3.01.0002.009</t>
  </si>
  <si>
    <t>3.01.0002.010</t>
  </si>
  <si>
    <t>Continental</t>
  </si>
  <si>
    <t>3.02.0001.001</t>
  </si>
  <si>
    <t>3.02.0001.002</t>
  </si>
  <si>
    <t>3.02.0001.003</t>
  </si>
  <si>
    <t>3.02.0001.004</t>
  </si>
  <si>
    <t>3.02.0001.005</t>
  </si>
  <si>
    <t>3.02.0001.006</t>
  </si>
  <si>
    <t>3.02.0001.007</t>
  </si>
  <si>
    <t>3.02.0001.008</t>
  </si>
  <si>
    <t>3.02.0001.009</t>
  </si>
  <si>
    <t>3.02.0001.010</t>
  </si>
  <si>
    <t>JMA - Jacqueline Aguiar</t>
  </si>
  <si>
    <t>Tambacú</t>
  </si>
  <si>
    <t>FÁCIL</t>
  </si>
  <si>
    <t>4.01.0001.001</t>
  </si>
  <si>
    <t>4.01.0001.002</t>
  </si>
  <si>
    <t>4.01.0001.003</t>
  </si>
  <si>
    <t>4.01.0001.004</t>
  </si>
  <si>
    <t>4.01.0001.005</t>
  </si>
  <si>
    <t>4.01.0001.006</t>
  </si>
  <si>
    <t>4.01.0001.007</t>
  </si>
  <si>
    <t>4.01.0001.008</t>
  </si>
  <si>
    <t>4.01.0001.009</t>
  </si>
  <si>
    <t>4.01.0001.010</t>
  </si>
  <si>
    <t>Recebimento/Conferência</t>
  </si>
  <si>
    <t>Administração/Financeiro</t>
  </si>
  <si>
    <t>Navegador PST</t>
  </si>
  <si>
    <t>PST</t>
  </si>
  <si>
    <t>4.02.0001.001</t>
  </si>
  <si>
    <t>4.02.0001.002</t>
  </si>
  <si>
    <t>4.02.0001.003</t>
  </si>
  <si>
    <t>4.02.0001.004</t>
  </si>
  <si>
    <t>4.02.0001.005</t>
  </si>
  <si>
    <t>4.02.0001.006</t>
  </si>
  <si>
    <t>4.02.0001.007</t>
  </si>
  <si>
    <t>4.02.0001.008</t>
  </si>
  <si>
    <t>4.02.0001.009</t>
  </si>
  <si>
    <t>4.02.0001.010</t>
  </si>
  <si>
    <t>Rio Araçá</t>
  </si>
  <si>
    <t>2.02.0006.001</t>
  </si>
  <si>
    <t>2.02.0006.002</t>
  </si>
  <si>
    <t>2.02.0006.003</t>
  </si>
  <si>
    <t>2.02.0006.004</t>
  </si>
  <si>
    <t>2.02.0006.005</t>
  </si>
  <si>
    <t>2.02.0006.006</t>
  </si>
  <si>
    <t>2.02.0006.007</t>
  </si>
  <si>
    <t>2.02.0006.008</t>
  </si>
  <si>
    <t>2.02.0006.009</t>
  </si>
  <si>
    <t>2.02.0006.010</t>
  </si>
  <si>
    <t>Tucunaré-Açú</t>
  </si>
  <si>
    <t>2.03.0005.001</t>
  </si>
  <si>
    <t>2.03.0005.002</t>
  </si>
  <si>
    <t>2.03.0005.003</t>
  </si>
  <si>
    <t>2.03.0005.004</t>
  </si>
  <si>
    <t>2.03.0005.005</t>
  </si>
  <si>
    <t>2.03.0005.006</t>
  </si>
  <si>
    <t>2.03.0005.007</t>
  </si>
  <si>
    <t>2.03.0005.008</t>
  </si>
  <si>
    <t>2.03.0005.009</t>
  </si>
  <si>
    <t>2.03.0005.010</t>
  </si>
  <si>
    <t>Tucumã</t>
  </si>
  <si>
    <t>2.02.0007.001</t>
  </si>
  <si>
    <t>2.02.0007.002</t>
  </si>
  <si>
    <t>2.02.0007.003</t>
  </si>
  <si>
    <t>2.02.0007.004</t>
  </si>
  <si>
    <t>2.02.0007.005</t>
  </si>
  <si>
    <t>2.02.0007.006</t>
  </si>
  <si>
    <t>2.02.0007.007</t>
  </si>
  <si>
    <t>2.02.0007.008</t>
  </si>
  <si>
    <t>2.02.0007.009</t>
  </si>
  <si>
    <t>2.02.0007.010</t>
  </si>
  <si>
    <t>Oriente Médio</t>
  </si>
  <si>
    <t>América Latina</t>
  </si>
  <si>
    <t>Tambaqui Curumim</t>
  </si>
  <si>
    <t>MCD</t>
  </si>
  <si>
    <t>4.03.0001.001</t>
  </si>
  <si>
    <t>4.03.0001.002</t>
  </si>
  <si>
    <t>4.03.0001.003</t>
  </si>
  <si>
    <t>4.03.0001.004</t>
  </si>
  <si>
    <t>4.03.0001.005</t>
  </si>
  <si>
    <t>4.03.0001.006</t>
  </si>
  <si>
    <t>4.03.0001.007</t>
  </si>
  <si>
    <t>4.03.0001.008</t>
  </si>
  <si>
    <t>4.03.0001.009</t>
  </si>
  <si>
    <t>4.03.0001.010</t>
  </si>
  <si>
    <t>Surubim</t>
  </si>
  <si>
    <t>4.02.0002.001</t>
  </si>
  <si>
    <t>4.02.0002.002</t>
  </si>
  <si>
    <t>4.02.0002.003</t>
  </si>
  <si>
    <t>4.02.0002.004</t>
  </si>
  <si>
    <t>4.02.0002.005</t>
  </si>
  <si>
    <t>4.02.0002.006</t>
  </si>
  <si>
    <t>4.02.0002.007</t>
  </si>
  <si>
    <t>4.02.0002.008</t>
  </si>
  <si>
    <t>4.02.0002.009</t>
  </si>
  <si>
    <t>4.02.0002.010</t>
  </si>
  <si>
    <t>FSC - Fábio Cardoso</t>
  </si>
  <si>
    <t>NH - Nelson Narimatu</t>
  </si>
  <si>
    <t>NN - Nelson Narimatu</t>
  </si>
  <si>
    <t>Aplicativos</t>
  </si>
  <si>
    <t>2.02.0008.001</t>
  </si>
  <si>
    <t>2.02.0008.002</t>
  </si>
  <si>
    <t>2.02.0008.003</t>
  </si>
  <si>
    <t>2.02.0008.004</t>
  </si>
  <si>
    <t>2.02.0008.005</t>
  </si>
  <si>
    <t>2.02.0008.006</t>
  </si>
  <si>
    <t>2.02.0008.007</t>
  </si>
  <si>
    <t>2.02.0008.008</t>
  </si>
  <si>
    <t>2.02.0008.009</t>
  </si>
  <si>
    <t>2.02.0008.010</t>
  </si>
  <si>
    <t>CAPP</t>
  </si>
  <si>
    <t>2.02.0010.001</t>
  </si>
  <si>
    <t>2.02.0010.002</t>
  </si>
  <si>
    <t>2.02.0010.003</t>
  </si>
  <si>
    <t>2.02.0010.004</t>
  </si>
  <si>
    <t>2.02.0010.005</t>
  </si>
  <si>
    <t>2.02.0010.006</t>
  </si>
  <si>
    <t>2.02.0010.007</t>
  </si>
  <si>
    <t>2.02.0010.008</t>
  </si>
  <si>
    <t>2.02.0010.009</t>
  </si>
  <si>
    <t>2.02.0010.010</t>
  </si>
  <si>
    <t>CI Notebook</t>
  </si>
  <si>
    <t>2.02.0011.001</t>
  </si>
  <si>
    <t>2.02.0011.002</t>
  </si>
  <si>
    <t>2.02.0011.003</t>
  </si>
  <si>
    <t>2.02.0011.004</t>
  </si>
  <si>
    <t>2.02.0011.005</t>
  </si>
  <si>
    <t>2.02.0011.006</t>
  </si>
  <si>
    <t>2.02.0011.007</t>
  </si>
  <si>
    <t>2.02.0011.008</t>
  </si>
  <si>
    <t>2.02.0011.009</t>
  </si>
  <si>
    <t>2.02.0011.010</t>
  </si>
  <si>
    <t>Lean Manufacturing</t>
  </si>
  <si>
    <t>2.02.0009.001</t>
  </si>
  <si>
    <t>2.02.0009.002</t>
  </si>
  <si>
    <t>2.02.0009.003</t>
  </si>
  <si>
    <t>2.02.0009.004</t>
  </si>
  <si>
    <t>2.02.0009.005</t>
  </si>
  <si>
    <t>2.02.0009.006</t>
  </si>
  <si>
    <t>2.02.0009.007</t>
  </si>
  <si>
    <t>2.02.0009.008</t>
  </si>
  <si>
    <t>2.02.0009.009</t>
  </si>
  <si>
    <t>2.02.0009.010</t>
  </si>
  <si>
    <t>Matrinxã PLM</t>
  </si>
  <si>
    <t>2.03.0010.001</t>
  </si>
  <si>
    <t>2.03.0010.002</t>
  </si>
  <si>
    <t>2.03.0010.003</t>
  </si>
  <si>
    <t>2.03.0010.004</t>
  </si>
  <si>
    <t>2.03.0010.005</t>
  </si>
  <si>
    <t>2.03.0010.006</t>
  </si>
  <si>
    <t>2.03.0010.007</t>
  </si>
  <si>
    <t>2.03.0010.008</t>
  </si>
  <si>
    <t>2.03.0010.009</t>
  </si>
  <si>
    <t>2.03.0010.010</t>
  </si>
  <si>
    <t>Pirapitinga Alertas</t>
  </si>
  <si>
    <t>2.03.0008.001</t>
  </si>
  <si>
    <t>2.03.0008.002</t>
  </si>
  <si>
    <t>2.03.0008.003</t>
  </si>
  <si>
    <t>2.03.0008.004</t>
  </si>
  <si>
    <t>2.03.0008.005</t>
  </si>
  <si>
    <t>2.03.0008.006</t>
  </si>
  <si>
    <t>2.03.0008.007</t>
  </si>
  <si>
    <t>2.03.0008.008</t>
  </si>
  <si>
    <t>2.03.0008.009</t>
  </si>
  <si>
    <t>2.03.0008.010</t>
  </si>
  <si>
    <t>Pirapitinga Componentes</t>
  </si>
  <si>
    <t>2.03.0007.001</t>
  </si>
  <si>
    <t>2.03.0007.002</t>
  </si>
  <si>
    <t>2.03.0007.003</t>
  </si>
  <si>
    <t>2.03.0007.004</t>
  </si>
  <si>
    <t>2.03.0007.005</t>
  </si>
  <si>
    <t>2.03.0007.006</t>
  </si>
  <si>
    <t>2.03.0007.007</t>
  </si>
  <si>
    <t>2.03.0007.008</t>
  </si>
  <si>
    <t>2.03.0007.009</t>
  </si>
  <si>
    <t>2.03.0007.010</t>
  </si>
  <si>
    <t>Pirapitinga Estoques</t>
  </si>
  <si>
    <t>2.03.0009.001</t>
  </si>
  <si>
    <t>2.03.0009.002</t>
  </si>
  <si>
    <t>2.03.0009.003</t>
  </si>
  <si>
    <t>2.03.0009.004</t>
  </si>
  <si>
    <t>2.03.0009.005</t>
  </si>
  <si>
    <t>2.03.0009.006</t>
  </si>
  <si>
    <t>2.03.0009.007</t>
  </si>
  <si>
    <t>2.03.0009.008</t>
  </si>
  <si>
    <t>2.03.0009.009</t>
  </si>
  <si>
    <t>2.03.0009.010</t>
  </si>
  <si>
    <t>SFC Manutenção</t>
  </si>
  <si>
    <t>2.03.0006.001</t>
  </si>
  <si>
    <t>2.03.0006.002</t>
  </si>
  <si>
    <t>2.03.0006.003</t>
  </si>
  <si>
    <t>2.03.0006.004</t>
  </si>
  <si>
    <t>2.03.0006.005</t>
  </si>
  <si>
    <t>2.03.0006.006</t>
  </si>
  <si>
    <t>2.03.0006.007</t>
  </si>
  <si>
    <t>2.03.0006.008</t>
  </si>
  <si>
    <t>2.03.0006.009</t>
  </si>
  <si>
    <t>2.03.0006.010</t>
  </si>
  <si>
    <t>Tucunaré Serviços</t>
  </si>
  <si>
    <t>3.03.0001.001</t>
  </si>
  <si>
    <t>3.03.0001.002</t>
  </si>
  <si>
    <t>3.03.0001.003</t>
  </si>
  <si>
    <t>3.03.0001.004</t>
  </si>
  <si>
    <t>3.03.0001.005</t>
  </si>
  <si>
    <t>3.03.0001.006</t>
  </si>
  <si>
    <t>3.03.0001.007</t>
  </si>
  <si>
    <t>3.03.0001.008</t>
  </si>
  <si>
    <t>3.03.0001.009</t>
  </si>
  <si>
    <t>3.03.0001.010</t>
  </si>
  <si>
    <t>Cliente:</t>
  </si>
  <si>
    <t>Nº de série do cartão:</t>
  </si>
  <si>
    <t>Saldo do cartão:</t>
  </si>
  <si>
    <t>Período de:</t>
  </si>
  <si>
    <t>Data do Extrato:</t>
  </si>
  <si>
    <t>Tipo Transação</t>
  </si>
  <si>
    <t>Valor do cartão</t>
  </si>
  <si>
    <t>Moeda Local</t>
  </si>
  <si>
    <t>Estabelecimento</t>
  </si>
  <si>
    <t>Carga</t>
  </si>
  <si>
    <t>LEANDRO LEÃO</t>
  </si>
  <si>
    <r>
      <rPr>
        <b/>
        <u/>
        <sz val="8"/>
        <color rgb="FFFF0000"/>
        <rFont val="Trebuchet MS"/>
        <family val="2"/>
      </rPr>
      <t xml:space="preserve">OBSERVAÇÃO: </t>
    </r>
    <r>
      <rPr>
        <b/>
        <sz val="8"/>
        <color rgb="FFFF0000"/>
        <rFont val="Trebuchet MS"/>
        <family val="2"/>
      </rPr>
      <t>É obrigatório o preenchimento do valor da taxa de adiantamento</t>
    </r>
  </si>
  <si>
    <r>
      <t xml:space="preserve">    Despesas Comprov. em </t>
    </r>
    <r>
      <rPr>
        <b/>
        <sz val="8"/>
        <rFont val="Verdana"/>
        <family val="2"/>
      </rPr>
      <t>Dinheiro</t>
    </r>
  </si>
  <si>
    <r>
      <t xml:space="preserve">    Despesas Comprov. no </t>
    </r>
    <r>
      <rPr>
        <b/>
        <sz val="8"/>
        <rFont val="Verdana"/>
        <family val="2"/>
      </rPr>
      <t>Cartão Corporativo</t>
    </r>
  </si>
  <si>
    <t>Hospedagem</t>
  </si>
  <si>
    <t>LL - Leandro Leão</t>
  </si>
  <si>
    <t>DESPESAS DE VIAGENS</t>
  </si>
  <si>
    <t>USD</t>
  </si>
  <si>
    <t>Compra</t>
  </si>
  <si>
    <t>CARGA</t>
  </si>
  <si>
    <t>Adiantamento Recebido $</t>
  </si>
  <si>
    <t>Carga U$</t>
  </si>
  <si>
    <t>WD - CHKZERO</t>
  </si>
  <si>
    <t>SECURE DRIVE</t>
  </si>
  <si>
    <t>PSS HELIUM</t>
  </si>
  <si>
    <t>Compra com CHIP</t>
  </si>
  <si>
    <t>DESCARGA</t>
  </si>
  <si>
    <t>A viagem tem por objetivo de dar definir escopo e estrutura do projeto. Sera organizado um workshop para que requisitos técnicos sejam discutidos e que garatam que a equipe possa executar a implementação de forma iterativa.</t>
  </si>
  <si>
    <t>Saldo para Reembolso</t>
  </si>
  <si>
    <t>CONVERGENCE</t>
  </si>
  <si>
    <t>CARLOS VAMBERTO DE ARAUJO MARTINS FILHO</t>
  </si>
  <si>
    <t>03/10/2016 </t>
  </si>
  <si>
    <t>02/10/2016 </t>
  </si>
  <si>
    <t>BUBBA GUMP SHRIMP CO. PETALING JAYA MY</t>
  </si>
  <si>
    <t>Custo de Saque em Caixa Automático</t>
  </si>
  <si>
    <t>SNF AUTHORIZAT/%STLITE KL %STLITE KLIA* MY</t>
  </si>
  <si>
    <t>Saque em Caixa Automático - CHIP</t>
  </si>
  <si>
    <t>01/10/2016 </t>
  </si>
  <si>
    <t>Compra com CHIP e SENHA</t>
  </si>
  <si>
    <t>BRICCO PIZZA N PASTA REST Abu Dhabi AE</t>
  </si>
  <si>
    <t>30/09/2016 </t>
  </si>
  <si>
    <t>PIMENTA VERDE ALIMENTO GUARULHOS BR</t>
  </si>
  <si>
    <t>BOBS MANAUS BR</t>
  </si>
  <si>
    <t>ok</t>
  </si>
  <si>
    <t>15/10/2016 </t>
  </si>
  <si>
    <t>- 77,90 *</t>
  </si>
  <si>
    <t>TOKYO KITCHEN-SNWY PMD PETALING JAYAMY</t>
  </si>
  <si>
    <t>Detalhes</t>
  </si>
  <si>
    <t>SUN - KLCC 168/PUBLIC BAN SELANGOR MY</t>
  </si>
  <si>
    <t>- 48,15 *</t>
  </si>
  <si>
    <t>NANDO'S SUNWAY PYRAMID SELANGOR MY</t>
  </si>
  <si>
    <t>14/10/2016 </t>
  </si>
  <si>
    <t>SAMBA BRAZILIAN STEAKHSE KUALA LUMPUR MY</t>
  </si>
  <si>
    <t>HONG KONG SHENG KEE DESSE PETALING JAYA MY</t>
  </si>
  <si>
    <t>13/10/2016 </t>
  </si>
  <si>
    <t>BUSABA THAI-SUNWAY PETALING JAYA MY</t>
  </si>
  <si>
    <t>TCRS-GIANT KELANA JAYA KELANA JAYA MY</t>
  </si>
  <si>
    <t>12/10/2016 </t>
  </si>
  <si>
    <t>NY STEAK SHACK SUNWAY 051 Petaling Jaya MY</t>
  </si>
  <si>
    <t>SECRET RECIPE-GIANT KJ KELANA JAYA MY</t>
  </si>
  <si>
    <t>11/10/2016 </t>
  </si>
  <si>
    <t>TONY ROMAS SUNWAY PYRAMI Petaling Jaya MY</t>
  </si>
  <si>
    <t>KENNY ROGERS-PARADIGM ML KELANA JAYA MY</t>
  </si>
  <si>
    <t>10/10/2016 </t>
  </si>
  <si>
    <t>CAPRICCIOSA-SUNWAY PYRMD PETALING JAYA MY</t>
  </si>
  <si>
    <t>09/10/2016 </t>
  </si>
  <si>
    <t>SUNWAY RESORT HOTEL-F&amp;B PETALING JAYA MY</t>
  </si>
  <si>
    <t>OUTBACK STEAK-BB PARK KUALA LUMPUR MY</t>
  </si>
  <si>
    <t>08/10/2016 </t>
  </si>
  <si>
    <t>TGV HOSPITALITY-CHILL X PETALING JAYA MY</t>
  </si>
  <si>
    <t>BAR B.Q PLAZA-SUNWAY PETALING JAYA MY</t>
  </si>
  <si>
    <t>07/10/2016 </t>
  </si>
  <si>
    <t>TGI FRIDAY'S @ S/PYRAMID PETALING JAYA MY</t>
  </si>
  <si>
    <t>06/10/2016 </t>
  </si>
  <si>
    <t>BANKARA RAMEN KUALA LUMPUR MY</t>
  </si>
  <si>
    <t>05/10/2016 </t>
  </si>
  <si>
    <t>SUSHI KING-SUNWAY PYRAMID PETALING JAYA MY</t>
  </si>
  <si>
    <t>04/10/2016 </t>
  </si>
  <si>
    <t>TRANSACOES EMISSOR</t>
  </si>
  <si>
    <t>Agua Mineral</t>
  </si>
  <si>
    <t>TVG Cinemas SDN BHD</t>
  </si>
  <si>
    <t>Jantar</t>
  </si>
  <si>
    <t>Ichiban Ramen</t>
  </si>
  <si>
    <t xml:space="preserve">Data </t>
  </si>
  <si>
    <t>Descrição</t>
  </si>
  <si>
    <t>Valor RM</t>
  </si>
  <si>
    <t>Valor USD</t>
  </si>
  <si>
    <t>Local</t>
  </si>
  <si>
    <t>Lanche</t>
  </si>
  <si>
    <t>Cosmo Restaurant/ Burger King</t>
  </si>
  <si>
    <t>Racarga Internet</t>
  </si>
  <si>
    <t>CELCOM</t>
  </si>
  <si>
    <t>Cotação</t>
  </si>
  <si>
    <t>Taxi LEE KOK FONG</t>
  </si>
  <si>
    <t>Petronas Twin Towers</t>
  </si>
  <si>
    <t>Taxi LIM KEAT WAH</t>
  </si>
  <si>
    <t>WD / Paradigm Mall</t>
  </si>
  <si>
    <t>Taxi FOO HUN SHENG</t>
  </si>
  <si>
    <t>WD / Sunway Resort</t>
  </si>
  <si>
    <t>Taxi</t>
  </si>
  <si>
    <t>Taxi MOHD KHUZAIRIE BIN GHANI</t>
  </si>
  <si>
    <t>WD / Sam Mall</t>
  </si>
  <si>
    <t>Taxi LEE CHEE KEAN</t>
  </si>
  <si>
    <t>WD / Sanway Resort</t>
  </si>
  <si>
    <t>Compra Chip SIM Celular/Internet</t>
  </si>
  <si>
    <t>AEON CO</t>
  </si>
  <si>
    <t>19/10/2016 </t>
  </si>
  <si>
    <t>- 64,00 *</t>
  </si>
  <si>
    <t>PASTA ZANMAI-SUNWAY PETALING JAYAMY</t>
  </si>
  <si>
    <t>- 98,80 *</t>
  </si>
  <si>
    <t>COUNTRY TID-BITS &amp; CANDIETERM CITY MY</t>
  </si>
  <si>
    <t>- 73,10 *</t>
  </si>
  <si>
    <t>NY STEAK SHACK SUNWAY 051PETALING JAYAMY</t>
  </si>
  <si>
    <t>18/10/2016 </t>
  </si>
  <si>
    <t>CARL S JR-SUNWAY PYRAMID PETALING JAYA MY</t>
  </si>
  <si>
    <t>17/10/2016 </t>
  </si>
  <si>
    <t>LIBRARY COFFEE BAR-PYR PETALING JAYA MY</t>
  </si>
  <si>
    <t>16/10/2016 </t>
  </si>
  <si>
    <t>Suco</t>
  </si>
  <si>
    <t>Vanilla Café Express</t>
  </si>
  <si>
    <t>Bread Story</t>
  </si>
  <si>
    <t>Lanche Biscoitos</t>
  </si>
  <si>
    <t>Shojikita</t>
  </si>
  <si>
    <t> 1708700284364</t>
  </si>
  <si>
    <t>403.11</t>
  </si>
  <si>
    <t>26/8/2016 a 26/10/2016</t>
  </si>
  <si>
    <t>21/10/2016 </t>
  </si>
  <si>
    <t>20/10/2016 </t>
  </si>
  <si>
    <t>S S P EMIRATES LLC ABU DHABI AE</t>
  </si>
  <si>
    <t>SUPERB SONIC IT PETALING JAYA MY</t>
  </si>
  <si>
    <t>PASTA ZANMAI-SUNWAY PETALING JAYA MY</t>
  </si>
  <si>
    <t>COUNTRY TID-BITS &amp; CANDIE PETALING JAYA MY</t>
  </si>
  <si>
    <t>TOKYO KITCHEN-SNWY PMD PETALING JAYA MY</t>
  </si>
  <si>
    <t>28/09/2016 </t>
  </si>
  <si>
    <t>SUNWAY RESORT HOTEL-FO PETALING JAYA MY</t>
  </si>
  <si>
    <t>13/09/2016 </t>
  </si>
  <si>
    <t>Taxi MATISA BIN ABU BAKAR</t>
  </si>
  <si>
    <t>Sunway Pyramid / KLCC</t>
  </si>
  <si>
    <t>Taxi MOHD SUFIAN MOHD YOSOF</t>
  </si>
  <si>
    <t>Conversor USB VGA</t>
  </si>
  <si>
    <t>ACUTE IT SDN</t>
  </si>
  <si>
    <t>Banco: Santander</t>
  </si>
  <si>
    <t>CC.: 01024909-2</t>
  </si>
  <si>
    <t>BCOMS</t>
  </si>
  <si>
    <t>Carlos Vamberto A. Martins Filho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</si>
</sst>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dd/mm/yy;@"/>
    <numFmt numFmtId="166" formatCode="_([$€-2]* #,##0.00_);_([$€-2]* \(#,##0.00\);_([$€-2]* &quot;-&quot;??_)"/>
    <numFmt numFmtId="167" formatCode="_-* #,##0.0000_-;\-* #,##0.0000_-;_-* &quot;-&quot;??_-;_-@_-"/>
    <numFmt numFmtId="168" formatCode="dd\.mm\.yyyy;@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b/>
      <sz val="10"/>
      <name val="Trebuchet MS"/>
      <family val="2"/>
    </font>
    <font>
      <b/>
      <i/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Trebuchet MS"/>
      <family val="2"/>
    </font>
    <font>
      <sz val="6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6"/>
      <name val="Verdana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lbertus Medium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sz val="10"/>
      <color rgb="FFFF0000"/>
      <name val="Trebuchet MS"/>
      <family val="2"/>
    </font>
    <font>
      <b/>
      <u/>
      <sz val="10"/>
      <color rgb="FFFF0000"/>
      <name val="Trebuchet MS"/>
      <family val="2"/>
    </font>
    <font>
      <u/>
      <sz val="8.8000000000000007"/>
      <color theme="10"/>
      <name val="Calibri"/>
      <family val="2"/>
    </font>
    <font>
      <sz val="8"/>
      <name val="Trebuchet MS"/>
      <family val="2"/>
    </font>
    <font>
      <sz val="10"/>
      <color theme="10"/>
      <name val="Verdana"/>
      <family val="2"/>
    </font>
    <font>
      <sz val="8"/>
      <color theme="1"/>
      <name val="Calibri"/>
      <family val="2"/>
      <scheme val="minor"/>
    </font>
    <font>
      <b/>
      <sz val="8"/>
      <name val="Verdana"/>
      <family val="2"/>
    </font>
    <font>
      <sz val="8"/>
      <color theme="10"/>
      <name val="Verdana"/>
      <family val="2"/>
    </font>
    <font>
      <b/>
      <i/>
      <sz val="8"/>
      <name val="Verdana"/>
      <family val="2"/>
    </font>
    <font>
      <b/>
      <sz val="8"/>
      <name val="Trebuchet MS"/>
      <family val="2"/>
    </font>
    <font>
      <b/>
      <sz val="8"/>
      <color rgb="FFFF0000"/>
      <name val="Trebuchet MS"/>
      <family val="2"/>
    </font>
    <font>
      <b/>
      <u/>
      <sz val="8"/>
      <color rgb="FFFF0000"/>
      <name val="Trebuchet MS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b/>
      <sz val="7"/>
      <color rgb="FFFFFFFF"/>
      <name val="Tahoma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F0503"/>
        <bgColor indexed="64"/>
      </patternFill>
    </fill>
    <fill>
      <patternFill patternType="solid">
        <fgColor rgb="FFEEC5C1"/>
        <bgColor indexed="64"/>
      </patternFill>
    </fill>
  </fills>
  <borders count="10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 style="thin">
        <color indexed="12"/>
      </top>
      <bottom style="medium">
        <color indexed="64"/>
      </bottom>
      <diagonal/>
    </border>
    <border>
      <left style="medium">
        <color indexed="64"/>
      </left>
      <right/>
      <top style="thin">
        <color indexed="1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12"/>
      </top>
      <bottom style="medium">
        <color indexed="64"/>
      </bottom>
      <diagonal/>
    </border>
    <border>
      <left/>
      <right style="medium">
        <color indexed="64"/>
      </right>
      <top style="thin">
        <color indexed="12"/>
      </top>
      <bottom style="medium">
        <color indexed="64"/>
      </bottom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rgb="FF431BED"/>
      </left>
      <right style="thin">
        <color rgb="FF431BED"/>
      </right>
      <top style="thin">
        <color rgb="FF431BED"/>
      </top>
      <bottom/>
      <diagonal/>
    </border>
    <border>
      <left style="thin">
        <color rgb="FF431BED"/>
      </left>
      <right style="thin">
        <color rgb="FF431BED"/>
      </right>
      <top/>
      <bottom/>
      <diagonal/>
    </border>
    <border>
      <left style="thin">
        <color rgb="FF431BED"/>
      </left>
      <right style="thin">
        <color rgb="FF431BED"/>
      </right>
      <top/>
      <bottom style="thin">
        <color rgb="FF431BED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12"/>
      </left>
      <right style="thin">
        <color indexed="64"/>
      </right>
      <top style="thin">
        <color indexed="64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535">
    <xf numFmtId="0" fontId="0" fillId="0" borderId="0" xfId="0"/>
    <xf numFmtId="0" fontId="2" fillId="0" borderId="0" xfId="0" applyFont="1"/>
    <xf numFmtId="0" fontId="2" fillId="0" borderId="4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 applyAlignment="1"/>
    <xf numFmtId="0" fontId="3" fillId="0" borderId="0" xfId="0" applyFont="1" applyBorder="1" applyAlignment="1">
      <alignment horizontal="right"/>
    </xf>
    <xf numFmtId="14" fontId="4" fillId="0" borderId="9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14" fontId="4" fillId="0" borderId="0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Border="1" applyAlignment="1"/>
    <xf numFmtId="0" fontId="5" fillId="0" borderId="0" xfId="0" applyFont="1" applyBorder="1" applyAlignment="1">
      <alignment horizontal="left"/>
    </xf>
    <xf numFmtId="0" fontId="3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/>
      <protection locked="0"/>
    </xf>
    <xf numFmtId="3" fontId="3" fillId="0" borderId="5" xfId="0" applyNumberFormat="1" applyFont="1" applyBorder="1" applyAlignment="1"/>
    <xf numFmtId="39" fontId="4" fillId="0" borderId="17" xfId="1" applyNumberFormat="1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4" fillId="0" borderId="26" xfId="0" applyFont="1" applyBorder="1"/>
    <xf numFmtId="0" fontId="4" fillId="0" borderId="30" xfId="0" applyFont="1" applyBorder="1"/>
    <xf numFmtId="0" fontId="6" fillId="0" borderId="30" xfId="0" applyFont="1" applyBorder="1" applyAlignment="1">
      <alignment horizontal="left"/>
    </xf>
    <xf numFmtId="22" fontId="6" fillId="0" borderId="30" xfId="0" applyNumberFormat="1" applyFont="1" applyBorder="1" applyAlignment="1">
      <alignment horizontal="left"/>
    </xf>
    <xf numFmtId="0" fontId="0" fillId="0" borderId="34" xfId="0" applyBorder="1"/>
    <xf numFmtId="0" fontId="0" fillId="0" borderId="35" xfId="0" applyBorder="1"/>
    <xf numFmtId="0" fontId="4" fillId="0" borderId="35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22" fontId="6" fillId="0" borderId="0" xfId="0" applyNumberFormat="1" applyFont="1" applyBorder="1" applyAlignment="1">
      <alignment horizontal="left"/>
    </xf>
    <xf numFmtId="0" fontId="11" fillId="0" borderId="4" xfId="0" applyFont="1" applyBorder="1"/>
    <xf numFmtId="2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1" fillId="0" borderId="50" xfId="0" applyFont="1" applyBorder="1"/>
    <xf numFmtId="22" fontId="12" fillId="0" borderId="51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14" fontId="4" fillId="0" borderId="51" xfId="0" applyNumberFormat="1" applyFont="1" applyBorder="1" applyAlignment="1">
      <alignment horizontal="center"/>
    </xf>
    <xf numFmtId="0" fontId="4" fillId="0" borderId="51" xfId="0" applyFont="1" applyBorder="1" applyAlignment="1" applyProtection="1">
      <alignment horizontal="center"/>
      <protection locked="0"/>
    </xf>
    <xf numFmtId="2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/>
    <xf numFmtId="0" fontId="3" fillId="0" borderId="35" xfId="0" applyFont="1" applyBorder="1" applyAlignment="1"/>
    <xf numFmtId="0" fontId="9" fillId="0" borderId="0" xfId="2"/>
    <xf numFmtId="0" fontId="9" fillId="0" borderId="0" xfId="2" applyAlignment="1">
      <alignment horizontal="center"/>
    </xf>
    <xf numFmtId="0" fontId="16" fillId="4" borderId="55" xfId="2" applyFont="1" applyFill="1" applyBorder="1" applyAlignment="1">
      <alignment horizontal="center"/>
    </xf>
    <xf numFmtId="0" fontId="16" fillId="4" borderId="56" xfId="2" applyFont="1" applyFill="1" applyBorder="1" applyAlignment="1">
      <alignment horizontal="center"/>
    </xf>
    <xf numFmtId="0" fontId="16" fillId="4" borderId="57" xfId="2" applyFont="1" applyFill="1" applyBorder="1" applyAlignment="1">
      <alignment horizontal="center"/>
    </xf>
    <xf numFmtId="0" fontId="16" fillId="4" borderId="58" xfId="2" applyFont="1" applyFill="1" applyBorder="1" applyAlignment="1">
      <alignment horizontal="center"/>
    </xf>
    <xf numFmtId="0" fontId="16" fillId="4" borderId="59" xfId="2" applyFont="1" applyFill="1" applyBorder="1" applyAlignment="1">
      <alignment horizontal="center"/>
    </xf>
    <xf numFmtId="0" fontId="16" fillId="4" borderId="58" xfId="2" applyFont="1" applyFill="1" applyBorder="1" applyAlignment="1">
      <alignment horizontal="left" wrapText="1"/>
    </xf>
    <xf numFmtId="0" fontId="16" fillId="4" borderId="58" xfId="2" applyFont="1" applyFill="1" applyBorder="1" applyAlignment="1">
      <alignment horizontal="center" wrapText="1"/>
    </xf>
    <xf numFmtId="0" fontId="17" fillId="0" borderId="60" xfId="2" applyFont="1" applyBorder="1" applyAlignment="1">
      <alignment horizontal="center"/>
    </xf>
    <xf numFmtId="0" fontId="17" fillId="0" borderId="61" xfId="2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9" fillId="0" borderId="0" xfId="2" applyFill="1" applyBorder="1"/>
    <xf numFmtId="0" fontId="10" fillId="0" borderId="0" xfId="2" applyFont="1" applyFill="1" applyBorder="1"/>
    <xf numFmtId="0" fontId="18" fillId="0" borderId="0" xfId="2" applyFont="1" applyAlignment="1">
      <alignment horizontal="center"/>
    </xf>
    <xf numFmtId="0" fontId="10" fillId="0" borderId="9" xfId="2" applyFont="1" applyFill="1" applyBorder="1" applyAlignment="1">
      <alignment horizontal="center"/>
    </xf>
    <xf numFmtId="3" fontId="9" fillId="0" borderId="32" xfId="2" applyNumberFormat="1" applyFill="1" applyBorder="1"/>
    <xf numFmtId="0" fontId="9" fillId="0" borderId="62" xfId="2" applyFill="1" applyBorder="1"/>
    <xf numFmtId="0" fontId="9" fillId="0" borderId="63" xfId="2" applyFill="1" applyBorder="1"/>
    <xf numFmtId="0" fontId="9" fillId="0" borderId="0" xfId="2" applyFill="1"/>
    <xf numFmtId="3" fontId="9" fillId="0" borderId="64" xfId="2" quotePrefix="1" applyNumberFormat="1" applyFill="1" applyBorder="1"/>
    <xf numFmtId="3" fontId="9" fillId="0" borderId="64" xfId="2" quotePrefix="1" applyNumberFormat="1" applyFill="1" applyBorder="1" applyAlignment="1">
      <alignment horizontal="left"/>
    </xf>
    <xf numFmtId="0" fontId="19" fillId="0" borderId="64" xfId="2" quotePrefix="1" applyFont="1" applyFill="1" applyBorder="1" applyAlignment="1"/>
    <xf numFmtId="0" fontId="9" fillId="0" borderId="64" xfId="2" quotePrefix="1" applyFill="1" applyBorder="1"/>
    <xf numFmtId="0" fontId="9" fillId="0" borderId="9" xfId="2" applyFill="1" applyBorder="1"/>
    <xf numFmtId="0" fontId="9" fillId="0" borderId="18" xfId="2" applyFill="1" applyBorder="1"/>
    <xf numFmtId="3" fontId="9" fillId="0" borderId="9" xfId="2" quotePrefix="1" applyNumberFormat="1" applyFill="1" applyBorder="1" applyAlignment="1">
      <alignment horizontal="center"/>
    </xf>
    <xf numFmtId="0" fontId="9" fillId="0" borderId="9" xfId="2" applyFont="1" applyBorder="1" applyAlignment="1">
      <alignment horizontal="center"/>
    </xf>
    <xf numFmtId="3" fontId="9" fillId="0" borderId="22" xfId="2" applyNumberFormat="1" applyFont="1" applyFill="1" applyBorder="1"/>
    <xf numFmtId="3" fontId="9" fillId="0" borderId="66" xfId="2" applyNumberFormat="1" applyFill="1" applyBorder="1"/>
    <xf numFmtId="3" fontId="9" fillId="0" borderId="66" xfId="2" applyNumberFormat="1" applyFill="1" applyBorder="1" applyAlignment="1">
      <alignment horizontal="left"/>
    </xf>
    <xf numFmtId="0" fontId="19" fillId="0" borderId="66" xfId="2" applyFont="1" applyFill="1" applyBorder="1"/>
    <xf numFmtId="0" fontId="9" fillId="0" borderId="66" xfId="2" applyBorder="1"/>
    <xf numFmtId="0" fontId="9" fillId="0" borderId="66" xfId="2" applyFill="1" applyBorder="1"/>
    <xf numFmtId="0" fontId="9" fillId="0" borderId="65" xfId="2" applyFill="1" applyBorder="1"/>
    <xf numFmtId="0" fontId="9" fillId="0" borderId="9" xfId="2" applyFill="1" applyBorder="1" applyAlignment="1">
      <alignment horizontal="center"/>
    </xf>
    <xf numFmtId="3" fontId="9" fillId="0" borderId="9" xfId="2" applyNumberFormat="1" applyFont="1" applyFill="1" applyBorder="1"/>
    <xf numFmtId="0" fontId="9" fillId="0" borderId="67" xfId="2" applyFill="1" applyBorder="1" applyAlignment="1">
      <alignment horizontal="left"/>
    </xf>
    <xf numFmtId="0" fontId="19" fillId="0" borderId="66" xfId="2" applyFont="1" applyFill="1" applyBorder="1" applyAlignment="1"/>
    <xf numFmtId="0" fontId="9" fillId="0" borderId="65" xfId="2" applyFill="1" applyBorder="1" applyAlignment="1">
      <alignment horizontal="left"/>
    </xf>
    <xf numFmtId="0" fontId="9" fillId="0" borderId="9" xfId="2" applyBorder="1" applyAlignment="1">
      <alignment horizontal="center"/>
    </xf>
    <xf numFmtId="0" fontId="9" fillId="0" borderId="60" xfId="2" applyFill="1" applyBorder="1"/>
    <xf numFmtId="0" fontId="19" fillId="0" borderId="67" xfId="2" applyFont="1" applyFill="1" applyBorder="1" applyAlignment="1"/>
    <xf numFmtId="166" fontId="9" fillId="0" borderId="66" xfId="2" applyNumberFormat="1" applyFill="1" applyBorder="1"/>
    <xf numFmtId="3" fontId="9" fillId="0" borderId="9" xfId="2" applyNumberFormat="1" applyFill="1" applyBorder="1" applyAlignment="1">
      <alignment horizontal="center"/>
    </xf>
    <xf numFmtId="0" fontId="9" fillId="0" borderId="66" xfId="2" applyFill="1" applyBorder="1" applyAlignment="1">
      <alignment horizontal="left"/>
    </xf>
    <xf numFmtId="0" fontId="9" fillId="0" borderId="67" xfId="2" applyFill="1" applyBorder="1"/>
    <xf numFmtId="3" fontId="9" fillId="0" borderId="9" xfId="2" applyNumberFormat="1" applyFill="1" applyBorder="1"/>
    <xf numFmtId="3" fontId="9" fillId="0" borderId="22" xfId="2" applyNumberFormat="1" applyFill="1" applyBorder="1"/>
    <xf numFmtId="0" fontId="17" fillId="0" borderId="0" xfId="2" applyFont="1" applyFill="1" applyBorder="1"/>
    <xf numFmtId="0" fontId="9" fillId="0" borderId="67" xfId="2" applyBorder="1"/>
    <xf numFmtId="0" fontId="9" fillId="0" borderId="9" xfId="2" quotePrefix="1" applyFill="1" applyBorder="1" applyAlignment="1">
      <alignment horizontal="center"/>
    </xf>
    <xf numFmtId="0" fontId="10" fillId="0" borderId="0" xfId="2" applyFont="1" applyFill="1"/>
    <xf numFmtId="0" fontId="9" fillId="0" borderId="68" xfId="0" applyFont="1" applyBorder="1"/>
    <xf numFmtId="0" fontId="9" fillId="0" borderId="69" xfId="0" applyFont="1" applyBorder="1"/>
    <xf numFmtId="0" fontId="9" fillId="0" borderId="70" xfId="0" applyFont="1" applyBorder="1"/>
    <xf numFmtId="0" fontId="17" fillId="0" borderId="63" xfId="2" applyFont="1" applyFill="1" applyBorder="1"/>
    <xf numFmtId="0" fontId="9" fillId="0" borderId="73" xfId="2" applyFill="1" applyBorder="1" applyAlignment="1">
      <alignment horizontal="right"/>
    </xf>
    <xf numFmtId="0" fontId="9" fillId="0" borderId="74" xfId="2" applyFill="1" applyBorder="1"/>
    <xf numFmtId="3" fontId="9" fillId="0" borderId="6" xfId="2" quotePrefix="1" applyNumberFormat="1" applyFill="1" applyBorder="1" applyAlignment="1">
      <alignment horizontal="center"/>
    </xf>
    <xf numFmtId="3" fontId="9" fillId="0" borderId="75" xfId="2" applyNumberFormat="1" applyFill="1" applyBorder="1"/>
    <xf numFmtId="3" fontId="9" fillId="0" borderId="75" xfId="2" applyNumberFormat="1" applyFont="1" applyFill="1" applyBorder="1"/>
    <xf numFmtId="3" fontId="9" fillId="0" borderId="76" xfId="2" applyNumberFormat="1" applyFont="1" applyFill="1" applyBorder="1"/>
    <xf numFmtId="0" fontId="9" fillId="0" borderId="77" xfId="2" applyFill="1" applyBorder="1"/>
    <xf numFmtId="0" fontId="9" fillId="0" borderId="78" xfId="2" applyFill="1" applyBorder="1" applyAlignment="1">
      <alignment horizontal="center"/>
    </xf>
    <xf numFmtId="3" fontId="9" fillId="0" borderId="78" xfId="2" quotePrefix="1" applyNumberFormat="1" applyFill="1" applyBorder="1" applyAlignment="1">
      <alignment horizontal="center"/>
    </xf>
    <xf numFmtId="3" fontId="9" fillId="0" borderId="78" xfId="2" applyNumberFormat="1" applyFill="1" applyBorder="1"/>
    <xf numFmtId="3" fontId="9" fillId="0" borderId="78" xfId="2" applyNumberFormat="1" applyFont="1" applyFill="1" applyBorder="1"/>
    <xf numFmtId="3" fontId="9" fillId="0" borderId="79" xfId="2" applyNumberFormat="1" applyFont="1" applyFill="1" applyBorder="1"/>
    <xf numFmtId="0" fontId="9" fillId="0" borderId="80" xfId="2" applyFill="1" applyBorder="1"/>
    <xf numFmtId="0" fontId="9" fillId="0" borderId="81" xfId="2" applyFill="1" applyBorder="1"/>
    <xf numFmtId="0" fontId="9" fillId="0" borderId="0" xfId="2" applyFill="1" applyAlignment="1">
      <alignment horizontal="center"/>
    </xf>
    <xf numFmtId="164" fontId="4" fillId="0" borderId="33" xfId="1" applyNumberFormat="1" applyFont="1" applyBorder="1" applyAlignment="1" applyProtection="1"/>
    <xf numFmtId="164" fontId="4" fillId="0" borderId="82" xfId="1" applyNumberFormat="1" applyFont="1" applyBorder="1" applyAlignment="1" applyProtection="1"/>
    <xf numFmtId="0" fontId="10" fillId="0" borderId="0" xfId="2" applyFont="1" applyFill="1" applyAlignment="1">
      <alignment horizontal="center"/>
    </xf>
    <xf numFmtId="0" fontId="9" fillId="0" borderId="71" xfId="2" applyBorder="1"/>
    <xf numFmtId="0" fontId="9" fillId="0" borderId="72" xfId="2" applyBorder="1"/>
    <xf numFmtId="0" fontId="9" fillId="0" borderId="73" xfId="2" applyFill="1" applyBorder="1"/>
    <xf numFmtId="164" fontId="9" fillId="0" borderId="71" xfId="1" applyNumberFormat="1" applyFont="1" applyFill="1" applyBorder="1" applyAlignment="1">
      <alignment horizontal="left"/>
    </xf>
    <xf numFmtId="164" fontId="9" fillId="0" borderId="72" xfId="1" applyNumberFormat="1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7" xfId="0" applyFont="1" applyBorder="1" applyAlignment="1" applyProtection="1">
      <protection locked="0"/>
    </xf>
    <xf numFmtId="0" fontId="3" fillId="0" borderId="7" xfId="0" applyFont="1" applyBorder="1" applyAlignment="1"/>
    <xf numFmtId="4" fontId="4" fillId="0" borderId="6" xfId="1" applyNumberFormat="1" applyFont="1" applyBorder="1" applyAlignment="1" applyProtection="1">
      <protection locked="0"/>
    </xf>
    <xf numFmtId="4" fontId="4" fillId="0" borderId="85" xfId="1" applyNumberFormat="1" applyFont="1" applyBorder="1" applyAlignment="1" applyProtection="1">
      <protection locked="0"/>
    </xf>
    <xf numFmtId="0" fontId="3" fillId="0" borderId="85" xfId="0" applyFont="1" applyBorder="1" applyAlignment="1"/>
    <xf numFmtId="0" fontId="2" fillId="0" borderId="0" xfId="0" applyFont="1" applyBorder="1" applyAlignment="1"/>
    <xf numFmtId="0" fontId="8" fillId="0" borderId="86" xfId="0" applyFont="1" applyFill="1" applyBorder="1" applyAlignment="1" applyProtection="1">
      <protection locked="0"/>
    </xf>
    <xf numFmtId="0" fontId="8" fillId="0" borderId="20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40" fontId="4" fillId="0" borderId="0" xfId="0" applyNumberFormat="1" applyFont="1" applyBorder="1" applyAlignment="1" applyProtection="1">
      <protection locked="0"/>
    </xf>
    <xf numFmtId="43" fontId="4" fillId="0" borderId="9" xfId="1" applyFont="1" applyBorder="1" applyAlignment="1"/>
    <xf numFmtId="165" fontId="2" fillId="0" borderId="85" xfId="0" applyNumberFormat="1" applyFont="1" applyBorder="1" applyAlignment="1"/>
    <xf numFmtId="43" fontId="4" fillId="0" borderId="9" xfId="1" applyFont="1" applyBorder="1" applyAlignment="1" applyProtection="1">
      <protection locked="0"/>
    </xf>
    <xf numFmtId="43" fontId="4" fillId="0" borderId="33" xfId="1" applyFont="1" applyBorder="1" applyAlignment="1" applyProtection="1">
      <protection locked="0"/>
    </xf>
    <xf numFmtId="40" fontId="4" fillId="0" borderId="75" xfId="1" applyNumberFormat="1" applyFont="1" applyBorder="1" applyAlignment="1" applyProtection="1">
      <protection locked="0"/>
    </xf>
    <xf numFmtId="43" fontId="4" fillId="0" borderId="88" xfId="1" applyFont="1" applyBorder="1" applyAlignment="1" applyProtection="1">
      <protection locked="0"/>
    </xf>
    <xf numFmtId="43" fontId="3" fillId="0" borderId="8" xfId="1" applyFont="1" applyFill="1" applyBorder="1" applyAlignment="1" applyProtection="1">
      <protection locked="0"/>
    </xf>
    <xf numFmtId="164" fontId="3" fillId="0" borderId="33" xfId="1" applyNumberFormat="1" applyFont="1" applyFill="1" applyBorder="1" applyAlignment="1" applyProtection="1"/>
    <xf numFmtId="43" fontId="4" fillId="0" borderId="89" xfId="1" applyFont="1" applyFill="1" applyBorder="1" applyAlignment="1" applyProtection="1">
      <protection locked="0"/>
    </xf>
    <xf numFmtId="164" fontId="4" fillId="0" borderId="88" xfId="1" applyNumberFormat="1" applyFont="1" applyFill="1" applyBorder="1" applyAlignment="1" applyProtection="1"/>
    <xf numFmtId="0" fontId="22" fillId="0" borderId="30" xfId="0" applyFont="1" applyBorder="1" applyAlignment="1">
      <alignment vertical="center"/>
    </xf>
    <xf numFmtId="167" fontId="4" fillId="0" borderId="9" xfId="1" applyNumberFormat="1" applyFont="1" applyBorder="1" applyAlignment="1"/>
    <xf numFmtId="0" fontId="4" fillId="0" borderId="7" xfId="0" applyFont="1" applyBorder="1" applyAlignment="1"/>
    <xf numFmtId="3" fontId="3" fillId="0" borderId="0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0" fontId="4" fillId="0" borderId="0" xfId="1" applyNumberFormat="1" applyFont="1" applyBorder="1" applyAlignment="1" applyProtection="1">
      <alignment horizontal="right"/>
    </xf>
    <xf numFmtId="0" fontId="4" fillId="0" borderId="0" xfId="0" applyFont="1" applyBorder="1" applyAlignment="1"/>
    <xf numFmtId="0" fontId="3" fillId="0" borderId="85" xfId="0" applyFont="1" applyBorder="1" applyAlignment="1">
      <alignment horizontal="right"/>
    </xf>
    <xf numFmtId="0" fontId="4" fillId="0" borderId="41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  <xf numFmtId="0" fontId="3" fillId="2" borderId="92" xfId="0" applyFont="1" applyFill="1" applyBorder="1" applyAlignment="1">
      <alignment horizontal="center"/>
    </xf>
    <xf numFmtId="0" fontId="3" fillId="2" borderId="93" xfId="0" applyFont="1" applyFill="1" applyBorder="1" applyAlignment="1">
      <alignment horizontal="center"/>
    </xf>
    <xf numFmtId="164" fontId="25" fillId="0" borderId="0" xfId="1" applyNumberFormat="1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20" fillId="6" borderId="41" xfId="0" applyFont="1" applyFill="1" applyBorder="1" applyAlignment="1" applyProtection="1">
      <protection locked="0"/>
    </xf>
    <xf numFmtId="0" fontId="20" fillId="6" borderId="7" xfId="0" applyFont="1" applyFill="1" applyBorder="1" applyAlignment="1" applyProtection="1">
      <protection locked="0"/>
    </xf>
    <xf numFmtId="167" fontId="21" fillId="6" borderId="8" xfId="1" applyNumberFormat="1" applyFont="1" applyFill="1" applyBorder="1" applyAlignment="1" applyProtection="1">
      <protection locked="0"/>
    </xf>
    <xf numFmtId="164" fontId="21" fillId="6" borderId="33" xfId="1" applyNumberFormat="1" applyFont="1" applyFill="1" applyBorder="1" applyAlignment="1" applyProtection="1"/>
    <xf numFmtId="0" fontId="3" fillId="3" borderId="41" xfId="0" applyFont="1" applyFill="1" applyBorder="1" applyAlignment="1" applyProtection="1">
      <protection locked="0"/>
    </xf>
    <xf numFmtId="0" fontId="3" fillId="3" borderId="7" xfId="0" applyFont="1" applyFill="1" applyBorder="1" applyAlignment="1" applyProtection="1">
      <protection locked="0"/>
    </xf>
    <xf numFmtId="43" fontId="3" fillId="3" borderId="8" xfId="1" applyFont="1" applyFill="1" applyBorder="1" applyAlignment="1" applyProtection="1">
      <protection locked="0"/>
    </xf>
    <xf numFmtId="164" fontId="3" fillId="3" borderId="33" xfId="1" applyNumberFormat="1" applyFont="1" applyFill="1" applyBorder="1" applyAlignment="1" applyProtection="1"/>
    <xf numFmtId="0" fontId="3" fillId="3" borderId="42" xfId="0" applyFont="1" applyFill="1" applyBorder="1" applyAlignment="1" applyProtection="1">
      <protection locked="0"/>
    </xf>
    <xf numFmtId="0" fontId="3" fillId="3" borderId="43" xfId="0" applyFont="1" applyFill="1" applyBorder="1" applyAlignment="1" applyProtection="1">
      <protection locked="0"/>
    </xf>
    <xf numFmtId="0" fontId="3" fillId="3" borderId="83" xfId="0" applyFont="1" applyFill="1" applyBorder="1" applyAlignment="1" applyProtection="1">
      <protection locked="0"/>
    </xf>
    <xf numFmtId="0" fontId="4" fillId="5" borderId="41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protection locked="0"/>
    </xf>
    <xf numFmtId="0" fontId="4" fillId="5" borderId="8" xfId="0" applyFont="1" applyFill="1" applyBorder="1" applyAlignment="1" applyProtection="1">
      <protection locked="0"/>
    </xf>
    <xf numFmtId="164" fontId="4" fillId="5" borderId="82" xfId="1" applyNumberFormat="1" applyFont="1" applyFill="1" applyBorder="1" applyAlignment="1" applyProtection="1"/>
    <xf numFmtId="164" fontId="4" fillId="5" borderId="33" xfId="1" applyNumberFormat="1" applyFont="1" applyFill="1" applyBorder="1" applyAlignment="1" applyProtection="1"/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3" fillId="0" borderId="5" xfId="0" applyFont="1" applyBorder="1" applyAlignment="1"/>
    <xf numFmtId="164" fontId="4" fillId="0" borderId="5" xfId="1" applyNumberFormat="1" applyFont="1" applyBorder="1" applyAlignment="1" applyProtection="1">
      <protection locked="0"/>
    </xf>
    <xf numFmtId="164" fontId="4" fillId="0" borderId="5" xfId="1" applyNumberFormat="1" applyFont="1" applyBorder="1" applyAlignment="1" applyProtection="1"/>
    <xf numFmtId="0" fontId="4" fillId="0" borderId="52" xfId="0" applyFont="1" applyBorder="1"/>
    <xf numFmtId="0" fontId="4" fillId="0" borderId="2" xfId="0" applyFont="1" applyBorder="1"/>
    <xf numFmtId="40" fontId="3" fillId="3" borderId="24" xfId="1" applyNumberFormat="1" applyFont="1" applyFill="1" applyBorder="1" applyAlignment="1" applyProtection="1"/>
    <xf numFmtId="40" fontId="3" fillId="3" borderId="37" xfId="1" applyNumberFormat="1" applyFont="1" applyFill="1" applyBorder="1" applyAlignment="1" applyProtection="1"/>
    <xf numFmtId="0" fontId="10" fillId="0" borderId="5" xfId="0" applyFont="1" applyFill="1" applyBorder="1" applyAlignment="1"/>
    <xf numFmtId="0" fontId="4" fillId="0" borderId="0" xfId="0" applyFont="1" applyBorder="1" applyAlignment="1" applyProtection="1">
      <protection locked="0"/>
    </xf>
    <xf numFmtId="0" fontId="4" fillId="0" borderId="94" xfId="0" applyFont="1" applyFill="1" applyBorder="1" applyAlignment="1" applyProtection="1">
      <alignment horizontal="center" vertical="top" wrapText="1"/>
      <protection locked="0"/>
    </xf>
    <xf numFmtId="0" fontId="26" fillId="0" borderId="0" xfId="3" applyFont="1" applyBorder="1" applyAlignment="1" applyProtection="1">
      <alignment horizontal="right"/>
    </xf>
    <xf numFmtId="0" fontId="27" fillId="0" borderId="0" xfId="0" applyFont="1"/>
    <xf numFmtId="0" fontId="28" fillId="0" borderId="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5" fillId="0" borderId="4" xfId="0" applyFont="1" applyBorder="1"/>
    <xf numFmtId="0" fontId="28" fillId="0" borderId="0" xfId="0" applyFont="1" applyBorder="1"/>
    <xf numFmtId="0" fontId="6" fillId="0" borderId="0" xfId="0" applyFont="1" applyBorder="1"/>
    <xf numFmtId="0" fontId="6" fillId="0" borderId="5" xfId="0" applyFont="1" applyBorder="1"/>
    <xf numFmtId="0" fontId="25" fillId="0" borderId="0" xfId="0" applyFont="1" applyBorder="1"/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14" fontId="6" fillId="0" borderId="9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28" fillId="0" borderId="0" xfId="0" applyFont="1" applyBorder="1" applyAlignment="1" applyProtection="1">
      <alignment horizontal="center"/>
      <protection locked="0"/>
    </xf>
    <xf numFmtId="14" fontId="6" fillId="0" borderId="0" xfId="0" applyNumberFormat="1" applyFont="1" applyBorder="1" applyAlignment="1">
      <alignment horizontal="center"/>
    </xf>
    <xf numFmtId="0" fontId="28" fillId="0" borderId="0" xfId="0" applyFont="1" applyBorder="1" applyAlignment="1" applyProtection="1">
      <alignment horizontal="left"/>
      <protection locked="0"/>
    </xf>
    <xf numFmtId="0" fontId="28" fillId="0" borderId="0" xfId="0" applyFont="1" applyBorder="1" applyAlignment="1">
      <alignment horizontal="left"/>
    </xf>
    <xf numFmtId="0" fontId="29" fillId="0" borderId="0" xfId="3" applyFont="1" applyBorder="1" applyAlignment="1" applyProtection="1">
      <alignment horizontal="right"/>
    </xf>
    <xf numFmtId="0" fontId="28" fillId="0" borderId="5" xfId="0" applyFont="1" applyBorder="1" applyAlignment="1"/>
    <xf numFmtId="0" fontId="6" fillId="0" borderId="0" xfId="0" applyFont="1" applyBorder="1" applyAlignment="1" applyProtection="1">
      <alignment horizontal="left"/>
      <protection locked="0"/>
    </xf>
    <xf numFmtId="0" fontId="28" fillId="0" borderId="0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6" fillId="0" borderId="0" xfId="0" applyFont="1" applyBorder="1" applyAlignment="1"/>
    <xf numFmtId="3" fontId="28" fillId="0" borderId="0" xfId="0" applyNumberFormat="1" applyFont="1" applyBorder="1" applyAlignment="1">
      <alignment horizontal="center"/>
    </xf>
    <xf numFmtId="4" fontId="6" fillId="0" borderId="85" xfId="1" applyNumberFormat="1" applyFont="1" applyBorder="1" applyAlignment="1" applyProtection="1">
      <protection locked="0"/>
    </xf>
    <xf numFmtId="40" fontId="6" fillId="0" borderId="0" xfId="0" applyNumberFormat="1" applyFont="1" applyBorder="1" applyAlignment="1" applyProtection="1">
      <protection locked="0"/>
    </xf>
    <xf numFmtId="0" fontId="28" fillId="0" borderId="0" xfId="0" applyFont="1" applyBorder="1" applyAlignment="1">
      <alignment horizontal="center"/>
    </xf>
    <xf numFmtId="3" fontId="28" fillId="0" borderId="5" xfId="0" applyNumberFormat="1" applyFont="1" applyBorder="1" applyAlignment="1"/>
    <xf numFmtId="164" fontId="6" fillId="0" borderId="5" xfId="1" applyNumberFormat="1" applyFont="1" applyBorder="1" applyAlignment="1" applyProtection="1">
      <protection locked="0"/>
    </xf>
    <xf numFmtId="164" fontId="6" fillId="0" borderId="5" xfId="1" applyNumberFormat="1" applyFont="1" applyBorder="1" applyAlignment="1" applyProtection="1"/>
    <xf numFmtId="0" fontId="30" fillId="0" borderId="86" xfId="0" applyFont="1" applyFill="1" applyBorder="1" applyAlignment="1" applyProtection="1"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0" fillId="0" borderId="20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4" fontId="6" fillId="0" borderId="82" xfId="1" applyNumberFormat="1" applyFont="1" applyBorder="1" applyAlignment="1" applyProtection="1"/>
    <xf numFmtId="164" fontId="6" fillId="0" borderId="33" xfId="1" applyNumberFormat="1" applyFont="1" applyBorder="1" applyAlignment="1" applyProtection="1"/>
    <xf numFmtId="164" fontId="28" fillId="0" borderId="33" xfId="1" applyNumberFormat="1" applyFont="1" applyFill="1" applyBorder="1" applyAlignment="1" applyProtection="1"/>
    <xf numFmtId="0" fontId="32" fillId="0" borderId="30" xfId="0" applyFont="1" applyBorder="1" applyAlignment="1">
      <alignment vertical="center"/>
    </xf>
    <xf numFmtId="0" fontId="6" fillId="0" borderId="41" xfId="0" applyFont="1" applyBorder="1" applyAlignment="1" applyProtection="1">
      <protection locked="0"/>
    </xf>
    <xf numFmtId="0" fontId="6" fillId="0" borderId="7" xfId="0" applyFont="1" applyBorder="1" applyAlignment="1" applyProtection="1">
      <protection locked="0"/>
    </xf>
    <xf numFmtId="0" fontId="6" fillId="0" borderId="8" xfId="0" applyFont="1" applyBorder="1" applyAlignment="1" applyProtection="1">
      <protection locked="0"/>
    </xf>
    <xf numFmtId="164" fontId="6" fillId="5" borderId="33" xfId="1" applyNumberFormat="1" applyFont="1" applyFill="1" applyBorder="1" applyAlignment="1" applyProtection="1"/>
    <xf numFmtId="43" fontId="6" fillId="0" borderId="9" xfId="1" applyFont="1" applyBorder="1" applyAlignment="1" applyProtection="1">
      <protection locked="0"/>
    </xf>
    <xf numFmtId="43" fontId="6" fillId="0" borderId="33" xfId="1" applyFont="1" applyBorder="1" applyAlignment="1" applyProtection="1">
      <protection locked="0"/>
    </xf>
    <xf numFmtId="0" fontId="34" fillId="6" borderId="41" xfId="0" applyFont="1" applyFill="1" applyBorder="1" applyAlignment="1" applyProtection="1">
      <protection locked="0"/>
    </xf>
    <xf numFmtId="0" fontId="34" fillId="6" borderId="7" xfId="0" applyFont="1" applyFill="1" applyBorder="1" applyAlignment="1" applyProtection="1">
      <protection locked="0"/>
    </xf>
    <xf numFmtId="164" fontId="35" fillId="6" borderId="33" xfId="1" applyNumberFormat="1" applyFont="1" applyFill="1" applyBorder="1" applyAlignment="1" applyProtection="1"/>
    <xf numFmtId="40" fontId="6" fillId="0" borderId="0" xfId="1" applyNumberFormat="1" applyFont="1" applyBorder="1" applyAlignment="1" applyProtection="1">
      <alignment horizontal="right"/>
    </xf>
    <xf numFmtId="0" fontId="28" fillId="3" borderId="41" xfId="0" applyFont="1" applyFill="1" applyBorder="1" applyAlignment="1" applyProtection="1">
      <protection locked="0"/>
    </xf>
    <xf numFmtId="0" fontId="28" fillId="3" borderId="7" xfId="0" applyFont="1" applyFill="1" applyBorder="1" applyAlignment="1" applyProtection="1">
      <protection locked="0"/>
    </xf>
    <xf numFmtId="43" fontId="28" fillId="3" borderId="8" xfId="1" applyFont="1" applyFill="1" applyBorder="1" applyAlignment="1" applyProtection="1">
      <protection locked="0"/>
    </xf>
    <xf numFmtId="164" fontId="28" fillId="3" borderId="33" xfId="1" applyNumberFormat="1" applyFont="1" applyFill="1" applyBorder="1" applyAlignment="1" applyProtection="1"/>
    <xf numFmtId="164" fontId="6" fillId="0" borderId="88" xfId="1" applyNumberFormat="1" applyFont="1" applyFill="1" applyBorder="1" applyAlignment="1" applyProtection="1"/>
    <xf numFmtId="40" fontId="6" fillId="0" borderId="75" xfId="1" applyNumberFormat="1" applyFont="1" applyBorder="1" applyAlignment="1" applyProtection="1">
      <protection locked="0"/>
    </xf>
    <xf numFmtId="43" fontId="6" fillId="0" borderId="88" xfId="1" applyFont="1" applyBorder="1" applyAlignment="1" applyProtection="1">
      <protection locked="0"/>
    </xf>
    <xf numFmtId="0" fontId="28" fillId="0" borderId="6" xfId="0" applyFont="1" applyBorder="1"/>
    <xf numFmtId="0" fontId="28" fillId="0" borderId="7" xfId="0" applyFont="1" applyBorder="1" applyAlignment="1">
      <alignment horizontal="left"/>
    </xf>
    <xf numFmtId="0" fontId="28" fillId="0" borderId="7" xfId="0" applyFont="1" applyBorder="1" applyAlignment="1"/>
    <xf numFmtId="0" fontId="6" fillId="0" borderId="7" xfId="0" applyFont="1" applyBorder="1" applyAlignment="1"/>
    <xf numFmtId="0" fontId="28" fillId="0" borderId="85" xfId="0" applyFont="1" applyBorder="1" applyAlignment="1"/>
    <xf numFmtId="0" fontId="25" fillId="0" borderId="0" xfId="0" applyFont="1" applyBorder="1" applyAlignment="1"/>
    <xf numFmtId="0" fontId="28" fillId="3" borderId="42" xfId="0" applyFont="1" applyFill="1" applyBorder="1" applyAlignment="1" applyProtection="1">
      <protection locked="0"/>
    </xf>
    <xf numFmtId="0" fontId="28" fillId="3" borderId="43" xfId="0" applyFont="1" applyFill="1" applyBorder="1" applyAlignment="1" applyProtection="1">
      <protection locked="0"/>
    </xf>
    <xf numFmtId="0" fontId="28" fillId="3" borderId="83" xfId="0" applyFont="1" applyFill="1" applyBorder="1" applyAlignment="1" applyProtection="1">
      <protection locked="0"/>
    </xf>
    <xf numFmtId="40" fontId="28" fillId="3" borderId="24" xfId="1" applyNumberFormat="1" applyFont="1" applyFill="1" applyBorder="1" applyAlignment="1" applyProtection="1"/>
    <xf numFmtId="40" fontId="28" fillId="3" borderId="37" xfId="1" applyNumberFormat="1" applyFont="1" applyFill="1" applyBorder="1" applyAlignment="1" applyProtection="1"/>
    <xf numFmtId="0" fontId="28" fillId="0" borderId="35" xfId="0" applyFont="1" applyBorder="1" applyAlignment="1"/>
    <xf numFmtId="0" fontId="6" fillId="0" borderId="26" xfId="0" applyFont="1" applyBorder="1"/>
    <xf numFmtId="0" fontId="6" fillId="0" borderId="30" xfId="0" applyFont="1" applyBorder="1"/>
    <xf numFmtId="0" fontId="27" fillId="0" borderId="34" xfId="0" applyFont="1" applyBorder="1"/>
    <xf numFmtId="0" fontId="27" fillId="0" borderId="35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18" fillId="0" borderId="5" xfId="0" applyFont="1" applyFill="1" applyBorder="1" applyAlignment="1"/>
    <xf numFmtId="0" fontId="25" fillId="0" borderId="50" xfId="0" applyFont="1" applyBorder="1"/>
    <xf numFmtId="22" fontId="6" fillId="0" borderId="51" xfId="0" applyNumberFormat="1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14" fontId="6" fillId="0" borderId="51" xfId="0" applyNumberFormat="1" applyFont="1" applyBorder="1" applyAlignment="1">
      <alignment horizontal="center"/>
    </xf>
    <xf numFmtId="0" fontId="6" fillId="0" borderId="51" xfId="0" applyFont="1" applyBorder="1" applyAlignment="1" applyProtection="1">
      <alignment horizontal="center"/>
      <protection locked="0"/>
    </xf>
    <xf numFmtId="0" fontId="6" fillId="0" borderId="52" xfId="0" applyFont="1" applyBorder="1"/>
    <xf numFmtId="0" fontId="28" fillId="0" borderId="87" xfId="0" applyFont="1" applyBorder="1" applyAlignment="1">
      <alignment horizontal="center"/>
    </xf>
    <xf numFmtId="0" fontId="9" fillId="0" borderId="95" xfId="2" applyFill="1" applyBorder="1"/>
    <xf numFmtId="0" fontId="9" fillId="0" borderId="96" xfId="2" applyFill="1" applyBorder="1"/>
    <xf numFmtId="3" fontId="9" fillId="0" borderId="66" xfId="2" quotePrefix="1" applyNumberFormat="1" applyFill="1" applyBorder="1" applyAlignment="1">
      <alignment horizontal="left"/>
    </xf>
    <xf numFmtId="0" fontId="19" fillId="0" borderId="66" xfId="2" quotePrefix="1" applyFont="1" applyFill="1" applyBorder="1" applyAlignment="1"/>
    <xf numFmtId="0" fontId="9" fillId="0" borderId="66" xfId="2" quotePrefix="1" applyFill="1" applyBorder="1"/>
    <xf numFmtId="165" fontId="25" fillId="0" borderId="0" xfId="0" applyNumberFormat="1" applyFont="1" applyBorder="1" applyAlignment="1"/>
    <xf numFmtId="43" fontId="6" fillId="0" borderId="9" xfId="1" applyNumberFormat="1" applyFont="1" applyBorder="1" applyAlignment="1"/>
    <xf numFmtId="43" fontId="35" fillId="6" borderId="8" xfId="1" applyFont="1" applyFill="1" applyBorder="1" applyAlignment="1" applyProtection="1"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22" fontId="0" fillId="0" borderId="0" xfId="0" applyNumberFormat="1" applyAlignment="1">
      <alignment horizontal="left" wrapText="1"/>
    </xf>
    <xf numFmtId="0" fontId="28" fillId="2" borderId="98" xfId="0" applyFont="1" applyFill="1" applyBorder="1" applyAlignment="1"/>
    <xf numFmtId="0" fontId="28" fillId="2" borderId="97" xfId="0" applyFont="1" applyFill="1" applyBorder="1" applyAlignment="1"/>
    <xf numFmtId="0" fontId="28" fillId="2" borderId="99" xfId="0" applyFont="1" applyFill="1" applyBorder="1" applyAlignment="1">
      <alignment horizontal="center"/>
    </xf>
    <xf numFmtId="0" fontId="28" fillId="2" borderId="28" xfId="0" applyFont="1" applyFill="1" applyBorder="1" applyAlignment="1">
      <alignment horizontal="center"/>
    </xf>
    <xf numFmtId="0" fontId="6" fillId="0" borderId="101" xfId="0" applyFont="1" applyFill="1" applyBorder="1" applyAlignment="1" applyProtection="1">
      <alignment horizontal="center" vertical="top" wrapText="1"/>
      <protection locked="0"/>
    </xf>
    <xf numFmtId="39" fontId="6" fillId="0" borderId="102" xfId="1" applyNumberFormat="1" applyFont="1" applyBorder="1" applyAlignment="1" applyProtection="1">
      <protection locked="0"/>
    </xf>
    <xf numFmtId="164" fontId="27" fillId="0" borderId="0" xfId="0" applyNumberFormat="1" applyFont="1"/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left" wrapText="1"/>
    </xf>
    <xf numFmtId="0" fontId="36" fillId="8" borderId="0" xfId="0" applyFont="1" applyFill="1" applyAlignment="1">
      <alignment horizontal="center" vertical="center" wrapText="1"/>
    </xf>
    <xf numFmtId="2" fontId="37" fillId="7" borderId="0" xfId="0" applyNumberFormat="1" applyFont="1" applyFill="1" applyAlignment="1">
      <alignment horizontal="center"/>
    </xf>
    <xf numFmtId="2" fontId="37" fillId="7" borderId="0" xfId="0" applyNumberFormat="1" applyFont="1" applyFill="1" applyAlignment="1">
      <alignment horizontal="center" wrapText="1"/>
    </xf>
    <xf numFmtId="2" fontId="37" fillId="9" borderId="0" xfId="0" applyNumberFormat="1" applyFont="1" applyFill="1" applyAlignment="1">
      <alignment horizontal="center"/>
    </xf>
    <xf numFmtId="2" fontId="37" fillId="9" borderId="0" xfId="0" applyNumberFormat="1" applyFont="1" applyFill="1" applyAlignment="1">
      <alignment horizontal="center" wrapText="1"/>
    </xf>
    <xf numFmtId="164" fontId="6" fillId="5" borderId="82" xfId="1" applyNumberFormat="1" applyFont="1" applyFill="1" applyBorder="1" applyAlignment="1" applyProtection="1"/>
    <xf numFmtId="164" fontId="6" fillId="0" borderId="9" xfId="1" applyNumberFormat="1" applyFont="1" applyBorder="1" applyAlignment="1" applyProtection="1"/>
    <xf numFmtId="0" fontId="37" fillId="7" borderId="0" xfId="0" applyFont="1" applyFill="1" applyAlignment="1">
      <alignment horizontal="center" vertical="center"/>
    </xf>
    <xf numFmtId="0" fontId="37" fillId="7" borderId="0" xfId="0" applyFont="1" applyFill="1" applyAlignment="1">
      <alignment horizontal="center" vertical="center" wrapText="1"/>
    </xf>
    <xf numFmtId="0" fontId="24" fillId="7" borderId="0" xfId="3" applyFill="1" applyAlignment="1" applyProtection="1">
      <alignment horizontal="center" vertical="center" wrapText="1"/>
    </xf>
    <xf numFmtId="0" fontId="37" fillId="9" borderId="0" xfId="0" applyFont="1" applyFill="1" applyAlignment="1">
      <alignment horizontal="center" vertical="center"/>
    </xf>
    <xf numFmtId="0" fontId="37" fillId="9" borderId="0" xfId="0" applyFont="1" applyFill="1" applyAlignment="1">
      <alignment horizontal="center" vertical="center" wrapText="1"/>
    </xf>
    <xf numFmtId="0" fontId="24" fillId="9" borderId="0" xfId="3" applyFill="1" applyAlignment="1" applyProtection="1">
      <alignment horizontal="center" vertical="center" wrapText="1"/>
    </xf>
    <xf numFmtId="0" fontId="3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43" fontId="27" fillId="0" borderId="0" xfId="0" applyNumberFormat="1" applyFont="1"/>
    <xf numFmtId="0" fontId="31" fillId="3" borderId="42" xfId="0" applyFont="1" applyFill="1" applyBorder="1" applyAlignment="1">
      <alignment horizontal="left"/>
    </xf>
    <xf numFmtId="0" fontId="31" fillId="3" borderId="43" xfId="0" applyFont="1" applyFill="1" applyBorder="1" applyAlignment="1">
      <alignment horizontal="left"/>
    </xf>
    <xf numFmtId="0" fontId="31" fillId="3" borderId="83" xfId="0" applyFont="1" applyFill="1" applyBorder="1" applyAlignment="1">
      <alignment horizontal="left"/>
    </xf>
    <xf numFmtId="164" fontId="28" fillId="3" borderId="84" xfId="1" applyNumberFormat="1" applyFont="1" applyFill="1" applyBorder="1" applyAlignment="1" applyProtection="1">
      <alignment horizontal="center"/>
    </xf>
    <xf numFmtId="164" fontId="28" fillId="3" borderId="25" xfId="1" applyNumberFormat="1" applyFont="1" applyFill="1" applyBorder="1" applyAlignment="1" applyProtection="1">
      <alignment horizontal="center"/>
    </xf>
    <xf numFmtId="0" fontId="6" fillId="0" borderId="41" xfId="0" applyFont="1" applyBorder="1" applyAlignment="1" applyProtection="1">
      <protection locked="0"/>
    </xf>
    <xf numFmtId="0" fontId="6" fillId="0" borderId="7" xfId="0" applyFont="1" applyBorder="1" applyAlignment="1" applyProtection="1">
      <protection locked="0"/>
    </xf>
    <xf numFmtId="0" fontId="6" fillId="0" borderId="8" xfId="0" applyFont="1" applyBorder="1" applyAlignment="1" applyProtection="1">
      <protection locked="0"/>
    </xf>
    <xf numFmtId="40" fontId="6" fillId="0" borderId="0" xfId="1" applyNumberFormat="1" applyFont="1" applyBorder="1" applyAlignment="1" applyProtection="1">
      <alignment horizontal="right"/>
    </xf>
    <xf numFmtId="0" fontId="28" fillId="0" borderId="41" xfId="0" applyFont="1" applyBorder="1" applyAlignment="1" applyProtection="1">
      <alignment vertical="top" wrapText="1"/>
      <protection locked="0"/>
    </xf>
    <xf numFmtId="0" fontId="28" fillId="0" borderId="7" xfId="0" applyFont="1" applyBorder="1" applyAlignment="1" applyProtection="1">
      <alignment vertical="top" wrapText="1"/>
      <protection locked="0"/>
    </xf>
    <xf numFmtId="0" fontId="28" fillId="0" borderId="8" xfId="0" applyFont="1" applyBorder="1" applyAlignment="1" applyProtection="1">
      <alignment vertical="top" wrapText="1"/>
      <protection locked="0"/>
    </xf>
    <xf numFmtId="0" fontId="32" fillId="0" borderId="26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top" wrapText="1"/>
      <protection locked="0"/>
    </xf>
    <xf numFmtId="0" fontId="6" fillId="0" borderId="7" xfId="0" applyFont="1" applyBorder="1" applyAlignment="1" applyProtection="1">
      <alignment horizontal="center" vertical="top" wrapText="1"/>
      <protection locked="0"/>
    </xf>
    <xf numFmtId="0" fontId="6" fillId="0" borderId="8" xfId="0" applyFont="1" applyBorder="1" applyAlignment="1" applyProtection="1">
      <alignment horizontal="center" vertical="top" wrapText="1"/>
      <protection locked="0"/>
    </xf>
    <xf numFmtId="0" fontId="6" fillId="5" borderId="41" xfId="0" applyFont="1" applyFill="1" applyBorder="1" applyAlignment="1" applyProtection="1">
      <alignment horizontal="center" vertical="top" wrapText="1"/>
      <protection locked="0"/>
    </xf>
    <xf numFmtId="0" fontId="6" fillId="5" borderId="7" xfId="0" applyFont="1" applyFill="1" applyBorder="1" applyAlignment="1" applyProtection="1">
      <alignment horizontal="center" vertical="top" wrapText="1"/>
      <protection locked="0"/>
    </xf>
    <xf numFmtId="0" fontId="6" fillId="5" borderId="8" xfId="0" applyFont="1" applyFill="1" applyBorder="1" applyAlignment="1" applyProtection="1">
      <alignment horizontal="center" vertical="top" wrapText="1"/>
      <protection locked="0"/>
    </xf>
    <xf numFmtId="0" fontId="30" fillId="2" borderId="38" xfId="0" applyFont="1" applyFill="1" applyBorder="1" applyAlignment="1" applyProtection="1">
      <alignment horizontal="center"/>
      <protection locked="0"/>
    </xf>
    <xf numFmtId="0" fontId="30" fillId="2" borderId="39" xfId="0" applyFont="1" applyFill="1" applyBorder="1" applyAlignment="1" applyProtection="1">
      <alignment horizontal="center"/>
      <protection locked="0"/>
    </xf>
    <xf numFmtId="0" fontId="30" fillId="2" borderId="40" xfId="0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left"/>
      <protection locked="0"/>
    </xf>
    <xf numFmtId="0" fontId="6" fillId="0" borderId="9" xfId="0" applyFont="1" applyBorder="1" applyAlignment="1" applyProtection="1">
      <alignment horizontal="left"/>
      <protection locked="0"/>
    </xf>
    <xf numFmtId="164" fontId="6" fillId="0" borderId="9" xfId="1" applyNumberFormat="1" applyFont="1" applyBorder="1" applyAlignment="1" applyProtection="1">
      <alignment horizontal="center"/>
    </xf>
    <xf numFmtId="164" fontId="6" fillId="0" borderId="33" xfId="1" applyNumberFormat="1" applyFont="1" applyBorder="1" applyAlignment="1" applyProtection="1">
      <alignment horizontal="center"/>
    </xf>
    <xf numFmtId="164" fontId="6" fillId="0" borderId="9" xfId="1" applyNumberFormat="1" applyFont="1" applyBorder="1" applyAlignment="1" applyProtection="1">
      <alignment horizontal="right"/>
    </xf>
    <xf numFmtId="164" fontId="6" fillId="0" borderId="33" xfId="1" applyNumberFormat="1" applyFont="1" applyBorder="1" applyAlignment="1" applyProtection="1">
      <alignment horizontal="right"/>
    </xf>
    <xf numFmtId="14" fontId="6" fillId="0" borderId="51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41" xfId="0" applyFont="1" applyBorder="1" applyAlignment="1" applyProtection="1">
      <alignment horizontal="center"/>
      <protection locked="0"/>
    </xf>
    <xf numFmtId="0" fontId="6" fillId="0" borderId="20" xfId="0" applyFont="1" applyBorder="1" applyAlignment="1" applyProtection="1">
      <alignment horizontal="center"/>
      <protection locked="0"/>
    </xf>
    <xf numFmtId="0" fontId="6" fillId="0" borderId="26" xfId="0" applyFont="1" applyBorder="1" applyAlignment="1">
      <alignment horizontal="justify" vertical="top"/>
    </xf>
    <xf numFmtId="0" fontId="6" fillId="0" borderId="27" xfId="0" applyFont="1" applyBorder="1" applyAlignment="1">
      <alignment horizontal="justify" vertical="top"/>
    </xf>
    <xf numFmtId="0" fontId="6" fillId="0" borderId="28" xfId="0" applyFont="1" applyBorder="1" applyAlignment="1">
      <alignment horizontal="justify" vertical="top"/>
    </xf>
    <xf numFmtId="0" fontId="6" fillId="0" borderId="30" xfId="0" applyFont="1" applyBorder="1" applyAlignment="1">
      <alignment horizontal="justify" vertical="top"/>
    </xf>
    <xf numFmtId="0" fontId="6" fillId="0" borderId="0" xfId="0" applyFont="1" applyBorder="1" applyAlignment="1">
      <alignment horizontal="justify" vertical="top"/>
    </xf>
    <xf numFmtId="0" fontId="6" fillId="0" borderId="31" xfId="0" applyFont="1" applyBorder="1" applyAlignment="1">
      <alignment horizontal="justify" vertical="top"/>
    </xf>
    <xf numFmtId="0" fontId="6" fillId="0" borderId="34" xfId="0" applyFont="1" applyBorder="1" applyAlignment="1">
      <alignment horizontal="justify" vertical="top"/>
    </xf>
    <xf numFmtId="0" fontId="6" fillId="0" borderId="35" xfId="0" applyFont="1" applyBorder="1" applyAlignment="1">
      <alignment horizontal="justify" vertical="top"/>
    </xf>
    <xf numFmtId="0" fontId="6" fillId="0" borderId="36" xfId="0" applyFont="1" applyBorder="1" applyAlignment="1">
      <alignment horizontal="justify" vertical="top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8" fillId="2" borderId="38" xfId="0" applyFont="1" applyFill="1" applyBorder="1" applyAlignment="1">
      <alignment horizontal="center"/>
    </xf>
    <xf numFmtId="0" fontId="28" fillId="2" borderId="39" xfId="0" applyFont="1" applyFill="1" applyBorder="1" applyAlignment="1">
      <alignment horizontal="center"/>
    </xf>
    <xf numFmtId="0" fontId="28" fillId="2" borderId="40" xfId="0" applyFont="1" applyFill="1" applyBorder="1" applyAlignment="1">
      <alignment horizontal="center"/>
    </xf>
    <xf numFmtId="22" fontId="6" fillId="0" borderId="41" xfId="0" applyNumberFormat="1" applyFont="1" applyBorder="1" applyAlignment="1">
      <alignment horizontal="center"/>
    </xf>
    <xf numFmtId="22" fontId="6" fillId="0" borderId="7" xfId="0" applyNumberFormat="1" applyFont="1" applyBorder="1" applyAlignment="1">
      <alignment horizontal="center"/>
    </xf>
    <xf numFmtId="22" fontId="6" fillId="0" borderId="20" xfId="0" applyNumberFormat="1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2" xfId="0" applyFont="1" applyBorder="1" applyAlignment="1" applyProtection="1">
      <alignment horizontal="center"/>
      <protection locked="0"/>
    </xf>
    <xf numFmtId="0" fontId="6" fillId="0" borderId="25" xfId="0" applyFont="1" applyBorder="1" applyAlignment="1" applyProtection="1">
      <alignment horizontal="center"/>
      <protection locked="0"/>
    </xf>
    <xf numFmtId="0" fontId="18" fillId="3" borderId="44" xfId="0" applyFont="1" applyFill="1" applyBorder="1" applyAlignment="1">
      <alignment horizontal="center"/>
    </xf>
    <xf numFmtId="0" fontId="18" fillId="3" borderId="45" xfId="0" applyFont="1" applyFill="1" applyBorder="1" applyAlignment="1">
      <alignment horizontal="center"/>
    </xf>
    <xf numFmtId="0" fontId="18" fillId="3" borderId="46" xfId="0" applyFont="1" applyFill="1" applyBorder="1" applyAlignment="1">
      <alignment horizontal="center"/>
    </xf>
    <xf numFmtId="0" fontId="28" fillId="2" borderId="47" xfId="0" applyFont="1" applyFill="1" applyBorder="1" applyAlignment="1">
      <alignment horizontal="center"/>
    </xf>
    <xf numFmtId="0" fontId="28" fillId="2" borderId="48" xfId="0" applyFont="1" applyFill="1" applyBorder="1" applyAlignment="1">
      <alignment horizontal="center"/>
    </xf>
    <xf numFmtId="0" fontId="28" fillId="2" borderId="49" xfId="0" applyFont="1" applyFill="1" applyBorder="1" applyAlignment="1">
      <alignment horizontal="center"/>
    </xf>
    <xf numFmtId="0" fontId="28" fillId="2" borderId="90" xfId="0" applyFont="1" applyFill="1" applyBorder="1" applyAlignment="1">
      <alignment horizontal="center"/>
    </xf>
    <xf numFmtId="0" fontId="28" fillId="2" borderId="91" xfId="0" applyFont="1" applyFill="1" applyBorder="1" applyAlignment="1">
      <alignment horizontal="center"/>
    </xf>
    <xf numFmtId="22" fontId="6" fillId="0" borderId="21" xfId="0" applyNumberFormat="1" applyFont="1" applyBorder="1" applyAlignment="1">
      <alignment horizontal="center"/>
    </xf>
    <xf numFmtId="22" fontId="6" fillId="0" borderId="9" xfId="0" applyNumberFormat="1" applyFont="1" applyBorder="1" applyAlignment="1">
      <alignment horizontal="center"/>
    </xf>
    <xf numFmtId="22" fontId="6" fillId="0" borderId="33" xfId="0" applyNumberFormat="1" applyFont="1" applyBorder="1" applyAlignment="1">
      <alignment horizontal="center"/>
    </xf>
    <xf numFmtId="14" fontId="6" fillId="0" borderId="41" xfId="0" applyNumberFormat="1" applyFont="1" applyBorder="1" applyAlignment="1">
      <alignment horizontal="center"/>
    </xf>
    <xf numFmtId="0" fontId="6" fillId="0" borderId="101" xfId="0" applyFont="1" applyBorder="1" applyAlignment="1" applyProtection="1">
      <alignment horizontal="center" vertical="top" wrapText="1"/>
      <protection locked="0"/>
    </xf>
    <xf numFmtId="168" fontId="6" fillId="0" borderId="100" xfId="0" quotePrefix="1" applyNumberFormat="1" applyFont="1" applyBorder="1" applyAlignment="1" applyProtection="1">
      <alignment horizontal="center" vertical="center"/>
      <protection locked="0"/>
    </xf>
    <xf numFmtId="168" fontId="6" fillId="0" borderId="101" xfId="0" quotePrefix="1" applyNumberFormat="1" applyFont="1" applyBorder="1" applyAlignment="1" applyProtection="1">
      <alignment horizontal="center" vertical="center"/>
      <protection locked="0"/>
    </xf>
    <xf numFmtId="2" fontId="6" fillId="0" borderId="101" xfId="0" applyNumberFormat="1" applyFont="1" applyBorder="1" applyAlignment="1" applyProtection="1">
      <alignment horizontal="left" vertical="center" wrapText="1"/>
      <protection locked="0"/>
    </xf>
    <xf numFmtId="0" fontId="6" fillId="0" borderId="101" xfId="0" applyFont="1" applyBorder="1" applyAlignment="1" applyProtection="1">
      <alignment horizontal="left" vertical="center" wrapText="1"/>
      <protection locked="0"/>
    </xf>
    <xf numFmtId="0" fontId="30" fillId="2" borderId="47" xfId="0" applyFont="1" applyFill="1" applyBorder="1" applyAlignment="1" applyProtection="1">
      <alignment horizontal="center"/>
      <protection locked="0"/>
    </xf>
    <xf numFmtId="0" fontId="30" fillId="2" borderId="48" xfId="0" applyFont="1" applyFill="1" applyBorder="1" applyAlignment="1" applyProtection="1">
      <alignment horizontal="center"/>
      <protection locked="0"/>
    </xf>
    <xf numFmtId="0" fontId="30" fillId="2" borderId="49" xfId="0" applyFont="1" applyFill="1" applyBorder="1" applyAlignment="1" applyProtection="1">
      <alignment horizontal="center"/>
      <protection locked="0"/>
    </xf>
    <xf numFmtId="0" fontId="30" fillId="0" borderId="41" xfId="0" applyFont="1" applyFill="1" applyBorder="1" applyAlignment="1" applyProtection="1">
      <alignment horizontal="center"/>
      <protection locked="0"/>
    </xf>
    <xf numFmtId="0" fontId="30" fillId="0" borderId="7" xfId="0" applyFont="1" applyFill="1" applyBorder="1" applyAlignment="1" applyProtection="1">
      <alignment horizontal="center"/>
      <protection locked="0"/>
    </xf>
    <xf numFmtId="0" fontId="30" fillId="0" borderId="8" xfId="0" applyFont="1" applyFill="1" applyBorder="1" applyAlignment="1" applyProtection="1">
      <alignment horizontal="center"/>
      <protection locked="0"/>
    </xf>
    <xf numFmtId="0" fontId="28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165" fontId="25" fillId="0" borderId="6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3" fontId="28" fillId="0" borderId="0" xfId="0" applyNumberFormat="1" applyFont="1" applyBorder="1" applyAlignment="1">
      <alignment horizontal="center"/>
    </xf>
    <xf numFmtId="165" fontId="25" fillId="0" borderId="7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8" fillId="2" borderId="26" xfId="0" applyFont="1" applyFill="1" applyBorder="1" applyAlignment="1">
      <alignment horizontal="center"/>
    </xf>
    <xf numFmtId="0" fontId="28" fillId="2" borderId="27" xfId="0" applyFont="1" applyFill="1" applyBorder="1" applyAlignment="1">
      <alignment horizontal="center"/>
    </xf>
    <xf numFmtId="0" fontId="28" fillId="2" borderId="97" xfId="0" applyFont="1" applyFill="1" applyBorder="1" applyAlignment="1">
      <alignment horizontal="center"/>
    </xf>
    <xf numFmtId="0" fontId="28" fillId="2" borderId="9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wrapText="1"/>
    </xf>
    <xf numFmtId="14" fontId="12" fillId="0" borderId="51" xfId="0" applyNumberFormat="1" applyFont="1" applyBorder="1" applyAlignment="1">
      <alignment horizontal="center"/>
    </xf>
    <xf numFmtId="22" fontId="4" fillId="0" borderId="21" xfId="0" applyNumberFormat="1" applyFont="1" applyBorder="1" applyAlignment="1">
      <alignment horizontal="center"/>
    </xf>
    <xf numFmtId="22" fontId="4" fillId="0" borderId="9" xfId="0" applyNumberFormat="1" applyFont="1" applyBorder="1" applyAlignment="1">
      <alignment horizontal="center"/>
    </xf>
    <xf numFmtId="22" fontId="4" fillId="0" borderId="33" xfId="0" applyNumberFormat="1" applyFont="1" applyBorder="1" applyAlignment="1">
      <alignment horizontal="center"/>
    </xf>
    <xf numFmtId="0" fontId="3" fillId="2" borderId="90" xfId="0" applyFont="1" applyFill="1" applyBorder="1" applyAlignment="1">
      <alignment horizontal="center"/>
    </xf>
    <xf numFmtId="0" fontId="3" fillId="2" borderId="91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0" fontId="4" fillId="0" borderId="25" xfId="0" applyFont="1" applyBorder="1" applyAlignment="1" applyProtection="1">
      <alignment horizontal="center"/>
      <protection locked="0"/>
    </xf>
    <xf numFmtId="22" fontId="4" fillId="0" borderId="41" xfId="0" applyNumberFormat="1" applyFont="1" applyBorder="1" applyAlignment="1">
      <alignment horizontal="center"/>
    </xf>
    <xf numFmtId="22" fontId="4" fillId="0" borderId="7" xfId="0" applyNumberFormat="1" applyFont="1" applyBorder="1" applyAlignment="1">
      <alignment horizontal="center"/>
    </xf>
    <xf numFmtId="22" fontId="4" fillId="0" borderId="20" xfId="0" applyNumberFormat="1" applyFont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left"/>
    </xf>
    <xf numFmtId="0" fontId="7" fillId="3" borderId="43" xfId="0" applyFont="1" applyFill="1" applyBorder="1" applyAlignment="1">
      <alignment horizontal="left"/>
    </xf>
    <xf numFmtId="0" fontId="7" fillId="3" borderId="83" xfId="0" applyFont="1" applyFill="1" applyBorder="1" applyAlignment="1">
      <alignment horizontal="left"/>
    </xf>
    <xf numFmtId="164" fontId="3" fillId="3" borderId="84" xfId="1" applyNumberFormat="1" applyFont="1" applyFill="1" applyBorder="1" applyAlignment="1" applyProtection="1">
      <alignment horizontal="center"/>
    </xf>
    <xf numFmtId="164" fontId="3" fillId="3" borderId="25" xfId="1" applyNumberFormat="1" applyFont="1" applyFill="1" applyBorder="1" applyAlignment="1" applyProtection="1">
      <alignment horizontal="center"/>
    </xf>
    <xf numFmtId="40" fontId="4" fillId="0" borderId="0" xfId="1" applyNumberFormat="1" applyFont="1" applyBorder="1" applyAlignment="1" applyProtection="1">
      <alignment horizontal="right"/>
    </xf>
    <xf numFmtId="0" fontId="4" fillId="0" borderId="26" xfId="0" applyFont="1" applyBorder="1" applyAlignment="1">
      <alignment horizontal="justify" vertical="top"/>
    </xf>
    <xf numFmtId="0" fontId="4" fillId="0" borderId="27" xfId="0" applyFont="1" applyBorder="1" applyAlignment="1">
      <alignment horizontal="justify" vertical="top"/>
    </xf>
    <xf numFmtId="0" fontId="4" fillId="0" borderId="28" xfId="0" applyFont="1" applyBorder="1" applyAlignment="1">
      <alignment horizontal="justify" vertical="top"/>
    </xf>
    <xf numFmtId="0" fontId="4" fillId="0" borderId="30" xfId="0" applyFont="1" applyBorder="1" applyAlignment="1">
      <alignment horizontal="justify" vertical="top"/>
    </xf>
    <xf numFmtId="0" fontId="4" fillId="0" borderId="0" xfId="0" applyFont="1" applyBorder="1" applyAlignment="1">
      <alignment horizontal="justify" vertical="top"/>
    </xf>
    <xf numFmtId="0" fontId="4" fillId="0" borderId="31" xfId="0" applyFont="1" applyBorder="1" applyAlignment="1">
      <alignment horizontal="justify" vertical="top"/>
    </xf>
    <xf numFmtId="0" fontId="4" fillId="0" borderId="34" xfId="0" applyFont="1" applyBorder="1" applyAlignment="1">
      <alignment horizontal="justify" vertical="top"/>
    </xf>
    <xf numFmtId="0" fontId="4" fillId="0" borderId="35" xfId="0" applyFont="1" applyBorder="1" applyAlignment="1">
      <alignment horizontal="justify" vertical="top"/>
    </xf>
    <xf numFmtId="0" fontId="4" fillId="0" borderId="36" xfId="0" applyFont="1" applyBorder="1" applyAlignment="1">
      <alignment horizontal="justify" vertical="top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22" fillId="0" borderId="2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4" fillId="0" borderId="41" xfId="0" applyFont="1" applyBorder="1" applyAlignment="1" applyProtection="1">
      <protection locked="0"/>
    </xf>
    <xf numFmtId="0" fontId="4" fillId="0" borderId="7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  <xf numFmtId="0" fontId="3" fillId="0" borderId="41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3" fillId="0" borderId="8" xfId="0" applyFont="1" applyBorder="1" applyAlignment="1" applyProtection="1">
      <protection locked="0"/>
    </xf>
    <xf numFmtId="0" fontId="10" fillId="3" borderId="44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4" fillId="0" borderId="21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left"/>
      <protection locked="0"/>
    </xf>
    <xf numFmtId="164" fontId="4" fillId="0" borderId="9" xfId="1" applyNumberFormat="1" applyFont="1" applyBorder="1" applyAlignment="1" applyProtection="1">
      <alignment horizontal="center"/>
    </xf>
    <xf numFmtId="164" fontId="4" fillId="0" borderId="33" xfId="1" applyNumberFormat="1" applyFont="1" applyBorder="1" applyAlignment="1" applyProtection="1">
      <alignment horizontal="center"/>
    </xf>
    <xf numFmtId="165" fontId="4" fillId="0" borderId="13" xfId="0" quotePrefix="1" applyNumberFormat="1" applyFont="1" applyBorder="1" applyAlignment="1" applyProtection="1">
      <alignment horizontal="center" vertical="center"/>
      <protection locked="0"/>
    </xf>
    <xf numFmtId="165" fontId="4" fillId="0" borderId="14" xfId="0" quotePrefix="1" applyNumberFormat="1" applyFont="1" applyBorder="1" applyAlignment="1" applyProtection="1">
      <alignment horizontal="center" vertical="center"/>
      <protection locked="0"/>
    </xf>
    <xf numFmtId="165" fontId="4" fillId="0" borderId="15" xfId="0" quotePrefix="1" applyNumberFormat="1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4" fillId="0" borderId="54" xfId="0" applyFont="1" applyBorder="1" applyAlignment="1" applyProtection="1">
      <alignment horizontal="center" vertical="top" wrapText="1"/>
      <protection locked="0"/>
    </xf>
    <xf numFmtId="0" fontId="4" fillId="0" borderId="53" xfId="0" applyFont="1" applyBorder="1" applyAlignment="1" applyProtection="1">
      <alignment horizontal="center" vertical="top" wrapText="1"/>
      <protection locked="0"/>
    </xf>
    <xf numFmtId="0" fontId="8" fillId="2" borderId="38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0" fontId="8" fillId="2" borderId="48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164" fontId="4" fillId="0" borderId="9" xfId="1" applyNumberFormat="1" applyFont="1" applyBorder="1" applyAlignment="1" applyProtection="1">
      <alignment horizontal="right"/>
    </xf>
    <xf numFmtId="164" fontId="4" fillId="0" borderId="33" xfId="1" applyNumberFormat="1" applyFont="1" applyBorder="1" applyAlignment="1" applyProtection="1">
      <alignment horizontal="right"/>
    </xf>
    <xf numFmtId="0" fontId="8" fillId="0" borderId="41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 vertical="top" wrapText="1"/>
      <protection locked="0"/>
    </xf>
    <xf numFmtId="0" fontId="4" fillId="0" borderId="19" xfId="0" applyFont="1" applyBorder="1" applyAlignment="1" applyProtection="1">
      <alignment horizontal="center" vertical="top" wrapText="1"/>
      <protection locked="0"/>
    </xf>
    <xf numFmtId="0" fontId="13" fillId="0" borderId="1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165" fontId="2" fillId="0" borderId="6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87" xfId="0" applyFont="1" applyBorder="1" applyAlignment="1">
      <alignment horizontal="right"/>
    </xf>
    <xf numFmtId="3" fontId="3" fillId="0" borderId="0" xfId="0" applyNumberFormat="1" applyFont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0" borderId="16" xfId="0" applyFont="1" applyBorder="1" applyAlignment="1" applyProtection="1">
      <alignment horizontal="center" vertical="top" wrapText="1"/>
      <protection locked="0"/>
    </xf>
    <xf numFmtId="0" fontId="4" fillId="0" borderId="15" xfId="0" applyFont="1" applyBorder="1" applyAlignment="1" applyProtection="1">
      <alignment horizontal="center" vertical="top" wrapText="1"/>
      <protection locked="0"/>
    </xf>
  </cellXfs>
  <cellStyles count="4">
    <cellStyle name="Hiperlink" xfId="3" builtinId="8"/>
    <cellStyle name="Normal" xfId="0" builtinId="0"/>
    <cellStyle name="Normal 2" xfId="2"/>
    <cellStyle name="Vírgula" xfId="1" builtinId="3"/>
  </cellStyles>
  <dxfs count="2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  <color rgb="FF9C000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  <color rgb="FF9C000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lor rgb="FFFF0000"/>
      </font>
    </dxf>
  </dxfs>
  <tableStyles count="0" defaultTableStyle="TableStyleMedium9" defaultPivotStyle="PivotStyleLight16"/>
  <colors>
    <mruColors>
      <color rgb="FF5D87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APOIO!$AJ$5" fmlaRange="APOIO!$AG$5:$AG$16" noThreeD="1" sel="7" val="4"/>
</file>

<file path=xl/ctrlProps/ctrlProp2.xml><?xml version="1.0" encoding="utf-8"?>
<formControlPr xmlns="http://schemas.microsoft.com/office/spreadsheetml/2009/9/main" objectType="Drop" dropStyle="combo" dx="16" fmlaLink="APOIO!$AI$5" fmlaRange="APOIO!$B$3:$R$251" noThreeD="1" sel="1" val="0"/>
</file>

<file path=xl/ctrlProps/ctrlProp3.xml><?xml version="1.0" encoding="utf-8"?>
<formControlPr xmlns="http://schemas.microsoft.com/office/spreadsheetml/2009/9/main" objectType="Drop" dropLines="7" dropStyle="combo" dx="16" fmlaLink="APOIO!$AN$3" fmlaRange="APOIO!$AL$5:$AL$10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130971</xdr:colOff>
      <xdr:row>1</xdr:row>
      <xdr:rowOff>71436</xdr:rowOff>
    </xdr:from>
    <xdr:to>
      <xdr:col>17</xdr:col>
      <xdr:colOff>608346</xdr:colOff>
      <xdr:row>4</xdr:row>
      <xdr:rowOff>136471</xdr:rowOff>
    </xdr:to>
    <xdr:pic>
      <xdr:nvPicPr>
        <xdr:cNvPr id="2" name="Imagem 1" descr="intera.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94046" y="271461"/>
          <a:ext cx="1058400" cy="665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130971</xdr:colOff>
      <xdr:row>1</xdr:row>
      <xdr:rowOff>71436</xdr:rowOff>
    </xdr:from>
    <xdr:to>
      <xdr:col>17</xdr:col>
      <xdr:colOff>1189371</xdr:colOff>
      <xdr:row>3</xdr:row>
      <xdr:rowOff>241246</xdr:rowOff>
    </xdr:to>
    <xdr:pic>
      <xdr:nvPicPr>
        <xdr:cNvPr id="3" name="Imagem 2" descr="intera.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84471" y="273842"/>
          <a:ext cx="1058400" cy="66987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10</xdr:row>
          <xdr:rowOff>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2050" name="Centro Custo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0</xdr:rowOff>
        </xdr:from>
        <xdr:to>
          <xdr:col>14</xdr:col>
          <xdr:colOff>123825</xdr:colOff>
          <xdr:row>9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85725</xdr:colOff>
          <xdr:row>9</xdr:row>
          <xdr:rowOff>171450</xdr:rowOff>
        </xdr:from>
        <xdr:to>
          <xdr:col>18</xdr:col>
          <xdr:colOff>28575</xdr:colOff>
          <xdr:row>10</xdr:row>
          <xdr:rowOff>180975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CQUELINE\Formularios\Despesas%20Viagem%20nacio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ertoViagemNaciona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espesas Nacionais"/>
      <sheetName val="Plan2"/>
      <sheetName val="Detalhes do Dia em Dinheiro"/>
      <sheetName val="Detalhes Dia Cartao Empresarial"/>
      <sheetName val="APOIO"/>
      <sheetName val="COMBOS, ETC"/>
    </sheetNames>
    <sheetDataSet>
      <sheetData sheetId="0">
        <row r="7">
          <cell r="Q7">
            <v>37476</v>
          </cell>
        </row>
        <row r="9">
          <cell r="Q9">
            <v>37478</v>
          </cell>
        </row>
        <row r="10">
          <cell r="Q10">
            <v>3</v>
          </cell>
        </row>
        <row r="12">
          <cell r="Q12">
            <v>3.8E-3</v>
          </cell>
        </row>
      </sheetData>
      <sheetData sheetId="1"/>
      <sheetData sheetId="2">
        <row r="2">
          <cell r="B2">
            <v>2</v>
          </cell>
        </row>
        <row r="9">
          <cell r="D9">
            <v>104</v>
          </cell>
        </row>
        <row r="22">
          <cell r="D22">
            <v>20</v>
          </cell>
        </row>
      </sheetData>
      <sheetData sheetId="3"/>
      <sheetData sheetId="4"/>
      <sheetData sheetId="5">
        <row r="5">
          <cell r="B5" t="str">
            <v xml:space="preserve">DIRETOR </v>
          </cell>
          <cell r="C5" t="str">
            <v>EXECUTIVA</v>
          </cell>
          <cell r="F5" t="str">
            <v>MÉDIO</v>
          </cell>
          <cell r="G5">
            <v>20</v>
          </cell>
          <cell r="H5">
            <v>25</v>
          </cell>
          <cell r="I5">
            <v>104</v>
          </cell>
          <cell r="J5">
            <v>96</v>
          </cell>
        </row>
        <row r="6">
          <cell r="B6" t="str">
            <v>GERENTE</v>
          </cell>
          <cell r="C6" t="str">
            <v>ECONÔMICA</v>
          </cell>
          <cell r="F6" t="str">
            <v>PEQUENO</v>
          </cell>
          <cell r="G6">
            <v>20</v>
          </cell>
          <cell r="H6">
            <v>25</v>
          </cell>
          <cell r="I6">
            <v>72</v>
          </cell>
          <cell r="J6">
            <v>64</v>
          </cell>
        </row>
        <row r="7">
          <cell r="B7" t="str">
            <v>DEMAIS FUNCIONÁRIOS</v>
          </cell>
          <cell r="C7" t="str">
            <v>ECONÔMICA</v>
          </cell>
          <cell r="F7" t="str">
            <v>PEQUENO</v>
          </cell>
          <cell r="G7">
            <v>20</v>
          </cell>
          <cell r="H7">
            <v>25</v>
          </cell>
          <cell r="I7">
            <v>56</v>
          </cell>
          <cell r="J7">
            <v>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espesas Internacionais"/>
      <sheetName val="Plan2"/>
      <sheetName val="Detalhes do Dia"/>
      <sheetName val="Plan1"/>
      <sheetName val="COMBOS, ETC"/>
      <sheetName val="Relatório Despes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otacoes.agronegocios-e.com.br/investimentos/conteudoi.asp?option=dolar&amp;title=%20D&#243;l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cotacoes.agronegocios-e.com.br/investimentos/conteudoi.asp?option=dolar&amp;title=%20D&#243;lar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printerSettings" Target="../printerSettings/printerSettings5.bin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B1:U114"/>
  <sheetViews>
    <sheetView topLeftCell="A7" zoomScaleNormal="100" workbookViewId="0">
      <selection activeCell="O16" sqref="O16:P16"/>
    </sheetView>
  </sheetViews>
  <sheetFormatPr defaultColWidth="9.140625" defaultRowHeight="11.25"/>
  <cols>
    <col min="1" max="1" width="3.7109375" style="197" customWidth="1"/>
    <col min="2" max="2" width="3.85546875" style="197" customWidth="1"/>
    <col min="3" max="3" width="5" style="197" customWidth="1"/>
    <col min="4" max="4" width="6" style="197" customWidth="1"/>
    <col min="5" max="5" width="4.85546875" style="197" customWidth="1"/>
    <col min="6" max="7" width="9.140625" style="197"/>
    <col min="8" max="8" width="10.42578125" style="197" customWidth="1"/>
    <col min="9" max="9" width="2.85546875" style="197" customWidth="1"/>
    <col min="10" max="10" width="4.42578125" style="197" customWidth="1"/>
    <col min="11" max="11" width="8.7109375" style="197" customWidth="1"/>
    <col min="12" max="12" width="3.140625" style="197" customWidth="1"/>
    <col min="13" max="13" width="10.140625" style="197" customWidth="1"/>
    <col min="14" max="14" width="12.7109375" style="197" customWidth="1"/>
    <col min="15" max="15" width="6.28515625" style="197" customWidth="1"/>
    <col min="16" max="16" width="12.85546875" style="197" customWidth="1"/>
    <col min="17" max="17" width="15.5703125" style="197" customWidth="1"/>
    <col min="18" max="18" width="14.140625" style="197" customWidth="1"/>
    <col min="19" max="19" width="4.5703125" style="197" customWidth="1"/>
    <col min="20" max="16384" width="9.140625" style="197"/>
  </cols>
  <sheetData>
    <row r="1" spans="2:19" ht="12" thickBot="1"/>
    <row r="2" spans="2:19" ht="12" thickTop="1">
      <c r="B2" s="410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2"/>
    </row>
    <row r="3" spans="2:19">
      <c r="B3" s="413" t="s">
        <v>533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5"/>
    </row>
    <row r="4" spans="2:19">
      <c r="B4" s="198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200"/>
    </row>
    <row r="5" spans="2:19" ht="13.5">
      <c r="B5" s="201"/>
      <c r="C5" s="202" t="s">
        <v>21</v>
      </c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4"/>
    </row>
    <row r="6" spans="2:19" ht="13.5">
      <c r="B6" s="201"/>
      <c r="C6" s="416" t="s">
        <v>547</v>
      </c>
      <c r="D6" s="417"/>
      <c r="E6" s="417"/>
      <c r="F6" s="417"/>
      <c r="G6" s="417"/>
      <c r="H6" s="417"/>
      <c r="I6" s="417"/>
      <c r="J6" s="417"/>
      <c r="K6" s="418"/>
      <c r="L6" s="205"/>
      <c r="M6" s="205"/>
      <c r="N6" s="205"/>
      <c r="O6" s="206"/>
      <c r="P6" s="205"/>
      <c r="Q6" s="207" t="s">
        <v>0</v>
      </c>
      <c r="R6" s="208">
        <f ca="1">TODAY()</f>
        <v>42692</v>
      </c>
      <c r="S6" s="209"/>
    </row>
    <row r="7" spans="2:19" ht="15.75">
      <c r="B7" s="201"/>
      <c r="C7" s="202"/>
      <c r="D7" s="202"/>
      <c r="E7" s="202"/>
      <c r="F7" s="210"/>
      <c r="G7" s="210"/>
      <c r="H7" s="210"/>
      <c r="I7" s="210"/>
      <c r="J7" s="9"/>
      <c r="K7" s="9"/>
      <c r="L7" s="9"/>
      <c r="M7" s="9"/>
      <c r="N7" s="9"/>
      <c r="O7" s="6"/>
      <c r="P7" s="207"/>
      <c r="Q7" s="207"/>
      <c r="R7" s="211"/>
      <c r="S7" s="209"/>
    </row>
    <row r="8" spans="2:19" ht="15.75">
      <c r="B8" s="201"/>
      <c r="C8" s="202" t="s">
        <v>22</v>
      </c>
      <c r="D8" s="202"/>
      <c r="E8" s="202"/>
      <c r="F8" s="210"/>
      <c r="G8" s="210"/>
      <c r="H8" s="212" t="s">
        <v>23</v>
      </c>
      <c r="I8" s="212"/>
      <c r="J8" s="9"/>
      <c r="K8" s="13" t="s">
        <v>24</v>
      </c>
      <c r="L8" s="9"/>
      <c r="M8" s="13" t="s">
        <v>546</v>
      </c>
      <c r="N8" s="9"/>
      <c r="O8" s="6"/>
      <c r="P8" s="207"/>
      <c r="Q8" s="207"/>
      <c r="R8" s="211"/>
      <c r="S8" s="209"/>
    </row>
    <row r="9" spans="2:19" ht="15">
      <c r="B9" s="201"/>
      <c r="C9" s="419">
        <v>42643</v>
      </c>
      <c r="D9" s="422"/>
      <c r="E9" s="420"/>
      <c r="F9" s="283"/>
      <c r="G9" s="205"/>
      <c r="H9" s="419">
        <v>42664</v>
      </c>
      <c r="I9" s="420"/>
      <c r="J9" s="141"/>
      <c r="K9" s="428" t="s">
        <v>660</v>
      </c>
      <c r="L9" s="429"/>
      <c r="M9" s="429"/>
      <c r="N9" s="429"/>
      <c r="O9" s="430"/>
      <c r="P9" s="205"/>
      <c r="Q9" s="214" t="s">
        <v>252</v>
      </c>
      <c r="R9" s="284">
        <v>3.12</v>
      </c>
      <c r="S9" s="215"/>
    </row>
    <row r="10" spans="2:19" ht="13.5">
      <c r="B10" s="201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2"/>
      <c r="O10" s="421"/>
      <c r="P10" s="421"/>
      <c r="Q10" s="421"/>
      <c r="R10" s="421"/>
      <c r="S10" s="209"/>
    </row>
    <row r="11" spans="2:19" ht="13.5">
      <c r="B11" s="201"/>
      <c r="C11" s="213" t="s">
        <v>26</v>
      </c>
      <c r="D11" s="212"/>
      <c r="E11" s="212"/>
      <c r="F11" s="212"/>
      <c r="G11" s="212"/>
      <c r="H11" s="31"/>
      <c r="I11" s="213"/>
      <c r="J11" s="216"/>
      <c r="K11" s="223"/>
      <c r="L11" s="230"/>
      <c r="M11" s="217" t="s">
        <v>5</v>
      </c>
      <c r="N11" s="277"/>
      <c r="O11" s="423" t="str">
        <f>IF(INDEX(APOIO!$B$2:$W$251,APOIO!$AI$5+1,3)&lt;&gt;"Encerrado",IF(INDEX(APOIO!$B$2:$W$184,APOIO!$AI$5+1,APOIO!$AJ$5+4)&lt;&gt;"",INDEX(APOIO!$B$2:$W$184,APOIO!$AI$5+1,APOIO!$AJ$5+4),""),"Encerrado")</f>
        <v>2.03.0001.007</v>
      </c>
      <c r="P11" s="377"/>
      <c r="Q11" s="218" t="s">
        <v>45</v>
      </c>
      <c r="R11" s="43" t="s">
        <v>534</v>
      </c>
      <c r="S11" s="209"/>
    </row>
    <row r="12" spans="2:19" ht="13.5">
      <c r="B12" s="201"/>
      <c r="C12" s="202"/>
      <c r="D12" s="212"/>
      <c r="E12" s="212"/>
      <c r="F12" s="212"/>
      <c r="G12" s="212"/>
      <c r="H12" s="31"/>
      <c r="I12" s="213"/>
      <c r="J12" s="216"/>
      <c r="K12" s="213"/>
      <c r="L12" s="216"/>
      <c r="M12" s="202"/>
      <c r="N12" s="202"/>
      <c r="O12" s="220"/>
      <c r="P12" s="220"/>
      <c r="Q12" s="220"/>
      <c r="R12" s="220"/>
      <c r="S12" s="209"/>
    </row>
    <row r="13" spans="2:19" ht="13.5">
      <c r="B13" s="201"/>
      <c r="C13" s="202" t="s">
        <v>199</v>
      </c>
      <c r="D13" s="203"/>
      <c r="E13" s="203"/>
      <c r="F13" s="212"/>
      <c r="G13" s="205"/>
      <c r="H13" s="304">
        <f ca="1">R90</f>
        <v>0</v>
      </c>
      <c r="I13" s="221"/>
      <c r="J13" s="206" t="s">
        <v>200</v>
      </c>
      <c r="K13" s="206"/>
      <c r="L13" s="206"/>
      <c r="M13" s="240">
        <v>3568.72</v>
      </c>
      <c r="N13" s="222"/>
      <c r="O13" s="205"/>
      <c r="P13" s="206"/>
      <c r="Q13" s="223"/>
      <c r="R13" s="205"/>
      <c r="S13" s="224"/>
    </row>
    <row r="14" spans="2:19" ht="13.5">
      <c r="B14" s="201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4"/>
    </row>
    <row r="15" spans="2:19" ht="13.5">
      <c r="B15" s="201"/>
      <c r="C15" s="424" t="s">
        <v>6</v>
      </c>
      <c r="D15" s="425"/>
      <c r="E15" s="426"/>
      <c r="F15" s="427" t="s">
        <v>7</v>
      </c>
      <c r="G15" s="425"/>
      <c r="H15" s="425"/>
      <c r="I15" s="425"/>
      <c r="J15" s="425"/>
      <c r="K15" s="425"/>
      <c r="L15" s="425"/>
      <c r="M15" s="425"/>
      <c r="N15" s="425"/>
      <c r="O15" s="289" t="s">
        <v>25</v>
      </c>
      <c r="P15" s="290"/>
      <c r="Q15" s="291" t="s">
        <v>267</v>
      </c>
      <c r="R15" s="292" t="s">
        <v>8</v>
      </c>
      <c r="S15" s="215"/>
    </row>
    <row r="16" spans="2:19" ht="16.5" customHeight="1">
      <c r="B16" s="201"/>
      <c r="C16" s="400" t="str">
        <f>Fonte!A9</f>
        <v>21/10/2016 </v>
      </c>
      <c r="D16" s="401"/>
      <c r="E16" s="401"/>
      <c r="F16" s="402" t="str">
        <f>Fonte!E9</f>
        <v>PIMENTA VERDE ALIMENTO GUARULHOS BR</v>
      </c>
      <c r="G16" s="403"/>
      <c r="H16" s="403"/>
      <c r="I16" s="403"/>
      <c r="J16" s="403"/>
      <c r="K16" s="403"/>
      <c r="L16" s="403"/>
      <c r="M16" s="403"/>
      <c r="N16" s="403"/>
      <c r="O16" s="399" t="s">
        <v>198</v>
      </c>
      <c r="P16" s="399"/>
      <c r="Q16" s="293" t="s">
        <v>186</v>
      </c>
      <c r="R16" s="294">
        <f>Fonte!C9</f>
        <v>-45.1</v>
      </c>
      <c r="S16" s="225"/>
    </row>
    <row r="17" spans="2:19" ht="16.5" customHeight="1">
      <c r="B17" s="201"/>
      <c r="C17" s="400" t="str">
        <f>Fonte!A10</f>
        <v>20/10/2016 </v>
      </c>
      <c r="D17" s="401"/>
      <c r="E17" s="401"/>
      <c r="F17" s="402" t="str">
        <f>Fonte!E10</f>
        <v>S S P EMIRATES LLC ABU DHABI AE</v>
      </c>
      <c r="G17" s="403"/>
      <c r="H17" s="403"/>
      <c r="I17" s="403"/>
      <c r="J17" s="403"/>
      <c r="K17" s="403"/>
      <c r="L17" s="403"/>
      <c r="M17" s="403"/>
      <c r="N17" s="403"/>
      <c r="O17" s="399" t="s">
        <v>198</v>
      </c>
      <c r="P17" s="399"/>
      <c r="Q17" s="293" t="s">
        <v>186</v>
      </c>
      <c r="R17" s="294">
        <f>Fonte!C10</f>
        <v>-31.72</v>
      </c>
      <c r="S17" s="225"/>
    </row>
    <row r="18" spans="2:19" ht="14.25" customHeight="1">
      <c r="B18" s="201"/>
      <c r="C18" s="400" t="str">
        <f>Fonte!A11</f>
        <v>20/10/2016 </v>
      </c>
      <c r="D18" s="401"/>
      <c r="E18" s="401"/>
      <c r="F18" s="402" t="str">
        <f>Fonte!E11</f>
        <v>SUPERB SONIC IT PETALING JAYA MY</v>
      </c>
      <c r="G18" s="403"/>
      <c r="H18" s="403"/>
      <c r="I18" s="403"/>
      <c r="J18" s="403"/>
      <c r="K18" s="403"/>
      <c r="L18" s="403"/>
      <c r="M18" s="403"/>
      <c r="N18" s="403"/>
      <c r="O18" s="399" t="s">
        <v>193</v>
      </c>
      <c r="P18" s="399"/>
      <c r="Q18" s="293" t="s">
        <v>186</v>
      </c>
      <c r="R18" s="294">
        <f>Fonte!C11</f>
        <v>-35.229999999999997</v>
      </c>
      <c r="S18" s="225"/>
    </row>
    <row r="19" spans="2:19" ht="13.5" customHeight="1">
      <c r="B19" s="201"/>
      <c r="C19" s="400" t="str">
        <f>Fonte!A12</f>
        <v>20/10/2016 </v>
      </c>
      <c r="D19" s="401"/>
      <c r="E19" s="401"/>
      <c r="F19" s="402" t="str">
        <f>Fonte!E12</f>
        <v>SUPERB SONIC IT PETALING JAYA MY</v>
      </c>
      <c r="G19" s="403"/>
      <c r="H19" s="403"/>
      <c r="I19" s="403"/>
      <c r="J19" s="403"/>
      <c r="K19" s="403"/>
      <c r="L19" s="403"/>
      <c r="M19" s="403"/>
      <c r="N19" s="403"/>
      <c r="O19" s="399" t="s">
        <v>193</v>
      </c>
      <c r="P19" s="399"/>
      <c r="Q19" s="293" t="s">
        <v>186</v>
      </c>
      <c r="R19" s="294">
        <f>Fonte!C12</f>
        <v>-35.229999999999997</v>
      </c>
      <c r="S19" s="225"/>
    </row>
    <row r="20" spans="2:19" ht="13.5" customHeight="1">
      <c r="B20" s="201"/>
      <c r="C20" s="400" t="str">
        <f>Fonte!A13</f>
        <v>20/10/2016 </v>
      </c>
      <c r="D20" s="401"/>
      <c r="E20" s="401"/>
      <c r="F20" s="402" t="str">
        <f>Fonte!E13</f>
        <v>SAMBA BRAZILIAN STEAKHSE KUALA LUMPUR MY</v>
      </c>
      <c r="G20" s="403"/>
      <c r="H20" s="403"/>
      <c r="I20" s="403"/>
      <c r="J20" s="403"/>
      <c r="K20" s="403"/>
      <c r="L20" s="403"/>
      <c r="M20" s="403"/>
      <c r="N20" s="403"/>
      <c r="O20" s="399" t="s">
        <v>198</v>
      </c>
      <c r="P20" s="399"/>
      <c r="Q20" s="293" t="s">
        <v>186</v>
      </c>
      <c r="R20" s="294">
        <f>Fonte!C13</f>
        <v>-14.85</v>
      </c>
      <c r="S20" s="225"/>
    </row>
    <row r="21" spans="2:19" ht="14.25" customHeight="1">
      <c r="B21" s="201"/>
      <c r="C21" s="400" t="str">
        <f>Fonte!A14</f>
        <v>19/10/2016 </v>
      </c>
      <c r="D21" s="401"/>
      <c r="E21" s="401"/>
      <c r="F21" s="402" t="str">
        <f>Fonte!E14</f>
        <v>PASTA ZANMAI-SUNWAY PETALING JAYA MY</v>
      </c>
      <c r="G21" s="403"/>
      <c r="H21" s="403"/>
      <c r="I21" s="403"/>
      <c r="J21" s="403"/>
      <c r="K21" s="403"/>
      <c r="L21" s="403"/>
      <c r="M21" s="403"/>
      <c r="N21" s="403"/>
      <c r="O21" s="399" t="s">
        <v>198</v>
      </c>
      <c r="P21" s="399"/>
      <c r="Q21" s="293" t="s">
        <v>186</v>
      </c>
      <c r="R21" s="294">
        <f>Fonte!C14</f>
        <v>-16.07</v>
      </c>
      <c r="S21" s="225"/>
    </row>
    <row r="22" spans="2:19" ht="13.5" customHeight="1">
      <c r="B22" s="201"/>
      <c r="C22" s="400" t="str">
        <f>Fonte!A15</f>
        <v>19/10/2016 </v>
      </c>
      <c r="D22" s="401"/>
      <c r="E22" s="401"/>
      <c r="F22" s="402" t="str">
        <f>Fonte!E15</f>
        <v>COUNTRY TID-BITS &amp; CANDIE PETALING JAYA MY</v>
      </c>
      <c r="G22" s="403"/>
      <c r="H22" s="403"/>
      <c r="I22" s="403"/>
      <c r="J22" s="403"/>
      <c r="K22" s="403"/>
      <c r="L22" s="403"/>
      <c r="M22" s="403"/>
      <c r="N22" s="403"/>
      <c r="O22" s="399" t="s">
        <v>198</v>
      </c>
      <c r="P22" s="399"/>
      <c r="Q22" s="293" t="s">
        <v>186</v>
      </c>
      <c r="R22" s="294">
        <f>Fonte!C15</f>
        <v>-24.8</v>
      </c>
      <c r="S22" s="225"/>
    </row>
    <row r="23" spans="2:19" ht="13.5" customHeight="1">
      <c r="B23" s="201"/>
      <c r="C23" s="400" t="str">
        <f>Fonte!A16</f>
        <v>19/10/2016 </v>
      </c>
      <c r="D23" s="401"/>
      <c r="E23" s="401"/>
      <c r="F23" s="402" t="str">
        <f>Fonte!E16</f>
        <v>NY STEAK SHACK SUNWAY 051 Petaling Jaya MY</v>
      </c>
      <c r="G23" s="403"/>
      <c r="H23" s="403"/>
      <c r="I23" s="403"/>
      <c r="J23" s="403"/>
      <c r="K23" s="403"/>
      <c r="L23" s="403"/>
      <c r="M23" s="403"/>
      <c r="N23" s="403"/>
      <c r="O23" s="399" t="s">
        <v>198</v>
      </c>
      <c r="P23" s="399"/>
      <c r="Q23" s="293" t="s">
        <v>186</v>
      </c>
      <c r="R23" s="294">
        <f>Fonte!C16</f>
        <v>-18.14</v>
      </c>
      <c r="S23" s="225"/>
    </row>
    <row r="24" spans="2:19" ht="13.5" customHeight="1">
      <c r="B24" s="201"/>
      <c r="C24" s="400" t="str">
        <f>Fonte!A17</f>
        <v>18/10/2016 </v>
      </c>
      <c r="D24" s="401"/>
      <c r="E24" s="401"/>
      <c r="F24" s="402" t="str">
        <f>Fonte!E17</f>
        <v>CARL S JR-SUNWAY PYRAMID PETALING JAYA MY</v>
      </c>
      <c r="G24" s="403"/>
      <c r="H24" s="403"/>
      <c r="I24" s="403"/>
      <c r="J24" s="403"/>
      <c r="K24" s="403"/>
      <c r="L24" s="403"/>
      <c r="M24" s="403"/>
      <c r="N24" s="403"/>
      <c r="O24" s="399" t="s">
        <v>198</v>
      </c>
      <c r="P24" s="399"/>
      <c r="Q24" s="293" t="s">
        <v>186</v>
      </c>
      <c r="R24" s="294">
        <f>Fonte!C17</f>
        <v>-7</v>
      </c>
      <c r="S24" s="225"/>
    </row>
    <row r="25" spans="2:19" ht="13.5" customHeight="1">
      <c r="B25" s="201"/>
      <c r="C25" s="400" t="str">
        <f>Fonte!A18</f>
        <v>17/10/2016 </v>
      </c>
      <c r="D25" s="401"/>
      <c r="E25" s="401"/>
      <c r="F25" s="402" t="str">
        <f>Fonte!E18</f>
        <v>LIBRARY COFFEE BAR-PYR PETALING JAYA MY</v>
      </c>
      <c r="G25" s="403"/>
      <c r="H25" s="403"/>
      <c r="I25" s="403"/>
      <c r="J25" s="403"/>
      <c r="K25" s="403"/>
      <c r="L25" s="403"/>
      <c r="M25" s="403"/>
      <c r="N25" s="403"/>
      <c r="O25" s="399" t="s">
        <v>198</v>
      </c>
      <c r="P25" s="399"/>
      <c r="Q25" s="293" t="s">
        <v>186</v>
      </c>
      <c r="R25" s="294">
        <f>Fonte!C18</f>
        <v>-7.36</v>
      </c>
      <c r="S25" s="225"/>
    </row>
    <row r="26" spans="2:19" ht="13.5" customHeight="1">
      <c r="B26" s="201"/>
      <c r="C26" s="400" t="str">
        <f>Fonte!A19</f>
        <v>17/10/2016 </v>
      </c>
      <c r="D26" s="401"/>
      <c r="E26" s="401"/>
      <c r="F26" s="402" t="str">
        <f>Fonte!E19</f>
        <v>LIBRARY COFFEE BAR-PYR PETALING JAYA MY</v>
      </c>
      <c r="G26" s="403"/>
      <c r="H26" s="403"/>
      <c r="I26" s="403"/>
      <c r="J26" s="403"/>
      <c r="K26" s="403"/>
      <c r="L26" s="403"/>
      <c r="M26" s="403"/>
      <c r="N26" s="403"/>
      <c r="O26" s="399" t="s">
        <v>198</v>
      </c>
      <c r="P26" s="399"/>
      <c r="Q26" s="293" t="s">
        <v>186</v>
      </c>
      <c r="R26" s="294">
        <f>Fonte!C19</f>
        <v>-6.74</v>
      </c>
      <c r="S26" s="225"/>
    </row>
    <row r="27" spans="2:19" ht="13.5" customHeight="1">
      <c r="B27" s="201"/>
      <c r="C27" s="400" t="str">
        <f>Fonte!A20</f>
        <v>16/10/2016 </v>
      </c>
      <c r="D27" s="401"/>
      <c r="E27" s="401"/>
      <c r="F27" s="402" t="str">
        <f>Fonte!E20</f>
        <v>CARL S JR-SUNWAY PYRAMID PETALING JAYA MY</v>
      </c>
      <c r="G27" s="403"/>
      <c r="H27" s="403"/>
      <c r="I27" s="403"/>
      <c r="J27" s="403"/>
      <c r="K27" s="403"/>
      <c r="L27" s="403"/>
      <c r="M27" s="403"/>
      <c r="N27" s="403"/>
      <c r="O27" s="399" t="s">
        <v>198</v>
      </c>
      <c r="P27" s="399"/>
      <c r="Q27" s="293" t="s">
        <v>186</v>
      </c>
      <c r="R27" s="294">
        <f>Fonte!C20</f>
        <v>-6.63</v>
      </c>
      <c r="S27" s="225"/>
    </row>
    <row r="28" spans="2:19" ht="13.5" customHeight="1">
      <c r="B28" s="201"/>
      <c r="C28" s="400" t="str">
        <f>Fonte!A21</f>
        <v>16/10/2016 </v>
      </c>
      <c r="D28" s="401"/>
      <c r="E28" s="401"/>
      <c r="F28" s="402" t="str">
        <f>Fonte!E21</f>
        <v>CARL S JR-SUNWAY PYRAMID PETALING JAYA MY</v>
      </c>
      <c r="G28" s="403"/>
      <c r="H28" s="403"/>
      <c r="I28" s="403"/>
      <c r="J28" s="403"/>
      <c r="K28" s="403"/>
      <c r="L28" s="403"/>
      <c r="M28" s="403"/>
      <c r="N28" s="403"/>
      <c r="O28" s="399" t="s">
        <v>198</v>
      </c>
      <c r="P28" s="399"/>
      <c r="Q28" s="293" t="s">
        <v>186</v>
      </c>
      <c r="R28" s="294">
        <f>Fonte!C21</f>
        <v>-6.23</v>
      </c>
      <c r="S28" s="225"/>
    </row>
    <row r="29" spans="2:19" ht="13.5" customHeight="1">
      <c r="B29" s="201"/>
      <c r="C29" s="400" t="str">
        <f>Fonte!A22</f>
        <v>15/10/2016 </v>
      </c>
      <c r="D29" s="401"/>
      <c r="E29" s="401"/>
      <c r="F29" s="402" t="str">
        <f>Fonte!E22</f>
        <v>TOKYO KITCHEN-SNWY PMD PETALING JAYA MY</v>
      </c>
      <c r="G29" s="403"/>
      <c r="H29" s="403"/>
      <c r="I29" s="403"/>
      <c r="J29" s="403"/>
      <c r="K29" s="403"/>
      <c r="L29" s="403"/>
      <c r="M29" s="403"/>
      <c r="N29" s="403"/>
      <c r="O29" s="399" t="s">
        <v>198</v>
      </c>
      <c r="P29" s="399"/>
      <c r="Q29" s="293" t="s">
        <v>186</v>
      </c>
      <c r="R29" s="294">
        <f>Fonte!C22</f>
        <v>-19.5</v>
      </c>
      <c r="S29" s="225"/>
    </row>
    <row r="30" spans="2:19" ht="13.5" customHeight="1">
      <c r="B30" s="201"/>
      <c r="C30" s="400" t="str">
        <f>Fonte!A24</f>
        <v>15/10/2016 </v>
      </c>
      <c r="D30" s="401"/>
      <c r="E30" s="401"/>
      <c r="F30" s="402" t="str">
        <f>Fonte!E24</f>
        <v>SUN - KLCC 168/PUBLIC BAN SELANGOR MY</v>
      </c>
      <c r="G30" s="403"/>
      <c r="H30" s="403"/>
      <c r="I30" s="403"/>
      <c r="J30" s="403"/>
      <c r="K30" s="403"/>
      <c r="L30" s="403"/>
      <c r="M30" s="403"/>
      <c r="N30" s="403"/>
      <c r="O30" s="399" t="s">
        <v>198</v>
      </c>
      <c r="P30" s="399"/>
      <c r="Q30" s="293" t="s">
        <v>186</v>
      </c>
      <c r="R30" s="294">
        <f>Fonte!C24</f>
        <v>-2.5</v>
      </c>
      <c r="S30" s="225"/>
    </row>
    <row r="31" spans="2:19" ht="13.5" customHeight="1">
      <c r="B31" s="201"/>
      <c r="C31" s="400" t="str">
        <f>Fonte!A25</f>
        <v>15/10/2016 </v>
      </c>
      <c r="D31" s="401"/>
      <c r="E31" s="401"/>
      <c r="F31" s="402" t="str">
        <f>Fonte!E25</f>
        <v>NANDO'S SUNWAY PYRAMID SELANGOR MY</v>
      </c>
      <c r="G31" s="403"/>
      <c r="H31" s="403"/>
      <c r="I31" s="403"/>
      <c r="J31" s="403"/>
      <c r="K31" s="403"/>
      <c r="L31" s="403"/>
      <c r="M31" s="403"/>
      <c r="N31" s="403"/>
      <c r="O31" s="399" t="s">
        <v>198</v>
      </c>
      <c r="P31" s="399"/>
      <c r="Q31" s="293" t="s">
        <v>186</v>
      </c>
      <c r="R31" s="294">
        <f>Fonte!C25</f>
        <v>-12.06</v>
      </c>
      <c r="S31" s="225"/>
    </row>
    <row r="32" spans="2:19" ht="13.5" customHeight="1">
      <c r="B32" s="201"/>
      <c r="C32" s="400" t="str">
        <f>Fonte!A26</f>
        <v>14/10/2016 </v>
      </c>
      <c r="D32" s="401"/>
      <c r="E32" s="401"/>
      <c r="F32" s="402" t="str">
        <f>Fonte!E26</f>
        <v>SAMBA BRAZILIAN STEAKHSE KUALA LUMPUR MY</v>
      </c>
      <c r="G32" s="403"/>
      <c r="H32" s="403"/>
      <c r="I32" s="403"/>
      <c r="J32" s="403"/>
      <c r="K32" s="403"/>
      <c r="L32" s="403"/>
      <c r="M32" s="403"/>
      <c r="N32" s="403"/>
      <c r="O32" s="399" t="s">
        <v>198</v>
      </c>
      <c r="P32" s="399"/>
      <c r="Q32" s="293" t="s">
        <v>186</v>
      </c>
      <c r="R32" s="294">
        <f>Fonte!C26</f>
        <v>-32.29</v>
      </c>
      <c r="S32" s="225"/>
    </row>
    <row r="33" spans="2:19" ht="13.5" customHeight="1">
      <c r="B33" s="201"/>
      <c r="C33" s="400" t="str">
        <f>Fonte!A27</f>
        <v>14/10/2016 </v>
      </c>
      <c r="D33" s="401"/>
      <c r="E33" s="401"/>
      <c r="F33" s="402" t="str">
        <f>Fonte!E27</f>
        <v>HONG KONG SHENG KEE DESSE PETALING JAYA MY</v>
      </c>
      <c r="G33" s="403"/>
      <c r="H33" s="403"/>
      <c r="I33" s="403"/>
      <c r="J33" s="403"/>
      <c r="K33" s="403"/>
      <c r="L33" s="403"/>
      <c r="M33" s="403"/>
      <c r="N33" s="403"/>
      <c r="O33" s="399" t="s">
        <v>198</v>
      </c>
      <c r="P33" s="399"/>
      <c r="Q33" s="293" t="s">
        <v>186</v>
      </c>
      <c r="R33" s="294">
        <f>Fonte!C27</f>
        <v>-9.51</v>
      </c>
      <c r="S33" s="225"/>
    </row>
    <row r="34" spans="2:19" ht="13.5" customHeight="1">
      <c r="B34" s="201"/>
      <c r="C34" s="400" t="str">
        <f>Fonte!A28</f>
        <v>13/10/2016 </v>
      </c>
      <c r="D34" s="401"/>
      <c r="E34" s="401"/>
      <c r="F34" s="402" t="str">
        <f>Fonte!E28</f>
        <v>BUSABA THAI-SUNWAY PETALING JAYA MY</v>
      </c>
      <c r="G34" s="403"/>
      <c r="H34" s="403"/>
      <c r="I34" s="403"/>
      <c r="J34" s="403"/>
      <c r="K34" s="403"/>
      <c r="L34" s="403"/>
      <c r="M34" s="403"/>
      <c r="N34" s="403"/>
      <c r="O34" s="399" t="s">
        <v>198</v>
      </c>
      <c r="P34" s="399"/>
      <c r="Q34" s="293" t="s">
        <v>186</v>
      </c>
      <c r="R34" s="294">
        <f>Fonte!C28</f>
        <v>-28.12</v>
      </c>
      <c r="S34" s="225"/>
    </row>
    <row r="35" spans="2:19" ht="13.5" customHeight="1">
      <c r="B35" s="201"/>
      <c r="C35" s="400" t="str">
        <f>Fonte!A29</f>
        <v>13/10/2016 </v>
      </c>
      <c r="D35" s="401"/>
      <c r="E35" s="401"/>
      <c r="F35" s="402" t="str">
        <f>Fonte!E29</f>
        <v>TCRS-GIANT KELANA JAYA KELANA JAYA MY</v>
      </c>
      <c r="G35" s="403"/>
      <c r="H35" s="403"/>
      <c r="I35" s="403"/>
      <c r="J35" s="403"/>
      <c r="K35" s="403"/>
      <c r="L35" s="403"/>
      <c r="M35" s="403"/>
      <c r="N35" s="403"/>
      <c r="O35" s="399" t="s">
        <v>198</v>
      </c>
      <c r="P35" s="399"/>
      <c r="Q35" s="293" t="s">
        <v>186</v>
      </c>
      <c r="R35" s="294">
        <f>Fonte!C29</f>
        <v>-3.48</v>
      </c>
      <c r="S35" s="225"/>
    </row>
    <row r="36" spans="2:19" ht="13.5" customHeight="1">
      <c r="B36" s="201"/>
      <c r="C36" s="400" t="str">
        <f>Fonte!A30</f>
        <v>12/10/2016 </v>
      </c>
      <c r="D36" s="401"/>
      <c r="E36" s="401"/>
      <c r="F36" s="402" t="str">
        <f>Fonte!E30</f>
        <v>NY STEAK SHACK SUNWAY 051 Petaling Jaya MY</v>
      </c>
      <c r="G36" s="403"/>
      <c r="H36" s="403"/>
      <c r="I36" s="403"/>
      <c r="J36" s="403"/>
      <c r="K36" s="403"/>
      <c r="L36" s="403"/>
      <c r="M36" s="403"/>
      <c r="N36" s="403"/>
      <c r="O36" s="399" t="s">
        <v>198</v>
      </c>
      <c r="P36" s="399"/>
      <c r="Q36" s="293" t="s">
        <v>186</v>
      </c>
      <c r="R36" s="294">
        <f>Fonte!C30</f>
        <v>-22.53</v>
      </c>
      <c r="S36" s="225"/>
    </row>
    <row r="37" spans="2:19" ht="13.5" customHeight="1">
      <c r="B37" s="201"/>
      <c r="C37" s="400" t="str">
        <f>Fonte!A31</f>
        <v>12/10/2016 </v>
      </c>
      <c r="D37" s="401"/>
      <c r="E37" s="401"/>
      <c r="F37" s="402" t="str">
        <f>Fonte!E31</f>
        <v>SECRET RECIPE-GIANT KJ KELANA JAYA MY</v>
      </c>
      <c r="G37" s="403"/>
      <c r="H37" s="403"/>
      <c r="I37" s="403"/>
      <c r="J37" s="403"/>
      <c r="K37" s="403"/>
      <c r="L37" s="403"/>
      <c r="M37" s="403"/>
      <c r="N37" s="403"/>
      <c r="O37" s="399" t="s">
        <v>198</v>
      </c>
      <c r="P37" s="399"/>
      <c r="Q37" s="293" t="s">
        <v>186</v>
      </c>
      <c r="R37" s="294">
        <f>Fonte!C31</f>
        <v>-9.35</v>
      </c>
      <c r="S37" s="225"/>
    </row>
    <row r="38" spans="2:19" ht="13.5" customHeight="1">
      <c r="B38" s="201"/>
      <c r="C38" s="400" t="str">
        <f>Fonte!A32</f>
        <v>11/10/2016 </v>
      </c>
      <c r="D38" s="401"/>
      <c r="E38" s="401"/>
      <c r="F38" s="402" t="str">
        <f>Fonte!E32</f>
        <v>TONY ROMAS SUNWAY PYRAMI Petaling Jaya MY</v>
      </c>
      <c r="G38" s="403"/>
      <c r="H38" s="403"/>
      <c r="I38" s="403"/>
      <c r="J38" s="403"/>
      <c r="K38" s="403"/>
      <c r="L38" s="403"/>
      <c r="M38" s="403"/>
      <c r="N38" s="403"/>
      <c r="O38" s="399" t="s">
        <v>198</v>
      </c>
      <c r="P38" s="399"/>
      <c r="Q38" s="293" t="s">
        <v>186</v>
      </c>
      <c r="R38" s="294">
        <f>Fonte!C32</f>
        <v>-30.05</v>
      </c>
      <c r="S38" s="225"/>
    </row>
    <row r="39" spans="2:19" ht="13.5" customHeight="1">
      <c r="B39" s="201"/>
      <c r="C39" s="400" t="str">
        <f>Fonte!A33</f>
        <v>11/10/2016 </v>
      </c>
      <c r="D39" s="401"/>
      <c r="E39" s="401"/>
      <c r="F39" s="402" t="str">
        <f>Fonte!E33</f>
        <v>KENNY ROGERS-PARADIGM ML KELANA JAYA MY</v>
      </c>
      <c r="G39" s="403"/>
      <c r="H39" s="403"/>
      <c r="I39" s="403"/>
      <c r="J39" s="403"/>
      <c r="K39" s="403"/>
      <c r="L39" s="403"/>
      <c r="M39" s="403"/>
      <c r="N39" s="403"/>
      <c r="O39" s="399" t="s">
        <v>198</v>
      </c>
      <c r="P39" s="399"/>
      <c r="Q39" s="293" t="s">
        <v>186</v>
      </c>
      <c r="R39" s="294">
        <f>Fonte!C33</f>
        <v>-5.82</v>
      </c>
      <c r="S39" s="225"/>
    </row>
    <row r="40" spans="2:19" ht="13.5" customHeight="1">
      <c r="B40" s="201"/>
      <c r="C40" s="400" t="str">
        <f>Fonte!A34</f>
        <v>10/10/2016 </v>
      </c>
      <c r="D40" s="401"/>
      <c r="E40" s="401"/>
      <c r="F40" s="402" t="str">
        <f>Fonte!E34</f>
        <v>CAPRICCIOSA-SUNWAY PYRMD PETALING JAYA MY</v>
      </c>
      <c r="G40" s="403"/>
      <c r="H40" s="403"/>
      <c r="I40" s="403"/>
      <c r="J40" s="403"/>
      <c r="K40" s="403"/>
      <c r="L40" s="403"/>
      <c r="M40" s="403"/>
      <c r="N40" s="403"/>
      <c r="O40" s="399" t="s">
        <v>198</v>
      </c>
      <c r="P40" s="399"/>
      <c r="Q40" s="293" t="s">
        <v>186</v>
      </c>
      <c r="R40" s="294">
        <f>Fonte!C34</f>
        <v>-7.81</v>
      </c>
      <c r="S40" s="225"/>
    </row>
    <row r="41" spans="2:19" ht="13.5" customHeight="1">
      <c r="B41" s="201"/>
      <c r="C41" s="400" t="str">
        <f>Fonte!A35</f>
        <v>09/10/2016 </v>
      </c>
      <c r="D41" s="401"/>
      <c r="E41" s="401"/>
      <c r="F41" s="402" t="str">
        <f>Fonte!E35</f>
        <v>SUNWAY RESORT HOTEL-F&amp;B PETALING JAYA MY</v>
      </c>
      <c r="G41" s="403"/>
      <c r="H41" s="403"/>
      <c r="I41" s="403"/>
      <c r="J41" s="403"/>
      <c r="K41" s="403"/>
      <c r="L41" s="403"/>
      <c r="M41" s="403"/>
      <c r="N41" s="403"/>
      <c r="O41" s="399" t="s">
        <v>198</v>
      </c>
      <c r="P41" s="399"/>
      <c r="Q41" s="293" t="s">
        <v>186</v>
      </c>
      <c r="R41" s="294">
        <f>Fonte!C35</f>
        <v>-24.83</v>
      </c>
      <c r="S41" s="225"/>
    </row>
    <row r="42" spans="2:19" ht="13.5" customHeight="1">
      <c r="B42" s="201"/>
      <c r="C42" s="400" t="str">
        <f>Fonte!A36</f>
        <v>09/10/2016 </v>
      </c>
      <c r="D42" s="401"/>
      <c r="E42" s="401"/>
      <c r="F42" s="402" t="str">
        <f>Fonte!E36</f>
        <v>OUTBACK STEAK-BB PARK KUALA LUMPUR MY</v>
      </c>
      <c r="G42" s="403"/>
      <c r="H42" s="403"/>
      <c r="I42" s="403"/>
      <c r="J42" s="403"/>
      <c r="K42" s="403"/>
      <c r="L42" s="403"/>
      <c r="M42" s="403"/>
      <c r="N42" s="403"/>
      <c r="O42" s="399" t="s">
        <v>198</v>
      </c>
      <c r="P42" s="399"/>
      <c r="Q42" s="293" t="s">
        <v>186</v>
      </c>
      <c r="R42" s="294">
        <f>Fonte!C36</f>
        <v>-19.75</v>
      </c>
      <c r="S42" s="225"/>
    </row>
    <row r="43" spans="2:19" ht="13.5" customHeight="1">
      <c r="B43" s="201"/>
      <c r="C43" s="400" t="str">
        <f>Fonte!A37</f>
        <v>08/10/2016 </v>
      </c>
      <c r="D43" s="401"/>
      <c r="E43" s="401"/>
      <c r="F43" s="402" t="str">
        <f>Fonte!E37</f>
        <v>TGV HOSPITALITY-CHILL X PETALING JAYA MY</v>
      </c>
      <c r="G43" s="403"/>
      <c r="H43" s="403"/>
      <c r="I43" s="403"/>
      <c r="J43" s="403"/>
      <c r="K43" s="403"/>
      <c r="L43" s="403"/>
      <c r="M43" s="403"/>
      <c r="N43" s="403"/>
      <c r="O43" s="399" t="s">
        <v>198</v>
      </c>
      <c r="P43" s="399"/>
      <c r="Q43" s="293" t="s">
        <v>186</v>
      </c>
      <c r="R43" s="294">
        <f>Fonte!C37</f>
        <v>-1.77</v>
      </c>
      <c r="S43" s="225"/>
    </row>
    <row r="44" spans="2:19" ht="13.5" customHeight="1">
      <c r="B44" s="201"/>
      <c r="C44" s="400" t="str">
        <f>Fonte!A38</f>
        <v>08/10/2016 </v>
      </c>
      <c r="D44" s="401"/>
      <c r="E44" s="401"/>
      <c r="F44" s="402" t="str">
        <f>Fonte!E38</f>
        <v>BAR B.Q PLAZA-SUNWAY PETALING JAYA MY</v>
      </c>
      <c r="G44" s="403"/>
      <c r="H44" s="403"/>
      <c r="I44" s="403"/>
      <c r="J44" s="403"/>
      <c r="K44" s="403"/>
      <c r="L44" s="403"/>
      <c r="M44" s="403"/>
      <c r="N44" s="403"/>
      <c r="O44" s="399" t="s">
        <v>198</v>
      </c>
      <c r="P44" s="399"/>
      <c r="Q44" s="293" t="s">
        <v>186</v>
      </c>
      <c r="R44" s="294">
        <f>Fonte!C38</f>
        <v>-23.18</v>
      </c>
      <c r="S44" s="225"/>
    </row>
    <row r="45" spans="2:19" ht="13.5" customHeight="1">
      <c r="B45" s="201"/>
      <c r="C45" s="400" t="str">
        <f>Fonte!A39</f>
        <v>07/10/2016 </v>
      </c>
      <c r="D45" s="401"/>
      <c r="E45" s="401"/>
      <c r="F45" s="402" t="str">
        <f>Fonte!E39</f>
        <v>TGI FRIDAY'S @ S/PYRAMID PETALING JAYA MY</v>
      </c>
      <c r="G45" s="403"/>
      <c r="H45" s="403"/>
      <c r="I45" s="403"/>
      <c r="J45" s="403"/>
      <c r="K45" s="403"/>
      <c r="L45" s="403"/>
      <c r="M45" s="403"/>
      <c r="N45" s="403"/>
      <c r="O45" s="399" t="s">
        <v>198</v>
      </c>
      <c r="P45" s="399"/>
      <c r="Q45" s="293" t="s">
        <v>186</v>
      </c>
      <c r="R45" s="294">
        <f>Fonte!C39</f>
        <v>-31.15</v>
      </c>
      <c r="S45" s="225"/>
    </row>
    <row r="46" spans="2:19" ht="13.5" customHeight="1">
      <c r="B46" s="201"/>
      <c r="C46" s="400" t="str">
        <f>Fonte!A40</f>
        <v>06/10/2016 </v>
      </c>
      <c r="D46" s="401"/>
      <c r="E46" s="401"/>
      <c r="F46" s="402" t="str">
        <f>Fonte!E40</f>
        <v>BANKARA RAMEN KUALA LUMPUR MY</v>
      </c>
      <c r="G46" s="403"/>
      <c r="H46" s="403"/>
      <c r="I46" s="403"/>
      <c r="J46" s="403"/>
      <c r="K46" s="403"/>
      <c r="L46" s="403"/>
      <c r="M46" s="403"/>
      <c r="N46" s="403"/>
      <c r="O46" s="399" t="s">
        <v>198</v>
      </c>
      <c r="P46" s="399"/>
      <c r="Q46" s="293" t="s">
        <v>186</v>
      </c>
      <c r="R46" s="294">
        <f>Fonte!C40</f>
        <v>-18.93</v>
      </c>
      <c r="S46" s="225"/>
    </row>
    <row r="47" spans="2:19" ht="14.25" customHeight="1">
      <c r="B47" s="201"/>
      <c r="C47" s="400" t="str">
        <f>Fonte!A41</f>
        <v>05/10/2016 </v>
      </c>
      <c r="D47" s="401"/>
      <c r="E47" s="401"/>
      <c r="F47" s="402" t="str">
        <f>Fonte!E41</f>
        <v>SUSHI KING-SUNWAY PYRAMID PETALING JAYA MY</v>
      </c>
      <c r="G47" s="403"/>
      <c r="H47" s="403"/>
      <c r="I47" s="403"/>
      <c r="J47" s="403"/>
      <c r="K47" s="403"/>
      <c r="L47" s="403"/>
      <c r="M47" s="403"/>
      <c r="N47" s="403"/>
      <c r="O47" s="399" t="s">
        <v>198</v>
      </c>
      <c r="P47" s="399"/>
      <c r="Q47" s="293" t="s">
        <v>186</v>
      </c>
      <c r="R47" s="294">
        <f>Fonte!C41</f>
        <v>-18.59</v>
      </c>
      <c r="S47" s="225"/>
    </row>
    <row r="48" spans="2:19" ht="14.25" customHeight="1">
      <c r="B48" s="201"/>
      <c r="C48" s="400" t="str">
        <f>Fonte!A42</f>
        <v>04/10/2016 </v>
      </c>
      <c r="D48" s="401"/>
      <c r="E48" s="401"/>
      <c r="F48" s="402" t="str">
        <f>Fonte!E42</f>
        <v>TRANSACOES EMISSOR</v>
      </c>
      <c r="G48" s="403"/>
      <c r="H48" s="403"/>
      <c r="I48" s="403"/>
      <c r="J48" s="403"/>
      <c r="K48" s="403"/>
      <c r="L48" s="403"/>
      <c r="M48" s="403"/>
      <c r="N48" s="403"/>
      <c r="O48" s="399" t="s">
        <v>198</v>
      </c>
      <c r="P48" s="399"/>
      <c r="Q48" s="293" t="s">
        <v>186</v>
      </c>
      <c r="R48" s="294">
        <f>Fonte!C42</f>
        <v>-350</v>
      </c>
      <c r="S48" s="225"/>
    </row>
    <row r="49" spans="2:19" ht="14.25" customHeight="1">
      <c r="B49" s="201"/>
      <c r="C49" s="400" t="str">
        <f>Fonte!A43</f>
        <v>03/10/2016 </v>
      </c>
      <c r="D49" s="401"/>
      <c r="E49" s="401"/>
      <c r="F49" s="402" t="str">
        <f>Fonte!E43</f>
        <v>BUSABA THAI-SUNWAY PETALING JAYA MY</v>
      </c>
      <c r="G49" s="403"/>
      <c r="H49" s="403"/>
      <c r="I49" s="403"/>
      <c r="J49" s="403"/>
      <c r="K49" s="403"/>
      <c r="L49" s="403"/>
      <c r="M49" s="403"/>
      <c r="N49" s="403"/>
      <c r="O49" s="399" t="s">
        <v>198</v>
      </c>
      <c r="P49" s="399"/>
      <c r="Q49" s="293" t="s">
        <v>186</v>
      </c>
      <c r="R49" s="294">
        <f>Fonte!C43</f>
        <v>-18.420000000000002</v>
      </c>
      <c r="S49" s="225"/>
    </row>
    <row r="50" spans="2:19" ht="14.25" customHeight="1">
      <c r="B50" s="201"/>
      <c r="C50" s="400" t="str">
        <f>Fonte!A44</f>
        <v>02/10/2016 </v>
      </c>
      <c r="D50" s="401"/>
      <c r="E50" s="401"/>
      <c r="F50" s="402" t="str">
        <f>Fonte!E44</f>
        <v>BUBBA GUMP SHRIMP CO. PETALING JAYA MY</v>
      </c>
      <c r="G50" s="403"/>
      <c r="H50" s="403"/>
      <c r="I50" s="403"/>
      <c r="J50" s="403"/>
      <c r="K50" s="403"/>
      <c r="L50" s="403"/>
      <c r="M50" s="403"/>
      <c r="N50" s="403"/>
      <c r="O50" s="399" t="s">
        <v>198</v>
      </c>
      <c r="P50" s="399"/>
      <c r="Q50" s="293" t="s">
        <v>186</v>
      </c>
      <c r="R50" s="294">
        <f>Fonte!C44</f>
        <v>-28.81</v>
      </c>
      <c r="S50" s="225"/>
    </row>
    <row r="51" spans="2:19" ht="13.5" customHeight="1">
      <c r="B51" s="201"/>
      <c r="C51" s="400" t="str">
        <f>Fonte!A46</f>
        <v>02/10/2016 </v>
      </c>
      <c r="D51" s="401"/>
      <c r="E51" s="401"/>
      <c r="F51" s="402" t="str">
        <f>Fonte!E46</f>
        <v>SNF AUTHORIZAT/%STLITE KL %STLITE KLIA* MY</v>
      </c>
      <c r="G51" s="403"/>
      <c r="H51" s="403"/>
      <c r="I51" s="403"/>
      <c r="J51" s="403"/>
      <c r="K51" s="403"/>
      <c r="L51" s="403"/>
      <c r="M51" s="403"/>
      <c r="N51" s="403"/>
      <c r="O51" s="399" t="s">
        <v>198</v>
      </c>
      <c r="P51" s="399"/>
      <c r="Q51" s="293" t="s">
        <v>186</v>
      </c>
      <c r="R51" s="294">
        <f>Fonte!C46</f>
        <v>-2.5</v>
      </c>
      <c r="S51" s="225"/>
    </row>
    <row r="52" spans="2:19" ht="13.5" customHeight="1">
      <c r="B52" s="201"/>
      <c r="C52" s="400" t="str">
        <f>Fonte!A47</f>
        <v>01/10/2016 </v>
      </c>
      <c r="D52" s="401"/>
      <c r="E52" s="401"/>
      <c r="F52" s="402" t="str">
        <f>Fonte!E47</f>
        <v>BRICCO PIZZA N PASTA REST Abu Dhabi AE</v>
      </c>
      <c r="G52" s="403"/>
      <c r="H52" s="403"/>
      <c r="I52" s="403"/>
      <c r="J52" s="403"/>
      <c r="K52" s="403"/>
      <c r="L52" s="403"/>
      <c r="M52" s="403"/>
      <c r="N52" s="403"/>
      <c r="O52" s="399" t="s">
        <v>198</v>
      </c>
      <c r="P52" s="399"/>
      <c r="Q52" s="293" t="s">
        <v>186</v>
      </c>
      <c r="R52" s="294">
        <f>Fonte!C47</f>
        <v>-14</v>
      </c>
      <c r="S52" s="225"/>
    </row>
    <row r="53" spans="2:19" ht="13.5" customHeight="1">
      <c r="B53" s="201"/>
      <c r="C53" s="400" t="str">
        <f>Fonte!A48</f>
        <v>30/09/2016 </v>
      </c>
      <c r="D53" s="401"/>
      <c r="E53" s="401"/>
      <c r="F53" s="402" t="str">
        <f>Fonte!E48</f>
        <v>PIMENTA VERDE ALIMENTO GUARULHOS BR</v>
      </c>
      <c r="G53" s="403"/>
      <c r="H53" s="403"/>
      <c r="I53" s="403"/>
      <c r="J53" s="403"/>
      <c r="K53" s="403"/>
      <c r="L53" s="403"/>
      <c r="M53" s="403"/>
      <c r="N53" s="403"/>
      <c r="O53" s="399" t="s">
        <v>198</v>
      </c>
      <c r="P53" s="399"/>
      <c r="Q53" s="293" t="s">
        <v>186</v>
      </c>
      <c r="R53" s="294">
        <f>Fonte!C48</f>
        <v>-37.18</v>
      </c>
      <c r="S53" s="225"/>
    </row>
    <row r="54" spans="2:19" ht="13.5" customHeight="1">
      <c r="B54" s="201"/>
      <c r="C54" s="400" t="str">
        <f>Fonte!A49</f>
        <v>30/09/2016 </v>
      </c>
      <c r="D54" s="401"/>
      <c r="E54" s="401"/>
      <c r="F54" s="402" t="str">
        <f>Fonte!E49</f>
        <v>BOBS MANAUS BR</v>
      </c>
      <c r="G54" s="403"/>
      <c r="H54" s="403"/>
      <c r="I54" s="403"/>
      <c r="J54" s="403"/>
      <c r="K54" s="403"/>
      <c r="L54" s="403"/>
      <c r="M54" s="403"/>
      <c r="N54" s="403"/>
      <c r="O54" s="399" t="s">
        <v>198</v>
      </c>
      <c r="P54" s="399"/>
      <c r="Q54" s="293" t="s">
        <v>186</v>
      </c>
      <c r="R54" s="294">
        <f>Fonte!C49</f>
        <v>-7.92</v>
      </c>
      <c r="S54" s="225"/>
    </row>
    <row r="55" spans="2:19" ht="13.5" customHeight="1">
      <c r="B55" s="201"/>
      <c r="C55" s="400" t="str">
        <f>Fonte!A50</f>
        <v>28/09/2016 </v>
      </c>
      <c r="D55" s="401"/>
      <c r="E55" s="401"/>
      <c r="F55" s="402" t="str">
        <f>Fonte!E50</f>
        <v>SUNWAY RESORT HOTEL-FO PETALING JAYA MY</v>
      </c>
      <c r="G55" s="403"/>
      <c r="H55" s="403"/>
      <c r="I55" s="403"/>
      <c r="J55" s="403"/>
      <c r="K55" s="403"/>
      <c r="L55" s="403"/>
      <c r="M55" s="403"/>
      <c r="N55" s="403"/>
      <c r="O55" s="399" t="s">
        <v>531</v>
      </c>
      <c r="P55" s="399"/>
      <c r="Q55" s="293" t="s">
        <v>186</v>
      </c>
      <c r="R55" s="294">
        <f>Fonte!C50</f>
        <v>-2029.58</v>
      </c>
      <c r="S55" s="225"/>
    </row>
    <row r="56" spans="2:19" ht="13.5" customHeight="1">
      <c r="B56" s="201"/>
      <c r="C56" s="400">
        <f>'Gastos no Dinheiro'!B3</f>
        <v>42651</v>
      </c>
      <c r="D56" s="401"/>
      <c r="E56" s="401"/>
      <c r="F56" s="403" t="str">
        <f>'Gastos no Dinheiro'!F3&amp; " - " &amp; 'Gastos no Dinheiro'!C3</f>
        <v>TVG Cinemas SDN BHD - Agua Mineral</v>
      </c>
      <c r="G56" s="403"/>
      <c r="H56" s="403"/>
      <c r="I56" s="403"/>
      <c r="J56" s="403"/>
      <c r="K56" s="403"/>
      <c r="L56" s="403"/>
      <c r="M56" s="403"/>
      <c r="N56" s="403"/>
      <c r="O56" s="399" t="s">
        <v>198</v>
      </c>
      <c r="P56" s="399"/>
      <c r="Q56" s="293" t="s">
        <v>187</v>
      </c>
      <c r="R56" s="294">
        <f>'Gastos no Dinheiro'!E3</f>
        <v>-1.7632241813602014</v>
      </c>
      <c r="S56" s="225"/>
    </row>
    <row r="57" spans="2:19" ht="13.5" customHeight="1">
      <c r="B57" s="201"/>
      <c r="C57" s="400">
        <f>'Gastos no Dinheiro'!B4</f>
        <v>42647</v>
      </c>
      <c r="D57" s="401"/>
      <c r="E57" s="401"/>
      <c r="F57" s="403" t="str">
        <f>'Gastos no Dinheiro'!F4&amp; " - " &amp; 'Gastos no Dinheiro'!C4</f>
        <v>Ichiban Ramen - Jantar</v>
      </c>
      <c r="G57" s="403"/>
      <c r="H57" s="403"/>
      <c r="I57" s="403"/>
      <c r="J57" s="403"/>
      <c r="K57" s="403"/>
      <c r="L57" s="403"/>
      <c r="M57" s="403"/>
      <c r="N57" s="403"/>
      <c r="O57" s="399" t="s">
        <v>198</v>
      </c>
      <c r="P57" s="399"/>
      <c r="Q57" s="293" t="s">
        <v>187</v>
      </c>
      <c r="R57" s="294">
        <f>'Gastos no Dinheiro'!E4</f>
        <v>-9.6095717884130973</v>
      </c>
      <c r="S57" s="225"/>
    </row>
    <row r="58" spans="2:19" ht="13.5" customHeight="1">
      <c r="B58" s="201"/>
      <c r="C58" s="400">
        <f>'Gastos no Dinheiro'!B5</f>
        <v>42651</v>
      </c>
      <c r="D58" s="401"/>
      <c r="E58" s="401"/>
      <c r="F58" s="403" t="str">
        <f>'Gastos no Dinheiro'!F5&amp; " - " &amp; 'Gastos no Dinheiro'!C5</f>
        <v>Cosmo Restaurant/ Burger King - Lanche</v>
      </c>
      <c r="G58" s="403"/>
      <c r="H58" s="403"/>
      <c r="I58" s="403"/>
      <c r="J58" s="403"/>
      <c r="K58" s="403"/>
      <c r="L58" s="403"/>
      <c r="M58" s="403"/>
      <c r="N58" s="403"/>
      <c r="O58" s="399" t="s">
        <v>198</v>
      </c>
      <c r="P58" s="399"/>
      <c r="Q58" s="293" t="s">
        <v>187</v>
      </c>
      <c r="R58" s="294">
        <f>'Gastos no Dinheiro'!E5</f>
        <v>-3.6523929471032743</v>
      </c>
      <c r="S58" s="225"/>
    </row>
    <row r="59" spans="2:19" ht="13.5" customHeight="1">
      <c r="B59" s="201"/>
      <c r="C59" s="400">
        <f>'Gastos no Dinheiro'!B6</f>
        <v>42651</v>
      </c>
      <c r="D59" s="401"/>
      <c r="E59" s="401"/>
      <c r="F59" s="403" t="str">
        <f>'Gastos no Dinheiro'!F6&amp; " - " &amp; 'Gastos no Dinheiro'!C6</f>
        <v>Cosmo Restaurant/ Burger King - Lanche</v>
      </c>
      <c r="G59" s="403"/>
      <c r="H59" s="403"/>
      <c r="I59" s="403"/>
      <c r="J59" s="403"/>
      <c r="K59" s="403"/>
      <c r="L59" s="403"/>
      <c r="M59" s="403"/>
      <c r="N59" s="403"/>
      <c r="O59" s="399" t="s">
        <v>198</v>
      </c>
      <c r="P59" s="399"/>
      <c r="Q59" s="293" t="s">
        <v>187</v>
      </c>
      <c r="R59" s="294">
        <f>'Gastos no Dinheiro'!E6</f>
        <v>-2.2418136020151134</v>
      </c>
      <c r="S59" s="225"/>
    </row>
    <row r="60" spans="2:19" ht="13.5" customHeight="1">
      <c r="B60" s="201"/>
      <c r="C60" s="400">
        <f>'Gastos no Dinheiro'!B7</f>
        <v>42650</v>
      </c>
      <c r="D60" s="401"/>
      <c r="E60" s="401"/>
      <c r="F60" s="403" t="str">
        <f>'Gastos no Dinheiro'!F7&amp; " - " &amp; 'Gastos no Dinheiro'!C7</f>
        <v>CELCOM - Racarga Internet</v>
      </c>
      <c r="G60" s="403"/>
      <c r="H60" s="403"/>
      <c r="I60" s="403"/>
      <c r="J60" s="403"/>
      <c r="K60" s="403"/>
      <c r="L60" s="403"/>
      <c r="M60" s="403"/>
      <c r="N60" s="403"/>
      <c r="O60" s="399" t="s">
        <v>198</v>
      </c>
      <c r="P60" s="399"/>
      <c r="Q60" s="293" t="s">
        <v>187</v>
      </c>
      <c r="R60" s="294">
        <f>'Gastos no Dinheiro'!E7</f>
        <v>-12.594458438287154</v>
      </c>
      <c r="S60" s="225"/>
    </row>
    <row r="61" spans="2:19" ht="13.5" customHeight="1">
      <c r="B61" s="201"/>
      <c r="C61" s="400">
        <f>'Gastos no Dinheiro'!B8</f>
        <v>42649</v>
      </c>
      <c r="D61" s="401"/>
      <c r="E61" s="401"/>
      <c r="F61" s="403" t="str">
        <f>'Gastos no Dinheiro'!F8&amp; " - " &amp; 'Gastos no Dinheiro'!C8</f>
        <v>Petronas Twin Towers - Taxi LEE KOK FONG</v>
      </c>
      <c r="G61" s="403"/>
      <c r="H61" s="403"/>
      <c r="I61" s="403"/>
      <c r="J61" s="403"/>
      <c r="K61" s="403"/>
      <c r="L61" s="403"/>
      <c r="M61" s="403"/>
      <c r="N61" s="403"/>
      <c r="O61" s="399" t="s">
        <v>190</v>
      </c>
      <c r="P61" s="399"/>
      <c r="Q61" s="293" t="s">
        <v>187</v>
      </c>
      <c r="R61" s="294">
        <f>'Gastos no Dinheiro'!E8</f>
        <v>-8.6397984886649866</v>
      </c>
      <c r="S61" s="225"/>
    </row>
    <row r="62" spans="2:19" ht="13.5" customHeight="1">
      <c r="B62" s="201"/>
      <c r="C62" s="400">
        <f>'Gastos no Dinheiro'!B9</f>
        <v>42650</v>
      </c>
      <c r="D62" s="401"/>
      <c r="E62" s="401"/>
      <c r="F62" s="403" t="str">
        <f>'Gastos no Dinheiro'!F9&amp; " - " &amp; 'Gastos no Dinheiro'!C9</f>
        <v>WD / Paradigm Mall - Taxi LIM KEAT WAH</v>
      </c>
      <c r="G62" s="403"/>
      <c r="H62" s="403"/>
      <c r="I62" s="403"/>
      <c r="J62" s="403"/>
      <c r="K62" s="403"/>
      <c r="L62" s="403"/>
      <c r="M62" s="403"/>
      <c r="N62" s="403"/>
      <c r="O62" s="399" t="s">
        <v>190</v>
      </c>
      <c r="P62" s="399"/>
      <c r="Q62" s="293" t="s">
        <v>187</v>
      </c>
      <c r="R62" s="294">
        <f>'Gastos no Dinheiro'!E9</f>
        <v>-2.2670025188916876</v>
      </c>
      <c r="S62" s="225"/>
    </row>
    <row r="63" spans="2:19" ht="13.5" customHeight="1">
      <c r="B63" s="201"/>
      <c r="C63" s="400">
        <f>'Gastos no Dinheiro'!B10</f>
        <v>42654</v>
      </c>
      <c r="D63" s="401"/>
      <c r="E63" s="401"/>
      <c r="F63" s="403" t="str">
        <f>'Gastos no Dinheiro'!F10&amp; " - " &amp; 'Gastos no Dinheiro'!C10</f>
        <v>WD / Sunway Resort - Taxi FOO HUN SHENG</v>
      </c>
      <c r="G63" s="403"/>
      <c r="H63" s="403"/>
      <c r="I63" s="403"/>
      <c r="J63" s="403"/>
      <c r="K63" s="403"/>
      <c r="L63" s="403"/>
      <c r="M63" s="403"/>
      <c r="N63" s="403"/>
      <c r="O63" s="399" t="s">
        <v>190</v>
      </c>
      <c r="P63" s="399"/>
      <c r="Q63" s="293" t="s">
        <v>187</v>
      </c>
      <c r="R63" s="294">
        <f>'Gastos no Dinheiro'!E10</f>
        <v>-1.5113350125944585</v>
      </c>
      <c r="S63" s="225"/>
    </row>
    <row r="64" spans="2:19" ht="13.5" customHeight="1">
      <c r="B64" s="201"/>
      <c r="C64" s="400">
        <f>'Gastos no Dinheiro'!B11</f>
        <v>42655</v>
      </c>
      <c r="D64" s="401"/>
      <c r="E64" s="401"/>
      <c r="F64" s="403" t="str">
        <f>'Gastos no Dinheiro'!F11&amp; " - " &amp; 'Gastos no Dinheiro'!C11</f>
        <v>WD / Sam Mall - Taxi MOHD KHUZAIRIE BIN GHANI</v>
      </c>
      <c r="G64" s="403"/>
      <c r="H64" s="403"/>
      <c r="I64" s="403"/>
      <c r="J64" s="403"/>
      <c r="K64" s="403"/>
      <c r="L64" s="403"/>
      <c r="M64" s="403"/>
      <c r="N64" s="403"/>
      <c r="O64" s="399" t="s">
        <v>190</v>
      </c>
      <c r="P64" s="399"/>
      <c r="Q64" s="293" t="s">
        <v>187</v>
      </c>
      <c r="R64" s="294">
        <f>'Gastos no Dinheiro'!E11</f>
        <v>-1.2594458438287153</v>
      </c>
      <c r="S64" s="225"/>
    </row>
    <row r="65" spans="2:21" ht="13.5" customHeight="1">
      <c r="B65" s="201"/>
      <c r="C65" s="400">
        <f>'Gastos no Dinheiro'!B12</f>
        <v>42656</v>
      </c>
      <c r="D65" s="401"/>
      <c r="E65" s="401"/>
      <c r="F65" s="403" t="str">
        <f>'Gastos no Dinheiro'!F12&amp; " - " &amp; 'Gastos no Dinheiro'!C12</f>
        <v>WD / Sanway Resort - Taxi LEE CHEE KEAN</v>
      </c>
      <c r="G65" s="403"/>
      <c r="H65" s="403"/>
      <c r="I65" s="403"/>
      <c r="J65" s="403"/>
      <c r="K65" s="403"/>
      <c r="L65" s="403"/>
      <c r="M65" s="403"/>
      <c r="N65" s="403"/>
      <c r="O65" s="399" t="s">
        <v>190</v>
      </c>
      <c r="P65" s="399"/>
      <c r="Q65" s="293" t="s">
        <v>187</v>
      </c>
      <c r="R65" s="294">
        <f>'Gastos no Dinheiro'!E12</f>
        <v>-2.7707808564231735</v>
      </c>
      <c r="S65" s="225"/>
    </row>
    <row r="66" spans="2:21" ht="13.5" customHeight="1">
      <c r="B66" s="201"/>
      <c r="C66" s="400">
        <f>'Gastos no Dinheiro'!B13</f>
        <v>42645</v>
      </c>
      <c r="D66" s="401"/>
      <c r="E66" s="401"/>
      <c r="F66" s="403" t="str">
        <f>'Gastos no Dinheiro'!F13&amp; " - " &amp; 'Gastos no Dinheiro'!C13</f>
        <v>CELCOM - Compra Chip SIM Celular/Internet</v>
      </c>
      <c r="G66" s="403"/>
      <c r="H66" s="403"/>
      <c r="I66" s="403"/>
      <c r="J66" s="403"/>
      <c r="K66" s="403"/>
      <c r="L66" s="403"/>
      <c r="M66" s="403"/>
      <c r="N66" s="403"/>
      <c r="O66" s="399" t="s">
        <v>198</v>
      </c>
      <c r="P66" s="399"/>
      <c r="Q66" s="293" t="s">
        <v>187</v>
      </c>
      <c r="R66" s="294">
        <f>'Gastos no Dinheiro'!E13</f>
        <v>-10.075566750629722</v>
      </c>
      <c r="S66" s="225"/>
    </row>
    <row r="67" spans="2:21" ht="13.5" customHeight="1">
      <c r="B67" s="201"/>
      <c r="C67" s="400">
        <f>'Gastos no Dinheiro'!B14</f>
        <v>42658</v>
      </c>
      <c r="D67" s="401"/>
      <c r="E67" s="401"/>
      <c r="F67" s="403" t="str">
        <f>'Gastos no Dinheiro'!F14&amp; " - " &amp; 'Gastos no Dinheiro'!C14</f>
        <v>AEON CO - Agua Mineral</v>
      </c>
      <c r="G67" s="403"/>
      <c r="H67" s="403"/>
      <c r="I67" s="403"/>
      <c r="J67" s="403"/>
      <c r="K67" s="403"/>
      <c r="L67" s="403"/>
      <c r="M67" s="403"/>
      <c r="N67" s="403"/>
      <c r="O67" s="399" t="s">
        <v>198</v>
      </c>
      <c r="P67" s="399"/>
      <c r="Q67" s="293" t="s">
        <v>187</v>
      </c>
      <c r="R67" s="294">
        <f>'Gastos no Dinheiro'!E14</f>
        <v>-0.90680100755667503</v>
      </c>
      <c r="S67" s="225"/>
    </row>
    <row r="68" spans="2:21" ht="13.5" customHeight="1">
      <c r="B68" s="201"/>
      <c r="C68" s="400">
        <f>'Gastos no Dinheiro'!B15</f>
        <v>42657</v>
      </c>
      <c r="D68" s="401"/>
      <c r="E68" s="401"/>
      <c r="F68" s="403" t="str">
        <f>'Gastos no Dinheiro'!F15&amp; " - " &amp; 'Gastos no Dinheiro'!C15</f>
        <v>Sunway Pyramid / KLCC - Taxi</v>
      </c>
      <c r="G68" s="403"/>
      <c r="H68" s="403"/>
      <c r="I68" s="403"/>
      <c r="J68" s="403"/>
      <c r="K68" s="403"/>
      <c r="L68" s="403"/>
      <c r="M68" s="403"/>
      <c r="N68" s="403"/>
      <c r="O68" s="399" t="s">
        <v>198</v>
      </c>
      <c r="P68" s="399"/>
      <c r="Q68" s="293" t="s">
        <v>187</v>
      </c>
      <c r="R68" s="294">
        <f>'Gastos no Dinheiro'!E15</f>
        <v>-7.2040302267002518</v>
      </c>
      <c r="S68" s="225"/>
    </row>
    <row r="69" spans="2:21" ht="13.5" customHeight="1">
      <c r="B69" s="201"/>
      <c r="C69" s="400">
        <f>'Gastos no Dinheiro'!B16</f>
        <v>42661</v>
      </c>
      <c r="D69" s="401"/>
      <c r="E69" s="401"/>
      <c r="F69" s="403" t="str">
        <f>'Gastos no Dinheiro'!F16&amp; " - " &amp; 'Gastos no Dinheiro'!C16</f>
        <v>Vanilla Café Express - Suco</v>
      </c>
      <c r="G69" s="403"/>
      <c r="H69" s="403"/>
      <c r="I69" s="403"/>
      <c r="J69" s="403"/>
      <c r="K69" s="403"/>
      <c r="L69" s="403"/>
      <c r="M69" s="403"/>
      <c r="N69" s="403"/>
      <c r="O69" s="399" t="s">
        <v>198</v>
      </c>
      <c r="P69" s="399"/>
      <c r="Q69" s="293" t="s">
        <v>187</v>
      </c>
      <c r="R69" s="294">
        <f>'Gastos no Dinheiro'!E16</f>
        <v>-1.3853904282115868</v>
      </c>
      <c r="S69" s="225"/>
    </row>
    <row r="70" spans="2:21" ht="13.5" customHeight="1">
      <c r="B70" s="201"/>
      <c r="C70" s="400">
        <f>'Gastos no Dinheiro'!B17</f>
        <v>42661</v>
      </c>
      <c r="D70" s="401"/>
      <c r="E70" s="401"/>
      <c r="F70" s="403" t="str">
        <f>'Gastos no Dinheiro'!F17&amp; " - " &amp; 'Gastos no Dinheiro'!C17</f>
        <v>Bread Story - Lanche</v>
      </c>
      <c r="G70" s="403"/>
      <c r="H70" s="403"/>
      <c r="I70" s="403"/>
      <c r="J70" s="403"/>
      <c r="K70" s="403"/>
      <c r="L70" s="403"/>
      <c r="M70" s="403"/>
      <c r="N70" s="403"/>
      <c r="O70" s="399" t="s">
        <v>198</v>
      </c>
      <c r="P70" s="399"/>
      <c r="Q70" s="293" t="s">
        <v>187</v>
      </c>
      <c r="R70" s="294">
        <f>'Gastos no Dinheiro'!E17</f>
        <v>-1.7380352644836272</v>
      </c>
      <c r="S70" s="225"/>
    </row>
    <row r="71" spans="2:21" ht="13.5" customHeight="1">
      <c r="B71" s="201"/>
      <c r="C71" s="400">
        <f>'Gastos no Dinheiro'!B18</f>
        <v>42662</v>
      </c>
      <c r="D71" s="401"/>
      <c r="E71" s="401"/>
      <c r="F71" s="403" t="str">
        <f>'Gastos no Dinheiro'!F18&amp; " - " &amp; 'Gastos no Dinheiro'!C18</f>
        <v>Shojikita - Lanche Biscoitos</v>
      </c>
      <c r="G71" s="403"/>
      <c r="H71" s="403"/>
      <c r="I71" s="403"/>
      <c r="J71" s="403"/>
      <c r="K71" s="403"/>
      <c r="L71" s="403"/>
      <c r="M71" s="403"/>
      <c r="N71" s="403"/>
      <c r="O71" s="399" t="s">
        <v>198</v>
      </c>
      <c r="P71" s="399"/>
      <c r="Q71" s="293" t="s">
        <v>187</v>
      </c>
      <c r="R71" s="294">
        <f>'Gastos no Dinheiro'!E18</f>
        <v>-4.886649874055415</v>
      </c>
      <c r="S71" s="225"/>
    </row>
    <row r="72" spans="2:21" ht="13.5" customHeight="1">
      <c r="B72" s="201"/>
      <c r="C72" s="400">
        <f>'Gastos no Dinheiro'!B19</f>
        <v>42660</v>
      </c>
      <c r="D72" s="401"/>
      <c r="E72" s="401"/>
      <c r="F72" s="403" t="str">
        <f>'Gastos no Dinheiro'!F19&amp; " - " &amp; 'Gastos no Dinheiro'!C19</f>
        <v>WD / Sunway Resort - Taxi MOHD SUFIAN MOHD YOSOF</v>
      </c>
      <c r="G72" s="403"/>
      <c r="H72" s="403"/>
      <c r="I72" s="403"/>
      <c r="J72" s="403"/>
      <c r="K72" s="403"/>
      <c r="L72" s="403"/>
      <c r="M72" s="403"/>
      <c r="N72" s="403"/>
      <c r="O72" s="399" t="s">
        <v>190</v>
      </c>
      <c r="P72" s="399"/>
      <c r="Q72" s="293" t="s">
        <v>187</v>
      </c>
      <c r="R72" s="294">
        <f>'Gastos no Dinheiro'!E19</f>
        <v>-1.2594458438287153</v>
      </c>
      <c r="S72" s="225"/>
    </row>
    <row r="73" spans="2:21" ht="13.5" customHeight="1">
      <c r="B73" s="201"/>
      <c r="C73" s="400">
        <f>'Gastos no Dinheiro'!B20</f>
        <v>42648</v>
      </c>
      <c r="D73" s="401"/>
      <c r="E73" s="401"/>
      <c r="F73" s="403" t="str">
        <f>'Gastos no Dinheiro'!F20&amp; " - " &amp; 'Gastos no Dinheiro'!C20</f>
        <v>ACUTE IT SDN - Conversor USB VGA</v>
      </c>
      <c r="G73" s="403"/>
      <c r="H73" s="403"/>
      <c r="I73" s="403"/>
      <c r="J73" s="403"/>
      <c r="K73" s="403"/>
      <c r="L73" s="403"/>
      <c r="M73" s="403"/>
      <c r="N73" s="403"/>
      <c r="O73" s="399" t="s">
        <v>193</v>
      </c>
      <c r="P73" s="399"/>
      <c r="Q73" s="293" t="s">
        <v>187</v>
      </c>
      <c r="R73" s="294">
        <f>'Gastos no Dinheiro'!E20</f>
        <v>-19.899244332493701</v>
      </c>
      <c r="S73" s="225"/>
    </row>
    <row r="74" spans="2:21" ht="13.5" customHeight="1">
      <c r="B74" s="201"/>
      <c r="C74" s="400">
        <f>'Gastos no Dinheiro'!B21</f>
        <v>42663</v>
      </c>
      <c r="D74" s="401"/>
      <c r="E74" s="401"/>
      <c r="F74" s="403" t="str">
        <f>'Gastos no Dinheiro'!F21&amp; " - " &amp; 'Gastos no Dinheiro'!C21</f>
        <v>Sunway Pyramid / KLCC - Taxi MATISA BIN ABU BAKAR</v>
      </c>
      <c r="G74" s="403"/>
      <c r="H74" s="403"/>
      <c r="I74" s="403"/>
      <c r="J74" s="403"/>
      <c r="K74" s="403"/>
      <c r="L74" s="403"/>
      <c r="M74" s="403"/>
      <c r="N74" s="403"/>
      <c r="O74" s="399" t="s">
        <v>190</v>
      </c>
      <c r="P74" s="399"/>
      <c r="Q74" s="293" t="s">
        <v>187</v>
      </c>
      <c r="R74" s="294">
        <f>'Gastos no Dinheiro'!E21</f>
        <v>-8.0100755667506292</v>
      </c>
      <c r="S74" s="225"/>
    </row>
    <row r="75" spans="2:21" ht="13.5" customHeight="1">
      <c r="B75" s="201"/>
      <c r="C75" s="400"/>
      <c r="D75" s="401"/>
      <c r="E75" s="401"/>
      <c r="F75" s="403"/>
      <c r="G75" s="403"/>
      <c r="H75" s="403"/>
      <c r="I75" s="403"/>
      <c r="J75" s="403"/>
      <c r="K75" s="403"/>
      <c r="L75" s="403"/>
      <c r="M75" s="403"/>
      <c r="N75" s="403"/>
      <c r="O75" s="399"/>
      <c r="P75" s="399"/>
      <c r="Q75" s="293"/>
      <c r="R75" s="294"/>
      <c r="S75" s="225"/>
    </row>
    <row r="76" spans="2:21" ht="13.5">
      <c r="B76" s="201"/>
      <c r="C76" s="205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5"/>
      <c r="P76" s="205"/>
      <c r="Q76" s="205"/>
      <c r="R76" s="205"/>
      <c r="S76" s="226"/>
    </row>
    <row r="77" spans="2:21" ht="13.5">
      <c r="B77" s="201"/>
      <c r="C77" s="227"/>
      <c r="D77" s="227"/>
      <c r="E77" s="227"/>
      <c r="F77" s="227"/>
      <c r="G77" s="227"/>
      <c r="H77" s="227"/>
      <c r="I77" s="227"/>
      <c r="J77" s="227"/>
      <c r="K77" s="227"/>
      <c r="L77" s="20"/>
      <c r="M77" s="344" t="s">
        <v>255</v>
      </c>
      <c r="N77" s="345"/>
      <c r="O77" s="345"/>
      <c r="P77" s="345"/>
      <c r="Q77" s="345"/>
      <c r="R77" s="346"/>
      <c r="S77" s="226"/>
    </row>
    <row r="78" spans="2:21" ht="13.5">
      <c r="B78" s="201"/>
      <c r="C78" s="404" t="s">
        <v>194</v>
      </c>
      <c r="D78" s="405"/>
      <c r="E78" s="405"/>
      <c r="F78" s="405"/>
      <c r="G78" s="405"/>
      <c r="H78" s="405"/>
      <c r="I78" s="405"/>
      <c r="J78" s="405"/>
      <c r="K78" s="406"/>
      <c r="L78" s="20"/>
      <c r="M78" s="407"/>
      <c r="N78" s="408"/>
      <c r="O78" s="408"/>
      <c r="P78" s="409"/>
      <c r="Q78" s="228" t="s">
        <v>54</v>
      </c>
      <c r="R78" s="229" t="str">
        <f>INDEX(APOIO!AL5:AL10,APOIO!AN3,1)</f>
        <v>US$</v>
      </c>
      <c r="S78" s="226"/>
    </row>
    <row r="79" spans="2:21" ht="13.5">
      <c r="B79" s="201"/>
      <c r="C79" s="347" t="s">
        <v>203</v>
      </c>
      <c r="D79" s="348"/>
      <c r="E79" s="348"/>
      <c r="F79" s="348"/>
      <c r="G79" s="348"/>
      <c r="H79" s="348"/>
      <c r="I79" s="348"/>
      <c r="J79" s="351">
        <f>-1760*R9</f>
        <v>-5491.2</v>
      </c>
      <c r="K79" s="352"/>
      <c r="L79" s="230"/>
      <c r="M79" s="322" t="s">
        <v>198</v>
      </c>
      <c r="N79" s="323"/>
      <c r="O79" s="323"/>
      <c r="P79" s="324"/>
      <c r="Q79" s="231">
        <f ca="1">SUMIF(O16:P75,APOIO!Y4,R16:R75)*R9</f>
        <v>-3184.7335556675052</v>
      </c>
      <c r="R79" s="231">
        <f ca="1">SUMIF(O16:P75,APOIO!Y4,R16:R75)</f>
        <v>-1020.7479345088158</v>
      </c>
      <c r="S79" s="226"/>
      <c r="U79" s="295"/>
    </row>
    <row r="80" spans="2:21" ht="13.5">
      <c r="B80" s="201"/>
      <c r="C80" s="347" t="s">
        <v>195</v>
      </c>
      <c r="D80" s="348"/>
      <c r="E80" s="348"/>
      <c r="F80" s="348"/>
      <c r="G80" s="348"/>
      <c r="H80" s="348"/>
      <c r="I80" s="348"/>
      <c r="J80" s="349">
        <f ca="1">Q82</f>
        <v>-6332.2896000000001</v>
      </c>
      <c r="K80" s="350"/>
      <c r="L80" s="230"/>
      <c r="M80" s="322" t="s">
        <v>190</v>
      </c>
      <c r="N80" s="323"/>
      <c r="O80" s="323"/>
      <c r="P80" s="324"/>
      <c r="Q80" s="231">
        <f ca="1">SUMIF(O16:P75,APOIO!Y5,R16:R75)*R9</f>
        <v>-80.239798488664974</v>
      </c>
      <c r="R80" s="232">
        <f ca="1">SUMIF(O16:P75,APOIO!Y5,R16:R75)</f>
        <v>-25.717884130982362</v>
      </c>
      <c r="S80" s="226"/>
    </row>
    <row r="81" spans="2:21" ht="13.5">
      <c r="B81" s="201"/>
      <c r="C81" s="347" t="s">
        <v>202</v>
      </c>
      <c r="D81" s="348"/>
      <c r="E81" s="348"/>
      <c r="F81" s="348"/>
      <c r="G81" s="348"/>
      <c r="H81" s="348"/>
      <c r="I81" s="348"/>
      <c r="J81" s="349"/>
      <c r="K81" s="350"/>
      <c r="L81" s="230"/>
      <c r="M81" s="322" t="s">
        <v>197</v>
      </c>
      <c r="N81" s="323"/>
      <c r="O81" s="323"/>
      <c r="P81" s="324"/>
      <c r="Q81" s="231">
        <f ca="1">SUMIF(O16:P75,APOIO!Y6,R16:R75)*R9</f>
        <v>0</v>
      </c>
      <c r="R81" s="232">
        <f ca="1">SUMIF(O16:P75,APOIO!Y6,R16:R75)</f>
        <v>0</v>
      </c>
      <c r="S81" s="226"/>
    </row>
    <row r="82" spans="2:21" ht="13.5">
      <c r="B82" s="201"/>
      <c r="C82" s="347" t="s">
        <v>196</v>
      </c>
      <c r="D82" s="348"/>
      <c r="E82" s="348"/>
      <c r="F82" s="348"/>
      <c r="G82" s="348"/>
      <c r="H82" s="348"/>
      <c r="I82" s="348"/>
      <c r="J82" s="349">
        <f ca="1">Q79+Q80+Q83</f>
        <v>-3546.8941964735504</v>
      </c>
      <c r="K82" s="350"/>
      <c r="L82" s="230"/>
      <c r="M82" s="322" t="s">
        <v>531</v>
      </c>
      <c r="N82" s="323"/>
      <c r="O82" s="323"/>
      <c r="P82" s="324"/>
      <c r="Q82" s="231">
        <f ca="1">SUMIF(O16:P75,APOIO!Y8,R16:R75)*R9</f>
        <v>-6332.2896000000001</v>
      </c>
      <c r="R82" s="232">
        <f ca="1">SUMIF(O16:P75,APOIO!Y8,R16:R75)</f>
        <v>-2029.58</v>
      </c>
      <c r="S82" s="226"/>
    </row>
    <row r="83" spans="2:21" ht="13.5">
      <c r="B83" s="201"/>
      <c r="C83" s="317" t="s">
        <v>254</v>
      </c>
      <c r="D83" s="318"/>
      <c r="E83" s="318"/>
      <c r="F83" s="318"/>
      <c r="G83" s="318"/>
      <c r="H83" s="318"/>
      <c r="I83" s="319"/>
      <c r="J83" s="320">
        <f ca="1">SUM(J79:K82)</f>
        <v>-15370.38379647355</v>
      </c>
      <c r="K83" s="321"/>
      <c r="L83" s="230"/>
      <c r="M83" s="322" t="s">
        <v>193</v>
      </c>
      <c r="N83" s="323"/>
      <c r="O83" s="323"/>
      <c r="P83" s="324"/>
      <c r="Q83" s="231">
        <f ca="1">SUMIF(O16:P75,APOIO!Y9,R16:R75)*R9</f>
        <v>-281.92084231738033</v>
      </c>
      <c r="R83" s="232">
        <f ca="1">SUMIF(O16:P75,APOIO!Y9,R16:R75)</f>
        <v>-90.359244332493688</v>
      </c>
      <c r="S83" s="226"/>
    </row>
    <row r="84" spans="2:21" ht="23.25" customHeight="1">
      <c r="B84" s="201"/>
      <c r="C84" s="205"/>
      <c r="D84" s="205"/>
      <c r="E84" s="205"/>
      <c r="F84" s="205"/>
      <c r="G84" s="205"/>
      <c r="H84" s="205"/>
      <c r="I84" s="205"/>
      <c r="J84" s="325"/>
      <c r="K84" s="325"/>
      <c r="L84" s="31"/>
      <c r="M84" s="326" t="s">
        <v>268</v>
      </c>
      <c r="N84" s="327"/>
      <c r="O84" s="327"/>
      <c r="P84" s="328"/>
      <c r="Q84" s="233">
        <f>Q85+Q86</f>
        <v>-9879.1837964735514</v>
      </c>
      <c r="R84" s="233">
        <f>R85+R86</f>
        <v>-3166.4050629722924</v>
      </c>
      <c r="S84" s="204"/>
      <c r="U84" s="295"/>
    </row>
    <row r="85" spans="2:21" ht="13.5">
      <c r="B85" s="201"/>
      <c r="C85" s="329" t="s">
        <v>528</v>
      </c>
      <c r="D85" s="330"/>
      <c r="E85" s="330"/>
      <c r="F85" s="330"/>
      <c r="G85" s="330"/>
      <c r="H85" s="330"/>
      <c r="I85" s="330"/>
      <c r="J85" s="331"/>
      <c r="K85" s="234"/>
      <c r="L85" s="31"/>
      <c r="M85" s="338" t="s">
        <v>529</v>
      </c>
      <c r="N85" s="339"/>
      <c r="O85" s="339"/>
      <c r="P85" s="340"/>
      <c r="Q85" s="231">
        <f>R85*R9</f>
        <v>-317.22619647355162</v>
      </c>
      <c r="R85" s="232">
        <f>SUMIF(Q16:Q75,"Não",R16:R75)</f>
        <v>-101.67506297229218</v>
      </c>
      <c r="S85" s="204"/>
    </row>
    <row r="86" spans="2:21" ht="13.5">
      <c r="B86" s="201"/>
      <c r="C86" s="332"/>
      <c r="D86" s="333"/>
      <c r="E86" s="333"/>
      <c r="F86" s="333"/>
      <c r="G86" s="333"/>
      <c r="H86" s="333"/>
      <c r="I86" s="333"/>
      <c r="J86" s="334"/>
      <c r="K86" s="234"/>
      <c r="L86" s="31"/>
      <c r="M86" s="341" t="s">
        <v>530</v>
      </c>
      <c r="N86" s="342"/>
      <c r="O86" s="342"/>
      <c r="P86" s="343"/>
      <c r="Q86" s="303">
        <f>R86*R$9</f>
        <v>-9561.9575999999997</v>
      </c>
      <c r="R86" s="238">
        <f>SUMIF(Q16:Q75,"Sim",R16:R75)</f>
        <v>-3064.73</v>
      </c>
      <c r="S86" s="204"/>
      <c r="U86" s="316"/>
    </row>
    <row r="87" spans="2:21" ht="13.5">
      <c r="B87" s="201"/>
      <c r="C87" s="332"/>
      <c r="D87" s="333"/>
      <c r="E87" s="333"/>
      <c r="F87" s="333"/>
      <c r="G87" s="333"/>
      <c r="H87" s="333"/>
      <c r="I87" s="333"/>
      <c r="J87" s="334"/>
      <c r="K87" s="234"/>
      <c r="L87" s="31"/>
      <c r="M87" s="235" t="s">
        <v>537</v>
      </c>
      <c r="N87" s="236"/>
      <c r="O87" s="236"/>
      <c r="P87" s="237"/>
      <c r="Q87" s="239">
        <f>R87*R$9</f>
        <v>11134.4064</v>
      </c>
      <c r="R87" s="240">
        <f>M13</f>
        <v>3568.72</v>
      </c>
      <c r="S87" s="204"/>
    </row>
    <row r="88" spans="2:21" ht="13.5">
      <c r="B88" s="201"/>
      <c r="C88" s="335"/>
      <c r="D88" s="336"/>
      <c r="E88" s="336"/>
      <c r="F88" s="336"/>
      <c r="G88" s="336"/>
      <c r="H88" s="336"/>
      <c r="I88" s="336"/>
      <c r="J88" s="337"/>
      <c r="K88" s="234"/>
      <c r="L88" s="31"/>
      <c r="M88" s="241" t="str">
        <f xml:space="preserve"> CONCATENATE("Taxa ", INDEX(APOIO!AL5:AL10,APOIO!AN3,1), " - Adiantamento"&amp; " + Diárias")</f>
        <v>Taxa US$ - Adiantamento + Diárias</v>
      </c>
      <c r="N88" s="242"/>
      <c r="O88" s="242"/>
      <c r="P88" s="242"/>
      <c r="Q88" s="285">
        <v>3.34</v>
      </c>
      <c r="R88" s="243"/>
      <c r="S88" s="204"/>
    </row>
    <row r="89" spans="2:21" ht="13.5">
      <c r="B89" s="201"/>
      <c r="C89" s="205"/>
      <c r="D89" s="205"/>
      <c r="E89" s="205"/>
      <c r="F89" s="205"/>
      <c r="G89" s="205"/>
      <c r="H89" s="205"/>
      <c r="I89" s="205"/>
      <c r="J89" s="244"/>
      <c r="K89" s="244"/>
      <c r="L89" s="31"/>
      <c r="M89" s="245" t="s">
        <v>272</v>
      </c>
      <c r="N89" s="246"/>
      <c r="O89" s="246"/>
      <c r="P89" s="246"/>
      <c r="Q89" s="247">
        <f>R89*R9</f>
        <v>9879.1837964735532</v>
      </c>
      <c r="R89" s="248">
        <f>R84*-1</f>
        <v>3166.4050629722924</v>
      </c>
      <c r="S89" s="204"/>
    </row>
    <row r="90" spans="2:21" ht="13.5">
      <c r="B90" s="201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35" t="s">
        <v>538</v>
      </c>
      <c r="N90" s="236"/>
      <c r="O90" s="236"/>
      <c r="P90" s="236"/>
      <c r="Q90" s="249">
        <f ca="1">R90*R$9</f>
        <v>0</v>
      </c>
      <c r="R90" s="249">
        <f ca="1">SUMIF(O16:P75,"carga",R16:R75)</f>
        <v>0</v>
      </c>
      <c r="S90" s="204"/>
    </row>
    <row r="91" spans="2:21" ht="13.5">
      <c r="B91" s="201"/>
      <c r="C91" s="202" t="s">
        <v>201</v>
      </c>
      <c r="D91" s="203"/>
      <c r="E91" s="31"/>
      <c r="F91" s="31"/>
      <c r="G91" s="31"/>
      <c r="H91" s="31"/>
      <c r="I91" s="31"/>
      <c r="J91" s="31"/>
      <c r="K91" s="31"/>
      <c r="L91" s="31"/>
      <c r="M91" s="235" t="str">
        <f ca="1">IF((Q87+Q90)&gt;((R87+R90)*R9),"Variação Cambial Passiva",IF((Q87+Q90)&lt;(($R$87+$R$90)*R9),"Variação Cambial Ativa",IF((Q87+Q90)=(($R$87+$R$90)*R9),"Variação Cambial","")))</f>
        <v>Variação Cambial</v>
      </c>
      <c r="N91" s="236"/>
      <c r="O91" s="236"/>
      <c r="P91" s="237"/>
      <c r="Q91" s="250">
        <f ca="1">IF(R9="","",((R87+R90)*R9)-(Q87+Q90))</f>
        <v>0</v>
      </c>
      <c r="R91" s="251"/>
      <c r="S91" s="204"/>
    </row>
    <row r="92" spans="2:21" ht="13.5">
      <c r="B92" s="201"/>
      <c r="C92" s="252" t="s">
        <v>658</v>
      </c>
      <c r="D92" s="236"/>
      <c r="E92" s="236"/>
      <c r="F92" s="253" t="s">
        <v>2</v>
      </c>
      <c r="G92" s="253">
        <v>199</v>
      </c>
      <c r="H92" s="254" t="s">
        <v>659</v>
      </c>
      <c r="I92" s="254"/>
      <c r="J92" s="255"/>
      <c r="K92" s="256"/>
      <c r="L92" s="257"/>
      <c r="M92" s="258" t="s">
        <v>545</v>
      </c>
      <c r="N92" s="259"/>
      <c r="O92" s="259"/>
      <c r="P92" s="260"/>
      <c r="Q92" s="261">
        <f>R92*R9</f>
        <v>1255.2226035264471</v>
      </c>
      <c r="R92" s="262">
        <f>R87-R89</f>
        <v>402.3149370277074</v>
      </c>
      <c r="S92" s="204"/>
    </row>
    <row r="93" spans="2:21" ht="13.5">
      <c r="B93" s="201"/>
      <c r="C93" s="203"/>
      <c r="D93" s="203"/>
      <c r="E93" s="31"/>
      <c r="F93" s="31"/>
      <c r="G93" s="31"/>
      <c r="H93" s="31"/>
      <c r="I93" s="31"/>
      <c r="J93" s="31"/>
      <c r="K93" s="31"/>
      <c r="L93" s="31"/>
      <c r="M93" s="205"/>
      <c r="N93" s="205"/>
      <c r="O93" s="205"/>
      <c r="P93" s="205"/>
      <c r="Q93" s="205"/>
      <c r="R93" s="205"/>
      <c r="S93" s="204"/>
    </row>
    <row r="94" spans="2:21" ht="13.5">
      <c r="B94" s="201"/>
      <c r="C94" s="203"/>
      <c r="D94" s="203"/>
      <c r="E94" s="31"/>
      <c r="F94" s="31"/>
      <c r="G94" s="31"/>
      <c r="H94" s="31"/>
      <c r="I94" s="31"/>
      <c r="J94" s="31"/>
      <c r="K94" s="31"/>
      <c r="L94" s="31"/>
      <c r="M94" s="205"/>
      <c r="N94" s="205"/>
      <c r="O94" s="205"/>
      <c r="P94" s="205"/>
      <c r="Q94" s="205"/>
      <c r="R94" s="205"/>
      <c r="S94" s="204"/>
    </row>
    <row r="95" spans="2:21" ht="13.5">
      <c r="B95" s="201"/>
      <c r="C95" s="206" t="s">
        <v>9</v>
      </c>
      <c r="D95" s="263"/>
      <c r="E95" s="263"/>
      <c r="F95" s="263"/>
      <c r="G95" s="263"/>
      <c r="H95" s="263"/>
      <c r="I95" s="263"/>
      <c r="J95" s="203"/>
      <c r="K95" s="203"/>
      <c r="L95" s="203"/>
      <c r="M95" s="203"/>
      <c r="N95" s="203"/>
      <c r="O95" s="223"/>
      <c r="P95" s="203"/>
      <c r="Q95" s="203"/>
      <c r="R95" s="203"/>
      <c r="S95" s="204"/>
    </row>
    <row r="96" spans="2:21" ht="13.5">
      <c r="B96" s="201"/>
      <c r="C96" s="359" t="s">
        <v>544</v>
      </c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1"/>
      <c r="S96" s="204"/>
    </row>
    <row r="97" spans="2:19" ht="13.5">
      <c r="B97" s="201"/>
      <c r="C97" s="362"/>
      <c r="D97" s="363"/>
      <c r="E97" s="363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4"/>
      <c r="S97" s="204"/>
    </row>
    <row r="98" spans="2:19" ht="13.5">
      <c r="B98" s="201"/>
      <c r="C98" s="362"/>
      <c r="D98" s="363"/>
      <c r="E98" s="363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4"/>
      <c r="S98" s="204"/>
    </row>
    <row r="99" spans="2:19" ht="13.5">
      <c r="B99" s="201"/>
      <c r="C99" s="365"/>
      <c r="D99" s="366"/>
      <c r="E99" s="366"/>
      <c r="F99" s="366"/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7"/>
      <c r="S99" s="204"/>
    </row>
    <row r="100" spans="2:19" ht="13.5">
      <c r="B100" s="201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204"/>
    </row>
    <row r="101" spans="2:19" ht="13.5">
      <c r="B101" s="201"/>
      <c r="C101" s="264"/>
      <c r="D101" s="368" t="s">
        <v>332</v>
      </c>
      <c r="E101" s="368"/>
      <c r="F101" s="368"/>
      <c r="G101" s="368"/>
      <c r="H101" s="368"/>
      <c r="I101" s="369"/>
      <c r="J101" s="43"/>
      <c r="K101" s="43"/>
      <c r="L101" s="43"/>
      <c r="M101" s="43"/>
      <c r="N101" s="43"/>
      <c r="O101" s="43"/>
      <c r="P101" s="43"/>
      <c r="Q101" s="43"/>
      <c r="R101" s="43"/>
      <c r="S101" s="204"/>
    </row>
    <row r="102" spans="2:19" ht="13.5">
      <c r="B102" s="201"/>
      <c r="C102" s="265"/>
      <c r="D102" s="370" t="s">
        <v>333</v>
      </c>
      <c r="E102" s="371"/>
      <c r="F102" s="371"/>
      <c r="G102" s="371"/>
      <c r="H102" s="371"/>
      <c r="I102" s="372"/>
      <c r="J102" s="43"/>
      <c r="K102" s="43"/>
      <c r="L102" s="43"/>
      <c r="M102" s="43"/>
      <c r="N102" s="43"/>
      <c r="O102" s="43"/>
      <c r="P102" s="43"/>
      <c r="Q102" s="43"/>
      <c r="R102" s="43"/>
      <c r="S102" s="204"/>
    </row>
    <row r="103" spans="2:19" ht="13.5">
      <c r="B103" s="201"/>
      <c r="C103" s="25" t="s">
        <v>10</v>
      </c>
      <c r="D103" s="373" t="s">
        <v>11</v>
      </c>
      <c r="E103" s="374"/>
      <c r="F103" s="374"/>
      <c r="G103" s="374"/>
      <c r="H103" s="374"/>
      <c r="I103" s="375"/>
      <c r="J103" s="43"/>
      <c r="K103" s="43"/>
      <c r="L103" s="43"/>
      <c r="M103" s="43"/>
      <c r="N103" s="43"/>
      <c r="O103" s="43"/>
      <c r="P103" s="43"/>
      <c r="Q103" s="43"/>
      <c r="R103" s="43"/>
      <c r="S103" s="204"/>
    </row>
    <row r="104" spans="2:19" ht="13.5">
      <c r="B104" s="201"/>
      <c r="C104" s="26" t="s">
        <v>12</v>
      </c>
      <c r="D104" s="376"/>
      <c r="E104" s="377"/>
      <c r="F104" s="377"/>
      <c r="G104" s="377"/>
      <c r="H104" s="377"/>
      <c r="I104" s="378"/>
      <c r="J104" s="43"/>
      <c r="K104" s="43"/>
      <c r="L104" s="43"/>
      <c r="M104" s="43"/>
      <c r="N104" s="43"/>
      <c r="O104" s="43"/>
      <c r="P104" s="43"/>
      <c r="Q104" s="43"/>
      <c r="R104" s="43"/>
      <c r="S104" s="204"/>
    </row>
    <row r="105" spans="2:19" ht="13.5">
      <c r="B105" s="201"/>
      <c r="C105" s="26" t="s">
        <v>13</v>
      </c>
      <c r="D105" s="379"/>
      <c r="E105" s="380"/>
      <c r="F105" s="380"/>
      <c r="G105" s="380"/>
      <c r="H105" s="380"/>
      <c r="I105" s="381"/>
      <c r="J105" s="31"/>
      <c r="K105" s="31"/>
      <c r="L105" s="31"/>
      <c r="M105" s="43"/>
      <c r="N105" s="43"/>
      <c r="O105" s="43"/>
      <c r="P105" s="31"/>
      <c r="Q105" s="31"/>
      <c r="R105" s="31"/>
      <c r="S105" s="204"/>
    </row>
    <row r="106" spans="2:19" ht="14.25" thickBot="1">
      <c r="B106" s="201"/>
      <c r="C106" s="266"/>
      <c r="D106" s="267"/>
      <c r="E106" s="267"/>
      <c r="F106" s="267"/>
      <c r="G106" s="268"/>
      <c r="H106" s="268"/>
      <c r="I106" s="269"/>
      <c r="J106" s="31"/>
      <c r="K106" s="31"/>
      <c r="L106" s="31"/>
      <c r="M106" s="43"/>
      <c r="N106" s="43"/>
      <c r="O106" s="43"/>
      <c r="P106" s="31"/>
      <c r="Q106" s="31"/>
      <c r="R106" s="31"/>
      <c r="S106" s="204"/>
    </row>
    <row r="107" spans="2:19" ht="15" thickTop="1" thickBot="1">
      <c r="B107" s="201"/>
      <c r="C107" s="203"/>
      <c r="D107" s="203"/>
      <c r="E107" s="31"/>
      <c r="F107" s="31"/>
      <c r="G107" s="31"/>
      <c r="H107" s="31"/>
      <c r="I107" s="31"/>
      <c r="J107" s="31"/>
      <c r="K107" s="205"/>
      <c r="L107" s="205"/>
      <c r="M107" s="205"/>
      <c r="N107" s="387" t="s">
        <v>14</v>
      </c>
      <c r="O107" s="388"/>
      <c r="P107" s="388"/>
      <c r="Q107" s="388"/>
      <c r="R107" s="389"/>
      <c r="S107" s="270"/>
    </row>
    <row r="108" spans="2:19" ht="14.25" thickTop="1">
      <c r="B108" s="201"/>
      <c r="C108" s="206"/>
      <c r="D108" s="390" t="s">
        <v>15</v>
      </c>
      <c r="E108" s="391"/>
      <c r="F108" s="391"/>
      <c r="G108" s="391"/>
      <c r="H108" s="391"/>
      <c r="I108" s="392"/>
      <c r="J108" s="206"/>
      <c r="K108" s="205"/>
      <c r="L108" s="205"/>
      <c r="M108" s="205"/>
      <c r="N108" s="393" t="s">
        <v>16</v>
      </c>
      <c r="O108" s="394"/>
      <c r="P108" s="205"/>
      <c r="Q108" s="393" t="s">
        <v>17</v>
      </c>
      <c r="R108" s="394"/>
      <c r="S108" s="204"/>
    </row>
    <row r="109" spans="2:19" ht="13.5">
      <c r="B109" s="201"/>
      <c r="C109" s="31" t="s">
        <v>10</v>
      </c>
      <c r="D109" s="395">
        <f ca="1">NOW()</f>
        <v>42692.378325694444</v>
      </c>
      <c r="E109" s="396"/>
      <c r="F109" s="396"/>
      <c r="G109" s="396"/>
      <c r="H109" s="396"/>
      <c r="I109" s="397"/>
      <c r="J109" s="31"/>
      <c r="K109" s="205"/>
      <c r="L109" s="219"/>
      <c r="M109" s="205"/>
      <c r="N109" s="398">
        <f ca="1">TODAY()</f>
        <v>42692</v>
      </c>
      <c r="O109" s="378"/>
      <c r="P109" s="205"/>
      <c r="Q109" s="376" t="s">
        <v>11</v>
      </c>
      <c r="R109" s="378"/>
      <c r="S109" s="204"/>
    </row>
    <row r="110" spans="2:19" ht="13.5">
      <c r="B110" s="201"/>
      <c r="C110" s="32" t="s">
        <v>12</v>
      </c>
      <c r="D110" s="354" t="s">
        <v>661</v>
      </c>
      <c r="E110" s="355"/>
      <c r="F110" s="355"/>
      <c r="G110" s="355"/>
      <c r="H110" s="355"/>
      <c r="I110" s="356"/>
      <c r="J110" s="32"/>
      <c r="K110" s="205"/>
      <c r="L110" s="20"/>
      <c r="M110" s="205"/>
      <c r="N110" s="357" t="s">
        <v>532</v>
      </c>
      <c r="O110" s="358"/>
      <c r="P110" s="205"/>
      <c r="Q110" s="357" t="s">
        <v>18</v>
      </c>
      <c r="R110" s="358"/>
      <c r="S110" s="204"/>
    </row>
    <row r="111" spans="2:19" ht="13.5">
      <c r="B111" s="201"/>
      <c r="C111" s="32" t="s">
        <v>13</v>
      </c>
      <c r="D111" s="382"/>
      <c r="E111" s="383"/>
      <c r="F111" s="383"/>
      <c r="G111" s="383"/>
      <c r="H111" s="383"/>
      <c r="I111" s="384"/>
      <c r="J111" s="32"/>
      <c r="K111" s="205"/>
      <c r="L111" s="230"/>
      <c r="M111" s="205"/>
      <c r="N111" s="385"/>
      <c r="O111" s="386"/>
      <c r="P111" s="205"/>
      <c r="Q111" s="385"/>
      <c r="R111" s="386"/>
      <c r="S111" s="204"/>
    </row>
    <row r="112" spans="2:19" ht="13.5">
      <c r="B112" s="201"/>
      <c r="C112" s="42"/>
      <c r="D112" s="43"/>
      <c r="E112" s="43"/>
      <c r="F112" s="211"/>
      <c r="G112" s="211"/>
      <c r="H112" s="211"/>
      <c r="I112" s="211"/>
      <c r="J112" s="230"/>
      <c r="K112" s="230"/>
      <c r="L112" s="230"/>
      <c r="M112" s="230"/>
      <c r="N112" s="230"/>
      <c r="O112" s="230"/>
      <c r="P112" s="230"/>
      <c r="Q112" s="230"/>
      <c r="R112" s="230"/>
      <c r="S112" s="204"/>
    </row>
    <row r="113" spans="2:19" ht="14.25" thickBot="1">
      <c r="B113" s="271"/>
      <c r="C113" s="272"/>
      <c r="D113" s="273"/>
      <c r="E113" s="273"/>
      <c r="F113" s="353"/>
      <c r="G113" s="353"/>
      <c r="H113" s="274"/>
      <c r="I113" s="274"/>
      <c r="J113" s="275"/>
      <c r="K113" s="275"/>
      <c r="L113" s="275"/>
      <c r="M113" s="275"/>
      <c r="N113" s="275"/>
      <c r="O113" s="275"/>
      <c r="P113" s="275"/>
      <c r="Q113" s="275"/>
      <c r="R113" s="275"/>
      <c r="S113" s="276"/>
    </row>
    <row r="114" spans="2:19" ht="12" thickTop="1"/>
  </sheetData>
  <protectedRanges>
    <protectedRange sqref="C6 C9 H9 R9 Q88 J79:K81 E92 H92 J92 C96 D110:I111 R6 N109:R111 C16:R75" name="Intervalo1"/>
  </protectedRanges>
  <mergeCells count="233">
    <mergeCell ref="O66:P66"/>
    <mergeCell ref="O67:P67"/>
    <mergeCell ref="O68:P68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9:P69"/>
    <mergeCell ref="O70:P70"/>
    <mergeCell ref="O71:P71"/>
    <mergeCell ref="O72:P72"/>
    <mergeCell ref="O73:P73"/>
    <mergeCell ref="O74:P74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F57:N57"/>
    <mergeCell ref="F58:N58"/>
    <mergeCell ref="F59:N59"/>
    <mergeCell ref="F60:N60"/>
    <mergeCell ref="F61:N61"/>
    <mergeCell ref="F62:N62"/>
    <mergeCell ref="C69:E69"/>
    <mergeCell ref="C70:E70"/>
    <mergeCell ref="C71:E71"/>
    <mergeCell ref="C72:E72"/>
    <mergeCell ref="C73:E73"/>
    <mergeCell ref="C74:E74"/>
    <mergeCell ref="F56:N56"/>
    <mergeCell ref="F69:N69"/>
    <mergeCell ref="F70:N70"/>
    <mergeCell ref="F71:N71"/>
    <mergeCell ref="F72:N72"/>
    <mergeCell ref="F73:N73"/>
    <mergeCell ref="F74:N74"/>
    <mergeCell ref="F63:N63"/>
    <mergeCell ref="F64:N64"/>
    <mergeCell ref="F65:N65"/>
    <mergeCell ref="F66:N66"/>
    <mergeCell ref="F67:N67"/>
    <mergeCell ref="F68:N68"/>
    <mergeCell ref="O33:P33"/>
    <mergeCell ref="O34:P34"/>
    <mergeCell ref="O35:P35"/>
    <mergeCell ref="O36:P36"/>
    <mergeCell ref="O37:P37"/>
    <mergeCell ref="O38:P38"/>
    <mergeCell ref="O39:P39"/>
    <mergeCell ref="O40:P40"/>
    <mergeCell ref="C56:E56"/>
    <mergeCell ref="O24:P24"/>
    <mergeCell ref="O25:P25"/>
    <mergeCell ref="O26:P26"/>
    <mergeCell ref="O27:P27"/>
    <mergeCell ref="O28:P28"/>
    <mergeCell ref="O29:P29"/>
    <mergeCell ref="O30:P30"/>
    <mergeCell ref="O31:P31"/>
    <mergeCell ref="F32:N32"/>
    <mergeCell ref="O32:P32"/>
    <mergeCell ref="C51:E5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F47:N47"/>
    <mergeCell ref="O49:P49"/>
    <mergeCell ref="O50:P50"/>
    <mergeCell ref="C24:E24"/>
    <mergeCell ref="C25:E25"/>
    <mergeCell ref="C26:E26"/>
    <mergeCell ref="C27:E27"/>
    <mergeCell ref="C28:E28"/>
    <mergeCell ref="C29:E29"/>
    <mergeCell ref="C30:E30"/>
    <mergeCell ref="C31:E31"/>
    <mergeCell ref="F33:N33"/>
    <mergeCell ref="F34:N34"/>
    <mergeCell ref="F35:N35"/>
    <mergeCell ref="F36:N36"/>
    <mergeCell ref="F37:N37"/>
    <mergeCell ref="F38:N38"/>
    <mergeCell ref="F39:N39"/>
    <mergeCell ref="F40:N40"/>
    <mergeCell ref="F24:N24"/>
    <mergeCell ref="F25:N25"/>
    <mergeCell ref="F26:N26"/>
    <mergeCell ref="F27:N27"/>
    <mergeCell ref="F28:N28"/>
    <mergeCell ref="F53:N53"/>
    <mergeCell ref="F54:N54"/>
    <mergeCell ref="F55:N55"/>
    <mergeCell ref="F75:N75"/>
    <mergeCell ref="O20:P20"/>
    <mergeCell ref="C52:E52"/>
    <mergeCell ref="C53:E53"/>
    <mergeCell ref="C54:E54"/>
    <mergeCell ref="C55:E55"/>
    <mergeCell ref="C75:E75"/>
    <mergeCell ref="F41:N41"/>
    <mergeCell ref="F42:N42"/>
    <mergeCell ref="F43:N43"/>
    <mergeCell ref="F48:N48"/>
    <mergeCell ref="O41:P41"/>
    <mergeCell ref="O42:P42"/>
    <mergeCell ref="O43:P43"/>
    <mergeCell ref="O44:P44"/>
    <mergeCell ref="O45:P45"/>
    <mergeCell ref="O46:P46"/>
    <mergeCell ref="O47:P47"/>
    <mergeCell ref="O48:P48"/>
    <mergeCell ref="F44:N44"/>
    <mergeCell ref="F45:N45"/>
    <mergeCell ref="C20:E20"/>
    <mergeCell ref="F20:N20"/>
    <mergeCell ref="C41:E41"/>
    <mergeCell ref="C42:E42"/>
    <mergeCell ref="C43:E43"/>
    <mergeCell ref="C44:E44"/>
    <mergeCell ref="C45:E45"/>
    <mergeCell ref="C46:E46"/>
    <mergeCell ref="C23:E23"/>
    <mergeCell ref="F23:N23"/>
    <mergeCell ref="F46:N46"/>
    <mergeCell ref="F29:N29"/>
    <mergeCell ref="F30:N30"/>
    <mergeCell ref="F31:N31"/>
    <mergeCell ref="C19:E19"/>
    <mergeCell ref="F19:N19"/>
    <mergeCell ref="O19:P19"/>
    <mergeCell ref="B2:S2"/>
    <mergeCell ref="B3:S3"/>
    <mergeCell ref="C6:K6"/>
    <mergeCell ref="H9:I9"/>
    <mergeCell ref="O10:R10"/>
    <mergeCell ref="C9:E9"/>
    <mergeCell ref="C17:E17"/>
    <mergeCell ref="F17:N17"/>
    <mergeCell ref="O17:P17"/>
    <mergeCell ref="C18:E18"/>
    <mergeCell ref="F18:N18"/>
    <mergeCell ref="O18:P18"/>
    <mergeCell ref="O11:P11"/>
    <mergeCell ref="C15:E15"/>
    <mergeCell ref="F15:N15"/>
    <mergeCell ref="C16:E16"/>
    <mergeCell ref="F16:N16"/>
    <mergeCell ref="O16:P16"/>
    <mergeCell ref="K9:O9"/>
    <mergeCell ref="O23:P23"/>
    <mergeCell ref="C21:E21"/>
    <mergeCell ref="F21:N21"/>
    <mergeCell ref="O21:P21"/>
    <mergeCell ref="C22:E22"/>
    <mergeCell ref="F22:N22"/>
    <mergeCell ref="O22:P22"/>
    <mergeCell ref="C78:K78"/>
    <mergeCell ref="M78:P78"/>
    <mergeCell ref="C49:E49"/>
    <mergeCell ref="C47:E47"/>
    <mergeCell ref="C48:E48"/>
    <mergeCell ref="C50:E50"/>
    <mergeCell ref="F49:N49"/>
    <mergeCell ref="F50:N50"/>
    <mergeCell ref="O51:P51"/>
    <mergeCell ref="O52:P52"/>
    <mergeCell ref="O53:P53"/>
    <mergeCell ref="O54:P54"/>
    <mergeCell ref="O55:P55"/>
    <mergeCell ref="O75:P75"/>
    <mergeCell ref="O56:P56"/>
    <mergeCell ref="F51:N51"/>
    <mergeCell ref="F52:N52"/>
    <mergeCell ref="F113:G113"/>
    <mergeCell ref="D110:I110"/>
    <mergeCell ref="N110:O110"/>
    <mergeCell ref="C96:R99"/>
    <mergeCell ref="D101:I101"/>
    <mergeCell ref="D102:I102"/>
    <mergeCell ref="D103:I103"/>
    <mergeCell ref="D104:I104"/>
    <mergeCell ref="D105:I105"/>
    <mergeCell ref="Q110:R110"/>
    <mergeCell ref="D111:I111"/>
    <mergeCell ref="N111:O111"/>
    <mergeCell ref="Q111:R111"/>
    <mergeCell ref="N107:R107"/>
    <mergeCell ref="D108:I108"/>
    <mergeCell ref="N108:O108"/>
    <mergeCell ref="Q108:R108"/>
    <mergeCell ref="D109:I109"/>
    <mergeCell ref="N109:O109"/>
    <mergeCell ref="Q109:R109"/>
    <mergeCell ref="C83:I83"/>
    <mergeCell ref="J83:K83"/>
    <mergeCell ref="M83:P83"/>
    <mergeCell ref="J84:K84"/>
    <mergeCell ref="M84:P84"/>
    <mergeCell ref="C85:J88"/>
    <mergeCell ref="M85:P85"/>
    <mergeCell ref="M86:P86"/>
    <mergeCell ref="M77:R77"/>
    <mergeCell ref="C81:I81"/>
    <mergeCell ref="J81:K81"/>
    <mergeCell ref="M81:P81"/>
    <mergeCell ref="C82:I82"/>
    <mergeCell ref="J82:K82"/>
    <mergeCell ref="M82:P82"/>
    <mergeCell ref="C79:I79"/>
    <mergeCell ref="J79:K79"/>
    <mergeCell ref="M79:P79"/>
    <mergeCell ref="C80:I80"/>
    <mergeCell ref="J80:K80"/>
    <mergeCell ref="M80:P80"/>
  </mergeCells>
  <conditionalFormatting sqref="M92">
    <cfRule type="cellIs" dxfId="23" priority="14" operator="equal">
      <formula>"Devolução"</formula>
    </cfRule>
  </conditionalFormatting>
  <conditionalFormatting sqref="Q92:R92">
    <cfRule type="cellIs" dxfId="22" priority="12" stopIfTrue="1" operator="equal">
      <formula>#REF!</formula>
    </cfRule>
    <cfRule type="cellIs" dxfId="21" priority="13" stopIfTrue="1" operator="equal">
      <formula>#REF!</formula>
    </cfRule>
  </conditionalFormatting>
  <conditionalFormatting sqref="M92">
    <cfRule type="cellIs" dxfId="20" priority="10" stopIfTrue="1" operator="equal">
      <formula>#REF!</formula>
    </cfRule>
    <cfRule type="cellIs" dxfId="19" priority="11" stopIfTrue="1" operator="equal">
      <formula>#REF!</formula>
    </cfRule>
  </conditionalFormatting>
  <conditionalFormatting sqref="M91">
    <cfRule type="cellIs" dxfId="18" priority="5" operator="equal">
      <formula>"Variação Cambial Passiva"</formula>
    </cfRule>
    <cfRule type="cellIs" dxfId="17" priority="6" operator="equal">
      <formula>"Variação Cambial Passiva"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" priority="8" stopIfTrue="1" operator="equal">
      <formula>#REF!</formula>
    </cfRule>
    <cfRule type="cellIs" dxfId="15" priority="9" stopIfTrue="1" operator="equal">
      <formula>#REF!</formula>
    </cfRule>
  </conditionalFormatting>
  <conditionalFormatting sqref="M88">
    <cfRule type="cellIs" dxfId="14" priority="1" operator="equal">
      <formula>"Variação Cambial Passiva"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3" stopIfTrue="1" operator="equal">
      <formula>#REF!</formula>
    </cfRule>
    <cfRule type="cellIs" dxfId="12" priority="4" stopIfTrue="1" operator="equal">
      <formula>#REF!</formula>
    </cfRule>
  </conditionalFormatting>
  <dataValidations count="7">
    <dataValidation allowBlank="1" showInputMessage="1" showErrorMessage="1" promptTitle="Passagens" prompt="Obtenha este valor com a Administração." sqref="J79:K79"/>
    <dataValidation allowBlank="1" showInputMessage="1" showErrorMessage="1" promptTitle="Hotel" prompt="Obtenha este valor com a Administração." sqref="J80:K80"/>
    <dataValidation allowBlank="1" showInputMessage="1" showErrorMessage="1" promptTitle="Carro" prompt="Obtenha este valor com a Administração." sqref="J81:K81"/>
    <dataValidation type="list" allowBlank="1" showInputMessage="1" showErrorMessage="1" sqref="L110">
      <formula1>#REF!</formula1>
    </dataValidation>
    <dataValidation allowBlank="1" showInputMessage="1" showErrorMessage="1" promptTitle="Justificativa" prompt="Insira a mesma justificativa apresentada na Requisição da Viagem." sqref="C96:R99"/>
    <dataValidation allowBlank="1" showInputMessage="1" showErrorMessage="1" promptTitle="TX. Câmbio Adto." prompt="Para obter o valor da Taxa de Câmbio de Adiantamento entre em contato com a Administração." sqref="Q88"/>
    <dataValidation allowBlank="1" showInputMessage="1" showErrorMessage="1" promptTitle="TX. Câmbio" prompt="Utilizar o valor da taxa de câmbio turismo (Venda) do dia da prestação de contas, através do site do banco do brasil www.bb.gov.br_x000a_" sqref="R9"/>
  </dataValidations>
  <hyperlinks>
    <hyperlink ref="Q9" r:id="rId1"/>
  </hyperlinks>
  <pageMargins left="0.7" right="0.7" top="0.75" bottom="0.75" header="0.3" footer="0.3"/>
  <pageSetup paperSize="9" scale="59" fitToHeight="0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APOIO!AC3:AC6</xm:f>
          </x14:formula1>
          <xm:sqref>Q110</xm:sqref>
        </x14:dataValidation>
        <x14:dataValidation type="list" allowBlank="1" showInputMessage="1" showErrorMessage="1">
          <x14:formula1>
            <xm:f>APOIO!AC11:AC16</xm:f>
          </x14:formula1>
          <xm:sqref>N110</xm:sqref>
        </x14:dataValidation>
        <x14:dataValidation type="list" allowBlank="1" showInputMessage="1" showErrorMessage="1">
          <x14:formula1>
            <xm:f>APOIO!$Y$3:$Y$14</xm:f>
          </x14:formula1>
          <xm:sqref>O16:P75</xm:sqref>
        </x14:dataValidation>
        <x14:dataValidation type="list" allowBlank="1" showInputMessage="1" showErrorMessage="1">
          <x14:formula1>
            <xm:f>APOIO!Y$25:Y$27</xm:f>
          </x14:formula1>
          <xm:sqref>Q16:Q75</xm:sqref>
        </x14:dataValidation>
        <x14:dataValidation type="list" allowBlank="1" showErrorMessage="1" errorTitle="Erro" error="Selecione um projeto">
          <x14:formula1>
            <xm:f>APOIO!B3:B50</xm:f>
          </x14:formula1>
          <xm:sqref>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CZ666"/>
  <sheetViews>
    <sheetView showGridLines="0" tabSelected="1" topLeftCell="U1" zoomScale="80" workbookViewId="0">
      <selection activeCell="B40" sqref="B40"/>
    </sheetView>
  </sheetViews>
  <sheetFormatPr defaultRowHeight="12.75"/>
  <cols>
    <col min="1" max="1" width="9.140625" style="46"/>
    <col min="2" max="2" width="37.85546875" style="46" customWidth="1"/>
    <col min="3" max="3" width="37.140625" style="47" bestFit="1" customWidth="1"/>
    <col min="4" max="4" width="10.140625" style="46" bestFit="1" customWidth="1"/>
    <col min="5" max="5" width="17.28515625" style="47" customWidth="1"/>
    <col min="6" max="6" width="13.5703125" style="47" bestFit="1" customWidth="1"/>
    <col min="7" max="7" width="13.5703125" style="46" bestFit="1" customWidth="1"/>
    <col min="8" max="8" width="16.7109375" style="46" customWidth="1"/>
    <col min="9" max="9" width="17" style="46" bestFit="1" customWidth="1"/>
    <col min="10" max="10" width="13.5703125" style="46" bestFit="1" customWidth="1"/>
    <col min="11" max="11" width="16" style="46" bestFit="1" customWidth="1"/>
    <col min="12" max="12" width="14.42578125" style="46" bestFit="1" customWidth="1"/>
    <col min="13" max="13" width="18.7109375" style="46" bestFit="1" customWidth="1"/>
    <col min="14" max="14" width="15.5703125" style="46" bestFit="1" customWidth="1"/>
    <col min="15" max="15" width="17" style="46" bestFit="1" customWidth="1"/>
    <col min="16" max="16" width="13.5703125" style="46" bestFit="1" customWidth="1"/>
    <col min="17" max="17" width="12.5703125" style="46" customWidth="1"/>
    <col min="18" max="18" width="13.5703125" style="46" bestFit="1" customWidth="1"/>
    <col min="19" max="24" width="9.140625" style="46"/>
    <col min="25" max="25" width="25" style="46" bestFit="1" customWidth="1"/>
    <col min="26" max="26" width="9.140625" style="46"/>
    <col min="27" max="27" width="35.28515625" style="46" customWidth="1"/>
    <col min="28" max="28" width="9.140625" style="46"/>
    <col min="29" max="29" width="25.140625" style="46" customWidth="1"/>
    <col min="30" max="30" width="9.140625" style="46"/>
    <col min="31" max="31" width="30.7109375" style="46" bestFit="1" customWidth="1"/>
    <col min="32" max="32" width="9.140625" style="46"/>
    <col min="33" max="33" width="44.140625" style="46" customWidth="1"/>
    <col min="34" max="34" width="9.140625" style="46"/>
    <col min="35" max="35" width="20.7109375" style="46" customWidth="1"/>
    <col min="36" max="36" width="24" style="46" customWidth="1"/>
    <col min="37" max="37" width="9.140625" style="46"/>
    <col min="38" max="38" width="18.140625" style="46" bestFit="1" customWidth="1"/>
    <col min="39" max="39" width="9.140625" style="46"/>
    <col min="40" max="40" width="15.85546875" style="46" bestFit="1" customWidth="1"/>
    <col min="41" max="257" width="9.140625" style="46"/>
    <col min="258" max="258" width="37.85546875" style="46" customWidth="1"/>
    <col min="259" max="259" width="37.140625" style="46" bestFit="1" customWidth="1"/>
    <col min="260" max="260" width="10.140625" style="46" bestFit="1" customWidth="1"/>
    <col min="261" max="261" width="17.28515625" style="46" customWidth="1"/>
    <col min="262" max="263" width="13.5703125" style="46" bestFit="1" customWidth="1"/>
    <col min="264" max="264" width="16.7109375" style="46" customWidth="1"/>
    <col min="265" max="265" width="17" style="46" bestFit="1" customWidth="1"/>
    <col min="266" max="266" width="13.5703125" style="46" bestFit="1" customWidth="1"/>
    <col min="267" max="267" width="16" style="46" bestFit="1" customWidth="1"/>
    <col min="268" max="268" width="14.42578125" style="46" bestFit="1" customWidth="1"/>
    <col min="269" max="269" width="18.7109375" style="46" bestFit="1" customWidth="1"/>
    <col min="270" max="270" width="15.5703125" style="46" bestFit="1" customWidth="1"/>
    <col min="271" max="271" width="17" style="46" bestFit="1" customWidth="1"/>
    <col min="272" max="272" width="11.28515625" style="46" customWidth="1"/>
    <col min="273" max="273" width="12.5703125" style="46" customWidth="1"/>
    <col min="274" max="274" width="13.5703125" style="46" bestFit="1" customWidth="1"/>
    <col min="275" max="280" width="9.140625" style="46"/>
    <col min="281" max="281" width="25" style="46" bestFit="1" customWidth="1"/>
    <col min="282" max="282" width="9.140625" style="46"/>
    <col min="283" max="283" width="35.28515625" style="46" customWidth="1"/>
    <col min="284" max="284" width="9.140625" style="46"/>
    <col min="285" max="285" width="25.140625" style="46" customWidth="1"/>
    <col min="286" max="286" width="9.140625" style="46"/>
    <col min="287" max="287" width="30.7109375" style="46" bestFit="1" customWidth="1"/>
    <col min="288" max="288" width="9.140625" style="46"/>
    <col min="289" max="289" width="44.140625" style="46" customWidth="1"/>
    <col min="290" max="290" width="9.140625" style="46"/>
    <col min="291" max="291" width="20.7109375" style="46" customWidth="1"/>
    <col min="292" max="292" width="24" style="46" customWidth="1"/>
    <col min="293" max="293" width="9.140625" style="46"/>
    <col min="294" max="294" width="18.140625" style="46" bestFit="1" customWidth="1"/>
    <col min="295" max="295" width="9.140625" style="46"/>
    <col min="296" max="296" width="15.85546875" style="46" bestFit="1" customWidth="1"/>
    <col min="297" max="513" width="9.140625" style="46"/>
    <col min="514" max="514" width="37.85546875" style="46" customWidth="1"/>
    <col min="515" max="515" width="37.140625" style="46" bestFit="1" customWidth="1"/>
    <col min="516" max="516" width="10.140625" style="46" bestFit="1" customWidth="1"/>
    <col min="517" max="517" width="17.28515625" style="46" customWidth="1"/>
    <col min="518" max="519" width="13.5703125" style="46" bestFit="1" customWidth="1"/>
    <col min="520" max="520" width="16.7109375" style="46" customWidth="1"/>
    <col min="521" max="521" width="17" style="46" bestFit="1" customWidth="1"/>
    <col min="522" max="522" width="13.5703125" style="46" bestFit="1" customWidth="1"/>
    <col min="523" max="523" width="16" style="46" bestFit="1" customWidth="1"/>
    <col min="524" max="524" width="14.42578125" style="46" bestFit="1" customWidth="1"/>
    <col min="525" max="525" width="18.7109375" style="46" bestFit="1" customWidth="1"/>
    <col min="526" max="526" width="15.5703125" style="46" bestFit="1" customWidth="1"/>
    <col min="527" max="527" width="17" style="46" bestFit="1" customWidth="1"/>
    <col min="528" max="528" width="11.28515625" style="46" customWidth="1"/>
    <col min="529" max="529" width="12.5703125" style="46" customWidth="1"/>
    <col min="530" max="530" width="13.5703125" style="46" bestFit="1" customWidth="1"/>
    <col min="531" max="536" width="9.140625" style="46"/>
    <col min="537" max="537" width="25" style="46" bestFit="1" customWidth="1"/>
    <col min="538" max="538" width="9.140625" style="46"/>
    <col min="539" max="539" width="35.28515625" style="46" customWidth="1"/>
    <col min="540" max="540" width="9.140625" style="46"/>
    <col min="541" max="541" width="25.140625" style="46" customWidth="1"/>
    <col min="542" max="542" width="9.140625" style="46"/>
    <col min="543" max="543" width="30.7109375" style="46" bestFit="1" customWidth="1"/>
    <col min="544" max="544" width="9.140625" style="46"/>
    <col min="545" max="545" width="44.140625" style="46" customWidth="1"/>
    <col min="546" max="546" width="9.140625" style="46"/>
    <col min="547" max="547" width="20.7109375" style="46" customWidth="1"/>
    <col min="548" max="548" width="24" style="46" customWidth="1"/>
    <col min="549" max="549" width="9.140625" style="46"/>
    <col min="550" max="550" width="18.140625" style="46" bestFit="1" customWidth="1"/>
    <col min="551" max="551" width="9.140625" style="46"/>
    <col min="552" max="552" width="15.85546875" style="46" bestFit="1" customWidth="1"/>
    <col min="553" max="769" width="9.140625" style="46"/>
    <col min="770" max="770" width="37.85546875" style="46" customWidth="1"/>
    <col min="771" max="771" width="37.140625" style="46" bestFit="1" customWidth="1"/>
    <col min="772" max="772" width="10.140625" style="46" bestFit="1" customWidth="1"/>
    <col min="773" max="773" width="17.28515625" style="46" customWidth="1"/>
    <col min="774" max="775" width="13.5703125" style="46" bestFit="1" customWidth="1"/>
    <col min="776" max="776" width="16.7109375" style="46" customWidth="1"/>
    <col min="777" max="777" width="17" style="46" bestFit="1" customWidth="1"/>
    <col min="778" max="778" width="13.5703125" style="46" bestFit="1" customWidth="1"/>
    <col min="779" max="779" width="16" style="46" bestFit="1" customWidth="1"/>
    <col min="780" max="780" width="14.42578125" style="46" bestFit="1" customWidth="1"/>
    <col min="781" max="781" width="18.7109375" style="46" bestFit="1" customWidth="1"/>
    <col min="782" max="782" width="15.5703125" style="46" bestFit="1" customWidth="1"/>
    <col min="783" max="783" width="17" style="46" bestFit="1" customWidth="1"/>
    <col min="784" max="784" width="11.28515625" style="46" customWidth="1"/>
    <col min="785" max="785" width="12.5703125" style="46" customWidth="1"/>
    <col min="786" max="786" width="13.5703125" style="46" bestFit="1" customWidth="1"/>
    <col min="787" max="792" width="9.140625" style="46"/>
    <col min="793" max="793" width="25" style="46" bestFit="1" customWidth="1"/>
    <col min="794" max="794" width="9.140625" style="46"/>
    <col min="795" max="795" width="35.28515625" style="46" customWidth="1"/>
    <col min="796" max="796" width="9.140625" style="46"/>
    <col min="797" max="797" width="25.140625" style="46" customWidth="1"/>
    <col min="798" max="798" width="9.140625" style="46"/>
    <col min="799" max="799" width="30.7109375" style="46" bestFit="1" customWidth="1"/>
    <col min="800" max="800" width="9.140625" style="46"/>
    <col min="801" max="801" width="44.140625" style="46" customWidth="1"/>
    <col min="802" max="802" width="9.140625" style="46"/>
    <col min="803" max="803" width="20.7109375" style="46" customWidth="1"/>
    <col min="804" max="804" width="24" style="46" customWidth="1"/>
    <col min="805" max="805" width="9.140625" style="46"/>
    <col min="806" max="806" width="18.140625" style="46" bestFit="1" customWidth="1"/>
    <col min="807" max="807" width="9.140625" style="46"/>
    <col min="808" max="808" width="15.85546875" style="46" bestFit="1" customWidth="1"/>
    <col min="809" max="1025" width="9.140625" style="46"/>
    <col min="1026" max="1026" width="37.85546875" style="46" customWidth="1"/>
    <col min="1027" max="1027" width="37.140625" style="46" bestFit="1" customWidth="1"/>
    <col min="1028" max="1028" width="10.140625" style="46" bestFit="1" customWidth="1"/>
    <col min="1029" max="1029" width="17.28515625" style="46" customWidth="1"/>
    <col min="1030" max="1031" width="13.5703125" style="46" bestFit="1" customWidth="1"/>
    <col min="1032" max="1032" width="16.7109375" style="46" customWidth="1"/>
    <col min="1033" max="1033" width="17" style="46" bestFit="1" customWidth="1"/>
    <col min="1034" max="1034" width="13.5703125" style="46" bestFit="1" customWidth="1"/>
    <col min="1035" max="1035" width="16" style="46" bestFit="1" customWidth="1"/>
    <col min="1036" max="1036" width="14.42578125" style="46" bestFit="1" customWidth="1"/>
    <col min="1037" max="1037" width="18.7109375" style="46" bestFit="1" customWidth="1"/>
    <col min="1038" max="1038" width="15.5703125" style="46" bestFit="1" customWidth="1"/>
    <col min="1039" max="1039" width="17" style="46" bestFit="1" customWidth="1"/>
    <col min="1040" max="1040" width="11.28515625" style="46" customWidth="1"/>
    <col min="1041" max="1041" width="12.5703125" style="46" customWidth="1"/>
    <col min="1042" max="1042" width="13.5703125" style="46" bestFit="1" customWidth="1"/>
    <col min="1043" max="1048" width="9.140625" style="46"/>
    <col min="1049" max="1049" width="25" style="46" bestFit="1" customWidth="1"/>
    <col min="1050" max="1050" width="9.140625" style="46"/>
    <col min="1051" max="1051" width="35.28515625" style="46" customWidth="1"/>
    <col min="1052" max="1052" width="9.140625" style="46"/>
    <col min="1053" max="1053" width="25.140625" style="46" customWidth="1"/>
    <col min="1054" max="1054" width="9.140625" style="46"/>
    <col min="1055" max="1055" width="30.7109375" style="46" bestFit="1" customWidth="1"/>
    <col min="1056" max="1056" width="9.140625" style="46"/>
    <col min="1057" max="1057" width="44.140625" style="46" customWidth="1"/>
    <col min="1058" max="1058" width="9.140625" style="46"/>
    <col min="1059" max="1059" width="20.7109375" style="46" customWidth="1"/>
    <col min="1060" max="1060" width="24" style="46" customWidth="1"/>
    <col min="1061" max="1061" width="9.140625" style="46"/>
    <col min="1062" max="1062" width="18.140625" style="46" bestFit="1" customWidth="1"/>
    <col min="1063" max="1063" width="9.140625" style="46"/>
    <col min="1064" max="1064" width="15.85546875" style="46" bestFit="1" customWidth="1"/>
    <col min="1065" max="1281" width="9.140625" style="46"/>
    <col min="1282" max="1282" width="37.85546875" style="46" customWidth="1"/>
    <col min="1283" max="1283" width="37.140625" style="46" bestFit="1" customWidth="1"/>
    <col min="1284" max="1284" width="10.140625" style="46" bestFit="1" customWidth="1"/>
    <col min="1285" max="1285" width="17.28515625" style="46" customWidth="1"/>
    <col min="1286" max="1287" width="13.5703125" style="46" bestFit="1" customWidth="1"/>
    <col min="1288" max="1288" width="16.7109375" style="46" customWidth="1"/>
    <col min="1289" max="1289" width="17" style="46" bestFit="1" customWidth="1"/>
    <col min="1290" max="1290" width="13.5703125" style="46" bestFit="1" customWidth="1"/>
    <col min="1291" max="1291" width="16" style="46" bestFit="1" customWidth="1"/>
    <col min="1292" max="1292" width="14.42578125" style="46" bestFit="1" customWidth="1"/>
    <col min="1293" max="1293" width="18.7109375" style="46" bestFit="1" customWidth="1"/>
    <col min="1294" max="1294" width="15.5703125" style="46" bestFit="1" customWidth="1"/>
    <col min="1295" max="1295" width="17" style="46" bestFit="1" customWidth="1"/>
    <col min="1296" max="1296" width="11.28515625" style="46" customWidth="1"/>
    <col min="1297" max="1297" width="12.5703125" style="46" customWidth="1"/>
    <col min="1298" max="1298" width="13.5703125" style="46" bestFit="1" customWidth="1"/>
    <col min="1299" max="1304" width="9.140625" style="46"/>
    <col min="1305" max="1305" width="25" style="46" bestFit="1" customWidth="1"/>
    <col min="1306" max="1306" width="9.140625" style="46"/>
    <col min="1307" max="1307" width="35.28515625" style="46" customWidth="1"/>
    <col min="1308" max="1308" width="9.140625" style="46"/>
    <col min="1309" max="1309" width="25.140625" style="46" customWidth="1"/>
    <col min="1310" max="1310" width="9.140625" style="46"/>
    <col min="1311" max="1311" width="30.7109375" style="46" bestFit="1" customWidth="1"/>
    <col min="1312" max="1312" width="9.140625" style="46"/>
    <col min="1313" max="1313" width="44.140625" style="46" customWidth="1"/>
    <col min="1314" max="1314" width="9.140625" style="46"/>
    <col min="1315" max="1315" width="20.7109375" style="46" customWidth="1"/>
    <col min="1316" max="1316" width="24" style="46" customWidth="1"/>
    <col min="1317" max="1317" width="9.140625" style="46"/>
    <col min="1318" max="1318" width="18.140625" style="46" bestFit="1" customWidth="1"/>
    <col min="1319" max="1319" width="9.140625" style="46"/>
    <col min="1320" max="1320" width="15.85546875" style="46" bestFit="1" customWidth="1"/>
    <col min="1321" max="1537" width="9.140625" style="46"/>
    <col min="1538" max="1538" width="37.85546875" style="46" customWidth="1"/>
    <col min="1539" max="1539" width="37.140625" style="46" bestFit="1" customWidth="1"/>
    <col min="1540" max="1540" width="10.140625" style="46" bestFit="1" customWidth="1"/>
    <col min="1541" max="1541" width="17.28515625" style="46" customWidth="1"/>
    <col min="1542" max="1543" width="13.5703125" style="46" bestFit="1" customWidth="1"/>
    <col min="1544" max="1544" width="16.7109375" style="46" customWidth="1"/>
    <col min="1545" max="1545" width="17" style="46" bestFit="1" customWidth="1"/>
    <col min="1546" max="1546" width="13.5703125" style="46" bestFit="1" customWidth="1"/>
    <col min="1547" max="1547" width="16" style="46" bestFit="1" customWidth="1"/>
    <col min="1548" max="1548" width="14.42578125" style="46" bestFit="1" customWidth="1"/>
    <col min="1549" max="1549" width="18.7109375" style="46" bestFit="1" customWidth="1"/>
    <col min="1550" max="1550" width="15.5703125" style="46" bestFit="1" customWidth="1"/>
    <col min="1551" max="1551" width="17" style="46" bestFit="1" customWidth="1"/>
    <col min="1552" max="1552" width="11.28515625" style="46" customWidth="1"/>
    <col min="1553" max="1553" width="12.5703125" style="46" customWidth="1"/>
    <col min="1554" max="1554" width="13.5703125" style="46" bestFit="1" customWidth="1"/>
    <col min="1555" max="1560" width="9.140625" style="46"/>
    <col min="1561" max="1561" width="25" style="46" bestFit="1" customWidth="1"/>
    <col min="1562" max="1562" width="9.140625" style="46"/>
    <col min="1563" max="1563" width="35.28515625" style="46" customWidth="1"/>
    <col min="1564" max="1564" width="9.140625" style="46"/>
    <col min="1565" max="1565" width="25.140625" style="46" customWidth="1"/>
    <col min="1566" max="1566" width="9.140625" style="46"/>
    <col min="1567" max="1567" width="30.7109375" style="46" bestFit="1" customWidth="1"/>
    <col min="1568" max="1568" width="9.140625" style="46"/>
    <col min="1569" max="1569" width="44.140625" style="46" customWidth="1"/>
    <col min="1570" max="1570" width="9.140625" style="46"/>
    <col min="1571" max="1571" width="20.7109375" style="46" customWidth="1"/>
    <col min="1572" max="1572" width="24" style="46" customWidth="1"/>
    <col min="1573" max="1573" width="9.140625" style="46"/>
    <col min="1574" max="1574" width="18.140625" style="46" bestFit="1" customWidth="1"/>
    <col min="1575" max="1575" width="9.140625" style="46"/>
    <col min="1576" max="1576" width="15.85546875" style="46" bestFit="1" customWidth="1"/>
    <col min="1577" max="1793" width="9.140625" style="46"/>
    <col min="1794" max="1794" width="37.85546875" style="46" customWidth="1"/>
    <col min="1795" max="1795" width="37.140625" style="46" bestFit="1" customWidth="1"/>
    <col min="1796" max="1796" width="10.140625" style="46" bestFit="1" customWidth="1"/>
    <col min="1797" max="1797" width="17.28515625" style="46" customWidth="1"/>
    <col min="1798" max="1799" width="13.5703125" style="46" bestFit="1" customWidth="1"/>
    <col min="1800" max="1800" width="16.7109375" style="46" customWidth="1"/>
    <col min="1801" max="1801" width="17" style="46" bestFit="1" customWidth="1"/>
    <col min="1802" max="1802" width="13.5703125" style="46" bestFit="1" customWidth="1"/>
    <col min="1803" max="1803" width="16" style="46" bestFit="1" customWidth="1"/>
    <col min="1804" max="1804" width="14.42578125" style="46" bestFit="1" customWidth="1"/>
    <col min="1805" max="1805" width="18.7109375" style="46" bestFit="1" customWidth="1"/>
    <col min="1806" max="1806" width="15.5703125" style="46" bestFit="1" customWidth="1"/>
    <col min="1807" max="1807" width="17" style="46" bestFit="1" customWidth="1"/>
    <col min="1808" max="1808" width="11.28515625" style="46" customWidth="1"/>
    <col min="1809" max="1809" width="12.5703125" style="46" customWidth="1"/>
    <col min="1810" max="1810" width="13.5703125" style="46" bestFit="1" customWidth="1"/>
    <col min="1811" max="1816" width="9.140625" style="46"/>
    <col min="1817" max="1817" width="25" style="46" bestFit="1" customWidth="1"/>
    <col min="1818" max="1818" width="9.140625" style="46"/>
    <col min="1819" max="1819" width="35.28515625" style="46" customWidth="1"/>
    <col min="1820" max="1820" width="9.140625" style="46"/>
    <col min="1821" max="1821" width="25.140625" style="46" customWidth="1"/>
    <col min="1822" max="1822" width="9.140625" style="46"/>
    <col min="1823" max="1823" width="30.7109375" style="46" bestFit="1" customWidth="1"/>
    <col min="1824" max="1824" width="9.140625" style="46"/>
    <col min="1825" max="1825" width="44.140625" style="46" customWidth="1"/>
    <col min="1826" max="1826" width="9.140625" style="46"/>
    <col min="1827" max="1827" width="20.7109375" style="46" customWidth="1"/>
    <col min="1828" max="1828" width="24" style="46" customWidth="1"/>
    <col min="1829" max="1829" width="9.140625" style="46"/>
    <col min="1830" max="1830" width="18.140625" style="46" bestFit="1" customWidth="1"/>
    <col min="1831" max="1831" width="9.140625" style="46"/>
    <col min="1832" max="1832" width="15.85546875" style="46" bestFit="1" customWidth="1"/>
    <col min="1833" max="2049" width="9.140625" style="46"/>
    <col min="2050" max="2050" width="37.85546875" style="46" customWidth="1"/>
    <col min="2051" max="2051" width="37.140625" style="46" bestFit="1" customWidth="1"/>
    <col min="2052" max="2052" width="10.140625" style="46" bestFit="1" customWidth="1"/>
    <col min="2053" max="2053" width="17.28515625" style="46" customWidth="1"/>
    <col min="2054" max="2055" width="13.5703125" style="46" bestFit="1" customWidth="1"/>
    <col min="2056" max="2056" width="16.7109375" style="46" customWidth="1"/>
    <col min="2057" max="2057" width="17" style="46" bestFit="1" customWidth="1"/>
    <col min="2058" max="2058" width="13.5703125" style="46" bestFit="1" customWidth="1"/>
    <col min="2059" max="2059" width="16" style="46" bestFit="1" customWidth="1"/>
    <col min="2060" max="2060" width="14.42578125" style="46" bestFit="1" customWidth="1"/>
    <col min="2061" max="2061" width="18.7109375" style="46" bestFit="1" customWidth="1"/>
    <col min="2062" max="2062" width="15.5703125" style="46" bestFit="1" customWidth="1"/>
    <col min="2063" max="2063" width="17" style="46" bestFit="1" customWidth="1"/>
    <col min="2064" max="2064" width="11.28515625" style="46" customWidth="1"/>
    <col min="2065" max="2065" width="12.5703125" style="46" customWidth="1"/>
    <col min="2066" max="2066" width="13.5703125" style="46" bestFit="1" customWidth="1"/>
    <col min="2067" max="2072" width="9.140625" style="46"/>
    <col min="2073" max="2073" width="25" style="46" bestFit="1" customWidth="1"/>
    <col min="2074" max="2074" width="9.140625" style="46"/>
    <col min="2075" max="2075" width="35.28515625" style="46" customWidth="1"/>
    <col min="2076" max="2076" width="9.140625" style="46"/>
    <col min="2077" max="2077" width="25.140625" style="46" customWidth="1"/>
    <col min="2078" max="2078" width="9.140625" style="46"/>
    <col min="2079" max="2079" width="30.7109375" style="46" bestFit="1" customWidth="1"/>
    <col min="2080" max="2080" width="9.140625" style="46"/>
    <col min="2081" max="2081" width="44.140625" style="46" customWidth="1"/>
    <col min="2082" max="2082" width="9.140625" style="46"/>
    <col min="2083" max="2083" width="20.7109375" style="46" customWidth="1"/>
    <col min="2084" max="2084" width="24" style="46" customWidth="1"/>
    <col min="2085" max="2085" width="9.140625" style="46"/>
    <col min="2086" max="2086" width="18.140625" style="46" bestFit="1" customWidth="1"/>
    <col min="2087" max="2087" width="9.140625" style="46"/>
    <col min="2088" max="2088" width="15.85546875" style="46" bestFit="1" customWidth="1"/>
    <col min="2089" max="2305" width="9.140625" style="46"/>
    <col min="2306" max="2306" width="37.85546875" style="46" customWidth="1"/>
    <col min="2307" max="2307" width="37.140625" style="46" bestFit="1" customWidth="1"/>
    <col min="2308" max="2308" width="10.140625" style="46" bestFit="1" customWidth="1"/>
    <col min="2309" max="2309" width="17.28515625" style="46" customWidth="1"/>
    <col min="2310" max="2311" width="13.5703125" style="46" bestFit="1" customWidth="1"/>
    <col min="2312" max="2312" width="16.7109375" style="46" customWidth="1"/>
    <col min="2313" max="2313" width="17" style="46" bestFit="1" customWidth="1"/>
    <col min="2314" max="2314" width="13.5703125" style="46" bestFit="1" customWidth="1"/>
    <col min="2315" max="2315" width="16" style="46" bestFit="1" customWidth="1"/>
    <col min="2316" max="2316" width="14.42578125" style="46" bestFit="1" customWidth="1"/>
    <col min="2317" max="2317" width="18.7109375" style="46" bestFit="1" customWidth="1"/>
    <col min="2318" max="2318" width="15.5703125" style="46" bestFit="1" customWidth="1"/>
    <col min="2319" max="2319" width="17" style="46" bestFit="1" customWidth="1"/>
    <col min="2320" max="2320" width="11.28515625" style="46" customWidth="1"/>
    <col min="2321" max="2321" width="12.5703125" style="46" customWidth="1"/>
    <col min="2322" max="2322" width="13.5703125" style="46" bestFit="1" customWidth="1"/>
    <col min="2323" max="2328" width="9.140625" style="46"/>
    <col min="2329" max="2329" width="25" style="46" bestFit="1" customWidth="1"/>
    <col min="2330" max="2330" width="9.140625" style="46"/>
    <col min="2331" max="2331" width="35.28515625" style="46" customWidth="1"/>
    <col min="2332" max="2332" width="9.140625" style="46"/>
    <col min="2333" max="2333" width="25.140625" style="46" customWidth="1"/>
    <col min="2334" max="2334" width="9.140625" style="46"/>
    <col min="2335" max="2335" width="30.7109375" style="46" bestFit="1" customWidth="1"/>
    <col min="2336" max="2336" width="9.140625" style="46"/>
    <col min="2337" max="2337" width="44.140625" style="46" customWidth="1"/>
    <col min="2338" max="2338" width="9.140625" style="46"/>
    <col min="2339" max="2339" width="20.7109375" style="46" customWidth="1"/>
    <col min="2340" max="2340" width="24" style="46" customWidth="1"/>
    <col min="2341" max="2341" width="9.140625" style="46"/>
    <col min="2342" max="2342" width="18.140625" style="46" bestFit="1" customWidth="1"/>
    <col min="2343" max="2343" width="9.140625" style="46"/>
    <col min="2344" max="2344" width="15.85546875" style="46" bestFit="1" customWidth="1"/>
    <col min="2345" max="2561" width="9.140625" style="46"/>
    <col min="2562" max="2562" width="37.85546875" style="46" customWidth="1"/>
    <col min="2563" max="2563" width="37.140625" style="46" bestFit="1" customWidth="1"/>
    <col min="2564" max="2564" width="10.140625" style="46" bestFit="1" customWidth="1"/>
    <col min="2565" max="2565" width="17.28515625" style="46" customWidth="1"/>
    <col min="2566" max="2567" width="13.5703125" style="46" bestFit="1" customWidth="1"/>
    <col min="2568" max="2568" width="16.7109375" style="46" customWidth="1"/>
    <col min="2569" max="2569" width="17" style="46" bestFit="1" customWidth="1"/>
    <col min="2570" max="2570" width="13.5703125" style="46" bestFit="1" customWidth="1"/>
    <col min="2571" max="2571" width="16" style="46" bestFit="1" customWidth="1"/>
    <col min="2572" max="2572" width="14.42578125" style="46" bestFit="1" customWidth="1"/>
    <col min="2573" max="2573" width="18.7109375" style="46" bestFit="1" customWidth="1"/>
    <col min="2574" max="2574" width="15.5703125" style="46" bestFit="1" customWidth="1"/>
    <col min="2575" max="2575" width="17" style="46" bestFit="1" customWidth="1"/>
    <col min="2576" max="2576" width="11.28515625" style="46" customWidth="1"/>
    <col min="2577" max="2577" width="12.5703125" style="46" customWidth="1"/>
    <col min="2578" max="2578" width="13.5703125" style="46" bestFit="1" customWidth="1"/>
    <col min="2579" max="2584" width="9.140625" style="46"/>
    <col min="2585" max="2585" width="25" style="46" bestFit="1" customWidth="1"/>
    <col min="2586" max="2586" width="9.140625" style="46"/>
    <col min="2587" max="2587" width="35.28515625" style="46" customWidth="1"/>
    <col min="2588" max="2588" width="9.140625" style="46"/>
    <col min="2589" max="2589" width="25.140625" style="46" customWidth="1"/>
    <col min="2590" max="2590" width="9.140625" style="46"/>
    <col min="2591" max="2591" width="30.7109375" style="46" bestFit="1" customWidth="1"/>
    <col min="2592" max="2592" width="9.140625" style="46"/>
    <col min="2593" max="2593" width="44.140625" style="46" customWidth="1"/>
    <col min="2594" max="2594" width="9.140625" style="46"/>
    <col min="2595" max="2595" width="20.7109375" style="46" customWidth="1"/>
    <col min="2596" max="2596" width="24" style="46" customWidth="1"/>
    <col min="2597" max="2597" width="9.140625" style="46"/>
    <col min="2598" max="2598" width="18.140625" style="46" bestFit="1" customWidth="1"/>
    <col min="2599" max="2599" width="9.140625" style="46"/>
    <col min="2600" max="2600" width="15.85546875" style="46" bestFit="1" customWidth="1"/>
    <col min="2601" max="2817" width="9.140625" style="46"/>
    <col min="2818" max="2818" width="37.85546875" style="46" customWidth="1"/>
    <col min="2819" max="2819" width="37.140625" style="46" bestFit="1" customWidth="1"/>
    <col min="2820" max="2820" width="10.140625" style="46" bestFit="1" customWidth="1"/>
    <col min="2821" max="2821" width="17.28515625" style="46" customWidth="1"/>
    <col min="2822" max="2823" width="13.5703125" style="46" bestFit="1" customWidth="1"/>
    <col min="2824" max="2824" width="16.7109375" style="46" customWidth="1"/>
    <col min="2825" max="2825" width="17" style="46" bestFit="1" customWidth="1"/>
    <col min="2826" max="2826" width="13.5703125" style="46" bestFit="1" customWidth="1"/>
    <col min="2827" max="2827" width="16" style="46" bestFit="1" customWidth="1"/>
    <col min="2828" max="2828" width="14.42578125" style="46" bestFit="1" customWidth="1"/>
    <col min="2829" max="2829" width="18.7109375" style="46" bestFit="1" customWidth="1"/>
    <col min="2830" max="2830" width="15.5703125" style="46" bestFit="1" customWidth="1"/>
    <col min="2831" max="2831" width="17" style="46" bestFit="1" customWidth="1"/>
    <col min="2832" max="2832" width="11.28515625" style="46" customWidth="1"/>
    <col min="2833" max="2833" width="12.5703125" style="46" customWidth="1"/>
    <col min="2834" max="2834" width="13.5703125" style="46" bestFit="1" customWidth="1"/>
    <col min="2835" max="2840" width="9.140625" style="46"/>
    <col min="2841" max="2841" width="25" style="46" bestFit="1" customWidth="1"/>
    <col min="2842" max="2842" width="9.140625" style="46"/>
    <col min="2843" max="2843" width="35.28515625" style="46" customWidth="1"/>
    <col min="2844" max="2844" width="9.140625" style="46"/>
    <col min="2845" max="2845" width="25.140625" style="46" customWidth="1"/>
    <col min="2846" max="2846" width="9.140625" style="46"/>
    <col min="2847" max="2847" width="30.7109375" style="46" bestFit="1" customWidth="1"/>
    <col min="2848" max="2848" width="9.140625" style="46"/>
    <col min="2849" max="2849" width="44.140625" style="46" customWidth="1"/>
    <col min="2850" max="2850" width="9.140625" style="46"/>
    <col min="2851" max="2851" width="20.7109375" style="46" customWidth="1"/>
    <col min="2852" max="2852" width="24" style="46" customWidth="1"/>
    <col min="2853" max="2853" width="9.140625" style="46"/>
    <col min="2854" max="2854" width="18.140625" style="46" bestFit="1" customWidth="1"/>
    <col min="2855" max="2855" width="9.140625" style="46"/>
    <col min="2856" max="2856" width="15.85546875" style="46" bestFit="1" customWidth="1"/>
    <col min="2857" max="3073" width="9.140625" style="46"/>
    <col min="3074" max="3074" width="37.85546875" style="46" customWidth="1"/>
    <col min="3075" max="3075" width="37.140625" style="46" bestFit="1" customWidth="1"/>
    <col min="3076" max="3076" width="10.140625" style="46" bestFit="1" customWidth="1"/>
    <col min="3077" max="3077" width="17.28515625" style="46" customWidth="1"/>
    <col min="3078" max="3079" width="13.5703125" style="46" bestFit="1" customWidth="1"/>
    <col min="3080" max="3080" width="16.7109375" style="46" customWidth="1"/>
    <col min="3081" max="3081" width="17" style="46" bestFit="1" customWidth="1"/>
    <col min="3082" max="3082" width="13.5703125" style="46" bestFit="1" customWidth="1"/>
    <col min="3083" max="3083" width="16" style="46" bestFit="1" customWidth="1"/>
    <col min="3084" max="3084" width="14.42578125" style="46" bestFit="1" customWidth="1"/>
    <col min="3085" max="3085" width="18.7109375" style="46" bestFit="1" customWidth="1"/>
    <col min="3086" max="3086" width="15.5703125" style="46" bestFit="1" customWidth="1"/>
    <col min="3087" max="3087" width="17" style="46" bestFit="1" customWidth="1"/>
    <col min="3088" max="3088" width="11.28515625" style="46" customWidth="1"/>
    <col min="3089" max="3089" width="12.5703125" style="46" customWidth="1"/>
    <col min="3090" max="3090" width="13.5703125" style="46" bestFit="1" customWidth="1"/>
    <col min="3091" max="3096" width="9.140625" style="46"/>
    <col min="3097" max="3097" width="25" style="46" bestFit="1" customWidth="1"/>
    <col min="3098" max="3098" width="9.140625" style="46"/>
    <col min="3099" max="3099" width="35.28515625" style="46" customWidth="1"/>
    <col min="3100" max="3100" width="9.140625" style="46"/>
    <col min="3101" max="3101" width="25.140625" style="46" customWidth="1"/>
    <col min="3102" max="3102" width="9.140625" style="46"/>
    <col min="3103" max="3103" width="30.7109375" style="46" bestFit="1" customWidth="1"/>
    <col min="3104" max="3104" width="9.140625" style="46"/>
    <col min="3105" max="3105" width="44.140625" style="46" customWidth="1"/>
    <col min="3106" max="3106" width="9.140625" style="46"/>
    <col min="3107" max="3107" width="20.7109375" style="46" customWidth="1"/>
    <col min="3108" max="3108" width="24" style="46" customWidth="1"/>
    <col min="3109" max="3109" width="9.140625" style="46"/>
    <col min="3110" max="3110" width="18.140625" style="46" bestFit="1" customWidth="1"/>
    <col min="3111" max="3111" width="9.140625" style="46"/>
    <col min="3112" max="3112" width="15.85546875" style="46" bestFit="1" customWidth="1"/>
    <col min="3113" max="3329" width="9.140625" style="46"/>
    <col min="3330" max="3330" width="37.85546875" style="46" customWidth="1"/>
    <col min="3331" max="3331" width="37.140625" style="46" bestFit="1" customWidth="1"/>
    <col min="3332" max="3332" width="10.140625" style="46" bestFit="1" customWidth="1"/>
    <col min="3333" max="3333" width="17.28515625" style="46" customWidth="1"/>
    <col min="3334" max="3335" width="13.5703125" style="46" bestFit="1" customWidth="1"/>
    <col min="3336" max="3336" width="16.7109375" style="46" customWidth="1"/>
    <col min="3337" max="3337" width="17" style="46" bestFit="1" customWidth="1"/>
    <col min="3338" max="3338" width="13.5703125" style="46" bestFit="1" customWidth="1"/>
    <col min="3339" max="3339" width="16" style="46" bestFit="1" customWidth="1"/>
    <col min="3340" max="3340" width="14.42578125" style="46" bestFit="1" customWidth="1"/>
    <col min="3341" max="3341" width="18.7109375" style="46" bestFit="1" customWidth="1"/>
    <col min="3342" max="3342" width="15.5703125" style="46" bestFit="1" customWidth="1"/>
    <col min="3343" max="3343" width="17" style="46" bestFit="1" customWidth="1"/>
    <col min="3344" max="3344" width="11.28515625" style="46" customWidth="1"/>
    <col min="3345" max="3345" width="12.5703125" style="46" customWidth="1"/>
    <col min="3346" max="3346" width="13.5703125" style="46" bestFit="1" customWidth="1"/>
    <col min="3347" max="3352" width="9.140625" style="46"/>
    <col min="3353" max="3353" width="25" style="46" bestFit="1" customWidth="1"/>
    <col min="3354" max="3354" width="9.140625" style="46"/>
    <col min="3355" max="3355" width="35.28515625" style="46" customWidth="1"/>
    <col min="3356" max="3356" width="9.140625" style="46"/>
    <col min="3357" max="3357" width="25.140625" style="46" customWidth="1"/>
    <col min="3358" max="3358" width="9.140625" style="46"/>
    <col min="3359" max="3359" width="30.7109375" style="46" bestFit="1" customWidth="1"/>
    <col min="3360" max="3360" width="9.140625" style="46"/>
    <col min="3361" max="3361" width="44.140625" style="46" customWidth="1"/>
    <col min="3362" max="3362" width="9.140625" style="46"/>
    <col min="3363" max="3363" width="20.7109375" style="46" customWidth="1"/>
    <col min="3364" max="3364" width="24" style="46" customWidth="1"/>
    <col min="3365" max="3365" width="9.140625" style="46"/>
    <col min="3366" max="3366" width="18.140625" style="46" bestFit="1" customWidth="1"/>
    <col min="3367" max="3367" width="9.140625" style="46"/>
    <col min="3368" max="3368" width="15.85546875" style="46" bestFit="1" customWidth="1"/>
    <col min="3369" max="3585" width="9.140625" style="46"/>
    <col min="3586" max="3586" width="37.85546875" style="46" customWidth="1"/>
    <col min="3587" max="3587" width="37.140625" style="46" bestFit="1" customWidth="1"/>
    <col min="3588" max="3588" width="10.140625" style="46" bestFit="1" customWidth="1"/>
    <col min="3589" max="3589" width="17.28515625" style="46" customWidth="1"/>
    <col min="3590" max="3591" width="13.5703125" style="46" bestFit="1" customWidth="1"/>
    <col min="3592" max="3592" width="16.7109375" style="46" customWidth="1"/>
    <col min="3593" max="3593" width="17" style="46" bestFit="1" customWidth="1"/>
    <col min="3594" max="3594" width="13.5703125" style="46" bestFit="1" customWidth="1"/>
    <col min="3595" max="3595" width="16" style="46" bestFit="1" customWidth="1"/>
    <col min="3596" max="3596" width="14.42578125" style="46" bestFit="1" customWidth="1"/>
    <col min="3597" max="3597" width="18.7109375" style="46" bestFit="1" customWidth="1"/>
    <col min="3598" max="3598" width="15.5703125" style="46" bestFit="1" customWidth="1"/>
    <col min="3599" max="3599" width="17" style="46" bestFit="1" customWidth="1"/>
    <col min="3600" max="3600" width="11.28515625" style="46" customWidth="1"/>
    <col min="3601" max="3601" width="12.5703125" style="46" customWidth="1"/>
    <col min="3602" max="3602" width="13.5703125" style="46" bestFit="1" customWidth="1"/>
    <col min="3603" max="3608" width="9.140625" style="46"/>
    <col min="3609" max="3609" width="25" style="46" bestFit="1" customWidth="1"/>
    <col min="3610" max="3610" width="9.140625" style="46"/>
    <col min="3611" max="3611" width="35.28515625" style="46" customWidth="1"/>
    <col min="3612" max="3612" width="9.140625" style="46"/>
    <col min="3613" max="3613" width="25.140625" style="46" customWidth="1"/>
    <col min="3614" max="3614" width="9.140625" style="46"/>
    <col min="3615" max="3615" width="30.7109375" style="46" bestFit="1" customWidth="1"/>
    <col min="3616" max="3616" width="9.140625" style="46"/>
    <col min="3617" max="3617" width="44.140625" style="46" customWidth="1"/>
    <col min="3618" max="3618" width="9.140625" style="46"/>
    <col min="3619" max="3619" width="20.7109375" style="46" customWidth="1"/>
    <col min="3620" max="3620" width="24" style="46" customWidth="1"/>
    <col min="3621" max="3621" width="9.140625" style="46"/>
    <col min="3622" max="3622" width="18.140625" style="46" bestFit="1" customWidth="1"/>
    <col min="3623" max="3623" width="9.140625" style="46"/>
    <col min="3624" max="3624" width="15.85546875" style="46" bestFit="1" customWidth="1"/>
    <col min="3625" max="3841" width="9.140625" style="46"/>
    <col min="3842" max="3842" width="37.85546875" style="46" customWidth="1"/>
    <col min="3843" max="3843" width="37.140625" style="46" bestFit="1" customWidth="1"/>
    <col min="3844" max="3844" width="10.140625" style="46" bestFit="1" customWidth="1"/>
    <col min="3845" max="3845" width="17.28515625" style="46" customWidth="1"/>
    <col min="3846" max="3847" width="13.5703125" style="46" bestFit="1" customWidth="1"/>
    <col min="3848" max="3848" width="16.7109375" style="46" customWidth="1"/>
    <col min="3849" max="3849" width="17" style="46" bestFit="1" customWidth="1"/>
    <col min="3850" max="3850" width="13.5703125" style="46" bestFit="1" customWidth="1"/>
    <col min="3851" max="3851" width="16" style="46" bestFit="1" customWidth="1"/>
    <col min="3852" max="3852" width="14.42578125" style="46" bestFit="1" customWidth="1"/>
    <col min="3853" max="3853" width="18.7109375" style="46" bestFit="1" customWidth="1"/>
    <col min="3854" max="3854" width="15.5703125" style="46" bestFit="1" customWidth="1"/>
    <col min="3855" max="3855" width="17" style="46" bestFit="1" customWidth="1"/>
    <col min="3856" max="3856" width="11.28515625" style="46" customWidth="1"/>
    <col min="3857" max="3857" width="12.5703125" style="46" customWidth="1"/>
    <col min="3858" max="3858" width="13.5703125" style="46" bestFit="1" customWidth="1"/>
    <col min="3859" max="3864" width="9.140625" style="46"/>
    <col min="3865" max="3865" width="25" style="46" bestFit="1" customWidth="1"/>
    <col min="3866" max="3866" width="9.140625" style="46"/>
    <col min="3867" max="3867" width="35.28515625" style="46" customWidth="1"/>
    <col min="3868" max="3868" width="9.140625" style="46"/>
    <col min="3869" max="3869" width="25.140625" style="46" customWidth="1"/>
    <col min="3870" max="3870" width="9.140625" style="46"/>
    <col min="3871" max="3871" width="30.7109375" style="46" bestFit="1" customWidth="1"/>
    <col min="3872" max="3872" width="9.140625" style="46"/>
    <col min="3873" max="3873" width="44.140625" style="46" customWidth="1"/>
    <col min="3874" max="3874" width="9.140625" style="46"/>
    <col min="3875" max="3875" width="20.7109375" style="46" customWidth="1"/>
    <col min="3876" max="3876" width="24" style="46" customWidth="1"/>
    <col min="3877" max="3877" width="9.140625" style="46"/>
    <col min="3878" max="3878" width="18.140625" style="46" bestFit="1" customWidth="1"/>
    <col min="3879" max="3879" width="9.140625" style="46"/>
    <col min="3880" max="3880" width="15.85546875" style="46" bestFit="1" customWidth="1"/>
    <col min="3881" max="4097" width="9.140625" style="46"/>
    <col min="4098" max="4098" width="37.85546875" style="46" customWidth="1"/>
    <col min="4099" max="4099" width="37.140625" style="46" bestFit="1" customWidth="1"/>
    <col min="4100" max="4100" width="10.140625" style="46" bestFit="1" customWidth="1"/>
    <col min="4101" max="4101" width="17.28515625" style="46" customWidth="1"/>
    <col min="4102" max="4103" width="13.5703125" style="46" bestFit="1" customWidth="1"/>
    <col min="4104" max="4104" width="16.7109375" style="46" customWidth="1"/>
    <col min="4105" max="4105" width="17" style="46" bestFit="1" customWidth="1"/>
    <col min="4106" max="4106" width="13.5703125" style="46" bestFit="1" customWidth="1"/>
    <col min="4107" max="4107" width="16" style="46" bestFit="1" customWidth="1"/>
    <col min="4108" max="4108" width="14.42578125" style="46" bestFit="1" customWidth="1"/>
    <col min="4109" max="4109" width="18.7109375" style="46" bestFit="1" customWidth="1"/>
    <col min="4110" max="4110" width="15.5703125" style="46" bestFit="1" customWidth="1"/>
    <col min="4111" max="4111" width="17" style="46" bestFit="1" customWidth="1"/>
    <col min="4112" max="4112" width="11.28515625" style="46" customWidth="1"/>
    <col min="4113" max="4113" width="12.5703125" style="46" customWidth="1"/>
    <col min="4114" max="4114" width="13.5703125" style="46" bestFit="1" customWidth="1"/>
    <col min="4115" max="4120" width="9.140625" style="46"/>
    <col min="4121" max="4121" width="25" style="46" bestFit="1" customWidth="1"/>
    <col min="4122" max="4122" width="9.140625" style="46"/>
    <col min="4123" max="4123" width="35.28515625" style="46" customWidth="1"/>
    <col min="4124" max="4124" width="9.140625" style="46"/>
    <col min="4125" max="4125" width="25.140625" style="46" customWidth="1"/>
    <col min="4126" max="4126" width="9.140625" style="46"/>
    <col min="4127" max="4127" width="30.7109375" style="46" bestFit="1" customWidth="1"/>
    <col min="4128" max="4128" width="9.140625" style="46"/>
    <col min="4129" max="4129" width="44.140625" style="46" customWidth="1"/>
    <col min="4130" max="4130" width="9.140625" style="46"/>
    <col min="4131" max="4131" width="20.7109375" style="46" customWidth="1"/>
    <col min="4132" max="4132" width="24" style="46" customWidth="1"/>
    <col min="4133" max="4133" width="9.140625" style="46"/>
    <col min="4134" max="4134" width="18.140625" style="46" bestFit="1" customWidth="1"/>
    <col min="4135" max="4135" width="9.140625" style="46"/>
    <col min="4136" max="4136" width="15.85546875" style="46" bestFit="1" customWidth="1"/>
    <col min="4137" max="4353" width="9.140625" style="46"/>
    <col min="4354" max="4354" width="37.85546875" style="46" customWidth="1"/>
    <col min="4355" max="4355" width="37.140625" style="46" bestFit="1" customWidth="1"/>
    <col min="4356" max="4356" width="10.140625" style="46" bestFit="1" customWidth="1"/>
    <col min="4357" max="4357" width="17.28515625" style="46" customWidth="1"/>
    <col min="4358" max="4359" width="13.5703125" style="46" bestFit="1" customWidth="1"/>
    <col min="4360" max="4360" width="16.7109375" style="46" customWidth="1"/>
    <col min="4361" max="4361" width="17" style="46" bestFit="1" customWidth="1"/>
    <col min="4362" max="4362" width="13.5703125" style="46" bestFit="1" customWidth="1"/>
    <col min="4363" max="4363" width="16" style="46" bestFit="1" customWidth="1"/>
    <col min="4364" max="4364" width="14.42578125" style="46" bestFit="1" customWidth="1"/>
    <col min="4365" max="4365" width="18.7109375" style="46" bestFit="1" customWidth="1"/>
    <col min="4366" max="4366" width="15.5703125" style="46" bestFit="1" customWidth="1"/>
    <col min="4367" max="4367" width="17" style="46" bestFit="1" customWidth="1"/>
    <col min="4368" max="4368" width="11.28515625" style="46" customWidth="1"/>
    <col min="4369" max="4369" width="12.5703125" style="46" customWidth="1"/>
    <col min="4370" max="4370" width="13.5703125" style="46" bestFit="1" customWidth="1"/>
    <col min="4371" max="4376" width="9.140625" style="46"/>
    <col min="4377" max="4377" width="25" style="46" bestFit="1" customWidth="1"/>
    <col min="4378" max="4378" width="9.140625" style="46"/>
    <col min="4379" max="4379" width="35.28515625" style="46" customWidth="1"/>
    <col min="4380" max="4380" width="9.140625" style="46"/>
    <col min="4381" max="4381" width="25.140625" style="46" customWidth="1"/>
    <col min="4382" max="4382" width="9.140625" style="46"/>
    <col min="4383" max="4383" width="30.7109375" style="46" bestFit="1" customWidth="1"/>
    <col min="4384" max="4384" width="9.140625" style="46"/>
    <col min="4385" max="4385" width="44.140625" style="46" customWidth="1"/>
    <col min="4386" max="4386" width="9.140625" style="46"/>
    <col min="4387" max="4387" width="20.7109375" style="46" customWidth="1"/>
    <col min="4388" max="4388" width="24" style="46" customWidth="1"/>
    <col min="4389" max="4389" width="9.140625" style="46"/>
    <col min="4390" max="4390" width="18.140625" style="46" bestFit="1" customWidth="1"/>
    <col min="4391" max="4391" width="9.140625" style="46"/>
    <col min="4392" max="4392" width="15.85546875" style="46" bestFit="1" customWidth="1"/>
    <col min="4393" max="4609" width="9.140625" style="46"/>
    <col min="4610" max="4610" width="37.85546875" style="46" customWidth="1"/>
    <col min="4611" max="4611" width="37.140625" style="46" bestFit="1" customWidth="1"/>
    <col min="4612" max="4612" width="10.140625" style="46" bestFit="1" customWidth="1"/>
    <col min="4613" max="4613" width="17.28515625" style="46" customWidth="1"/>
    <col min="4614" max="4615" width="13.5703125" style="46" bestFit="1" customWidth="1"/>
    <col min="4616" max="4616" width="16.7109375" style="46" customWidth="1"/>
    <col min="4617" max="4617" width="17" style="46" bestFit="1" customWidth="1"/>
    <col min="4618" max="4618" width="13.5703125" style="46" bestFit="1" customWidth="1"/>
    <col min="4619" max="4619" width="16" style="46" bestFit="1" customWidth="1"/>
    <col min="4620" max="4620" width="14.42578125" style="46" bestFit="1" customWidth="1"/>
    <col min="4621" max="4621" width="18.7109375" style="46" bestFit="1" customWidth="1"/>
    <col min="4622" max="4622" width="15.5703125" style="46" bestFit="1" customWidth="1"/>
    <col min="4623" max="4623" width="17" style="46" bestFit="1" customWidth="1"/>
    <col min="4624" max="4624" width="11.28515625" style="46" customWidth="1"/>
    <col min="4625" max="4625" width="12.5703125" style="46" customWidth="1"/>
    <col min="4626" max="4626" width="13.5703125" style="46" bestFit="1" customWidth="1"/>
    <col min="4627" max="4632" width="9.140625" style="46"/>
    <col min="4633" max="4633" width="25" style="46" bestFit="1" customWidth="1"/>
    <col min="4634" max="4634" width="9.140625" style="46"/>
    <col min="4635" max="4635" width="35.28515625" style="46" customWidth="1"/>
    <col min="4636" max="4636" width="9.140625" style="46"/>
    <col min="4637" max="4637" width="25.140625" style="46" customWidth="1"/>
    <col min="4638" max="4638" width="9.140625" style="46"/>
    <col min="4639" max="4639" width="30.7109375" style="46" bestFit="1" customWidth="1"/>
    <col min="4640" max="4640" width="9.140625" style="46"/>
    <col min="4641" max="4641" width="44.140625" style="46" customWidth="1"/>
    <col min="4642" max="4642" width="9.140625" style="46"/>
    <col min="4643" max="4643" width="20.7109375" style="46" customWidth="1"/>
    <col min="4644" max="4644" width="24" style="46" customWidth="1"/>
    <col min="4645" max="4645" width="9.140625" style="46"/>
    <col min="4646" max="4646" width="18.140625" style="46" bestFit="1" customWidth="1"/>
    <col min="4647" max="4647" width="9.140625" style="46"/>
    <col min="4648" max="4648" width="15.85546875" style="46" bestFit="1" customWidth="1"/>
    <col min="4649" max="4865" width="9.140625" style="46"/>
    <col min="4866" max="4866" width="37.85546875" style="46" customWidth="1"/>
    <col min="4867" max="4867" width="37.140625" style="46" bestFit="1" customWidth="1"/>
    <col min="4868" max="4868" width="10.140625" style="46" bestFit="1" customWidth="1"/>
    <col min="4869" max="4869" width="17.28515625" style="46" customWidth="1"/>
    <col min="4870" max="4871" width="13.5703125" style="46" bestFit="1" customWidth="1"/>
    <col min="4872" max="4872" width="16.7109375" style="46" customWidth="1"/>
    <col min="4873" max="4873" width="17" style="46" bestFit="1" customWidth="1"/>
    <col min="4874" max="4874" width="13.5703125" style="46" bestFit="1" customWidth="1"/>
    <col min="4875" max="4875" width="16" style="46" bestFit="1" customWidth="1"/>
    <col min="4876" max="4876" width="14.42578125" style="46" bestFit="1" customWidth="1"/>
    <col min="4877" max="4877" width="18.7109375" style="46" bestFit="1" customWidth="1"/>
    <col min="4878" max="4878" width="15.5703125" style="46" bestFit="1" customWidth="1"/>
    <col min="4879" max="4879" width="17" style="46" bestFit="1" customWidth="1"/>
    <col min="4880" max="4880" width="11.28515625" style="46" customWidth="1"/>
    <col min="4881" max="4881" width="12.5703125" style="46" customWidth="1"/>
    <col min="4882" max="4882" width="13.5703125" style="46" bestFit="1" customWidth="1"/>
    <col min="4883" max="4888" width="9.140625" style="46"/>
    <col min="4889" max="4889" width="25" style="46" bestFit="1" customWidth="1"/>
    <col min="4890" max="4890" width="9.140625" style="46"/>
    <col min="4891" max="4891" width="35.28515625" style="46" customWidth="1"/>
    <col min="4892" max="4892" width="9.140625" style="46"/>
    <col min="4893" max="4893" width="25.140625" style="46" customWidth="1"/>
    <col min="4894" max="4894" width="9.140625" style="46"/>
    <col min="4895" max="4895" width="30.7109375" style="46" bestFit="1" customWidth="1"/>
    <col min="4896" max="4896" width="9.140625" style="46"/>
    <col min="4897" max="4897" width="44.140625" style="46" customWidth="1"/>
    <col min="4898" max="4898" width="9.140625" style="46"/>
    <col min="4899" max="4899" width="20.7109375" style="46" customWidth="1"/>
    <col min="4900" max="4900" width="24" style="46" customWidth="1"/>
    <col min="4901" max="4901" width="9.140625" style="46"/>
    <col min="4902" max="4902" width="18.140625" style="46" bestFit="1" customWidth="1"/>
    <col min="4903" max="4903" width="9.140625" style="46"/>
    <col min="4904" max="4904" width="15.85546875" style="46" bestFit="1" customWidth="1"/>
    <col min="4905" max="5121" width="9.140625" style="46"/>
    <col min="5122" max="5122" width="37.85546875" style="46" customWidth="1"/>
    <col min="5123" max="5123" width="37.140625" style="46" bestFit="1" customWidth="1"/>
    <col min="5124" max="5124" width="10.140625" style="46" bestFit="1" customWidth="1"/>
    <col min="5125" max="5125" width="17.28515625" style="46" customWidth="1"/>
    <col min="5126" max="5127" width="13.5703125" style="46" bestFit="1" customWidth="1"/>
    <col min="5128" max="5128" width="16.7109375" style="46" customWidth="1"/>
    <col min="5129" max="5129" width="17" style="46" bestFit="1" customWidth="1"/>
    <col min="5130" max="5130" width="13.5703125" style="46" bestFit="1" customWidth="1"/>
    <col min="5131" max="5131" width="16" style="46" bestFit="1" customWidth="1"/>
    <col min="5132" max="5132" width="14.42578125" style="46" bestFit="1" customWidth="1"/>
    <col min="5133" max="5133" width="18.7109375" style="46" bestFit="1" customWidth="1"/>
    <col min="5134" max="5134" width="15.5703125" style="46" bestFit="1" customWidth="1"/>
    <col min="5135" max="5135" width="17" style="46" bestFit="1" customWidth="1"/>
    <col min="5136" max="5136" width="11.28515625" style="46" customWidth="1"/>
    <col min="5137" max="5137" width="12.5703125" style="46" customWidth="1"/>
    <col min="5138" max="5138" width="13.5703125" style="46" bestFit="1" customWidth="1"/>
    <col min="5139" max="5144" width="9.140625" style="46"/>
    <col min="5145" max="5145" width="25" style="46" bestFit="1" customWidth="1"/>
    <col min="5146" max="5146" width="9.140625" style="46"/>
    <col min="5147" max="5147" width="35.28515625" style="46" customWidth="1"/>
    <col min="5148" max="5148" width="9.140625" style="46"/>
    <col min="5149" max="5149" width="25.140625" style="46" customWidth="1"/>
    <col min="5150" max="5150" width="9.140625" style="46"/>
    <col min="5151" max="5151" width="30.7109375" style="46" bestFit="1" customWidth="1"/>
    <col min="5152" max="5152" width="9.140625" style="46"/>
    <col min="5153" max="5153" width="44.140625" style="46" customWidth="1"/>
    <col min="5154" max="5154" width="9.140625" style="46"/>
    <col min="5155" max="5155" width="20.7109375" style="46" customWidth="1"/>
    <col min="5156" max="5156" width="24" style="46" customWidth="1"/>
    <col min="5157" max="5157" width="9.140625" style="46"/>
    <col min="5158" max="5158" width="18.140625" style="46" bestFit="1" customWidth="1"/>
    <col min="5159" max="5159" width="9.140625" style="46"/>
    <col min="5160" max="5160" width="15.85546875" style="46" bestFit="1" customWidth="1"/>
    <col min="5161" max="5377" width="9.140625" style="46"/>
    <col min="5378" max="5378" width="37.85546875" style="46" customWidth="1"/>
    <col min="5379" max="5379" width="37.140625" style="46" bestFit="1" customWidth="1"/>
    <col min="5380" max="5380" width="10.140625" style="46" bestFit="1" customWidth="1"/>
    <col min="5381" max="5381" width="17.28515625" style="46" customWidth="1"/>
    <col min="5382" max="5383" width="13.5703125" style="46" bestFit="1" customWidth="1"/>
    <col min="5384" max="5384" width="16.7109375" style="46" customWidth="1"/>
    <col min="5385" max="5385" width="17" style="46" bestFit="1" customWidth="1"/>
    <col min="5386" max="5386" width="13.5703125" style="46" bestFit="1" customWidth="1"/>
    <col min="5387" max="5387" width="16" style="46" bestFit="1" customWidth="1"/>
    <col min="5388" max="5388" width="14.42578125" style="46" bestFit="1" customWidth="1"/>
    <col min="5389" max="5389" width="18.7109375" style="46" bestFit="1" customWidth="1"/>
    <col min="5390" max="5390" width="15.5703125" style="46" bestFit="1" customWidth="1"/>
    <col min="5391" max="5391" width="17" style="46" bestFit="1" customWidth="1"/>
    <col min="5392" max="5392" width="11.28515625" style="46" customWidth="1"/>
    <col min="5393" max="5393" width="12.5703125" style="46" customWidth="1"/>
    <col min="5394" max="5394" width="13.5703125" style="46" bestFit="1" customWidth="1"/>
    <col min="5395" max="5400" width="9.140625" style="46"/>
    <col min="5401" max="5401" width="25" style="46" bestFit="1" customWidth="1"/>
    <col min="5402" max="5402" width="9.140625" style="46"/>
    <col min="5403" max="5403" width="35.28515625" style="46" customWidth="1"/>
    <col min="5404" max="5404" width="9.140625" style="46"/>
    <col min="5405" max="5405" width="25.140625" style="46" customWidth="1"/>
    <col min="5406" max="5406" width="9.140625" style="46"/>
    <col min="5407" max="5407" width="30.7109375" style="46" bestFit="1" customWidth="1"/>
    <col min="5408" max="5408" width="9.140625" style="46"/>
    <col min="5409" max="5409" width="44.140625" style="46" customWidth="1"/>
    <col min="5410" max="5410" width="9.140625" style="46"/>
    <col min="5411" max="5411" width="20.7109375" style="46" customWidth="1"/>
    <col min="5412" max="5412" width="24" style="46" customWidth="1"/>
    <col min="5413" max="5413" width="9.140625" style="46"/>
    <col min="5414" max="5414" width="18.140625" style="46" bestFit="1" customWidth="1"/>
    <col min="5415" max="5415" width="9.140625" style="46"/>
    <col min="5416" max="5416" width="15.85546875" style="46" bestFit="1" customWidth="1"/>
    <col min="5417" max="5633" width="9.140625" style="46"/>
    <col min="5634" max="5634" width="37.85546875" style="46" customWidth="1"/>
    <col min="5635" max="5635" width="37.140625" style="46" bestFit="1" customWidth="1"/>
    <col min="5636" max="5636" width="10.140625" style="46" bestFit="1" customWidth="1"/>
    <col min="5637" max="5637" width="17.28515625" style="46" customWidth="1"/>
    <col min="5638" max="5639" width="13.5703125" style="46" bestFit="1" customWidth="1"/>
    <col min="5640" max="5640" width="16.7109375" style="46" customWidth="1"/>
    <col min="5641" max="5641" width="17" style="46" bestFit="1" customWidth="1"/>
    <col min="5642" max="5642" width="13.5703125" style="46" bestFit="1" customWidth="1"/>
    <col min="5643" max="5643" width="16" style="46" bestFit="1" customWidth="1"/>
    <col min="5644" max="5644" width="14.42578125" style="46" bestFit="1" customWidth="1"/>
    <col min="5645" max="5645" width="18.7109375" style="46" bestFit="1" customWidth="1"/>
    <col min="5646" max="5646" width="15.5703125" style="46" bestFit="1" customWidth="1"/>
    <col min="5647" max="5647" width="17" style="46" bestFit="1" customWidth="1"/>
    <col min="5648" max="5648" width="11.28515625" style="46" customWidth="1"/>
    <col min="5649" max="5649" width="12.5703125" style="46" customWidth="1"/>
    <col min="5650" max="5650" width="13.5703125" style="46" bestFit="1" customWidth="1"/>
    <col min="5651" max="5656" width="9.140625" style="46"/>
    <col min="5657" max="5657" width="25" style="46" bestFit="1" customWidth="1"/>
    <col min="5658" max="5658" width="9.140625" style="46"/>
    <col min="5659" max="5659" width="35.28515625" style="46" customWidth="1"/>
    <col min="5660" max="5660" width="9.140625" style="46"/>
    <col min="5661" max="5661" width="25.140625" style="46" customWidth="1"/>
    <col min="5662" max="5662" width="9.140625" style="46"/>
    <col min="5663" max="5663" width="30.7109375" style="46" bestFit="1" customWidth="1"/>
    <col min="5664" max="5664" width="9.140625" style="46"/>
    <col min="5665" max="5665" width="44.140625" style="46" customWidth="1"/>
    <col min="5666" max="5666" width="9.140625" style="46"/>
    <col min="5667" max="5667" width="20.7109375" style="46" customWidth="1"/>
    <col min="5668" max="5668" width="24" style="46" customWidth="1"/>
    <col min="5669" max="5669" width="9.140625" style="46"/>
    <col min="5670" max="5670" width="18.140625" style="46" bestFit="1" customWidth="1"/>
    <col min="5671" max="5671" width="9.140625" style="46"/>
    <col min="5672" max="5672" width="15.85546875" style="46" bestFit="1" customWidth="1"/>
    <col min="5673" max="5889" width="9.140625" style="46"/>
    <col min="5890" max="5890" width="37.85546875" style="46" customWidth="1"/>
    <col min="5891" max="5891" width="37.140625" style="46" bestFit="1" customWidth="1"/>
    <col min="5892" max="5892" width="10.140625" style="46" bestFit="1" customWidth="1"/>
    <col min="5893" max="5893" width="17.28515625" style="46" customWidth="1"/>
    <col min="5894" max="5895" width="13.5703125" style="46" bestFit="1" customWidth="1"/>
    <col min="5896" max="5896" width="16.7109375" style="46" customWidth="1"/>
    <col min="5897" max="5897" width="17" style="46" bestFit="1" customWidth="1"/>
    <col min="5898" max="5898" width="13.5703125" style="46" bestFit="1" customWidth="1"/>
    <col min="5899" max="5899" width="16" style="46" bestFit="1" customWidth="1"/>
    <col min="5900" max="5900" width="14.42578125" style="46" bestFit="1" customWidth="1"/>
    <col min="5901" max="5901" width="18.7109375" style="46" bestFit="1" customWidth="1"/>
    <col min="5902" max="5902" width="15.5703125" style="46" bestFit="1" customWidth="1"/>
    <col min="5903" max="5903" width="17" style="46" bestFit="1" customWidth="1"/>
    <col min="5904" max="5904" width="11.28515625" style="46" customWidth="1"/>
    <col min="5905" max="5905" width="12.5703125" style="46" customWidth="1"/>
    <col min="5906" max="5906" width="13.5703125" style="46" bestFit="1" customWidth="1"/>
    <col min="5907" max="5912" width="9.140625" style="46"/>
    <col min="5913" max="5913" width="25" style="46" bestFit="1" customWidth="1"/>
    <col min="5914" max="5914" width="9.140625" style="46"/>
    <col min="5915" max="5915" width="35.28515625" style="46" customWidth="1"/>
    <col min="5916" max="5916" width="9.140625" style="46"/>
    <col min="5917" max="5917" width="25.140625" style="46" customWidth="1"/>
    <col min="5918" max="5918" width="9.140625" style="46"/>
    <col min="5919" max="5919" width="30.7109375" style="46" bestFit="1" customWidth="1"/>
    <col min="5920" max="5920" width="9.140625" style="46"/>
    <col min="5921" max="5921" width="44.140625" style="46" customWidth="1"/>
    <col min="5922" max="5922" width="9.140625" style="46"/>
    <col min="5923" max="5923" width="20.7109375" style="46" customWidth="1"/>
    <col min="5924" max="5924" width="24" style="46" customWidth="1"/>
    <col min="5925" max="5925" width="9.140625" style="46"/>
    <col min="5926" max="5926" width="18.140625" style="46" bestFit="1" customWidth="1"/>
    <col min="5927" max="5927" width="9.140625" style="46"/>
    <col min="5928" max="5928" width="15.85546875" style="46" bestFit="1" customWidth="1"/>
    <col min="5929" max="6145" width="9.140625" style="46"/>
    <col min="6146" max="6146" width="37.85546875" style="46" customWidth="1"/>
    <col min="6147" max="6147" width="37.140625" style="46" bestFit="1" customWidth="1"/>
    <col min="6148" max="6148" width="10.140625" style="46" bestFit="1" customWidth="1"/>
    <col min="6149" max="6149" width="17.28515625" style="46" customWidth="1"/>
    <col min="6150" max="6151" width="13.5703125" style="46" bestFit="1" customWidth="1"/>
    <col min="6152" max="6152" width="16.7109375" style="46" customWidth="1"/>
    <col min="6153" max="6153" width="17" style="46" bestFit="1" customWidth="1"/>
    <col min="6154" max="6154" width="13.5703125" style="46" bestFit="1" customWidth="1"/>
    <col min="6155" max="6155" width="16" style="46" bestFit="1" customWidth="1"/>
    <col min="6156" max="6156" width="14.42578125" style="46" bestFit="1" customWidth="1"/>
    <col min="6157" max="6157" width="18.7109375" style="46" bestFit="1" customWidth="1"/>
    <col min="6158" max="6158" width="15.5703125" style="46" bestFit="1" customWidth="1"/>
    <col min="6159" max="6159" width="17" style="46" bestFit="1" customWidth="1"/>
    <col min="6160" max="6160" width="11.28515625" style="46" customWidth="1"/>
    <col min="6161" max="6161" width="12.5703125" style="46" customWidth="1"/>
    <col min="6162" max="6162" width="13.5703125" style="46" bestFit="1" customWidth="1"/>
    <col min="6163" max="6168" width="9.140625" style="46"/>
    <col min="6169" max="6169" width="25" style="46" bestFit="1" customWidth="1"/>
    <col min="6170" max="6170" width="9.140625" style="46"/>
    <col min="6171" max="6171" width="35.28515625" style="46" customWidth="1"/>
    <col min="6172" max="6172" width="9.140625" style="46"/>
    <col min="6173" max="6173" width="25.140625" style="46" customWidth="1"/>
    <col min="6174" max="6174" width="9.140625" style="46"/>
    <col min="6175" max="6175" width="30.7109375" style="46" bestFit="1" customWidth="1"/>
    <col min="6176" max="6176" width="9.140625" style="46"/>
    <col min="6177" max="6177" width="44.140625" style="46" customWidth="1"/>
    <col min="6178" max="6178" width="9.140625" style="46"/>
    <col min="6179" max="6179" width="20.7109375" style="46" customWidth="1"/>
    <col min="6180" max="6180" width="24" style="46" customWidth="1"/>
    <col min="6181" max="6181" width="9.140625" style="46"/>
    <col min="6182" max="6182" width="18.140625" style="46" bestFit="1" customWidth="1"/>
    <col min="6183" max="6183" width="9.140625" style="46"/>
    <col min="6184" max="6184" width="15.85546875" style="46" bestFit="1" customWidth="1"/>
    <col min="6185" max="6401" width="9.140625" style="46"/>
    <col min="6402" max="6402" width="37.85546875" style="46" customWidth="1"/>
    <col min="6403" max="6403" width="37.140625" style="46" bestFit="1" customWidth="1"/>
    <col min="6404" max="6404" width="10.140625" style="46" bestFit="1" customWidth="1"/>
    <col min="6405" max="6405" width="17.28515625" style="46" customWidth="1"/>
    <col min="6406" max="6407" width="13.5703125" style="46" bestFit="1" customWidth="1"/>
    <col min="6408" max="6408" width="16.7109375" style="46" customWidth="1"/>
    <col min="6409" max="6409" width="17" style="46" bestFit="1" customWidth="1"/>
    <col min="6410" max="6410" width="13.5703125" style="46" bestFit="1" customWidth="1"/>
    <col min="6411" max="6411" width="16" style="46" bestFit="1" customWidth="1"/>
    <col min="6412" max="6412" width="14.42578125" style="46" bestFit="1" customWidth="1"/>
    <col min="6413" max="6413" width="18.7109375" style="46" bestFit="1" customWidth="1"/>
    <col min="6414" max="6414" width="15.5703125" style="46" bestFit="1" customWidth="1"/>
    <col min="6415" max="6415" width="17" style="46" bestFit="1" customWidth="1"/>
    <col min="6416" max="6416" width="11.28515625" style="46" customWidth="1"/>
    <col min="6417" max="6417" width="12.5703125" style="46" customWidth="1"/>
    <col min="6418" max="6418" width="13.5703125" style="46" bestFit="1" customWidth="1"/>
    <col min="6419" max="6424" width="9.140625" style="46"/>
    <col min="6425" max="6425" width="25" style="46" bestFit="1" customWidth="1"/>
    <col min="6426" max="6426" width="9.140625" style="46"/>
    <col min="6427" max="6427" width="35.28515625" style="46" customWidth="1"/>
    <col min="6428" max="6428" width="9.140625" style="46"/>
    <col min="6429" max="6429" width="25.140625" style="46" customWidth="1"/>
    <col min="6430" max="6430" width="9.140625" style="46"/>
    <col min="6431" max="6431" width="30.7109375" style="46" bestFit="1" customWidth="1"/>
    <col min="6432" max="6432" width="9.140625" style="46"/>
    <col min="6433" max="6433" width="44.140625" style="46" customWidth="1"/>
    <col min="6434" max="6434" width="9.140625" style="46"/>
    <col min="6435" max="6435" width="20.7109375" style="46" customWidth="1"/>
    <col min="6436" max="6436" width="24" style="46" customWidth="1"/>
    <col min="6437" max="6437" width="9.140625" style="46"/>
    <col min="6438" max="6438" width="18.140625" style="46" bestFit="1" customWidth="1"/>
    <col min="6439" max="6439" width="9.140625" style="46"/>
    <col min="6440" max="6440" width="15.85546875" style="46" bestFit="1" customWidth="1"/>
    <col min="6441" max="6657" width="9.140625" style="46"/>
    <col min="6658" max="6658" width="37.85546875" style="46" customWidth="1"/>
    <col min="6659" max="6659" width="37.140625" style="46" bestFit="1" customWidth="1"/>
    <col min="6660" max="6660" width="10.140625" style="46" bestFit="1" customWidth="1"/>
    <col min="6661" max="6661" width="17.28515625" style="46" customWidth="1"/>
    <col min="6662" max="6663" width="13.5703125" style="46" bestFit="1" customWidth="1"/>
    <col min="6664" max="6664" width="16.7109375" style="46" customWidth="1"/>
    <col min="6665" max="6665" width="17" style="46" bestFit="1" customWidth="1"/>
    <col min="6666" max="6666" width="13.5703125" style="46" bestFit="1" customWidth="1"/>
    <col min="6667" max="6667" width="16" style="46" bestFit="1" customWidth="1"/>
    <col min="6668" max="6668" width="14.42578125" style="46" bestFit="1" customWidth="1"/>
    <col min="6669" max="6669" width="18.7109375" style="46" bestFit="1" customWidth="1"/>
    <col min="6670" max="6670" width="15.5703125" style="46" bestFit="1" customWidth="1"/>
    <col min="6671" max="6671" width="17" style="46" bestFit="1" customWidth="1"/>
    <col min="6672" max="6672" width="11.28515625" style="46" customWidth="1"/>
    <col min="6673" max="6673" width="12.5703125" style="46" customWidth="1"/>
    <col min="6674" max="6674" width="13.5703125" style="46" bestFit="1" customWidth="1"/>
    <col min="6675" max="6680" width="9.140625" style="46"/>
    <col min="6681" max="6681" width="25" style="46" bestFit="1" customWidth="1"/>
    <col min="6682" max="6682" width="9.140625" style="46"/>
    <col min="6683" max="6683" width="35.28515625" style="46" customWidth="1"/>
    <col min="6684" max="6684" width="9.140625" style="46"/>
    <col min="6685" max="6685" width="25.140625" style="46" customWidth="1"/>
    <col min="6686" max="6686" width="9.140625" style="46"/>
    <col min="6687" max="6687" width="30.7109375" style="46" bestFit="1" customWidth="1"/>
    <col min="6688" max="6688" width="9.140625" style="46"/>
    <col min="6689" max="6689" width="44.140625" style="46" customWidth="1"/>
    <col min="6690" max="6690" width="9.140625" style="46"/>
    <col min="6691" max="6691" width="20.7109375" style="46" customWidth="1"/>
    <col min="6692" max="6692" width="24" style="46" customWidth="1"/>
    <col min="6693" max="6693" width="9.140625" style="46"/>
    <col min="6694" max="6694" width="18.140625" style="46" bestFit="1" customWidth="1"/>
    <col min="6695" max="6695" width="9.140625" style="46"/>
    <col min="6696" max="6696" width="15.85546875" style="46" bestFit="1" customWidth="1"/>
    <col min="6697" max="6913" width="9.140625" style="46"/>
    <col min="6914" max="6914" width="37.85546875" style="46" customWidth="1"/>
    <col min="6915" max="6915" width="37.140625" style="46" bestFit="1" customWidth="1"/>
    <col min="6916" max="6916" width="10.140625" style="46" bestFit="1" customWidth="1"/>
    <col min="6917" max="6917" width="17.28515625" style="46" customWidth="1"/>
    <col min="6918" max="6919" width="13.5703125" style="46" bestFit="1" customWidth="1"/>
    <col min="6920" max="6920" width="16.7109375" style="46" customWidth="1"/>
    <col min="6921" max="6921" width="17" style="46" bestFit="1" customWidth="1"/>
    <col min="6922" max="6922" width="13.5703125" style="46" bestFit="1" customWidth="1"/>
    <col min="6923" max="6923" width="16" style="46" bestFit="1" customWidth="1"/>
    <col min="6924" max="6924" width="14.42578125" style="46" bestFit="1" customWidth="1"/>
    <col min="6925" max="6925" width="18.7109375" style="46" bestFit="1" customWidth="1"/>
    <col min="6926" max="6926" width="15.5703125" style="46" bestFit="1" customWidth="1"/>
    <col min="6927" max="6927" width="17" style="46" bestFit="1" customWidth="1"/>
    <col min="6928" max="6928" width="11.28515625" style="46" customWidth="1"/>
    <col min="6929" max="6929" width="12.5703125" style="46" customWidth="1"/>
    <col min="6930" max="6930" width="13.5703125" style="46" bestFit="1" customWidth="1"/>
    <col min="6931" max="6936" width="9.140625" style="46"/>
    <col min="6937" max="6937" width="25" style="46" bestFit="1" customWidth="1"/>
    <col min="6938" max="6938" width="9.140625" style="46"/>
    <col min="6939" max="6939" width="35.28515625" style="46" customWidth="1"/>
    <col min="6940" max="6940" width="9.140625" style="46"/>
    <col min="6941" max="6941" width="25.140625" style="46" customWidth="1"/>
    <col min="6942" max="6942" width="9.140625" style="46"/>
    <col min="6943" max="6943" width="30.7109375" style="46" bestFit="1" customWidth="1"/>
    <col min="6944" max="6944" width="9.140625" style="46"/>
    <col min="6945" max="6945" width="44.140625" style="46" customWidth="1"/>
    <col min="6946" max="6946" width="9.140625" style="46"/>
    <col min="6947" max="6947" width="20.7109375" style="46" customWidth="1"/>
    <col min="6948" max="6948" width="24" style="46" customWidth="1"/>
    <col min="6949" max="6949" width="9.140625" style="46"/>
    <col min="6950" max="6950" width="18.140625" style="46" bestFit="1" customWidth="1"/>
    <col min="6951" max="6951" width="9.140625" style="46"/>
    <col min="6952" max="6952" width="15.85546875" style="46" bestFit="1" customWidth="1"/>
    <col min="6953" max="7169" width="9.140625" style="46"/>
    <col min="7170" max="7170" width="37.85546875" style="46" customWidth="1"/>
    <col min="7171" max="7171" width="37.140625" style="46" bestFit="1" customWidth="1"/>
    <col min="7172" max="7172" width="10.140625" style="46" bestFit="1" customWidth="1"/>
    <col min="7173" max="7173" width="17.28515625" style="46" customWidth="1"/>
    <col min="7174" max="7175" width="13.5703125" style="46" bestFit="1" customWidth="1"/>
    <col min="7176" max="7176" width="16.7109375" style="46" customWidth="1"/>
    <col min="7177" max="7177" width="17" style="46" bestFit="1" customWidth="1"/>
    <col min="7178" max="7178" width="13.5703125" style="46" bestFit="1" customWidth="1"/>
    <col min="7179" max="7179" width="16" style="46" bestFit="1" customWidth="1"/>
    <col min="7180" max="7180" width="14.42578125" style="46" bestFit="1" customWidth="1"/>
    <col min="7181" max="7181" width="18.7109375" style="46" bestFit="1" customWidth="1"/>
    <col min="7182" max="7182" width="15.5703125" style="46" bestFit="1" customWidth="1"/>
    <col min="7183" max="7183" width="17" style="46" bestFit="1" customWidth="1"/>
    <col min="7184" max="7184" width="11.28515625" style="46" customWidth="1"/>
    <col min="7185" max="7185" width="12.5703125" style="46" customWidth="1"/>
    <col min="7186" max="7186" width="13.5703125" style="46" bestFit="1" customWidth="1"/>
    <col min="7187" max="7192" width="9.140625" style="46"/>
    <col min="7193" max="7193" width="25" style="46" bestFit="1" customWidth="1"/>
    <col min="7194" max="7194" width="9.140625" style="46"/>
    <col min="7195" max="7195" width="35.28515625" style="46" customWidth="1"/>
    <col min="7196" max="7196" width="9.140625" style="46"/>
    <col min="7197" max="7197" width="25.140625" style="46" customWidth="1"/>
    <col min="7198" max="7198" width="9.140625" style="46"/>
    <col min="7199" max="7199" width="30.7109375" style="46" bestFit="1" customWidth="1"/>
    <col min="7200" max="7200" width="9.140625" style="46"/>
    <col min="7201" max="7201" width="44.140625" style="46" customWidth="1"/>
    <col min="7202" max="7202" width="9.140625" style="46"/>
    <col min="7203" max="7203" width="20.7109375" style="46" customWidth="1"/>
    <col min="7204" max="7204" width="24" style="46" customWidth="1"/>
    <col min="7205" max="7205" width="9.140625" style="46"/>
    <col min="7206" max="7206" width="18.140625" style="46" bestFit="1" customWidth="1"/>
    <col min="7207" max="7207" width="9.140625" style="46"/>
    <col min="7208" max="7208" width="15.85546875" style="46" bestFit="1" customWidth="1"/>
    <col min="7209" max="7425" width="9.140625" style="46"/>
    <col min="7426" max="7426" width="37.85546875" style="46" customWidth="1"/>
    <col min="7427" max="7427" width="37.140625" style="46" bestFit="1" customWidth="1"/>
    <col min="7428" max="7428" width="10.140625" style="46" bestFit="1" customWidth="1"/>
    <col min="7429" max="7429" width="17.28515625" style="46" customWidth="1"/>
    <col min="7430" max="7431" width="13.5703125" style="46" bestFit="1" customWidth="1"/>
    <col min="7432" max="7432" width="16.7109375" style="46" customWidth="1"/>
    <col min="7433" max="7433" width="17" style="46" bestFit="1" customWidth="1"/>
    <col min="7434" max="7434" width="13.5703125" style="46" bestFit="1" customWidth="1"/>
    <col min="7435" max="7435" width="16" style="46" bestFit="1" customWidth="1"/>
    <col min="7436" max="7436" width="14.42578125" style="46" bestFit="1" customWidth="1"/>
    <col min="7437" max="7437" width="18.7109375" style="46" bestFit="1" customWidth="1"/>
    <col min="7438" max="7438" width="15.5703125" style="46" bestFit="1" customWidth="1"/>
    <col min="7439" max="7439" width="17" style="46" bestFit="1" customWidth="1"/>
    <col min="7440" max="7440" width="11.28515625" style="46" customWidth="1"/>
    <col min="7441" max="7441" width="12.5703125" style="46" customWidth="1"/>
    <col min="7442" max="7442" width="13.5703125" style="46" bestFit="1" customWidth="1"/>
    <col min="7443" max="7448" width="9.140625" style="46"/>
    <col min="7449" max="7449" width="25" style="46" bestFit="1" customWidth="1"/>
    <col min="7450" max="7450" width="9.140625" style="46"/>
    <col min="7451" max="7451" width="35.28515625" style="46" customWidth="1"/>
    <col min="7452" max="7452" width="9.140625" style="46"/>
    <col min="7453" max="7453" width="25.140625" style="46" customWidth="1"/>
    <col min="7454" max="7454" width="9.140625" style="46"/>
    <col min="7455" max="7455" width="30.7109375" style="46" bestFit="1" customWidth="1"/>
    <col min="7456" max="7456" width="9.140625" style="46"/>
    <col min="7457" max="7457" width="44.140625" style="46" customWidth="1"/>
    <col min="7458" max="7458" width="9.140625" style="46"/>
    <col min="7459" max="7459" width="20.7109375" style="46" customWidth="1"/>
    <col min="7460" max="7460" width="24" style="46" customWidth="1"/>
    <col min="7461" max="7461" width="9.140625" style="46"/>
    <col min="7462" max="7462" width="18.140625" style="46" bestFit="1" customWidth="1"/>
    <col min="7463" max="7463" width="9.140625" style="46"/>
    <col min="7464" max="7464" width="15.85546875" style="46" bestFit="1" customWidth="1"/>
    <col min="7465" max="7681" width="9.140625" style="46"/>
    <col min="7682" max="7682" width="37.85546875" style="46" customWidth="1"/>
    <col min="7683" max="7683" width="37.140625" style="46" bestFit="1" customWidth="1"/>
    <col min="7684" max="7684" width="10.140625" style="46" bestFit="1" customWidth="1"/>
    <col min="7685" max="7685" width="17.28515625" style="46" customWidth="1"/>
    <col min="7686" max="7687" width="13.5703125" style="46" bestFit="1" customWidth="1"/>
    <col min="7688" max="7688" width="16.7109375" style="46" customWidth="1"/>
    <col min="7689" max="7689" width="17" style="46" bestFit="1" customWidth="1"/>
    <col min="7690" max="7690" width="13.5703125" style="46" bestFit="1" customWidth="1"/>
    <col min="7691" max="7691" width="16" style="46" bestFit="1" customWidth="1"/>
    <col min="7692" max="7692" width="14.42578125" style="46" bestFit="1" customWidth="1"/>
    <col min="7693" max="7693" width="18.7109375" style="46" bestFit="1" customWidth="1"/>
    <col min="7694" max="7694" width="15.5703125" style="46" bestFit="1" customWidth="1"/>
    <col min="7695" max="7695" width="17" style="46" bestFit="1" customWidth="1"/>
    <col min="7696" max="7696" width="11.28515625" style="46" customWidth="1"/>
    <col min="7697" max="7697" width="12.5703125" style="46" customWidth="1"/>
    <col min="7698" max="7698" width="13.5703125" style="46" bestFit="1" customWidth="1"/>
    <col min="7699" max="7704" width="9.140625" style="46"/>
    <col min="7705" max="7705" width="25" style="46" bestFit="1" customWidth="1"/>
    <col min="7706" max="7706" width="9.140625" style="46"/>
    <col min="7707" max="7707" width="35.28515625" style="46" customWidth="1"/>
    <col min="7708" max="7708" width="9.140625" style="46"/>
    <col min="7709" max="7709" width="25.140625" style="46" customWidth="1"/>
    <col min="7710" max="7710" width="9.140625" style="46"/>
    <col min="7711" max="7711" width="30.7109375" style="46" bestFit="1" customWidth="1"/>
    <col min="7712" max="7712" width="9.140625" style="46"/>
    <col min="7713" max="7713" width="44.140625" style="46" customWidth="1"/>
    <col min="7714" max="7714" width="9.140625" style="46"/>
    <col min="7715" max="7715" width="20.7109375" style="46" customWidth="1"/>
    <col min="7716" max="7716" width="24" style="46" customWidth="1"/>
    <col min="7717" max="7717" width="9.140625" style="46"/>
    <col min="7718" max="7718" width="18.140625" style="46" bestFit="1" customWidth="1"/>
    <col min="7719" max="7719" width="9.140625" style="46"/>
    <col min="7720" max="7720" width="15.85546875" style="46" bestFit="1" customWidth="1"/>
    <col min="7721" max="7937" width="9.140625" style="46"/>
    <col min="7938" max="7938" width="37.85546875" style="46" customWidth="1"/>
    <col min="7939" max="7939" width="37.140625" style="46" bestFit="1" customWidth="1"/>
    <col min="7940" max="7940" width="10.140625" style="46" bestFit="1" customWidth="1"/>
    <col min="7941" max="7941" width="17.28515625" style="46" customWidth="1"/>
    <col min="7942" max="7943" width="13.5703125" style="46" bestFit="1" customWidth="1"/>
    <col min="7944" max="7944" width="16.7109375" style="46" customWidth="1"/>
    <col min="7945" max="7945" width="17" style="46" bestFit="1" customWidth="1"/>
    <col min="7946" max="7946" width="13.5703125" style="46" bestFit="1" customWidth="1"/>
    <col min="7947" max="7947" width="16" style="46" bestFit="1" customWidth="1"/>
    <col min="7948" max="7948" width="14.42578125" style="46" bestFit="1" customWidth="1"/>
    <col min="7949" max="7949" width="18.7109375" style="46" bestFit="1" customWidth="1"/>
    <col min="7950" max="7950" width="15.5703125" style="46" bestFit="1" customWidth="1"/>
    <col min="7951" max="7951" width="17" style="46" bestFit="1" customWidth="1"/>
    <col min="7952" max="7952" width="11.28515625" style="46" customWidth="1"/>
    <col min="7953" max="7953" width="12.5703125" style="46" customWidth="1"/>
    <col min="7954" max="7954" width="13.5703125" style="46" bestFit="1" customWidth="1"/>
    <col min="7955" max="7960" width="9.140625" style="46"/>
    <col min="7961" max="7961" width="25" style="46" bestFit="1" customWidth="1"/>
    <col min="7962" max="7962" width="9.140625" style="46"/>
    <col min="7963" max="7963" width="35.28515625" style="46" customWidth="1"/>
    <col min="7964" max="7964" width="9.140625" style="46"/>
    <col min="7965" max="7965" width="25.140625" style="46" customWidth="1"/>
    <col min="7966" max="7966" width="9.140625" style="46"/>
    <col min="7967" max="7967" width="30.7109375" style="46" bestFit="1" customWidth="1"/>
    <col min="7968" max="7968" width="9.140625" style="46"/>
    <col min="7969" max="7969" width="44.140625" style="46" customWidth="1"/>
    <col min="7970" max="7970" width="9.140625" style="46"/>
    <col min="7971" max="7971" width="20.7109375" style="46" customWidth="1"/>
    <col min="7972" max="7972" width="24" style="46" customWidth="1"/>
    <col min="7973" max="7973" width="9.140625" style="46"/>
    <col min="7974" max="7974" width="18.140625" style="46" bestFit="1" customWidth="1"/>
    <col min="7975" max="7975" width="9.140625" style="46"/>
    <col min="7976" max="7976" width="15.85546875" style="46" bestFit="1" customWidth="1"/>
    <col min="7977" max="8193" width="9.140625" style="46"/>
    <col min="8194" max="8194" width="37.85546875" style="46" customWidth="1"/>
    <col min="8195" max="8195" width="37.140625" style="46" bestFit="1" customWidth="1"/>
    <col min="8196" max="8196" width="10.140625" style="46" bestFit="1" customWidth="1"/>
    <col min="8197" max="8197" width="17.28515625" style="46" customWidth="1"/>
    <col min="8198" max="8199" width="13.5703125" style="46" bestFit="1" customWidth="1"/>
    <col min="8200" max="8200" width="16.7109375" style="46" customWidth="1"/>
    <col min="8201" max="8201" width="17" style="46" bestFit="1" customWidth="1"/>
    <col min="8202" max="8202" width="13.5703125" style="46" bestFit="1" customWidth="1"/>
    <col min="8203" max="8203" width="16" style="46" bestFit="1" customWidth="1"/>
    <col min="8204" max="8204" width="14.42578125" style="46" bestFit="1" customWidth="1"/>
    <col min="8205" max="8205" width="18.7109375" style="46" bestFit="1" customWidth="1"/>
    <col min="8206" max="8206" width="15.5703125" style="46" bestFit="1" customWidth="1"/>
    <col min="8207" max="8207" width="17" style="46" bestFit="1" customWidth="1"/>
    <col min="8208" max="8208" width="11.28515625" style="46" customWidth="1"/>
    <col min="8209" max="8209" width="12.5703125" style="46" customWidth="1"/>
    <col min="8210" max="8210" width="13.5703125" style="46" bestFit="1" customWidth="1"/>
    <col min="8211" max="8216" width="9.140625" style="46"/>
    <col min="8217" max="8217" width="25" style="46" bestFit="1" customWidth="1"/>
    <col min="8218" max="8218" width="9.140625" style="46"/>
    <col min="8219" max="8219" width="35.28515625" style="46" customWidth="1"/>
    <col min="8220" max="8220" width="9.140625" style="46"/>
    <col min="8221" max="8221" width="25.140625" style="46" customWidth="1"/>
    <col min="8222" max="8222" width="9.140625" style="46"/>
    <col min="8223" max="8223" width="30.7109375" style="46" bestFit="1" customWidth="1"/>
    <col min="8224" max="8224" width="9.140625" style="46"/>
    <col min="8225" max="8225" width="44.140625" style="46" customWidth="1"/>
    <col min="8226" max="8226" width="9.140625" style="46"/>
    <col min="8227" max="8227" width="20.7109375" style="46" customWidth="1"/>
    <col min="8228" max="8228" width="24" style="46" customWidth="1"/>
    <col min="8229" max="8229" width="9.140625" style="46"/>
    <col min="8230" max="8230" width="18.140625" style="46" bestFit="1" customWidth="1"/>
    <col min="8231" max="8231" width="9.140625" style="46"/>
    <col min="8232" max="8232" width="15.85546875" style="46" bestFit="1" customWidth="1"/>
    <col min="8233" max="8449" width="9.140625" style="46"/>
    <col min="8450" max="8450" width="37.85546875" style="46" customWidth="1"/>
    <col min="8451" max="8451" width="37.140625" style="46" bestFit="1" customWidth="1"/>
    <col min="8452" max="8452" width="10.140625" style="46" bestFit="1" customWidth="1"/>
    <col min="8453" max="8453" width="17.28515625" style="46" customWidth="1"/>
    <col min="8454" max="8455" width="13.5703125" style="46" bestFit="1" customWidth="1"/>
    <col min="8456" max="8456" width="16.7109375" style="46" customWidth="1"/>
    <col min="8457" max="8457" width="17" style="46" bestFit="1" customWidth="1"/>
    <col min="8458" max="8458" width="13.5703125" style="46" bestFit="1" customWidth="1"/>
    <col min="8459" max="8459" width="16" style="46" bestFit="1" customWidth="1"/>
    <col min="8460" max="8460" width="14.42578125" style="46" bestFit="1" customWidth="1"/>
    <col min="8461" max="8461" width="18.7109375" style="46" bestFit="1" customWidth="1"/>
    <col min="8462" max="8462" width="15.5703125" style="46" bestFit="1" customWidth="1"/>
    <col min="8463" max="8463" width="17" style="46" bestFit="1" customWidth="1"/>
    <col min="8464" max="8464" width="11.28515625" style="46" customWidth="1"/>
    <col min="8465" max="8465" width="12.5703125" style="46" customWidth="1"/>
    <col min="8466" max="8466" width="13.5703125" style="46" bestFit="1" customWidth="1"/>
    <col min="8467" max="8472" width="9.140625" style="46"/>
    <col min="8473" max="8473" width="25" style="46" bestFit="1" customWidth="1"/>
    <col min="8474" max="8474" width="9.140625" style="46"/>
    <col min="8475" max="8475" width="35.28515625" style="46" customWidth="1"/>
    <col min="8476" max="8476" width="9.140625" style="46"/>
    <col min="8477" max="8477" width="25.140625" style="46" customWidth="1"/>
    <col min="8478" max="8478" width="9.140625" style="46"/>
    <col min="8479" max="8479" width="30.7109375" style="46" bestFit="1" customWidth="1"/>
    <col min="8480" max="8480" width="9.140625" style="46"/>
    <col min="8481" max="8481" width="44.140625" style="46" customWidth="1"/>
    <col min="8482" max="8482" width="9.140625" style="46"/>
    <col min="8483" max="8483" width="20.7109375" style="46" customWidth="1"/>
    <col min="8484" max="8484" width="24" style="46" customWidth="1"/>
    <col min="8485" max="8485" width="9.140625" style="46"/>
    <col min="8486" max="8486" width="18.140625" style="46" bestFit="1" customWidth="1"/>
    <col min="8487" max="8487" width="9.140625" style="46"/>
    <col min="8488" max="8488" width="15.85546875" style="46" bestFit="1" customWidth="1"/>
    <col min="8489" max="8705" width="9.140625" style="46"/>
    <col min="8706" max="8706" width="37.85546875" style="46" customWidth="1"/>
    <col min="8707" max="8707" width="37.140625" style="46" bestFit="1" customWidth="1"/>
    <col min="8708" max="8708" width="10.140625" style="46" bestFit="1" customWidth="1"/>
    <col min="8709" max="8709" width="17.28515625" style="46" customWidth="1"/>
    <col min="8710" max="8711" width="13.5703125" style="46" bestFit="1" customWidth="1"/>
    <col min="8712" max="8712" width="16.7109375" style="46" customWidth="1"/>
    <col min="8713" max="8713" width="17" style="46" bestFit="1" customWidth="1"/>
    <col min="8714" max="8714" width="13.5703125" style="46" bestFit="1" customWidth="1"/>
    <col min="8715" max="8715" width="16" style="46" bestFit="1" customWidth="1"/>
    <col min="8716" max="8716" width="14.42578125" style="46" bestFit="1" customWidth="1"/>
    <col min="8717" max="8717" width="18.7109375" style="46" bestFit="1" customWidth="1"/>
    <col min="8718" max="8718" width="15.5703125" style="46" bestFit="1" customWidth="1"/>
    <col min="8719" max="8719" width="17" style="46" bestFit="1" customWidth="1"/>
    <col min="8720" max="8720" width="11.28515625" style="46" customWidth="1"/>
    <col min="8721" max="8721" width="12.5703125" style="46" customWidth="1"/>
    <col min="8722" max="8722" width="13.5703125" style="46" bestFit="1" customWidth="1"/>
    <col min="8723" max="8728" width="9.140625" style="46"/>
    <col min="8729" max="8729" width="25" style="46" bestFit="1" customWidth="1"/>
    <col min="8730" max="8730" width="9.140625" style="46"/>
    <col min="8731" max="8731" width="35.28515625" style="46" customWidth="1"/>
    <col min="8732" max="8732" width="9.140625" style="46"/>
    <col min="8733" max="8733" width="25.140625" style="46" customWidth="1"/>
    <col min="8734" max="8734" width="9.140625" style="46"/>
    <col min="8735" max="8735" width="30.7109375" style="46" bestFit="1" customWidth="1"/>
    <col min="8736" max="8736" width="9.140625" style="46"/>
    <col min="8737" max="8737" width="44.140625" style="46" customWidth="1"/>
    <col min="8738" max="8738" width="9.140625" style="46"/>
    <col min="8739" max="8739" width="20.7109375" style="46" customWidth="1"/>
    <col min="8740" max="8740" width="24" style="46" customWidth="1"/>
    <col min="8741" max="8741" width="9.140625" style="46"/>
    <col min="8742" max="8742" width="18.140625" style="46" bestFit="1" customWidth="1"/>
    <col min="8743" max="8743" width="9.140625" style="46"/>
    <col min="8744" max="8744" width="15.85546875" style="46" bestFit="1" customWidth="1"/>
    <col min="8745" max="8961" width="9.140625" style="46"/>
    <col min="8962" max="8962" width="37.85546875" style="46" customWidth="1"/>
    <col min="8963" max="8963" width="37.140625" style="46" bestFit="1" customWidth="1"/>
    <col min="8964" max="8964" width="10.140625" style="46" bestFit="1" customWidth="1"/>
    <col min="8965" max="8965" width="17.28515625" style="46" customWidth="1"/>
    <col min="8966" max="8967" width="13.5703125" style="46" bestFit="1" customWidth="1"/>
    <col min="8968" max="8968" width="16.7109375" style="46" customWidth="1"/>
    <col min="8969" max="8969" width="17" style="46" bestFit="1" customWidth="1"/>
    <col min="8970" max="8970" width="13.5703125" style="46" bestFit="1" customWidth="1"/>
    <col min="8971" max="8971" width="16" style="46" bestFit="1" customWidth="1"/>
    <col min="8972" max="8972" width="14.42578125" style="46" bestFit="1" customWidth="1"/>
    <col min="8973" max="8973" width="18.7109375" style="46" bestFit="1" customWidth="1"/>
    <col min="8974" max="8974" width="15.5703125" style="46" bestFit="1" customWidth="1"/>
    <col min="8975" max="8975" width="17" style="46" bestFit="1" customWidth="1"/>
    <col min="8976" max="8976" width="11.28515625" style="46" customWidth="1"/>
    <col min="8977" max="8977" width="12.5703125" style="46" customWidth="1"/>
    <col min="8978" max="8978" width="13.5703125" style="46" bestFit="1" customWidth="1"/>
    <col min="8979" max="8984" width="9.140625" style="46"/>
    <col min="8985" max="8985" width="25" style="46" bestFit="1" customWidth="1"/>
    <col min="8986" max="8986" width="9.140625" style="46"/>
    <col min="8987" max="8987" width="35.28515625" style="46" customWidth="1"/>
    <col min="8988" max="8988" width="9.140625" style="46"/>
    <col min="8989" max="8989" width="25.140625" style="46" customWidth="1"/>
    <col min="8990" max="8990" width="9.140625" style="46"/>
    <col min="8991" max="8991" width="30.7109375" style="46" bestFit="1" customWidth="1"/>
    <col min="8992" max="8992" width="9.140625" style="46"/>
    <col min="8993" max="8993" width="44.140625" style="46" customWidth="1"/>
    <col min="8994" max="8994" width="9.140625" style="46"/>
    <col min="8995" max="8995" width="20.7109375" style="46" customWidth="1"/>
    <col min="8996" max="8996" width="24" style="46" customWidth="1"/>
    <col min="8997" max="8997" width="9.140625" style="46"/>
    <col min="8998" max="8998" width="18.140625" style="46" bestFit="1" customWidth="1"/>
    <col min="8999" max="8999" width="9.140625" style="46"/>
    <col min="9000" max="9000" width="15.85546875" style="46" bestFit="1" customWidth="1"/>
    <col min="9001" max="9217" width="9.140625" style="46"/>
    <col min="9218" max="9218" width="37.85546875" style="46" customWidth="1"/>
    <col min="9219" max="9219" width="37.140625" style="46" bestFit="1" customWidth="1"/>
    <col min="9220" max="9220" width="10.140625" style="46" bestFit="1" customWidth="1"/>
    <col min="9221" max="9221" width="17.28515625" style="46" customWidth="1"/>
    <col min="9222" max="9223" width="13.5703125" style="46" bestFit="1" customWidth="1"/>
    <col min="9224" max="9224" width="16.7109375" style="46" customWidth="1"/>
    <col min="9225" max="9225" width="17" style="46" bestFit="1" customWidth="1"/>
    <col min="9226" max="9226" width="13.5703125" style="46" bestFit="1" customWidth="1"/>
    <col min="9227" max="9227" width="16" style="46" bestFit="1" customWidth="1"/>
    <col min="9228" max="9228" width="14.42578125" style="46" bestFit="1" customWidth="1"/>
    <col min="9229" max="9229" width="18.7109375" style="46" bestFit="1" customWidth="1"/>
    <col min="9230" max="9230" width="15.5703125" style="46" bestFit="1" customWidth="1"/>
    <col min="9231" max="9231" width="17" style="46" bestFit="1" customWidth="1"/>
    <col min="9232" max="9232" width="11.28515625" style="46" customWidth="1"/>
    <col min="9233" max="9233" width="12.5703125" style="46" customWidth="1"/>
    <col min="9234" max="9234" width="13.5703125" style="46" bestFit="1" customWidth="1"/>
    <col min="9235" max="9240" width="9.140625" style="46"/>
    <col min="9241" max="9241" width="25" style="46" bestFit="1" customWidth="1"/>
    <col min="9242" max="9242" width="9.140625" style="46"/>
    <col min="9243" max="9243" width="35.28515625" style="46" customWidth="1"/>
    <col min="9244" max="9244" width="9.140625" style="46"/>
    <col min="9245" max="9245" width="25.140625" style="46" customWidth="1"/>
    <col min="9246" max="9246" width="9.140625" style="46"/>
    <col min="9247" max="9247" width="30.7109375" style="46" bestFit="1" customWidth="1"/>
    <col min="9248" max="9248" width="9.140625" style="46"/>
    <col min="9249" max="9249" width="44.140625" style="46" customWidth="1"/>
    <col min="9250" max="9250" width="9.140625" style="46"/>
    <col min="9251" max="9251" width="20.7109375" style="46" customWidth="1"/>
    <col min="9252" max="9252" width="24" style="46" customWidth="1"/>
    <col min="9253" max="9253" width="9.140625" style="46"/>
    <col min="9254" max="9254" width="18.140625" style="46" bestFit="1" customWidth="1"/>
    <col min="9255" max="9255" width="9.140625" style="46"/>
    <col min="9256" max="9256" width="15.85546875" style="46" bestFit="1" customWidth="1"/>
    <col min="9257" max="9473" width="9.140625" style="46"/>
    <col min="9474" max="9474" width="37.85546875" style="46" customWidth="1"/>
    <col min="9475" max="9475" width="37.140625" style="46" bestFit="1" customWidth="1"/>
    <col min="9476" max="9476" width="10.140625" style="46" bestFit="1" customWidth="1"/>
    <col min="9477" max="9477" width="17.28515625" style="46" customWidth="1"/>
    <col min="9478" max="9479" width="13.5703125" style="46" bestFit="1" customWidth="1"/>
    <col min="9480" max="9480" width="16.7109375" style="46" customWidth="1"/>
    <col min="9481" max="9481" width="17" style="46" bestFit="1" customWidth="1"/>
    <col min="9482" max="9482" width="13.5703125" style="46" bestFit="1" customWidth="1"/>
    <col min="9483" max="9483" width="16" style="46" bestFit="1" customWidth="1"/>
    <col min="9484" max="9484" width="14.42578125" style="46" bestFit="1" customWidth="1"/>
    <col min="9485" max="9485" width="18.7109375" style="46" bestFit="1" customWidth="1"/>
    <col min="9486" max="9486" width="15.5703125" style="46" bestFit="1" customWidth="1"/>
    <col min="9487" max="9487" width="17" style="46" bestFit="1" customWidth="1"/>
    <col min="9488" max="9488" width="11.28515625" style="46" customWidth="1"/>
    <col min="9489" max="9489" width="12.5703125" style="46" customWidth="1"/>
    <col min="9490" max="9490" width="13.5703125" style="46" bestFit="1" customWidth="1"/>
    <col min="9491" max="9496" width="9.140625" style="46"/>
    <col min="9497" max="9497" width="25" style="46" bestFit="1" customWidth="1"/>
    <col min="9498" max="9498" width="9.140625" style="46"/>
    <col min="9499" max="9499" width="35.28515625" style="46" customWidth="1"/>
    <col min="9500" max="9500" width="9.140625" style="46"/>
    <col min="9501" max="9501" width="25.140625" style="46" customWidth="1"/>
    <col min="9502" max="9502" width="9.140625" style="46"/>
    <col min="9503" max="9503" width="30.7109375" style="46" bestFit="1" customWidth="1"/>
    <col min="9504" max="9504" width="9.140625" style="46"/>
    <col min="9505" max="9505" width="44.140625" style="46" customWidth="1"/>
    <col min="9506" max="9506" width="9.140625" style="46"/>
    <col min="9507" max="9507" width="20.7109375" style="46" customWidth="1"/>
    <col min="9508" max="9508" width="24" style="46" customWidth="1"/>
    <col min="9509" max="9509" width="9.140625" style="46"/>
    <col min="9510" max="9510" width="18.140625" style="46" bestFit="1" customWidth="1"/>
    <col min="9511" max="9511" width="9.140625" style="46"/>
    <col min="9512" max="9512" width="15.85546875" style="46" bestFit="1" customWidth="1"/>
    <col min="9513" max="9729" width="9.140625" style="46"/>
    <col min="9730" max="9730" width="37.85546875" style="46" customWidth="1"/>
    <col min="9731" max="9731" width="37.140625" style="46" bestFit="1" customWidth="1"/>
    <col min="9732" max="9732" width="10.140625" style="46" bestFit="1" customWidth="1"/>
    <col min="9733" max="9733" width="17.28515625" style="46" customWidth="1"/>
    <col min="9734" max="9735" width="13.5703125" style="46" bestFit="1" customWidth="1"/>
    <col min="9736" max="9736" width="16.7109375" style="46" customWidth="1"/>
    <col min="9737" max="9737" width="17" style="46" bestFit="1" customWidth="1"/>
    <col min="9738" max="9738" width="13.5703125" style="46" bestFit="1" customWidth="1"/>
    <col min="9739" max="9739" width="16" style="46" bestFit="1" customWidth="1"/>
    <col min="9740" max="9740" width="14.42578125" style="46" bestFit="1" customWidth="1"/>
    <col min="9741" max="9741" width="18.7109375" style="46" bestFit="1" customWidth="1"/>
    <col min="9742" max="9742" width="15.5703125" style="46" bestFit="1" customWidth="1"/>
    <col min="9743" max="9743" width="17" style="46" bestFit="1" customWidth="1"/>
    <col min="9744" max="9744" width="11.28515625" style="46" customWidth="1"/>
    <col min="9745" max="9745" width="12.5703125" style="46" customWidth="1"/>
    <col min="9746" max="9746" width="13.5703125" style="46" bestFit="1" customWidth="1"/>
    <col min="9747" max="9752" width="9.140625" style="46"/>
    <col min="9753" max="9753" width="25" style="46" bestFit="1" customWidth="1"/>
    <col min="9754" max="9754" width="9.140625" style="46"/>
    <col min="9755" max="9755" width="35.28515625" style="46" customWidth="1"/>
    <col min="9756" max="9756" width="9.140625" style="46"/>
    <col min="9757" max="9757" width="25.140625" style="46" customWidth="1"/>
    <col min="9758" max="9758" width="9.140625" style="46"/>
    <col min="9759" max="9759" width="30.7109375" style="46" bestFit="1" customWidth="1"/>
    <col min="9760" max="9760" width="9.140625" style="46"/>
    <col min="9761" max="9761" width="44.140625" style="46" customWidth="1"/>
    <col min="9762" max="9762" width="9.140625" style="46"/>
    <col min="9763" max="9763" width="20.7109375" style="46" customWidth="1"/>
    <col min="9764" max="9764" width="24" style="46" customWidth="1"/>
    <col min="9765" max="9765" width="9.140625" style="46"/>
    <col min="9766" max="9766" width="18.140625" style="46" bestFit="1" customWidth="1"/>
    <col min="9767" max="9767" width="9.140625" style="46"/>
    <col min="9768" max="9768" width="15.85546875" style="46" bestFit="1" customWidth="1"/>
    <col min="9769" max="9985" width="9.140625" style="46"/>
    <col min="9986" max="9986" width="37.85546875" style="46" customWidth="1"/>
    <col min="9987" max="9987" width="37.140625" style="46" bestFit="1" customWidth="1"/>
    <col min="9988" max="9988" width="10.140625" style="46" bestFit="1" customWidth="1"/>
    <col min="9989" max="9989" width="17.28515625" style="46" customWidth="1"/>
    <col min="9990" max="9991" width="13.5703125" style="46" bestFit="1" customWidth="1"/>
    <col min="9992" max="9992" width="16.7109375" style="46" customWidth="1"/>
    <col min="9993" max="9993" width="17" style="46" bestFit="1" customWidth="1"/>
    <col min="9994" max="9994" width="13.5703125" style="46" bestFit="1" customWidth="1"/>
    <col min="9995" max="9995" width="16" style="46" bestFit="1" customWidth="1"/>
    <col min="9996" max="9996" width="14.42578125" style="46" bestFit="1" customWidth="1"/>
    <col min="9997" max="9997" width="18.7109375" style="46" bestFit="1" customWidth="1"/>
    <col min="9998" max="9998" width="15.5703125" style="46" bestFit="1" customWidth="1"/>
    <col min="9999" max="9999" width="17" style="46" bestFit="1" customWidth="1"/>
    <col min="10000" max="10000" width="11.28515625" style="46" customWidth="1"/>
    <col min="10001" max="10001" width="12.5703125" style="46" customWidth="1"/>
    <col min="10002" max="10002" width="13.5703125" style="46" bestFit="1" customWidth="1"/>
    <col min="10003" max="10008" width="9.140625" style="46"/>
    <col min="10009" max="10009" width="25" style="46" bestFit="1" customWidth="1"/>
    <col min="10010" max="10010" width="9.140625" style="46"/>
    <col min="10011" max="10011" width="35.28515625" style="46" customWidth="1"/>
    <col min="10012" max="10012" width="9.140625" style="46"/>
    <col min="10013" max="10013" width="25.140625" style="46" customWidth="1"/>
    <col min="10014" max="10014" width="9.140625" style="46"/>
    <col min="10015" max="10015" width="30.7109375" style="46" bestFit="1" customWidth="1"/>
    <col min="10016" max="10016" width="9.140625" style="46"/>
    <col min="10017" max="10017" width="44.140625" style="46" customWidth="1"/>
    <col min="10018" max="10018" width="9.140625" style="46"/>
    <col min="10019" max="10019" width="20.7109375" style="46" customWidth="1"/>
    <col min="10020" max="10020" width="24" style="46" customWidth="1"/>
    <col min="10021" max="10021" width="9.140625" style="46"/>
    <col min="10022" max="10022" width="18.140625" style="46" bestFit="1" customWidth="1"/>
    <col min="10023" max="10023" width="9.140625" style="46"/>
    <col min="10024" max="10024" width="15.85546875" style="46" bestFit="1" customWidth="1"/>
    <col min="10025" max="10241" width="9.140625" style="46"/>
    <col min="10242" max="10242" width="37.85546875" style="46" customWidth="1"/>
    <col min="10243" max="10243" width="37.140625" style="46" bestFit="1" customWidth="1"/>
    <col min="10244" max="10244" width="10.140625" style="46" bestFit="1" customWidth="1"/>
    <col min="10245" max="10245" width="17.28515625" style="46" customWidth="1"/>
    <col min="10246" max="10247" width="13.5703125" style="46" bestFit="1" customWidth="1"/>
    <col min="10248" max="10248" width="16.7109375" style="46" customWidth="1"/>
    <col min="10249" max="10249" width="17" style="46" bestFit="1" customWidth="1"/>
    <col min="10250" max="10250" width="13.5703125" style="46" bestFit="1" customWidth="1"/>
    <col min="10251" max="10251" width="16" style="46" bestFit="1" customWidth="1"/>
    <col min="10252" max="10252" width="14.42578125" style="46" bestFit="1" customWidth="1"/>
    <col min="10253" max="10253" width="18.7109375" style="46" bestFit="1" customWidth="1"/>
    <col min="10254" max="10254" width="15.5703125" style="46" bestFit="1" customWidth="1"/>
    <col min="10255" max="10255" width="17" style="46" bestFit="1" customWidth="1"/>
    <col min="10256" max="10256" width="11.28515625" style="46" customWidth="1"/>
    <col min="10257" max="10257" width="12.5703125" style="46" customWidth="1"/>
    <col min="10258" max="10258" width="13.5703125" style="46" bestFit="1" customWidth="1"/>
    <col min="10259" max="10264" width="9.140625" style="46"/>
    <col min="10265" max="10265" width="25" style="46" bestFit="1" customWidth="1"/>
    <col min="10266" max="10266" width="9.140625" style="46"/>
    <col min="10267" max="10267" width="35.28515625" style="46" customWidth="1"/>
    <col min="10268" max="10268" width="9.140625" style="46"/>
    <col min="10269" max="10269" width="25.140625" style="46" customWidth="1"/>
    <col min="10270" max="10270" width="9.140625" style="46"/>
    <col min="10271" max="10271" width="30.7109375" style="46" bestFit="1" customWidth="1"/>
    <col min="10272" max="10272" width="9.140625" style="46"/>
    <col min="10273" max="10273" width="44.140625" style="46" customWidth="1"/>
    <col min="10274" max="10274" width="9.140625" style="46"/>
    <col min="10275" max="10275" width="20.7109375" style="46" customWidth="1"/>
    <col min="10276" max="10276" width="24" style="46" customWidth="1"/>
    <col min="10277" max="10277" width="9.140625" style="46"/>
    <col min="10278" max="10278" width="18.140625" style="46" bestFit="1" customWidth="1"/>
    <col min="10279" max="10279" width="9.140625" style="46"/>
    <col min="10280" max="10280" width="15.85546875" style="46" bestFit="1" customWidth="1"/>
    <col min="10281" max="10497" width="9.140625" style="46"/>
    <col min="10498" max="10498" width="37.85546875" style="46" customWidth="1"/>
    <col min="10499" max="10499" width="37.140625" style="46" bestFit="1" customWidth="1"/>
    <col min="10500" max="10500" width="10.140625" style="46" bestFit="1" customWidth="1"/>
    <col min="10501" max="10501" width="17.28515625" style="46" customWidth="1"/>
    <col min="10502" max="10503" width="13.5703125" style="46" bestFit="1" customWidth="1"/>
    <col min="10504" max="10504" width="16.7109375" style="46" customWidth="1"/>
    <col min="10505" max="10505" width="17" style="46" bestFit="1" customWidth="1"/>
    <col min="10506" max="10506" width="13.5703125" style="46" bestFit="1" customWidth="1"/>
    <col min="10507" max="10507" width="16" style="46" bestFit="1" customWidth="1"/>
    <col min="10508" max="10508" width="14.42578125" style="46" bestFit="1" customWidth="1"/>
    <col min="10509" max="10509" width="18.7109375" style="46" bestFit="1" customWidth="1"/>
    <col min="10510" max="10510" width="15.5703125" style="46" bestFit="1" customWidth="1"/>
    <col min="10511" max="10511" width="17" style="46" bestFit="1" customWidth="1"/>
    <col min="10512" max="10512" width="11.28515625" style="46" customWidth="1"/>
    <col min="10513" max="10513" width="12.5703125" style="46" customWidth="1"/>
    <col min="10514" max="10514" width="13.5703125" style="46" bestFit="1" customWidth="1"/>
    <col min="10515" max="10520" width="9.140625" style="46"/>
    <col min="10521" max="10521" width="25" style="46" bestFit="1" customWidth="1"/>
    <col min="10522" max="10522" width="9.140625" style="46"/>
    <col min="10523" max="10523" width="35.28515625" style="46" customWidth="1"/>
    <col min="10524" max="10524" width="9.140625" style="46"/>
    <col min="10525" max="10525" width="25.140625" style="46" customWidth="1"/>
    <col min="10526" max="10526" width="9.140625" style="46"/>
    <col min="10527" max="10527" width="30.7109375" style="46" bestFit="1" customWidth="1"/>
    <col min="10528" max="10528" width="9.140625" style="46"/>
    <col min="10529" max="10529" width="44.140625" style="46" customWidth="1"/>
    <col min="10530" max="10530" width="9.140625" style="46"/>
    <col min="10531" max="10531" width="20.7109375" style="46" customWidth="1"/>
    <col min="10532" max="10532" width="24" style="46" customWidth="1"/>
    <col min="10533" max="10533" width="9.140625" style="46"/>
    <col min="10534" max="10534" width="18.140625" style="46" bestFit="1" customWidth="1"/>
    <col min="10535" max="10535" width="9.140625" style="46"/>
    <col min="10536" max="10536" width="15.85546875" style="46" bestFit="1" customWidth="1"/>
    <col min="10537" max="10753" width="9.140625" style="46"/>
    <col min="10754" max="10754" width="37.85546875" style="46" customWidth="1"/>
    <col min="10755" max="10755" width="37.140625" style="46" bestFit="1" customWidth="1"/>
    <col min="10756" max="10756" width="10.140625" style="46" bestFit="1" customWidth="1"/>
    <col min="10757" max="10757" width="17.28515625" style="46" customWidth="1"/>
    <col min="10758" max="10759" width="13.5703125" style="46" bestFit="1" customWidth="1"/>
    <col min="10760" max="10760" width="16.7109375" style="46" customWidth="1"/>
    <col min="10761" max="10761" width="17" style="46" bestFit="1" customWidth="1"/>
    <col min="10762" max="10762" width="13.5703125" style="46" bestFit="1" customWidth="1"/>
    <col min="10763" max="10763" width="16" style="46" bestFit="1" customWidth="1"/>
    <col min="10764" max="10764" width="14.42578125" style="46" bestFit="1" customWidth="1"/>
    <col min="10765" max="10765" width="18.7109375" style="46" bestFit="1" customWidth="1"/>
    <col min="10766" max="10766" width="15.5703125" style="46" bestFit="1" customWidth="1"/>
    <col min="10767" max="10767" width="17" style="46" bestFit="1" customWidth="1"/>
    <col min="10768" max="10768" width="11.28515625" style="46" customWidth="1"/>
    <col min="10769" max="10769" width="12.5703125" style="46" customWidth="1"/>
    <col min="10770" max="10770" width="13.5703125" style="46" bestFit="1" customWidth="1"/>
    <col min="10771" max="10776" width="9.140625" style="46"/>
    <col min="10777" max="10777" width="25" style="46" bestFit="1" customWidth="1"/>
    <col min="10778" max="10778" width="9.140625" style="46"/>
    <col min="10779" max="10779" width="35.28515625" style="46" customWidth="1"/>
    <col min="10780" max="10780" width="9.140625" style="46"/>
    <col min="10781" max="10781" width="25.140625" style="46" customWidth="1"/>
    <col min="10782" max="10782" width="9.140625" style="46"/>
    <col min="10783" max="10783" width="30.7109375" style="46" bestFit="1" customWidth="1"/>
    <col min="10784" max="10784" width="9.140625" style="46"/>
    <col min="10785" max="10785" width="44.140625" style="46" customWidth="1"/>
    <col min="10786" max="10786" width="9.140625" style="46"/>
    <col min="10787" max="10787" width="20.7109375" style="46" customWidth="1"/>
    <col min="10788" max="10788" width="24" style="46" customWidth="1"/>
    <col min="10789" max="10789" width="9.140625" style="46"/>
    <col min="10790" max="10790" width="18.140625" style="46" bestFit="1" customWidth="1"/>
    <col min="10791" max="10791" width="9.140625" style="46"/>
    <col min="10792" max="10792" width="15.85546875" style="46" bestFit="1" customWidth="1"/>
    <col min="10793" max="11009" width="9.140625" style="46"/>
    <col min="11010" max="11010" width="37.85546875" style="46" customWidth="1"/>
    <col min="11011" max="11011" width="37.140625" style="46" bestFit="1" customWidth="1"/>
    <col min="11012" max="11012" width="10.140625" style="46" bestFit="1" customWidth="1"/>
    <col min="11013" max="11013" width="17.28515625" style="46" customWidth="1"/>
    <col min="11014" max="11015" width="13.5703125" style="46" bestFit="1" customWidth="1"/>
    <col min="11016" max="11016" width="16.7109375" style="46" customWidth="1"/>
    <col min="11017" max="11017" width="17" style="46" bestFit="1" customWidth="1"/>
    <col min="11018" max="11018" width="13.5703125" style="46" bestFit="1" customWidth="1"/>
    <col min="11019" max="11019" width="16" style="46" bestFit="1" customWidth="1"/>
    <col min="11020" max="11020" width="14.42578125" style="46" bestFit="1" customWidth="1"/>
    <col min="11021" max="11021" width="18.7109375" style="46" bestFit="1" customWidth="1"/>
    <col min="11022" max="11022" width="15.5703125" style="46" bestFit="1" customWidth="1"/>
    <col min="11023" max="11023" width="17" style="46" bestFit="1" customWidth="1"/>
    <col min="11024" max="11024" width="11.28515625" style="46" customWidth="1"/>
    <col min="11025" max="11025" width="12.5703125" style="46" customWidth="1"/>
    <col min="11026" max="11026" width="13.5703125" style="46" bestFit="1" customWidth="1"/>
    <col min="11027" max="11032" width="9.140625" style="46"/>
    <col min="11033" max="11033" width="25" style="46" bestFit="1" customWidth="1"/>
    <col min="11034" max="11034" width="9.140625" style="46"/>
    <col min="11035" max="11035" width="35.28515625" style="46" customWidth="1"/>
    <col min="11036" max="11036" width="9.140625" style="46"/>
    <col min="11037" max="11037" width="25.140625" style="46" customWidth="1"/>
    <col min="11038" max="11038" width="9.140625" style="46"/>
    <col min="11039" max="11039" width="30.7109375" style="46" bestFit="1" customWidth="1"/>
    <col min="11040" max="11040" width="9.140625" style="46"/>
    <col min="11041" max="11041" width="44.140625" style="46" customWidth="1"/>
    <col min="11042" max="11042" width="9.140625" style="46"/>
    <col min="11043" max="11043" width="20.7109375" style="46" customWidth="1"/>
    <col min="11044" max="11044" width="24" style="46" customWidth="1"/>
    <col min="11045" max="11045" width="9.140625" style="46"/>
    <col min="11046" max="11046" width="18.140625" style="46" bestFit="1" customWidth="1"/>
    <col min="11047" max="11047" width="9.140625" style="46"/>
    <col min="11048" max="11048" width="15.85546875" style="46" bestFit="1" customWidth="1"/>
    <col min="11049" max="11265" width="9.140625" style="46"/>
    <col min="11266" max="11266" width="37.85546875" style="46" customWidth="1"/>
    <col min="11267" max="11267" width="37.140625" style="46" bestFit="1" customWidth="1"/>
    <col min="11268" max="11268" width="10.140625" style="46" bestFit="1" customWidth="1"/>
    <col min="11269" max="11269" width="17.28515625" style="46" customWidth="1"/>
    <col min="11270" max="11271" width="13.5703125" style="46" bestFit="1" customWidth="1"/>
    <col min="11272" max="11272" width="16.7109375" style="46" customWidth="1"/>
    <col min="11273" max="11273" width="17" style="46" bestFit="1" customWidth="1"/>
    <col min="11274" max="11274" width="13.5703125" style="46" bestFit="1" customWidth="1"/>
    <col min="11275" max="11275" width="16" style="46" bestFit="1" customWidth="1"/>
    <col min="11276" max="11276" width="14.42578125" style="46" bestFit="1" customWidth="1"/>
    <col min="11277" max="11277" width="18.7109375" style="46" bestFit="1" customWidth="1"/>
    <col min="11278" max="11278" width="15.5703125" style="46" bestFit="1" customWidth="1"/>
    <col min="11279" max="11279" width="17" style="46" bestFit="1" customWidth="1"/>
    <col min="11280" max="11280" width="11.28515625" style="46" customWidth="1"/>
    <col min="11281" max="11281" width="12.5703125" style="46" customWidth="1"/>
    <col min="11282" max="11282" width="13.5703125" style="46" bestFit="1" customWidth="1"/>
    <col min="11283" max="11288" width="9.140625" style="46"/>
    <col min="11289" max="11289" width="25" style="46" bestFit="1" customWidth="1"/>
    <col min="11290" max="11290" width="9.140625" style="46"/>
    <col min="11291" max="11291" width="35.28515625" style="46" customWidth="1"/>
    <col min="11292" max="11292" width="9.140625" style="46"/>
    <col min="11293" max="11293" width="25.140625" style="46" customWidth="1"/>
    <col min="11294" max="11294" width="9.140625" style="46"/>
    <col min="11295" max="11295" width="30.7109375" style="46" bestFit="1" customWidth="1"/>
    <col min="11296" max="11296" width="9.140625" style="46"/>
    <col min="11297" max="11297" width="44.140625" style="46" customWidth="1"/>
    <col min="11298" max="11298" width="9.140625" style="46"/>
    <col min="11299" max="11299" width="20.7109375" style="46" customWidth="1"/>
    <col min="11300" max="11300" width="24" style="46" customWidth="1"/>
    <col min="11301" max="11301" width="9.140625" style="46"/>
    <col min="11302" max="11302" width="18.140625" style="46" bestFit="1" customWidth="1"/>
    <col min="11303" max="11303" width="9.140625" style="46"/>
    <col min="11304" max="11304" width="15.85546875" style="46" bestFit="1" customWidth="1"/>
    <col min="11305" max="11521" width="9.140625" style="46"/>
    <col min="11522" max="11522" width="37.85546875" style="46" customWidth="1"/>
    <col min="11523" max="11523" width="37.140625" style="46" bestFit="1" customWidth="1"/>
    <col min="11524" max="11524" width="10.140625" style="46" bestFit="1" customWidth="1"/>
    <col min="11525" max="11525" width="17.28515625" style="46" customWidth="1"/>
    <col min="11526" max="11527" width="13.5703125" style="46" bestFit="1" customWidth="1"/>
    <col min="11528" max="11528" width="16.7109375" style="46" customWidth="1"/>
    <col min="11529" max="11529" width="17" style="46" bestFit="1" customWidth="1"/>
    <col min="11530" max="11530" width="13.5703125" style="46" bestFit="1" customWidth="1"/>
    <col min="11531" max="11531" width="16" style="46" bestFit="1" customWidth="1"/>
    <col min="11532" max="11532" width="14.42578125" style="46" bestFit="1" customWidth="1"/>
    <col min="11533" max="11533" width="18.7109375" style="46" bestFit="1" customWidth="1"/>
    <col min="11534" max="11534" width="15.5703125" style="46" bestFit="1" customWidth="1"/>
    <col min="11535" max="11535" width="17" style="46" bestFit="1" customWidth="1"/>
    <col min="11536" max="11536" width="11.28515625" style="46" customWidth="1"/>
    <col min="11537" max="11537" width="12.5703125" style="46" customWidth="1"/>
    <col min="11538" max="11538" width="13.5703125" style="46" bestFit="1" customWidth="1"/>
    <col min="11539" max="11544" width="9.140625" style="46"/>
    <col min="11545" max="11545" width="25" style="46" bestFit="1" customWidth="1"/>
    <col min="11546" max="11546" width="9.140625" style="46"/>
    <col min="11547" max="11547" width="35.28515625" style="46" customWidth="1"/>
    <col min="11548" max="11548" width="9.140625" style="46"/>
    <col min="11549" max="11549" width="25.140625" style="46" customWidth="1"/>
    <col min="11550" max="11550" width="9.140625" style="46"/>
    <col min="11551" max="11551" width="30.7109375" style="46" bestFit="1" customWidth="1"/>
    <col min="11552" max="11552" width="9.140625" style="46"/>
    <col min="11553" max="11553" width="44.140625" style="46" customWidth="1"/>
    <col min="11554" max="11554" width="9.140625" style="46"/>
    <col min="11555" max="11555" width="20.7109375" style="46" customWidth="1"/>
    <col min="11556" max="11556" width="24" style="46" customWidth="1"/>
    <col min="11557" max="11557" width="9.140625" style="46"/>
    <col min="11558" max="11558" width="18.140625" style="46" bestFit="1" customWidth="1"/>
    <col min="11559" max="11559" width="9.140625" style="46"/>
    <col min="11560" max="11560" width="15.85546875" style="46" bestFit="1" customWidth="1"/>
    <col min="11561" max="11777" width="9.140625" style="46"/>
    <col min="11778" max="11778" width="37.85546875" style="46" customWidth="1"/>
    <col min="11779" max="11779" width="37.140625" style="46" bestFit="1" customWidth="1"/>
    <col min="11780" max="11780" width="10.140625" style="46" bestFit="1" customWidth="1"/>
    <col min="11781" max="11781" width="17.28515625" style="46" customWidth="1"/>
    <col min="11782" max="11783" width="13.5703125" style="46" bestFit="1" customWidth="1"/>
    <col min="11784" max="11784" width="16.7109375" style="46" customWidth="1"/>
    <col min="11785" max="11785" width="17" style="46" bestFit="1" customWidth="1"/>
    <col min="11786" max="11786" width="13.5703125" style="46" bestFit="1" customWidth="1"/>
    <col min="11787" max="11787" width="16" style="46" bestFit="1" customWidth="1"/>
    <col min="11788" max="11788" width="14.42578125" style="46" bestFit="1" customWidth="1"/>
    <col min="11789" max="11789" width="18.7109375" style="46" bestFit="1" customWidth="1"/>
    <col min="11790" max="11790" width="15.5703125" style="46" bestFit="1" customWidth="1"/>
    <col min="11791" max="11791" width="17" style="46" bestFit="1" customWidth="1"/>
    <col min="11792" max="11792" width="11.28515625" style="46" customWidth="1"/>
    <col min="11793" max="11793" width="12.5703125" style="46" customWidth="1"/>
    <col min="11794" max="11794" width="13.5703125" style="46" bestFit="1" customWidth="1"/>
    <col min="11795" max="11800" width="9.140625" style="46"/>
    <col min="11801" max="11801" width="25" style="46" bestFit="1" customWidth="1"/>
    <col min="11802" max="11802" width="9.140625" style="46"/>
    <col min="11803" max="11803" width="35.28515625" style="46" customWidth="1"/>
    <col min="11804" max="11804" width="9.140625" style="46"/>
    <col min="11805" max="11805" width="25.140625" style="46" customWidth="1"/>
    <col min="11806" max="11806" width="9.140625" style="46"/>
    <col min="11807" max="11807" width="30.7109375" style="46" bestFit="1" customWidth="1"/>
    <col min="11808" max="11808" width="9.140625" style="46"/>
    <col min="11809" max="11809" width="44.140625" style="46" customWidth="1"/>
    <col min="11810" max="11810" width="9.140625" style="46"/>
    <col min="11811" max="11811" width="20.7109375" style="46" customWidth="1"/>
    <col min="11812" max="11812" width="24" style="46" customWidth="1"/>
    <col min="11813" max="11813" width="9.140625" style="46"/>
    <col min="11814" max="11814" width="18.140625" style="46" bestFit="1" customWidth="1"/>
    <col min="11815" max="11815" width="9.140625" style="46"/>
    <col min="11816" max="11816" width="15.85546875" style="46" bestFit="1" customWidth="1"/>
    <col min="11817" max="12033" width="9.140625" style="46"/>
    <col min="12034" max="12034" width="37.85546875" style="46" customWidth="1"/>
    <col min="12035" max="12035" width="37.140625" style="46" bestFit="1" customWidth="1"/>
    <col min="12036" max="12036" width="10.140625" style="46" bestFit="1" customWidth="1"/>
    <col min="12037" max="12037" width="17.28515625" style="46" customWidth="1"/>
    <col min="12038" max="12039" width="13.5703125" style="46" bestFit="1" customWidth="1"/>
    <col min="12040" max="12040" width="16.7109375" style="46" customWidth="1"/>
    <col min="12041" max="12041" width="17" style="46" bestFit="1" customWidth="1"/>
    <col min="12042" max="12042" width="13.5703125" style="46" bestFit="1" customWidth="1"/>
    <col min="12043" max="12043" width="16" style="46" bestFit="1" customWidth="1"/>
    <col min="12044" max="12044" width="14.42578125" style="46" bestFit="1" customWidth="1"/>
    <col min="12045" max="12045" width="18.7109375" style="46" bestFit="1" customWidth="1"/>
    <col min="12046" max="12046" width="15.5703125" style="46" bestFit="1" customWidth="1"/>
    <col min="12047" max="12047" width="17" style="46" bestFit="1" customWidth="1"/>
    <col min="12048" max="12048" width="11.28515625" style="46" customWidth="1"/>
    <col min="12049" max="12049" width="12.5703125" style="46" customWidth="1"/>
    <col min="12050" max="12050" width="13.5703125" style="46" bestFit="1" customWidth="1"/>
    <col min="12051" max="12056" width="9.140625" style="46"/>
    <col min="12057" max="12057" width="25" style="46" bestFit="1" customWidth="1"/>
    <col min="12058" max="12058" width="9.140625" style="46"/>
    <col min="12059" max="12059" width="35.28515625" style="46" customWidth="1"/>
    <col min="12060" max="12060" width="9.140625" style="46"/>
    <col min="12061" max="12061" width="25.140625" style="46" customWidth="1"/>
    <col min="12062" max="12062" width="9.140625" style="46"/>
    <col min="12063" max="12063" width="30.7109375" style="46" bestFit="1" customWidth="1"/>
    <col min="12064" max="12064" width="9.140625" style="46"/>
    <col min="12065" max="12065" width="44.140625" style="46" customWidth="1"/>
    <col min="12066" max="12066" width="9.140625" style="46"/>
    <col min="12067" max="12067" width="20.7109375" style="46" customWidth="1"/>
    <col min="12068" max="12068" width="24" style="46" customWidth="1"/>
    <col min="12069" max="12069" width="9.140625" style="46"/>
    <col min="12070" max="12070" width="18.140625" style="46" bestFit="1" customWidth="1"/>
    <col min="12071" max="12071" width="9.140625" style="46"/>
    <col min="12072" max="12072" width="15.85546875" style="46" bestFit="1" customWidth="1"/>
    <col min="12073" max="12289" width="9.140625" style="46"/>
    <col min="12290" max="12290" width="37.85546875" style="46" customWidth="1"/>
    <col min="12291" max="12291" width="37.140625" style="46" bestFit="1" customWidth="1"/>
    <col min="12292" max="12292" width="10.140625" style="46" bestFit="1" customWidth="1"/>
    <col min="12293" max="12293" width="17.28515625" style="46" customWidth="1"/>
    <col min="12294" max="12295" width="13.5703125" style="46" bestFit="1" customWidth="1"/>
    <col min="12296" max="12296" width="16.7109375" style="46" customWidth="1"/>
    <col min="12297" max="12297" width="17" style="46" bestFit="1" customWidth="1"/>
    <col min="12298" max="12298" width="13.5703125" style="46" bestFit="1" customWidth="1"/>
    <col min="12299" max="12299" width="16" style="46" bestFit="1" customWidth="1"/>
    <col min="12300" max="12300" width="14.42578125" style="46" bestFit="1" customWidth="1"/>
    <col min="12301" max="12301" width="18.7109375" style="46" bestFit="1" customWidth="1"/>
    <col min="12302" max="12302" width="15.5703125" style="46" bestFit="1" customWidth="1"/>
    <col min="12303" max="12303" width="17" style="46" bestFit="1" customWidth="1"/>
    <col min="12304" max="12304" width="11.28515625" style="46" customWidth="1"/>
    <col min="12305" max="12305" width="12.5703125" style="46" customWidth="1"/>
    <col min="12306" max="12306" width="13.5703125" style="46" bestFit="1" customWidth="1"/>
    <col min="12307" max="12312" width="9.140625" style="46"/>
    <col min="12313" max="12313" width="25" style="46" bestFit="1" customWidth="1"/>
    <col min="12314" max="12314" width="9.140625" style="46"/>
    <col min="12315" max="12315" width="35.28515625" style="46" customWidth="1"/>
    <col min="12316" max="12316" width="9.140625" style="46"/>
    <col min="12317" max="12317" width="25.140625" style="46" customWidth="1"/>
    <col min="12318" max="12318" width="9.140625" style="46"/>
    <col min="12319" max="12319" width="30.7109375" style="46" bestFit="1" customWidth="1"/>
    <col min="12320" max="12320" width="9.140625" style="46"/>
    <col min="12321" max="12321" width="44.140625" style="46" customWidth="1"/>
    <col min="12322" max="12322" width="9.140625" style="46"/>
    <col min="12323" max="12323" width="20.7109375" style="46" customWidth="1"/>
    <col min="12324" max="12324" width="24" style="46" customWidth="1"/>
    <col min="12325" max="12325" width="9.140625" style="46"/>
    <col min="12326" max="12326" width="18.140625" style="46" bestFit="1" customWidth="1"/>
    <col min="12327" max="12327" width="9.140625" style="46"/>
    <col min="12328" max="12328" width="15.85546875" style="46" bestFit="1" customWidth="1"/>
    <col min="12329" max="12545" width="9.140625" style="46"/>
    <col min="12546" max="12546" width="37.85546875" style="46" customWidth="1"/>
    <col min="12547" max="12547" width="37.140625" style="46" bestFit="1" customWidth="1"/>
    <col min="12548" max="12548" width="10.140625" style="46" bestFit="1" customWidth="1"/>
    <col min="12549" max="12549" width="17.28515625" style="46" customWidth="1"/>
    <col min="12550" max="12551" width="13.5703125" style="46" bestFit="1" customWidth="1"/>
    <col min="12552" max="12552" width="16.7109375" style="46" customWidth="1"/>
    <col min="12553" max="12553" width="17" style="46" bestFit="1" customWidth="1"/>
    <col min="12554" max="12554" width="13.5703125" style="46" bestFit="1" customWidth="1"/>
    <col min="12555" max="12555" width="16" style="46" bestFit="1" customWidth="1"/>
    <col min="12556" max="12556" width="14.42578125" style="46" bestFit="1" customWidth="1"/>
    <col min="12557" max="12557" width="18.7109375" style="46" bestFit="1" customWidth="1"/>
    <col min="12558" max="12558" width="15.5703125" style="46" bestFit="1" customWidth="1"/>
    <col min="12559" max="12559" width="17" style="46" bestFit="1" customWidth="1"/>
    <col min="12560" max="12560" width="11.28515625" style="46" customWidth="1"/>
    <col min="12561" max="12561" width="12.5703125" style="46" customWidth="1"/>
    <col min="12562" max="12562" width="13.5703125" style="46" bestFit="1" customWidth="1"/>
    <col min="12563" max="12568" width="9.140625" style="46"/>
    <col min="12569" max="12569" width="25" style="46" bestFit="1" customWidth="1"/>
    <col min="12570" max="12570" width="9.140625" style="46"/>
    <col min="12571" max="12571" width="35.28515625" style="46" customWidth="1"/>
    <col min="12572" max="12572" width="9.140625" style="46"/>
    <col min="12573" max="12573" width="25.140625" style="46" customWidth="1"/>
    <col min="12574" max="12574" width="9.140625" style="46"/>
    <col min="12575" max="12575" width="30.7109375" style="46" bestFit="1" customWidth="1"/>
    <col min="12576" max="12576" width="9.140625" style="46"/>
    <col min="12577" max="12577" width="44.140625" style="46" customWidth="1"/>
    <col min="12578" max="12578" width="9.140625" style="46"/>
    <col min="12579" max="12579" width="20.7109375" style="46" customWidth="1"/>
    <col min="12580" max="12580" width="24" style="46" customWidth="1"/>
    <col min="12581" max="12581" width="9.140625" style="46"/>
    <col min="12582" max="12582" width="18.140625" style="46" bestFit="1" customWidth="1"/>
    <col min="12583" max="12583" width="9.140625" style="46"/>
    <col min="12584" max="12584" width="15.85546875" style="46" bestFit="1" customWidth="1"/>
    <col min="12585" max="12801" width="9.140625" style="46"/>
    <col min="12802" max="12802" width="37.85546875" style="46" customWidth="1"/>
    <col min="12803" max="12803" width="37.140625" style="46" bestFit="1" customWidth="1"/>
    <col min="12804" max="12804" width="10.140625" style="46" bestFit="1" customWidth="1"/>
    <col min="12805" max="12805" width="17.28515625" style="46" customWidth="1"/>
    <col min="12806" max="12807" width="13.5703125" style="46" bestFit="1" customWidth="1"/>
    <col min="12808" max="12808" width="16.7109375" style="46" customWidth="1"/>
    <col min="12809" max="12809" width="17" style="46" bestFit="1" customWidth="1"/>
    <col min="12810" max="12810" width="13.5703125" style="46" bestFit="1" customWidth="1"/>
    <col min="12811" max="12811" width="16" style="46" bestFit="1" customWidth="1"/>
    <col min="12812" max="12812" width="14.42578125" style="46" bestFit="1" customWidth="1"/>
    <col min="12813" max="12813" width="18.7109375" style="46" bestFit="1" customWidth="1"/>
    <col min="12814" max="12814" width="15.5703125" style="46" bestFit="1" customWidth="1"/>
    <col min="12815" max="12815" width="17" style="46" bestFit="1" customWidth="1"/>
    <col min="12816" max="12816" width="11.28515625" style="46" customWidth="1"/>
    <col min="12817" max="12817" width="12.5703125" style="46" customWidth="1"/>
    <col min="12818" max="12818" width="13.5703125" style="46" bestFit="1" customWidth="1"/>
    <col min="12819" max="12824" width="9.140625" style="46"/>
    <col min="12825" max="12825" width="25" style="46" bestFit="1" customWidth="1"/>
    <col min="12826" max="12826" width="9.140625" style="46"/>
    <col min="12827" max="12827" width="35.28515625" style="46" customWidth="1"/>
    <col min="12828" max="12828" width="9.140625" style="46"/>
    <col min="12829" max="12829" width="25.140625" style="46" customWidth="1"/>
    <col min="12830" max="12830" width="9.140625" style="46"/>
    <col min="12831" max="12831" width="30.7109375" style="46" bestFit="1" customWidth="1"/>
    <col min="12832" max="12832" width="9.140625" style="46"/>
    <col min="12833" max="12833" width="44.140625" style="46" customWidth="1"/>
    <col min="12834" max="12834" width="9.140625" style="46"/>
    <col min="12835" max="12835" width="20.7109375" style="46" customWidth="1"/>
    <col min="12836" max="12836" width="24" style="46" customWidth="1"/>
    <col min="12837" max="12837" width="9.140625" style="46"/>
    <col min="12838" max="12838" width="18.140625" style="46" bestFit="1" customWidth="1"/>
    <col min="12839" max="12839" width="9.140625" style="46"/>
    <col min="12840" max="12840" width="15.85546875" style="46" bestFit="1" customWidth="1"/>
    <col min="12841" max="13057" width="9.140625" style="46"/>
    <col min="13058" max="13058" width="37.85546875" style="46" customWidth="1"/>
    <col min="13059" max="13059" width="37.140625" style="46" bestFit="1" customWidth="1"/>
    <col min="13060" max="13060" width="10.140625" style="46" bestFit="1" customWidth="1"/>
    <col min="13061" max="13061" width="17.28515625" style="46" customWidth="1"/>
    <col min="13062" max="13063" width="13.5703125" style="46" bestFit="1" customWidth="1"/>
    <col min="13064" max="13064" width="16.7109375" style="46" customWidth="1"/>
    <col min="13065" max="13065" width="17" style="46" bestFit="1" customWidth="1"/>
    <col min="13066" max="13066" width="13.5703125" style="46" bestFit="1" customWidth="1"/>
    <col min="13067" max="13067" width="16" style="46" bestFit="1" customWidth="1"/>
    <col min="13068" max="13068" width="14.42578125" style="46" bestFit="1" customWidth="1"/>
    <col min="13069" max="13069" width="18.7109375" style="46" bestFit="1" customWidth="1"/>
    <col min="13070" max="13070" width="15.5703125" style="46" bestFit="1" customWidth="1"/>
    <col min="13071" max="13071" width="17" style="46" bestFit="1" customWidth="1"/>
    <col min="13072" max="13072" width="11.28515625" style="46" customWidth="1"/>
    <col min="13073" max="13073" width="12.5703125" style="46" customWidth="1"/>
    <col min="13074" max="13074" width="13.5703125" style="46" bestFit="1" customWidth="1"/>
    <col min="13075" max="13080" width="9.140625" style="46"/>
    <col min="13081" max="13081" width="25" style="46" bestFit="1" customWidth="1"/>
    <col min="13082" max="13082" width="9.140625" style="46"/>
    <col min="13083" max="13083" width="35.28515625" style="46" customWidth="1"/>
    <col min="13084" max="13084" width="9.140625" style="46"/>
    <col min="13085" max="13085" width="25.140625" style="46" customWidth="1"/>
    <col min="13086" max="13086" width="9.140625" style="46"/>
    <col min="13087" max="13087" width="30.7109375" style="46" bestFit="1" customWidth="1"/>
    <col min="13088" max="13088" width="9.140625" style="46"/>
    <col min="13089" max="13089" width="44.140625" style="46" customWidth="1"/>
    <col min="13090" max="13090" width="9.140625" style="46"/>
    <col min="13091" max="13091" width="20.7109375" style="46" customWidth="1"/>
    <col min="13092" max="13092" width="24" style="46" customWidth="1"/>
    <col min="13093" max="13093" width="9.140625" style="46"/>
    <col min="13094" max="13094" width="18.140625" style="46" bestFit="1" customWidth="1"/>
    <col min="13095" max="13095" width="9.140625" style="46"/>
    <col min="13096" max="13096" width="15.85546875" style="46" bestFit="1" customWidth="1"/>
    <col min="13097" max="13313" width="9.140625" style="46"/>
    <col min="13314" max="13314" width="37.85546875" style="46" customWidth="1"/>
    <col min="13315" max="13315" width="37.140625" style="46" bestFit="1" customWidth="1"/>
    <col min="13316" max="13316" width="10.140625" style="46" bestFit="1" customWidth="1"/>
    <col min="13317" max="13317" width="17.28515625" style="46" customWidth="1"/>
    <col min="13318" max="13319" width="13.5703125" style="46" bestFit="1" customWidth="1"/>
    <col min="13320" max="13320" width="16.7109375" style="46" customWidth="1"/>
    <col min="13321" max="13321" width="17" style="46" bestFit="1" customWidth="1"/>
    <col min="13322" max="13322" width="13.5703125" style="46" bestFit="1" customWidth="1"/>
    <col min="13323" max="13323" width="16" style="46" bestFit="1" customWidth="1"/>
    <col min="13324" max="13324" width="14.42578125" style="46" bestFit="1" customWidth="1"/>
    <col min="13325" max="13325" width="18.7109375" style="46" bestFit="1" customWidth="1"/>
    <col min="13326" max="13326" width="15.5703125" style="46" bestFit="1" customWidth="1"/>
    <col min="13327" max="13327" width="17" style="46" bestFit="1" customWidth="1"/>
    <col min="13328" max="13328" width="11.28515625" style="46" customWidth="1"/>
    <col min="13329" max="13329" width="12.5703125" style="46" customWidth="1"/>
    <col min="13330" max="13330" width="13.5703125" style="46" bestFit="1" customWidth="1"/>
    <col min="13331" max="13336" width="9.140625" style="46"/>
    <col min="13337" max="13337" width="25" style="46" bestFit="1" customWidth="1"/>
    <col min="13338" max="13338" width="9.140625" style="46"/>
    <col min="13339" max="13339" width="35.28515625" style="46" customWidth="1"/>
    <col min="13340" max="13340" width="9.140625" style="46"/>
    <col min="13341" max="13341" width="25.140625" style="46" customWidth="1"/>
    <col min="13342" max="13342" width="9.140625" style="46"/>
    <col min="13343" max="13343" width="30.7109375" style="46" bestFit="1" customWidth="1"/>
    <col min="13344" max="13344" width="9.140625" style="46"/>
    <col min="13345" max="13345" width="44.140625" style="46" customWidth="1"/>
    <col min="13346" max="13346" width="9.140625" style="46"/>
    <col min="13347" max="13347" width="20.7109375" style="46" customWidth="1"/>
    <col min="13348" max="13348" width="24" style="46" customWidth="1"/>
    <col min="13349" max="13349" width="9.140625" style="46"/>
    <col min="13350" max="13350" width="18.140625" style="46" bestFit="1" customWidth="1"/>
    <col min="13351" max="13351" width="9.140625" style="46"/>
    <col min="13352" max="13352" width="15.85546875" style="46" bestFit="1" customWidth="1"/>
    <col min="13353" max="13569" width="9.140625" style="46"/>
    <col min="13570" max="13570" width="37.85546875" style="46" customWidth="1"/>
    <col min="13571" max="13571" width="37.140625" style="46" bestFit="1" customWidth="1"/>
    <col min="13572" max="13572" width="10.140625" style="46" bestFit="1" customWidth="1"/>
    <col min="13573" max="13573" width="17.28515625" style="46" customWidth="1"/>
    <col min="13574" max="13575" width="13.5703125" style="46" bestFit="1" customWidth="1"/>
    <col min="13576" max="13576" width="16.7109375" style="46" customWidth="1"/>
    <col min="13577" max="13577" width="17" style="46" bestFit="1" customWidth="1"/>
    <col min="13578" max="13578" width="13.5703125" style="46" bestFit="1" customWidth="1"/>
    <col min="13579" max="13579" width="16" style="46" bestFit="1" customWidth="1"/>
    <col min="13580" max="13580" width="14.42578125" style="46" bestFit="1" customWidth="1"/>
    <col min="13581" max="13581" width="18.7109375" style="46" bestFit="1" customWidth="1"/>
    <col min="13582" max="13582" width="15.5703125" style="46" bestFit="1" customWidth="1"/>
    <col min="13583" max="13583" width="17" style="46" bestFit="1" customWidth="1"/>
    <col min="13584" max="13584" width="11.28515625" style="46" customWidth="1"/>
    <col min="13585" max="13585" width="12.5703125" style="46" customWidth="1"/>
    <col min="13586" max="13586" width="13.5703125" style="46" bestFit="1" customWidth="1"/>
    <col min="13587" max="13592" width="9.140625" style="46"/>
    <col min="13593" max="13593" width="25" style="46" bestFit="1" customWidth="1"/>
    <col min="13594" max="13594" width="9.140625" style="46"/>
    <col min="13595" max="13595" width="35.28515625" style="46" customWidth="1"/>
    <col min="13596" max="13596" width="9.140625" style="46"/>
    <col min="13597" max="13597" width="25.140625" style="46" customWidth="1"/>
    <col min="13598" max="13598" width="9.140625" style="46"/>
    <col min="13599" max="13599" width="30.7109375" style="46" bestFit="1" customWidth="1"/>
    <col min="13600" max="13600" width="9.140625" style="46"/>
    <col min="13601" max="13601" width="44.140625" style="46" customWidth="1"/>
    <col min="13602" max="13602" width="9.140625" style="46"/>
    <col min="13603" max="13603" width="20.7109375" style="46" customWidth="1"/>
    <col min="13604" max="13604" width="24" style="46" customWidth="1"/>
    <col min="13605" max="13605" width="9.140625" style="46"/>
    <col min="13606" max="13606" width="18.140625" style="46" bestFit="1" customWidth="1"/>
    <col min="13607" max="13607" width="9.140625" style="46"/>
    <col min="13608" max="13608" width="15.85546875" style="46" bestFit="1" customWidth="1"/>
    <col min="13609" max="13825" width="9.140625" style="46"/>
    <col min="13826" max="13826" width="37.85546875" style="46" customWidth="1"/>
    <col min="13827" max="13827" width="37.140625" style="46" bestFit="1" customWidth="1"/>
    <col min="13828" max="13828" width="10.140625" style="46" bestFit="1" customWidth="1"/>
    <col min="13829" max="13829" width="17.28515625" style="46" customWidth="1"/>
    <col min="13830" max="13831" width="13.5703125" style="46" bestFit="1" customWidth="1"/>
    <col min="13832" max="13832" width="16.7109375" style="46" customWidth="1"/>
    <col min="13833" max="13833" width="17" style="46" bestFit="1" customWidth="1"/>
    <col min="13834" max="13834" width="13.5703125" style="46" bestFit="1" customWidth="1"/>
    <col min="13835" max="13835" width="16" style="46" bestFit="1" customWidth="1"/>
    <col min="13836" max="13836" width="14.42578125" style="46" bestFit="1" customWidth="1"/>
    <col min="13837" max="13837" width="18.7109375" style="46" bestFit="1" customWidth="1"/>
    <col min="13838" max="13838" width="15.5703125" style="46" bestFit="1" customWidth="1"/>
    <col min="13839" max="13839" width="17" style="46" bestFit="1" customWidth="1"/>
    <col min="13840" max="13840" width="11.28515625" style="46" customWidth="1"/>
    <col min="13841" max="13841" width="12.5703125" style="46" customWidth="1"/>
    <col min="13842" max="13842" width="13.5703125" style="46" bestFit="1" customWidth="1"/>
    <col min="13843" max="13848" width="9.140625" style="46"/>
    <col min="13849" max="13849" width="25" style="46" bestFit="1" customWidth="1"/>
    <col min="13850" max="13850" width="9.140625" style="46"/>
    <col min="13851" max="13851" width="35.28515625" style="46" customWidth="1"/>
    <col min="13852" max="13852" width="9.140625" style="46"/>
    <col min="13853" max="13853" width="25.140625" style="46" customWidth="1"/>
    <col min="13854" max="13854" width="9.140625" style="46"/>
    <col min="13855" max="13855" width="30.7109375" style="46" bestFit="1" customWidth="1"/>
    <col min="13856" max="13856" width="9.140625" style="46"/>
    <col min="13857" max="13857" width="44.140625" style="46" customWidth="1"/>
    <col min="13858" max="13858" width="9.140625" style="46"/>
    <col min="13859" max="13859" width="20.7109375" style="46" customWidth="1"/>
    <col min="13860" max="13860" width="24" style="46" customWidth="1"/>
    <col min="13861" max="13861" width="9.140625" style="46"/>
    <col min="13862" max="13862" width="18.140625" style="46" bestFit="1" customWidth="1"/>
    <col min="13863" max="13863" width="9.140625" style="46"/>
    <col min="13864" max="13864" width="15.85546875" style="46" bestFit="1" customWidth="1"/>
    <col min="13865" max="14081" width="9.140625" style="46"/>
    <col min="14082" max="14082" width="37.85546875" style="46" customWidth="1"/>
    <col min="14083" max="14083" width="37.140625" style="46" bestFit="1" customWidth="1"/>
    <col min="14084" max="14084" width="10.140625" style="46" bestFit="1" customWidth="1"/>
    <col min="14085" max="14085" width="17.28515625" style="46" customWidth="1"/>
    <col min="14086" max="14087" width="13.5703125" style="46" bestFit="1" customWidth="1"/>
    <col min="14088" max="14088" width="16.7109375" style="46" customWidth="1"/>
    <col min="14089" max="14089" width="17" style="46" bestFit="1" customWidth="1"/>
    <col min="14090" max="14090" width="13.5703125" style="46" bestFit="1" customWidth="1"/>
    <col min="14091" max="14091" width="16" style="46" bestFit="1" customWidth="1"/>
    <col min="14092" max="14092" width="14.42578125" style="46" bestFit="1" customWidth="1"/>
    <col min="14093" max="14093" width="18.7109375" style="46" bestFit="1" customWidth="1"/>
    <col min="14094" max="14094" width="15.5703125" style="46" bestFit="1" customWidth="1"/>
    <col min="14095" max="14095" width="17" style="46" bestFit="1" customWidth="1"/>
    <col min="14096" max="14096" width="11.28515625" style="46" customWidth="1"/>
    <col min="14097" max="14097" width="12.5703125" style="46" customWidth="1"/>
    <col min="14098" max="14098" width="13.5703125" style="46" bestFit="1" customWidth="1"/>
    <col min="14099" max="14104" width="9.140625" style="46"/>
    <col min="14105" max="14105" width="25" style="46" bestFit="1" customWidth="1"/>
    <col min="14106" max="14106" width="9.140625" style="46"/>
    <col min="14107" max="14107" width="35.28515625" style="46" customWidth="1"/>
    <col min="14108" max="14108" width="9.140625" style="46"/>
    <col min="14109" max="14109" width="25.140625" style="46" customWidth="1"/>
    <col min="14110" max="14110" width="9.140625" style="46"/>
    <col min="14111" max="14111" width="30.7109375" style="46" bestFit="1" customWidth="1"/>
    <col min="14112" max="14112" width="9.140625" style="46"/>
    <col min="14113" max="14113" width="44.140625" style="46" customWidth="1"/>
    <col min="14114" max="14114" width="9.140625" style="46"/>
    <col min="14115" max="14115" width="20.7109375" style="46" customWidth="1"/>
    <col min="14116" max="14116" width="24" style="46" customWidth="1"/>
    <col min="14117" max="14117" width="9.140625" style="46"/>
    <col min="14118" max="14118" width="18.140625" style="46" bestFit="1" customWidth="1"/>
    <col min="14119" max="14119" width="9.140625" style="46"/>
    <col min="14120" max="14120" width="15.85546875" style="46" bestFit="1" customWidth="1"/>
    <col min="14121" max="14337" width="9.140625" style="46"/>
    <col min="14338" max="14338" width="37.85546875" style="46" customWidth="1"/>
    <col min="14339" max="14339" width="37.140625" style="46" bestFit="1" customWidth="1"/>
    <col min="14340" max="14340" width="10.140625" style="46" bestFit="1" customWidth="1"/>
    <col min="14341" max="14341" width="17.28515625" style="46" customWidth="1"/>
    <col min="14342" max="14343" width="13.5703125" style="46" bestFit="1" customWidth="1"/>
    <col min="14344" max="14344" width="16.7109375" style="46" customWidth="1"/>
    <col min="14345" max="14345" width="17" style="46" bestFit="1" customWidth="1"/>
    <col min="14346" max="14346" width="13.5703125" style="46" bestFit="1" customWidth="1"/>
    <col min="14347" max="14347" width="16" style="46" bestFit="1" customWidth="1"/>
    <col min="14348" max="14348" width="14.42578125" style="46" bestFit="1" customWidth="1"/>
    <col min="14349" max="14349" width="18.7109375" style="46" bestFit="1" customWidth="1"/>
    <col min="14350" max="14350" width="15.5703125" style="46" bestFit="1" customWidth="1"/>
    <col min="14351" max="14351" width="17" style="46" bestFit="1" customWidth="1"/>
    <col min="14352" max="14352" width="11.28515625" style="46" customWidth="1"/>
    <col min="14353" max="14353" width="12.5703125" style="46" customWidth="1"/>
    <col min="14354" max="14354" width="13.5703125" style="46" bestFit="1" customWidth="1"/>
    <col min="14355" max="14360" width="9.140625" style="46"/>
    <col min="14361" max="14361" width="25" style="46" bestFit="1" customWidth="1"/>
    <col min="14362" max="14362" width="9.140625" style="46"/>
    <col min="14363" max="14363" width="35.28515625" style="46" customWidth="1"/>
    <col min="14364" max="14364" width="9.140625" style="46"/>
    <col min="14365" max="14365" width="25.140625" style="46" customWidth="1"/>
    <col min="14366" max="14366" width="9.140625" style="46"/>
    <col min="14367" max="14367" width="30.7109375" style="46" bestFit="1" customWidth="1"/>
    <col min="14368" max="14368" width="9.140625" style="46"/>
    <col min="14369" max="14369" width="44.140625" style="46" customWidth="1"/>
    <col min="14370" max="14370" width="9.140625" style="46"/>
    <col min="14371" max="14371" width="20.7109375" style="46" customWidth="1"/>
    <col min="14372" max="14372" width="24" style="46" customWidth="1"/>
    <col min="14373" max="14373" width="9.140625" style="46"/>
    <col min="14374" max="14374" width="18.140625" style="46" bestFit="1" customWidth="1"/>
    <col min="14375" max="14375" width="9.140625" style="46"/>
    <col min="14376" max="14376" width="15.85546875" style="46" bestFit="1" customWidth="1"/>
    <col min="14377" max="14593" width="9.140625" style="46"/>
    <col min="14594" max="14594" width="37.85546875" style="46" customWidth="1"/>
    <col min="14595" max="14595" width="37.140625" style="46" bestFit="1" customWidth="1"/>
    <col min="14596" max="14596" width="10.140625" style="46" bestFit="1" customWidth="1"/>
    <col min="14597" max="14597" width="17.28515625" style="46" customWidth="1"/>
    <col min="14598" max="14599" width="13.5703125" style="46" bestFit="1" customWidth="1"/>
    <col min="14600" max="14600" width="16.7109375" style="46" customWidth="1"/>
    <col min="14601" max="14601" width="17" style="46" bestFit="1" customWidth="1"/>
    <col min="14602" max="14602" width="13.5703125" style="46" bestFit="1" customWidth="1"/>
    <col min="14603" max="14603" width="16" style="46" bestFit="1" customWidth="1"/>
    <col min="14604" max="14604" width="14.42578125" style="46" bestFit="1" customWidth="1"/>
    <col min="14605" max="14605" width="18.7109375" style="46" bestFit="1" customWidth="1"/>
    <col min="14606" max="14606" width="15.5703125" style="46" bestFit="1" customWidth="1"/>
    <col min="14607" max="14607" width="17" style="46" bestFit="1" customWidth="1"/>
    <col min="14608" max="14608" width="11.28515625" style="46" customWidth="1"/>
    <col min="14609" max="14609" width="12.5703125" style="46" customWidth="1"/>
    <col min="14610" max="14610" width="13.5703125" style="46" bestFit="1" customWidth="1"/>
    <col min="14611" max="14616" width="9.140625" style="46"/>
    <col min="14617" max="14617" width="25" style="46" bestFit="1" customWidth="1"/>
    <col min="14618" max="14618" width="9.140625" style="46"/>
    <col min="14619" max="14619" width="35.28515625" style="46" customWidth="1"/>
    <col min="14620" max="14620" width="9.140625" style="46"/>
    <col min="14621" max="14621" width="25.140625" style="46" customWidth="1"/>
    <col min="14622" max="14622" width="9.140625" style="46"/>
    <col min="14623" max="14623" width="30.7109375" style="46" bestFit="1" customWidth="1"/>
    <col min="14624" max="14624" width="9.140625" style="46"/>
    <col min="14625" max="14625" width="44.140625" style="46" customWidth="1"/>
    <col min="14626" max="14626" width="9.140625" style="46"/>
    <col min="14627" max="14627" width="20.7109375" style="46" customWidth="1"/>
    <col min="14628" max="14628" width="24" style="46" customWidth="1"/>
    <col min="14629" max="14629" width="9.140625" style="46"/>
    <col min="14630" max="14630" width="18.140625" style="46" bestFit="1" customWidth="1"/>
    <col min="14631" max="14631" width="9.140625" style="46"/>
    <col min="14632" max="14632" width="15.85546875" style="46" bestFit="1" customWidth="1"/>
    <col min="14633" max="14849" width="9.140625" style="46"/>
    <col min="14850" max="14850" width="37.85546875" style="46" customWidth="1"/>
    <col min="14851" max="14851" width="37.140625" style="46" bestFit="1" customWidth="1"/>
    <col min="14852" max="14852" width="10.140625" style="46" bestFit="1" customWidth="1"/>
    <col min="14853" max="14853" width="17.28515625" style="46" customWidth="1"/>
    <col min="14854" max="14855" width="13.5703125" style="46" bestFit="1" customWidth="1"/>
    <col min="14856" max="14856" width="16.7109375" style="46" customWidth="1"/>
    <col min="14857" max="14857" width="17" style="46" bestFit="1" customWidth="1"/>
    <col min="14858" max="14858" width="13.5703125" style="46" bestFit="1" customWidth="1"/>
    <col min="14859" max="14859" width="16" style="46" bestFit="1" customWidth="1"/>
    <col min="14860" max="14860" width="14.42578125" style="46" bestFit="1" customWidth="1"/>
    <col min="14861" max="14861" width="18.7109375" style="46" bestFit="1" customWidth="1"/>
    <col min="14862" max="14862" width="15.5703125" style="46" bestFit="1" customWidth="1"/>
    <col min="14863" max="14863" width="17" style="46" bestFit="1" customWidth="1"/>
    <col min="14864" max="14864" width="11.28515625" style="46" customWidth="1"/>
    <col min="14865" max="14865" width="12.5703125" style="46" customWidth="1"/>
    <col min="14866" max="14866" width="13.5703125" style="46" bestFit="1" customWidth="1"/>
    <col min="14867" max="14872" width="9.140625" style="46"/>
    <col min="14873" max="14873" width="25" style="46" bestFit="1" customWidth="1"/>
    <col min="14874" max="14874" width="9.140625" style="46"/>
    <col min="14875" max="14875" width="35.28515625" style="46" customWidth="1"/>
    <col min="14876" max="14876" width="9.140625" style="46"/>
    <col min="14877" max="14877" width="25.140625" style="46" customWidth="1"/>
    <col min="14878" max="14878" width="9.140625" style="46"/>
    <col min="14879" max="14879" width="30.7109375" style="46" bestFit="1" customWidth="1"/>
    <col min="14880" max="14880" width="9.140625" style="46"/>
    <col min="14881" max="14881" width="44.140625" style="46" customWidth="1"/>
    <col min="14882" max="14882" width="9.140625" style="46"/>
    <col min="14883" max="14883" width="20.7109375" style="46" customWidth="1"/>
    <col min="14884" max="14884" width="24" style="46" customWidth="1"/>
    <col min="14885" max="14885" width="9.140625" style="46"/>
    <col min="14886" max="14886" width="18.140625" style="46" bestFit="1" customWidth="1"/>
    <col min="14887" max="14887" width="9.140625" style="46"/>
    <col min="14888" max="14888" width="15.85546875" style="46" bestFit="1" customWidth="1"/>
    <col min="14889" max="15105" width="9.140625" style="46"/>
    <col min="15106" max="15106" width="37.85546875" style="46" customWidth="1"/>
    <col min="15107" max="15107" width="37.140625" style="46" bestFit="1" customWidth="1"/>
    <col min="15108" max="15108" width="10.140625" style="46" bestFit="1" customWidth="1"/>
    <col min="15109" max="15109" width="17.28515625" style="46" customWidth="1"/>
    <col min="15110" max="15111" width="13.5703125" style="46" bestFit="1" customWidth="1"/>
    <col min="15112" max="15112" width="16.7109375" style="46" customWidth="1"/>
    <col min="15113" max="15113" width="17" style="46" bestFit="1" customWidth="1"/>
    <col min="15114" max="15114" width="13.5703125" style="46" bestFit="1" customWidth="1"/>
    <col min="15115" max="15115" width="16" style="46" bestFit="1" customWidth="1"/>
    <col min="15116" max="15116" width="14.42578125" style="46" bestFit="1" customWidth="1"/>
    <col min="15117" max="15117" width="18.7109375" style="46" bestFit="1" customWidth="1"/>
    <col min="15118" max="15118" width="15.5703125" style="46" bestFit="1" customWidth="1"/>
    <col min="15119" max="15119" width="17" style="46" bestFit="1" customWidth="1"/>
    <col min="15120" max="15120" width="11.28515625" style="46" customWidth="1"/>
    <col min="15121" max="15121" width="12.5703125" style="46" customWidth="1"/>
    <col min="15122" max="15122" width="13.5703125" style="46" bestFit="1" customWidth="1"/>
    <col min="15123" max="15128" width="9.140625" style="46"/>
    <col min="15129" max="15129" width="25" style="46" bestFit="1" customWidth="1"/>
    <col min="15130" max="15130" width="9.140625" style="46"/>
    <col min="15131" max="15131" width="35.28515625" style="46" customWidth="1"/>
    <col min="15132" max="15132" width="9.140625" style="46"/>
    <col min="15133" max="15133" width="25.140625" style="46" customWidth="1"/>
    <col min="15134" max="15134" width="9.140625" style="46"/>
    <col min="15135" max="15135" width="30.7109375" style="46" bestFit="1" customWidth="1"/>
    <col min="15136" max="15136" width="9.140625" style="46"/>
    <col min="15137" max="15137" width="44.140625" style="46" customWidth="1"/>
    <col min="15138" max="15138" width="9.140625" style="46"/>
    <col min="15139" max="15139" width="20.7109375" style="46" customWidth="1"/>
    <col min="15140" max="15140" width="24" style="46" customWidth="1"/>
    <col min="15141" max="15141" width="9.140625" style="46"/>
    <col min="15142" max="15142" width="18.140625" style="46" bestFit="1" customWidth="1"/>
    <col min="15143" max="15143" width="9.140625" style="46"/>
    <col min="15144" max="15144" width="15.85546875" style="46" bestFit="1" customWidth="1"/>
    <col min="15145" max="15361" width="9.140625" style="46"/>
    <col min="15362" max="15362" width="37.85546875" style="46" customWidth="1"/>
    <col min="15363" max="15363" width="37.140625" style="46" bestFit="1" customWidth="1"/>
    <col min="15364" max="15364" width="10.140625" style="46" bestFit="1" customWidth="1"/>
    <col min="15365" max="15365" width="17.28515625" style="46" customWidth="1"/>
    <col min="15366" max="15367" width="13.5703125" style="46" bestFit="1" customWidth="1"/>
    <col min="15368" max="15368" width="16.7109375" style="46" customWidth="1"/>
    <col min="15369" max="15369" width="17" style="46" bestFit="1" customWidth="1"/>
    <col min="15370" max="15370" width="13.5703125" style="46" bestFit="1" customWidth="1"/>
    <col min="15371" max="15371" width="16" style="46" bestFit="1" customWidth="1"/>
    <col min="15372" max="15372" width="14.42578125" style="46" bestFit="1" customWidth="1"/>
    <col min="15373" max="15373" width="18.7109375" style="46" bestFit="1" customWidth="1"/>
    <col min="15374" max="15374" width="15.5703125" style="46" bestFit="1" customWidth="1"/>
    <col min="15375" max="15375" width="17" style="46" bestFit="1" customWidth="1"/>
    <col min="15376" max="15376" width="11.28515625" style="46" customWidth="1"/>
    <col min="15377" max="15377" width="12.5703125" style="46" customWidth="1"/>
    <col min="15378" max="15378" width="13.5703125" style="46" bestFit="1" customWidth="1"/>
    <col min="15379" max="15384" width="9.140625" style="46"/>
    <col min="15385" max="15385" width="25" style="46" bestFit="1" customWidth="1"/>
    <col min="15386" max="15386" width="9.140625" style="46"/>
    <col min="15387" max="15387" width="35.28515625" style="46" customWidth="1"/>
    <col min="15388" max="15388" width="9.140625" style="46"/>
    <col min="15389" max="15389" width="25.140625" style="46" customWidth="1"/>
    <col min="15390" max="15390" width="9.140625" style="46"/>
    <col min="15391" max="15391" width="30.7109375" style="46" bestFit="1" customWidth="1"/>
    <col min="15392" max="15392" width="9.140625" style="46"/>
    <col min="15393" max="15393" width="44.140625" style="46" customWidth="1"/>
    <col min="15394" max="15394" width="9.140625" style="46"/>
    <col min="15395" max="15395" width="20.7109375" style="46" customWidth="1"/>
    <col min="15396" max="15396" width="24" style="46" customWidth="1"/>
    <col min="15397" max="15397" width="9.140625" style="46"/>
    <col min="15398" max="15398" width="18.140625" style="46" bestFit="1" customWidth="1"/>
    <col min="15399" max="15399" width="9.140625" style="46"/>
    <col min="15400" max="15400" width="15.85546875" style="46" bestFit="1" customWidth="1"/>
    <col min="15401" max="15617" width="9.140625" style="46"/>
    <col min="15618" max="15618" width="37.85546875" style="46" customWidth="1"/>
    <col min="15619" max="15619" width="37.140625" style="46" bestFit="1" customWidth="1"/>
    <col min="15620" max="15620" width="10.140625" style="46" bestFit="1" customWidth="1"/>
    <col min="15621" max="15621" width="17.28515625" style="46" customWidth="1"/>
    <col min="15622" max="15623" width="13.5703125" style="46" bestFit="1" customWidth="1"/>
    <col min="15624" max="15624" width="16.7109375" style="46" customWidth="1"/>
    <col min="15625" max="15625" width="17" style="46" bestFit="1" customWidth="1"/>
    <col min="15626" max="15626" width="13.5703125" style="46" bestFit="1" customWidth="1"/>
    <col min="15627" max="15627" width="16" style="46" bestFit="1" customWidth="1"/>
    <col min="15628" max="15628" width="14.42578125" style="46" bestFit="1" customWidth="1"/>
    <col min="15629" max="15629" width="18.7109375" style="46" bestFit="1" customWidth="1"/>
    <col min="15630" max="15630" width="15.5703125" style="46" bestFit="1" customWidth="1"/>
    <col min="15631" max="15631" width="17" style="46" bestFit="1" customWidth="1"/>
    <col min="15632" max="15632" width="11.28515625" style="46" customWidth="1"/>
    <col min="15633" max="15633" width="12.5703125" style="46" customWidth="1"/>
    <col min="15634" max="15634" width="13.5703125" style="46" bestFit="1" customWidth="1"/>
    <col min="15635" max="15640" width="9.140625" style="46"/>
    <col min="15641" max="15641" width="25" style="46" bestFit="1" customWidth="1"/>
    <col min="15642" max="15642" width="9.140625" style="46"/>
    <col min="15643" max="15643" width="35.28515625" style="46" customWidth="1"/>
    <col min="15644" max="15644" width="9.140625" style="46"/>
    <col min="15645" max="15645" width="25.140625" style="46" customWidth="1"/>
    <col min="15646" max="15646" width="9.140625" style="46"/>
    <col min="15647" max="15647" width="30.7109375" style="46" bestFit="1" customWidth="1"/>
    <col min="15648" max="15648" width="9.140625" style="46"/>
    <col min="15649" max="15649" width="44.140625" style="46" customWidth="1"/>
    <col min="15650" max="15650" width="9.140625" style="46"/>
    <col min="15651" max="15651" width="20.7109375" style="46" customWidth="1"/>
    <col min="15652" max="15652" width="24" style="46" customWidth="1"/>
    <col min="15653" max="15653" width="9.140625" style="46"/>
    <col min="15654" max="15654" width="18.140625" style="46" bestFit="1" customWidth="1"/>
    <col min="15655" max="15655" width="9.140625" style="46"/>
    <col min="15656" max="15656" width="15.85546875" style="46" bestFit="1" customWidth="1"/>
    <col min="15657" max="15873" width="9.140625" style="46"/>
    <col min="15874" max="15874" width="37.85546875" style="46" customWidth="1"/>
    <col min="15875" max="15875" width="37.140625" style="46" bestFit="1" customWidth="1"/>
    <col min="15876" max="15876" width="10.140625" style="46" bestFit="1" customWidth="1"/>
    <col min="15877" max="15877" width="17.28515625" style="46" customWidth="1"/>
    <col min="15878" max="15879" width="13.5703125" style="46" bestFit="1" customWidth="1"/>
    <col min="15880" max="15880" width="16.7109375" style="46" customWidth="1"/>
    <col min="15881" max="15881" width="17" style="46" bestFit="1" customWidth="1"/>
    <col min="15882" max="15882" width="13.5703125" style="46" bestFit="1" customWidth="1"/>
    <col min="15883" max="15883" width="16" style="46" bestFit="1" customWidth="1"/>
    <col min="15884" max="15884" width="14.42578125" style="46" bestFit="1" customWidth="1"/>
    <col min="15885" max="15885" width="18.7109375" style="46" bestFit="1" customWidth="1"/>
    <col min="15886" max="15886" width="15.5703125" style="46" bestFit="1" customWidth="1"/>
    <col min="15887" max="15887" width="17" style="46" bestFit="1" customWidth="1"/>
    <col min="15888" max="15888" width="11.28515625" style="46" customWidth="1"/>
    <col min="15889" max="15889" width="12.5703125" style="46" customWidth="1"/>
    <col min="15890" max="15890" width="13.5703125" style="46" bestFit="1" customWidth="1"/>
    <col min="15891" max="15896" width="9.140625" style="46"/>
    <col min="15897" max="15897" width="25" style="46" bestFit="1" customWidth="1"/>
    <col min="15898" max="15898" width="9.140625" style="46"/>
    <col min="15899" max="15899" width="35.28515625" style="46" customWidth="1"/>
    <col min="15900" max="15900" width="9.140625" style="46"/>
    <col min="15901" max="15901" width="25.140625" style="46" customWidth="1"/>
    <col min="15902" max="15902" width="9.140625" style="46"/>
    <col min="15903" max="15903" width="30.7109375" style="46" bestFit="1" customWidth="1"/>
    <col min="15904" max="15904" width="9.140625" style="46"/>
    <col min="15905" max="15905" width="44.140625" style="46" customWidth="1"/>
    <col min="15906" max="15906" width="9.140625" style="46"/>
    <col min="15907" max="15907" width="20.7109375" style="46" customWidth="1"/>
    <col min="15908" max="15908" width="24" style="46" customWidth="1"/>
    <col min="15909" max="15909" width="9.140625" style="46"/>
    <col min="15910" max="15910" width="18.140625" style="46" bestFit="1" customWidth="1"/>
    <col min="15911" max="15911" width="9.140625" style="46"/>
    <col min="15912" max="15912" width="15.85546875" style="46" bestFit="1" customWidth="1"/>
    <col min="15913" max="16129" width="9.140625" style="46"/>
    <col min="16130" max="16130" width="37.85546875" style="46" customWidth="1"/>
    <col min="16131" max="16131" width="37.140625" style="46" bestFit="1" customWidth="1"/>
    <col min="16132" max="16132" width="10.140625" style="46" bestFit="1" customWidth="1"/>
    <col min="16133" max="16133" width="17.28515625" style="46" customWidth="1"/>
    <col min="16134" max="16135" width="13.5703125" style="46" bestFit="1" customWidth="1"/>
    <col min="16136" max="16136" width="16.7109375" style="46" customWidth="1"/>
    <col min="16137" max="16137" width="17" style="46" bestFit="1" customWidth="1"/>
    <col min="16138" max="16138" width="13.5703125" style="46" bestFit="1" customWidth="1"/>
    <col min="16139" max="16139" width="16" style="46" bestFit="1" customWidth="1"/>
    <col min="16140" max="16140" width="14.42578125" style="46" bestFit="1" customWidth="1"/>
    <col min="16141" max="16141" width="18.7109375" style="46" bestFit="1" customWidth="1"/>
    <col min="16142" max="16142" width="15.5703125" style="46" bestFit="1" customWidth="1"/>
    <col min="16143" max="16143" width="17" style="46" bestFit="1" customWidth="1"/>
    <col min="16144" max="16144" width="11.28515625" style="46" customWidth="1"/>
    <col min="16145" max="16145" width="12.5703125" style="46" customWidth="1"/>
    <col min="16146" max="16146" width="13.5703125" style="46" bestFit="1" customWidth="1"/>
    <col min="16147" max="16152" width="9.140625" style="46"/>
    <col min="16153" max="16153" width="25" style="46" bestFit="1" customWidth="1"/>
    <col min="16154" max="16154" width="9.140625" style="46"/>
    <col min="16155" max="16155" width="35.28515625" style="46" customWidth="1"/>
    <col min="16156" max="16156" width="9.140625" style="46"/>
    <col min="16157" max="16157" width="25.140625" style="46" customWidth="1"/>
    <col min="16158" max="16158" width="9.140625" style="46"/>
    <col min="16159" max="16159" width="30.7109375" style="46" bestFit="1" customWidth="1"/>
    <col min="16160" max="16160" width="9.140625" style="46"/>
    <col min="16161" max="16161" width="44.140625" style="46" customWidth="1"/>
    <col min="16162" max="16162" width="9.140625" style="46"/>
    <col min="16163" max="16163" width="20.7109375" style="46" customWidth="1"/>
    <col min="16164" max="16164" width="24" style="46" customWidth="1"/>
    <col min="16165" max="16165" width="9.140625" style="46"/>
    <col min="16166" max="16166" width="18.140625" style="46" bestFit="1" customWidth="1"/>
    <col min="16167" max="16167" width="9.140625" style="46"/>
    <col min="16168" max="16168" width="15.85546875" style="46" bestFit="1" customWidth="1"/>
    <col min="16169" max="16384" width="9.140625" style="46"/>
  </cols>
  <sheetData>
    <row r="1" spans="1:40" ht="13.5" thickBot="1"/>
    <row r="2" spans="1:40" s="57" customFormat="1" ht="12.75" customHeight="1" thickBot="1">
      <c r="A2" s="48" t="s">
        <v>27</v>
      </c>
      <c r="B2" s="49" t="s">
        <v>24</v>
      </c>
      <c r="C2" s="50" t="s">
        <v>28</v>
      </c>
      <c r="D2" s="50" t="s">
        <v>29</v>
      </c>
      <c r="E2" s="51" t="s">
        <v>30</v>
      </c>
      <c r="F2" s="52" t="s">
        <v>31</v>
      </c>
      <c r="G2" s="52" t="s">
        <v>32</v>
      </c>
      <c r="H2" s="51" t="s">
        <v>33</v>
      </c>
      <c r="I2" s="51" t="s">
        <v>34</v>
      </c>
      <c r="J2" s="51" t="s">
        <v>35</v>
      </c>
      <c r="K2" s="51" t="s">
        <v>36</v>
      </c>
      <c r="L2" s="51" t="s">
        <v>37</v>
      </c>
      <c r="M2" s="51" t="s">
        <v>38</v>
      </c>
      <c r="N2" s="51" t="s">
        <v>39</v>
      </c>
      <c r="O2" s="53" t="s">
        <v>40</v>
      </c>
      <c r="P2" s="54"/>
      <c r="Q2" s="51"/>
      <c r="R2" s="54"/>
      <c r="S2" s="55"/>
      <c r="T2" s="55"/>
      <c r="U2" s="55"/>
      <c r="V2" s="55"/>
      <c r="W2" s="56"/>
      <c r="Y2" s="58" t="s">
        <v>189</v>
      </c>
      <c r="AA2" s="59" t="s">
        <v>41</v>
      </c>
      <c r="AB2" s="60"/>
      <c r="AC2" s="59" t="s">
        <v>42</v>
      </c>
      <c r="AD2" s="60"/>
      <c r="AE2" s="61" t="s">
        <v>43</v>
      </c>
      <c r="AG2" s="62" t="s">
        <v>44</v>
      </c>
      <c r="AL2" s="62" t="s">
        <v>45</v>
      </c>
      <c r="AN2" s="63" t="s">
        <v>46</v>
      </c>
    </row>
    <row r="3" spans="1:40" s="67" customFormat="1" ht="15">
      <c r="A3" s="278">
        <v>2</v>
      </c>
      <c r="B3" s="82" t="s">
        <v>541</v>
      </c>
      <c r="C3" s="83" t="s">
        <v>56</v>
      </c>
      <c r="D3" s="83" t="s">
        <v>51</v>
      </c>
      <c r="E3" s="74"/>
      <c r="F3" s="83" t="s">
        <v>57</v>
      </c>
      <c r="G3" s="83" t="s">
        <v>58</v>
      </c>
      <c r="H3" s="83" t="s">
        <v>59</v>
      </c>
      <c r="I3" s="83" t="s">
        <v>60</v>
      </c>
      <c r="J3" s="83" t="s">
        <v>61</v>
      </c>
      <c r="K3" s="83" t="s">
        <v>62</v>
      </c>
      <c r="L3" s="83" t="s">
        <v>63</v>
      </c>
      <c r="M3" s="83" t="s">
        <v>64</v>
      </c>
      <c r="N3" s="83" t="s">
        <v>65</v>
      </c>
      <c r="O3" s="83" t="s">
        <v>66</v>
      </c>
      <c r="P3" s="64"/>
      <c r="Q3" s="65"/>
      <c r="R3" s="60"/>
      <c r="S3" s="60"/>
      <c r="T3" s="60"/>
      <c r="U3" s="60"/>
      <c r="V3" s="60"/>
      <c r="W3" s="66"/>
      <c r="Y3" s="68"/>
      <c r="AA3" s="69" t="s">
        <v>18</v>
      </c>
      <c r="AB3" s="60"/>
      <c r="AC3" s="69" t="s">
        <v>18</v>
      </c>
      <c r="AD3" s="60"/>
      <c r="AE3" s="70" t="s">
        <v>47</v>
      </c>
      <c r="AG3" s="71" t="s">
        <v>48</v>
      </c>
      <c r="AI3" s="63" t="s">
        <v>49</v>
      </c>
      <c r="AJ3" s="63" t="s">
        <v>50</v>
      </c>
      <c r="AL3" s="71" t="s">
        <v>4</v>
      </c>
      <c r="AN3" s="72">
        <v>2</v>
      </c>
    </row>
    <row r="4" spans="1:40" s="67" customFormat="1" ht="15">
      <c r="A4" s="278">
        <v>0</v>
      </c>
      <c r="B4" s="82" t="s">
        <v>539</v>
      </c>
      <c r="C4" s="83" t="s">
        <v>56</v>
      </c>
      <c r="D4" s="83" t="s">
        <v>51</v>
      </c>
      <c r="E4" s="74"/>
      <c r="F4" s="83" t="s">
        <v>57</v>
      </c>
      <c r="G4" s="83" t="s">
        <v>58</v>
      </c>
      <c r="H4" s="83" t="s">
        <v>59</v>
      </c>
      <c r="I4" s="83" t="s">
        <v>60</v>
      </c>
      <c r="J4" s="83" t="s">
        <v>61</v>
      </c>
      <c r="K4" s="83" t="s">
        <v>62</v>
      </c>
      <c r="L4" s="83" t="s">
        <v>63</v>
      </c>
      <c r="M4" s="83" t="s">
        <v>64</v>
      </c>
      <c r="N4" s="83" t="s">
        <v>65</v>
      </c>
      <c r="O4" s="83" t="s">
        <v>66</v>
      </c>
      <c r="P4" s="84"/>
      <c r="Q4" s="279"/>
      <c r="R4" s="60"/>
      <c r="S4" s="60"/>
      <c r="T4" s="60"/>
      <c r="U4" s="60"/>
      <c r="V4" s="60"/>
      <c r="W4" s="66"/>
      <c r="Y4" s="77" t="s">
        <v>198</v>
      </c>
      <c r="AA4" s="280"/>
      <c r="AB4" s="60"/>
      <c r="AC4" s="280"/>
      <c r="AD4" s="60"/>
      <c r="AE4" s="281"/>
      <c r="AG4" s="282"/>
      <c r="AI4" s="63"/>
      <c r="AJ4" s="63"/>
      <c r="AL4" s="282"/>
      <c r="AN4" s="60"/>
    </row>
    <row r="5" spans="1:40" s="67" customFormat="1" ht="15">
      <c r="A5" s="73">
        <v>1</v>
      </c>
      <c r="B5" s="82" t="s">
        <v>540</v>
      </c>
      <c r="C5" s="83" t="s">
        <v>56</v>
      </c>
      <c r="D5" s="83" t="s">
        <v>51</v>
      </c>
      <c r="E5" s="74"/>
      <c r="F5" s="83" t="s">
        <v>57</v>
      </c>
      <c r="G5" s="83" t="s">
        <v>58</v>
      </c>
      <c r="H5" s="83" t="s">
        <v>59</v>
      </c>
      <c r="I5" s="83" t="s">
        <v>60</v>
      </c>
      <c r="J5" s="83" t="s">
        <v>61</v>
      </c>
      <c r="K5" s="83" t="s">
        <v>62</v>
      </c>
      <c r="L5" s="83" t="s">
        <v>63</v>
      </c>
      <c r="M5" s="83" t="s">
        <v>64</v>
      </c>
      <c r="N5" s="83" t="s">
        <v>65</v>
      </c>
      <c r="O5" s="83" t="s">
        <v>66</v>
      </c>
      <c r="P5" s="75"/>
      <c r="Q5" s="76"/>
      <c r="R5" s="60"/>
      <c r="S5" s="60"/>
      <c r="T5" s="60"/>
      <c r="U5" s="60"/>
      <c r="V5" s="60"/>
      <c r="W5" s="66"/>
      <c r="Y5" s="77" t="s">
        <v>190</v>
      </c>
      <c r="AA5" s="78" t="s">
        <v>405</v>
      </c>
      <c r="AB5" s="60"/>
      <c r="AC5" s="78" t="s">
        <v>406</v>
      </c>
      <c r="AD5" s="60"/>
      <c r="AE5" s="79" t="s">
        <v>52</v>
      </c>
      <c r="AG5" s="80" t="s">
        <v>53</v>
      </c>
      <c r="AI5" s="72">
        <v>1</v>
      </c>
      <c r="AJ5" s="72">
        <v>7</v>
      </c>
      <c r="AL5" s="81" t="s">
        <v>54</v>
      </c>
    </row>
    <row r="6" spans="1:40" s="67" customFormat="1" ht="15">
      <c r="A6" s="73">
        <v>30</v>
      </c>
      <c r="B6" s="82" t="s">
        <v>407</v>
      </c>
      <c r="C6" s="83" t="s">
        <v>113</v>
      </c>
      <c r="D6" s="83" t="s">
        <v>51</v>
      </c>
      <c r="E6" s="74"/>
      <c r="F6" s="83" t="s">
        <v>408</v>
      </c>
      <c r="G6" s="83" t="s">
        <v>409</v>
      </c>
      <c r="H6" s="83" t="s">
        <v>410</v>
      </c>
      <c r="I6" s="83" t="s">
        <v>411</v>
      </c>
      <c r="J6" s="83" t="s">
        <v>412</v>
      </c>
      <c r="K6" s="83" t="s">
        <v>413</v>
      </c>
      <c r="L6" s="83" t="s">
        <v>414</v>
      </c>
      <c r="M6" s="83" t="s">
        <v>415</v>
      </c>
      <c r="N6" s="83" t="s">
        <v>416</v>
      </c>
      <c r="O6" s="83" t="s">
        <v>417</v>
      </c>
      <c r="P6" s="84"/>
      <c r="Q6" s="76"/>
      <c r="R6" s="60"/>
      <c r="S6" s="60"/>
      <c r="T6" s="60"/>
      <c r="U6" s="60"/>
      <c r="V6" s="60"/>
      <c r="W6" s="66"/>
      <c r="Y6" s="77" t="s">
        <v>191</v>
      </c>
      <c r="AA6" s="78" t="s">
        <v>404</v>
      </c>
      <c r="AB6" s="60"/>
      <c r="AC6" s="85"/>
      <c r="AD6" s="60"/>
      <c r="AE6" s="86" t="s">
        <v>67</v>
      </c>
      <c r="AG6" s="80" t="s">
        <v>68</v>
      </c>
      <c r="AI6" s="72"/>
      <c r="AJ6" s="72"/>
      <c r="AL6" s="81" t="s">
        <v>69</v>
      </c>
    </row>
    <row r="7" spans="1:40" s="67" customFormat="1" ht="15">
      <c r="A7" s="73">
        <v>9</v>
      </c>
      <c r="B7" s="82" t="s">
        <v>55</v>
      </c>
      <c r="C7" s="83" t="s">
        <v>56</v>
      </c>
      <c r="D7" s="83" t="s">
        <v>295</v>
      </c>
      <c r="E7" s="74"/>
      <c r="F7" s="83" t="s">
        <v>57</v>
      </c>
      <c r="G7" s="83" t="s">
        <v>58</v>
      </c>
      <c r="H7" s="83" t="s">
        <v>59</v>
      </c>
      <c r="I7" s="83" t="s">
        <v>60</v>
      </c>
      <c r="J7" s="83" t="s">
        <v>61</v>
      </c>
      <c r="K7" s="83" t="s">
        <v>62</v>
      </c>
      <c r="L7" s="83" t="s">
        <v>63</v>
      </c>
      <c r="M7" s="83" t="s">
        <v>64</v>
      </c>
      <c r="N7" s="83" t="s">
        <v>65</v>
      </c>
      <c r="O7" s="83" t="s">
        <v>66</v>
      </c>
      <c r="P7" s="84"/>
      <c r="Q7" s="76"/>
      <c r="R7" s="60"/>
      <c r="S7" s="60"/>
      <c r="T7" s="60"/>
      <c r="U7" s="60"/>
      <c r="V7" s="60"/>
      <c r="W7" s="66"/>
      <c r="Y7" s="77" t="s">
        <v>192</v>
      </c>
      <c r="AA7" s="78" t="s">
        <v>319</v>
      </c>
      <c r="AB7" s="60"/>
      <c r="AC7" s="89"/>
      <c r="AD7" s="60"/>
      <c r="AE7" s="90"/>
      <c r="AG7" s="80" t="s">
        <v>81</v>
      </c>
      <c r="AL7" s="91" t="s">
        <v>82</v>
      </c>
    </row>
    <row r="8" spans="1:40" s="67" customFormat="1">
      <c r="A8" s="73">
        <v>32</v>
      </c>
      <c r="B8" s="82" t="s">
        <v>418</v>
      </c>
      <c r="C8" s="83" t="s">
        <v>113</v>
      </c>
      <c r="D8" s="83" t="s">
        <v>295</v>
      </c>
      <c r="E8" s="74"/>
      <c r="F8" s="83" t="s">
        <v>419</v>
      </c>
      <c r="G8" s="83" t="s">
        <v>420</v>
      </c>
      <c r="H8" s="83" t="s">
        <v>421</v>
      </c>
      <c r="I8" s="83" t="s">
        <v>422</v>
      </c>
      <c r="J8" s="83" t="s">
        <v>423</v>
      </c>
      <c r="K8" s="83" t="s">
        <v>424</v>
      </c>
      <c r="L8" s="83" t="s">
        <v>425</v>
      </c>
      <c r="M8" s="83" t="s">
        <v>426</v>
      </c>
      <c r="N8" s="83" t="s">
        <v>427</v>
      </c>
      <c r="O8" s="83" t="s">
        <v>428</v>
      </c>
      <c r="P8" s="84"/>
      <c r="Q8" s="76"/>
      <c r="R8" s="60"/>
      <c r="S8" s="60"/>
      <c r="T8" s="60"/>
      <c r="U8" s="60"/>
      <c r="V8" s="60"/>
      <c r="W8" s="66"/>
      <c r="Y8" s="67" t="s">
        <v>531</v>
      </c>
      <c r="AA8" s="81" t="s">
        <v>95</v>
      </c>
      <c r="AB8" s="60"/>
      <c r="AC8" s="60"/>
      <c r="AD8" s="60"/>
      <c r="AE8" s="60"/>
      <c r="AG8" s="80" t="s">
        <v>96</v>
      </c>
      <c r="AL8" s="81" t="s">
        <v>97</v>
      </c>
    </row>
    <row r="9" spans="1:40" s="67" customFormat="1">
      <c r="A9" s="73">
        <v>33</v>
      </c>
      <c r="B9" s="82" t="s">
        <v>429</v>
      </c>
      <c r="C9" s="83" t="s">
        <v>113</v>
      </c>
      <c r="D9" s="83" t="s">
        <v>295</v>
      </c>
      <c r="E9" s="74"/>
      <c r="F9" s="83" t="s">
        <v>430</v>
      </c>
      <c r="G9" s="83" t="s">
        <v>431</v>
      </c>
      <c r="H9" s="83" t="s">
        <v>432</v>
      </c>
      <c r="I9" s="83" t="s">
        <v>433</v>
      </c>
      <c r="J9" s="83" t="s">
        <v>434</v>
      </c>
      <c r="K9" s="83" t="s">
        <v>435</v>
      </c>
      <c r="L9" s="83" t="s">
        <v>436</v>
      </c>
      <c r="M9" s="83" t="s">
        <v>437</v>
      </c>
      <c r="N9" s="83" t="s">
        <v>438</v>
      </c>
      <c r="O9" s="83" t="s">
        <v>439</v>
      </c>
      <c r="P9" s="84"/>
      <c r="Q9" s="76"/>
      <c r="R9" s="60"/>
      <c r="S9" s="60"/>
      <c r="T9" s="60"/>
      <c r="U9" s="60"/>
      <c r="V9" s="60"/>
      <c r="W9" s="66"/>
      <c r="Y9" s="77" t="s">
        <v>193</v>
      </c>
      <c r="AA9" s="93"/>
      <c r="AB9" s="60"/>
      <c r="AC9" s="60"/>
      <c r="AD9" s="60"/>
      <c r="AE9" s="60"/>
      <c r="AG9" s="80" t="s">
        <v>110</v>
      </c>
      <c r="AL9" s="81" t="s">
        <v>111</v>
      </c>
    </row>
    <row r="10" spans="1:40" s="67" customFormat="1">
      <c r="A10" s="73">
        <v>17</v>
      </c>
      <c r="B10" s="82" t="s">
        <v>308</v>
      </c>
      <c r="C10" s="83" t="s">
        <v>284</v>
      </c>
      <c r="D10" s="83" t="s">
        <v>295</v>
      </c>
      <c r="E10" s="74"/>
      <c r="F10" s="83" t="s">
        <v>309</v>
      </c>
      <c r="G10" s="83" t="s">
        <v>310</v>
      </c>
      <c r="H10" s="83" t="s">
        <v>311</v>
      </c>
      <c r="I10" s="83" t="s">
        <v>312</v>
      </c>
      <c r="J10" s="83" t="s">
        <v>313</v>
      </c>
      <c r="K10" s="83" t="s">
        <v>314</v>
      </c>
      <c r="L10" s="83" t="s">
        <v>315</v>
      </c>
      <c r="M10" s="83" t="s">
        <v>316</v>
      </c>
      <c r="N10" s="83" t="s">
        <v>317</v>
      </c>
      <c r="O10" s="83" t="s">
        <v>318</v>
      </c>
      <c r="P10" s="84"/>
      <c r="Q10" s="76"/>
      <c r="R10" s="60"/>
      <c r="S10" s="60"/>
      <c r="T10" s="60"/>
      <c r="U10" s="60"/>
      <c r="V10" s="60"/>
      <c r="W10" s="66"/>
      <c r="Y10" s="67" t="s">
        <v>526</v>
      </c>
      <c r="AA10" s="85"/>
      <c r="AB10" s="60"/>
      <c r="AC10" s="59" t="s">
        <v>124</v>
      </c>
      <c r="AD10" s="60"/>
      <c r="AE10" s="60"/>
      <c r="AG10" s="80" t="s">
        <v>125</v>
      </c>
      <c r="AL10" s="94"/>
    </row>
    <row r="11" spans="1:40" s="67" customFormat="1">
      <c r="A11" s="73">
        <v>2</v>
      </c>
      <c r="B11" s="87" t="s">
        <v>17</v>
      </c>
      <c r="C11" s="83" t="s">
        <v>70</v>
      </c>
      <c r="D11" s="83" t="s">
        <v>295</v>
      </c>
      <c r="E11" s="74"/>
      <c r="F11" s="88" t="s">
        <v>71</v>
      </c>
      <c r="G11" s="88" t="s">
        <v>72</v>
      </c>
      <c r="H11" s="88" t="s">
        <v>73</v>
      </c>
      <c r="I11" s="88" t="s">
        <v>74</v>
      </c>
      <c r="J11" s="88" t="s">
        <v>75</v>
      </c>
      <c r="K11" s="88" t="s">
        <v>76</v>
      </c>
      <c r="L11" s="88" t="s">
        <v>77</v>
      </c>
      <c r="M11" s="88" t="s">
        <v>78</v>
      </c>
      <c r="N11" s="88" t="s">
        <v>79</v>
      </c>
      <c r="O11" s="88" t="s">
        <v>80</v>
      </c>
      <c r="P11" s="84"/>
      <c r="Q11" s="76"/>
      <c r="R11" s="60"/>
      <c r="S11" s="60"/>
      <c r="T11" s="60"/>
      <c r="U11" s="60"/>
      <c r="V11" s="60"/>
      <c r="W11" s="66"/>
      <c r="AA11" s="60"/>
      <c r="AB11" s="60"/>
      <c r="AC11" s="69" t="s">
        <v>18</v>
      </c>
      <c r="AD11" s="60"/>
      <c r="AE11" s="60"/>
      <c r="AG11" s="80" t="s">
        <v>137</v>
      </c>
    </row>
    <row r="12" spans="1:40" s="67" customFormat="1">
      <c r="A12" s="73">
        <v>5</v>
      </c>
      <c r="B12" s="82" t="s">
        <v>83</v>
      </c>
      <c r="C12" s="83" t="s">
        <v>84</v>
      </c>
      <c r="D12" s="83" t="s">
        <v>295</v>
      </c>
      <c r="E12" s="74"/>
      <c r="F12" s="83" t="s">
        <v>85</v>
      </c>
      <c r="G12" s="83" t="s">
        <v>86</v>
      </c>
      <c r="H12" s="83" t="s">
        <v>87</v>
      </c>
      <c r="I12" s="83" t="s">
        <v>88</v>
      </c>
      <c r="J12" s="83" t="s">
        <v>89</v>
      </c>
      <c r="K12" s="83" t="s">
        <v>90</v>
      </c>
      <c r="L12" s="83" t="s">
        <v>91</v>
      </c>
      <c r="M12" s="83" t="s">
        <v>92</v>
      </c>
      <c r="N12" s="83" t="s">
        <v>93</v>
      </c>
      <c r="O12" s="83" t="s">
        <v>94</v>
      </c>
      <c r="P12" s="84"/>
      <c r="Q12" s="76"/>
      <c r="R12" s="60"/>
      <c r="S12" s="60"/>
      <c r="T12" s="60"/>
      <c r="U12" s="60"/>
      <c r="V12" s="60"/>
      <c r="W12" s="66"/>
      <c r="X12" s="97"/>
      <c r="AC12" s="78" t="s">
        <v>532</v>
      </c>
      <c r="AE12" s="58" t="s">
        <v>149</v>
      </c>
      <c r="AG12" s="80" t="s">
        <v>150</v>
      </c>
    </row>
    <row r="13" spans="1:40" s="67" customFormat="1">
      <c r="A13" s="73">
        <v>31</v>
      </c>
      <c r="B13" s="82" t="s">
        <v>440</v>
      </c>
      <c r="C13" s="83" t="s">
        <v>113</v>
      </c>
      <c r="D13" s="83" t="s">
        <v>295</v>
      </c>
      <c r="E13" s="99"/>
      <c r="F13" s="83" t="s">
        <v>441</v>
      </c>
      <c r="G13" s="83" t="s">
        <v>442</v>
      </c>
      <c r="H13" s="83" t="s">
        <v>443</v>
      </c>
      <c r="I13" s="83" t="s">
        <v>444</v>
      </c>
      <c r="J13" s="83" t="s">
        <v>445</v>
      </c>
      <c r="K13" s="83" t="s">
        <v>446</v>
      </c>
      <c r="L13" s="83" t="s">
        <v>447</v>
      </c>
      <c r="M13" s="83" t="s">
        <v>448</v>
      </c>
      <c r="N13" s="83" t="s">
        <v>449</v>
      </c>
      <c r="O13" s="83" t="s">
        <v>450</v>
      </c>
      <c r="P13" s="95"/>
      <c r="Q13" s="76"/>
      <c r="R13" s="60"/>
      <c r="S13" s="60"/>
      <c r="T13" s="60"/>
      <c r="U13" s="60"/>
      <c r="V13" s="60"/>
      <c r="W13" s="66"/>
      <c r="Y13" s="80"/>
      <c r="AA13" s="100" t="s">
        <v>206</v>
      </c>
      <c r="AC13" s="78" t="s">
        <v>319</v>
      </c>
      <c r="AE13" s="68" t="s">
        <v>163</v>
      </c>
      <c r="AG13" s="80" t="s">
        <v>164</v>
      </c>
    </row>
    <row r="14" spans="1:40" s="67" customFormat="1">
      <c r="A14" s="73">
        <v>29</v>
      </c>
      <c r="B14" s="82" t="s">
        <v>451</v>
      </c>
      <c r="C14" s="83" t="s">
        <v>56</v>
      </c>
      <c r="D14" s="83" t="s">
        <v>295</v>
      </c>
      <c r="E14" s="74"/>
      <c r="F14" s="83" t="s">
        <v>452</v>
      </c>
      <c r="G14" s="83" t="s">
        <v>453</v>
      </c>
      <c r="H14" s="83" t="s">
        <v>454</v>
      </c>
      <c r="I14" s="83" t="s">
        <v>455</v>
      </c>
      <c r="J14" s="83" t="s">
        <v>456</v>
      </c>
      <c r="K14" s="83" t="s">
        <v>457</v>
      </c>
      <c r="L14" s="83" t="s">
        <v>458</v>
      </c>
      <c r="M14" s="83" t="s">
        <v>459</v>
      </c>
      <c r="N14" s="83" t="s">
        <v>460</v>
      </c>
      <c r="O14" s="83" t="s">
        <v>461</v>
      </c>
      <c r="P14" s="95"/>
      <c r="Q14" s="76"/>
      <c r="R14" s="60"/>
      <c r="S14" s="60"/>
      <c r="T14" s="60"/>
      <c r="U14" s="60"/>
      <c r="V14" s="60"/>
      <c r="W14" s="66"/>
      <c r="Y14" s="98"/>
      <c r="AA14" s="101"/>
      <c r="AC14" s="81" t="s">
        <v>95</v>
      </c>
      <c r="AE14" s="77" t="s">
        <v>36</v>
      </c>
      <c r="AG14" s="80" t="s">
        <v>176</v>
      </c>
    </row>
    <row r="15" spans="1:40" s="67" customFormat="1">
      <c r="A15" s="73">
        <v>4</v>
      </c>
      <c r="B15" s="82" t="s">
        <v>98</v>
      </c>
      <c r="C15" s="83" t="s">
        <v>99</v>
      </c>
      <c r="D15" s="83" t="s">
        <v>295</v>
      </c>
      <c r="E15" s="74"/>
      <c r="F15" s="92" t="s">
        <v>100</v>
      </c>
      <c r="G15" s="92" t="s">
        <v>101</v>
      </c>
      <c r="H15" s="92" t="s">
        <v>102</v>
      </c>
      <c r="I15" s="92" t="s">
        <v>103</v>
      </c>
      <c r="J15" s="92" t="s">
        <v>104</v>
      </c>
      <c r="K15" s="92" t="s">
        <v>105</v>
      </c>
      <c r="L15" s="92" t="s">
        <v>106</v>
      </c>
      <c r="M15" s="92" t="s">
        <v>107</v>
      </c>
      <c r="N15" s="92" t="s">
        <v>108</v>
      </c>
      <c r="O15" s="92" t="s">
        <v>109</v>
      </c>
      <c r="P15" s="84"/>
      <c r="Q15" s="76"/>
      <c r="R15" s="60"/>
      <c r="S15" s="60"/>
      <c r="T15" s="60"/>
      <c r="U15" s="60"/>
      <c r="V15" s="60"/>
      <c r="W15" s="66"/>
      <c r="X15" s="97"/>
      <c r="AA15" s="102" t="s">
        <v>207</v>
      </c>
      <c r="AC15" s="93"/>
      <c r="AE15" s="77" t="s">
        <v>177</v>
      </c>
      <c r="AG15" s="81"/>
    </row>
    <row r="16" spans="1:40" s="67" customFormat="1">
      <c r="A16" s="73">
        <v>27</v>
      </c>
      <c r="B16" s="82" t="s">
        <v>462</v>
      </c>
      <c r="C16" s="83" t="s">
        <v>56</v>
      </c>
      <c r="D16" s="83" t="s">
        <v>295</v>
      </c>
      <c r="E16" s="74"/>
      <c r="F16" s="83" t="s">
        <v>463</v>
      </c>
      <c r="G16" s="83" t="s">
        <v>464</v>
      </c>
      <c r="H16" s="83" t="s">
        <v>465</v>
      </c>
      <c r="I16" s="83" t="s">
        <v>466</v>
      </c>
      <c r="J16" s="83" t="s">
        <v>467</v>
      </c>
      <c r="K16" s="83" t="s">
        <v>468</v>
      </c>
      <c r="L16" s="83" t="s">
        <v>469</v>
      </c>
      <c r="M16" s="83" t="s">
        <v>470</v>
      </c>
      <c r="N16" s="83" t="s">
        <v>471</v>
      </c>
      <c r="O16" s="83" t="s">
        <v>472</v>
      </c>
      <c r="P16" s="95"/>
      <c r="Q16" s="76"/>
      <c r="R16" s="60"/>
      <c r="S16" s="60"/>
      <c r="T16" s="60"/>
      <c r="U16" s="60"/>
      <c r="V16" s="60"/>
      <c r="W16" s="66"/>
      <c r="AA16" s="103" t="s">
        <v>208</v>
      </c>
      <c r="AC16" s="85"/>
      <c r="AE16" s="77" t="s">
        <v>178</v>
      </c>
      <c r="AG16" s="94"/>
    </row>
    <row r="17" spans="1:36" s="67" customFormat="1">
      <c r="A17" s="73">
        <v>26</v>
      </c>
      <c r="B17" s="82" t="s">
        <v>473</v>
      </c>
      <c r="C17" s="83" t="s">
        <v>56</v>
      </c>
      <c r="D17" s="83" t="s">
        <v>295</v>
      </c>
      <c r="E17" s="99"/>
      <c r="F17" s="83" t="s">
        <v>474</v>
      </c>
      <c r="G17" s="83" t="s">
        <v>475</v>
      </c>
      <c r="H17" s="83" t="s">
        <v>476</v>
      </c>
      <c r="I17" s="83" t="s">
        <v>477</v>
      </c>
      <c r="J17" s="83" t="s">
        <v>478</v>
      </c>
      <c r="K17" s="83" t="s">
        <v>479</v>
      </c>
      <c r="L17" s="83" t="s">
        <v>480</v>
      </c>
      <c r="M17" s="83" t="s">
        <v>481</v>
      </c>
      <c r="N17" s="83" t="s">
        <v>482</v>
      </c>
      <c r="O17" s="83" t="s">
        <v>483</v>
      </c>
      <c r="P17" s="84"/>
      <c r="Q17" s="76"/>
      <c r="R17" s="97"/>
      <c r="S17" s="97"/>
      <c r="T17" s="97"/>
      <c r="U17" s="97"/>
      <c r="V17" s="97"/>
      <c r="W17" s="104"/>
      <c r="AE17" s="80"/>
    </row>
    <row r="18" spans="1:36" s="67" customFormat="1">
      <c r="A18" s="73">
        <v>28</v>
      </c>
      <c r="B18" s="82" t="s">
        <v>484</v>
      </c>
      <c r="C18" s="83" t="s">
        <v>56</v>
      </c>
      <c r="D18" s="83" t="s">
        <v>295</v>
      </c>
      <c r="E18" s="74"/>
      <c r="F18" s="83" t="s">
        <v>485</v>
      </c>
      <c r="G18" s="83" t="s">
        <v>486</v>
      </c>
      <c r="H18" s="83" t="s">
        <v>487</v>
      </c>
      <c r="I18" s="83" t="s">
        <v>488</v>
      </c>
      <c r="J18" s="83" t="s">
        <v>489</v>
      </c>
      <c r="K18" s="83" t="s">
        <v>490</v>
      </c>
      <c r="L18" s="83" t="s">
        <v>491</v>
      </c>
      <c r="M18" s="83" t="s">
        <v>492</v>
      </c>
      <c r="N18" s="83" t="s">
        <v>493</v>
      </c>
      <c r="O18" s="83" t="s">
        <v>494</v>
      </c>
      <c r="P18" s="95"/>
      <c r="Q18" s="76"/>
      <c r="R18" s="60"/>
      <c r="S18" s="60"/>
      <c r="T18" s="60"/>
      <c r="U18" s="60"/>
      <c r="V18" s="60"/>
      <c r="W18" s="66"/>
      <c r="Y18" s="100" t="s">
        <v>179</v>
      </c>
      <c r="AA18" s="100" t="s">
        <v>180</v>
      </c>
      <c r="AE18" s="98"/>
    </row>
    <row r="19" spans="1:36" s="67" customFormat="1" ht="15">
      <c r="A19" s="73">
        <v>25</v>
      </c>
      <c r="B19" s="82" t="s">
        <v>495</v>
      </c>
      <c r="C19" s="83" t="s">
        <v>56</v>
      </c>
      <c r="D19" s="83" t="s">
        <v>295</v>
      </c>
      <c r="E19" s="99"/>
      <c r="F19" s="83" t="s">
        <v>496</v>
      </c>
      <c r="G19" s="83" t="s">
        <v>497</v>
      </c>
      <c r="H19" s="83" t="s">
        <v>498</v>
      </c>
      <c r="I19" s="83" t="s">
        <v>499</v>
      </c>
      <c r="J19" s="83" t="s">
        <v>500</v>
      </c>
      <c r="K19" s="83" t="s">
        <v>501</v>
      </c>
      <c r="L19" s="83" t="s">
        <v>502</v>
      </c>
      <c r="M19" s="83" t="s">
        <v>503</v>
      </c>
      <c r="N19" s="83" t="s">
        <v>504</v>
      </c>
      <c r="O19" s="83" t="s">
        <v>505</v>
      </c>
      <c r="P19" s="95"/>
      <c r="Q19" s="76"/>
      <c r="R19" s="60"/>
      <c r="S19" s="60"/>
      <c r="T19" s="60"/>
      <c r="U19" s="60"/>
      <c r="V19" s="60"/>
      <c r="W19" s="66"/>
      <c r="Y19" s="101"/>
      <c r="Z19"/>
      <c r="AA19" s="101"/>
    </row>
    <row r="20" spans="1:36" s="67" customFormat="1" ht="15">
      <c r="A20" s="73">
        <v>24</v>
      </c>
      <c r="B20" s="82" t="s">
        <v>393</v>
      </c>
      <c r="C20" s="83" t="s">
        <v>335</v>
      </c>
      <c r="D20" s="83" t="s">
        <v>295</v>
      </c>
      <c r="E20" s="74"/>
      <c r="F20" s="83" t="s">
        <v>394</v>
      </c>
      <c r="G20" s="92" t="s">
        <v>395</v>
      </c>
      <c r="H20" s="83" t="s">
        <v>396</v>
      </c>
      <c r="I20" s="92" t="s">
        <v>397</v>
      </c>
      <c r="J20" s="83" t="s">
        <v>398</v>
      </c>
      <c r="K20" s="92" t="s">
        <v>399</v>
      </c>
      <c r="L20" s="83" t="s">
        <v>400</v>
      </c>
      <c r="M20" s="92" t="s">
        <v>401</v>
      </c>
      <c r="N20" s="83" t="s">
        <v>402</v>
      </c>
      <c r="O20" s="92" t="s">
        <v>403</v>
      </c>
      <c r="P20" s="84"/>
      <c r="Q20" s="76"/>
      <c r="R20" s="60"/>
      <c r="S20" s="60"/>
      <c r="T20" s="60"/>
      <c r="U20" s="60"/>
      <c r="V20" s="60"/>
      <c r="W20" s="66"/>
      <c r="Y20" s="102" t="s">
        <v>181</v>
      </c>
      <c r="Z20"/>
      <c r="AA20" s="102" t="s">
        <v>182</v>
      </c>
      <c r="AC20" s="100" t="s">
        <v>242</v>
      </c>
      <c r="AG20" s="122" t="s">
        <v>204</v>
      </c>
    </row>
    <row r="21" spans="1:36" s="67" customFormat="1" ht="15">
      <c r="A21" s="73">
        <v>11</v>
      </c>
      <c r="B21" s="82" t="s">
        <v>209</v>
      </c>
      <c r="C21" s="83" t="s">
        <v>56</v>
      </c>
      <c r="D21" s="83" t="s">
        <v>295</v>
      </c>
      <c r="E21" s="74"/>
      <c r="F21" s="92" t="s">
        <v>210</v>
      </c>
      <c r="G21" s="92" t="s">
        <v>211</v>
      </c>
      <c r="H21" s="92" t="s">
        <v>212</v>
      </c>
      <c r="I21" s="92" t="s">
        <v>213</v>
      </c>
      <c r="J21" s="92" t="s">
        <v>214</v>
      </c>
      <c r="K21" s="92" t="s">
        <v>215</v>
      </c>
      <c r="L21" s="92" t="s">
        <v>216</v>
      </c>
      <c r="M21" s="92" t="s">
        <v>217</v>
      </c>
      <c r="N21" s="92" t="s">
        <v>218</v>
      </c>
      <c r="O21" s="92" t="s">
        <v>219</v>
      </c>
      <c r="P21" s="84"/>
      <c r="Q21" s="76"/>
      <c r="R21" s="60"/>
      <c r="S21" s="60"/>
      <c r="T21" s="60"/>
      <c r="U21" s="60"/>
      <c r="V21" s="60"/>
      <c r="W21" s="66"/>
      <c r="Y21" s="103" t="s">
        <v>183</v>
      </c>
      <c r="Z21"/>
      <c r="AA21" s="103" t="s">
        <v>184</v>
      </c>
      <c r="AC21" s="101" t="s">
        <v>243</v>
      </c>
      <c r="AE21" s="58" t="s">
        <v>275</v>
      </c>
      <c r="AG21" s="123" t="s">
        <v>137</v>
      </c>
      <c r="AJ21" s="63" t="s">
        <v>205</v>
      </c>
    </row>
    <row r="22" spans="1:36" s="67" customFormat="1">
      <c r="A22" s="73">
        <v>3</v>
      </c>
      <c r="B22" s="82" t="s">
        <v>151</v>
      </c>
      <c r="C22" s="83" t="s">
        <v>152</v>
      </c>
      <c r="D22" s="83" t="s">
        <v>295</v>
      </c>
      <c r="E22" s="74"/>
      <c r="F22" s="88" t="s">
        <v>153</v>
      </c>
      <c r="G22" s="88" t="s">
        <v>154</v>
      </c>
      <c r="H22" s="88" t="s">
        <v>155</v>
      </c>
      <c r="I22" s="88" t="s">
        <v>156</v>
      </c>
      <c r="J22" s="88" t="s">
        <v>157</v>
      </c>
      <c r="K22" s="88" t="s">
        <v>158</v>
      </c>
      <c r="L22" s="88" t="s">
        <v>159</v>
      </c>
      <c r="M22" s="88" t="s">
        <v>160</v>
      </c>
      <c r="N22" s="88" t="s">
        <v>161</v>
      </c>
      <c r="O22" s="88" t="s">
        <v>162</v>
      </c>
      <c r="P22" s="84"/>
      <c r="Q22" s="76"/>
      <c r="R22" s="60"/>
      <c r="S22" s="60"/>
      <c r="T22" s="60"/>
      <c r="U22" s="60"/>
      <c r="V22" s="60"/>
      <c r="W22" s="66"/>
      <c r="AC22" s="102" t="s">
        <v>244</v>
      </c>
      <c r="AE22" s="68" t="s">
        <v>163</v>
      </c>
      <c r="AG22" s="124" t="s">
        <v>150</v>
      </c>
      <c r="AJ22" s="72">
        <v>4</v>
      </c>
    </row>
    <row r="23" spans="1:36" s="67" customFormat="1">
      <c r="A23" s="73">
        <v>10</v>
      </c>
      <c r="B23" s="82" t="s">
        <v>165</v>
      </c>
      <c r="C23" s="83" t="s">
        <v>56</v>
      </c>
      <c r="D23" s="83" t="s">
        <v>295</v>
      </c>
      <c r="E23" s="74"/>
      <c r="F23" s="92" t="s">
        <v>166</v>
      </c>
      <c r="G23" s="92" t="s">
        <v>167</v>
      </c>
      <c r="H23" s="92" t="s">
        <v>168</v>
      </c>
      <c r="I23" s="92" t="s">
        <v>169</v>
      </c>
      <c r="J23" s="92" t="s">
        <v>170</v>
      </c>
      <c r="K23" s="92" t="s">
        <v>171</v>
      </c>
      <c r="L23" s="92" t="s">
        <v>172</v>
      </c>
      <c r="M23" s="92" t="s">
        <v>173</v>
      </c>
      <c r="N23" s="92" t="s">
        <v>174</v>
      </c>
      <c r="O23" s="92" t="s">
        <v>175</v>
      </c>
      <c r="P23" s="84"/>
      <c r="Q23" s="76"/>
      <c r="R23" s="60"/>
      <c r="S23" s="60"/>
      <c r="T23" s="60"/>
      <c r="U23" s="60"/>
      <c r="V23" s="60"/>
      <c r="W23" s="66"/>
      <c r="AC23" s="103" t="s">
        <v>245</v>
      </c>
      <c r="AE23" s="77" t="s">
        <v>276</v>
      </c>
      <c r="AG23" s="124" t="s">
        <v>164</v>
      </c>
      <c r="AJ23" s="72"/>
    </row>
    <row r="24" spans="1:36" s="67" customFormat="1" ht="14.25" customHeight="1">
      <c r="A24" s="73">
        <v>34</v>
      </c>
      <c r="B24" s="82" t="s">
        <v>506</v>
      </c>
      <c r="C24" s="83" t="s">
        <v>284</v>
      </c>
      <c r="D24" s="83" t="s">
        <v>295</v>
      </c>
      <c r="E24" s="74"/>
      <c r="F24" s="83" t="s">
        <v>507</v>
      </c>
      <c r="G24" s="83" t="s">
        <v>508</v>
      </c>
      <c r="H24" s="83" t="s">
        <v>509</v>
      </c>
      <c r="I24" s="83" t="s">
        <v>510</v>
      </c>
      <c r="J24" s="83" t="s">
        <v>511</v>
      </c>
      <c r="K24" s="83" t="s">
        <v>512</v>
      </c>
      <c r="L24" s="83" t="s">
        <v>513</v>
      </c>
      <c r="M24" s="83" t="s">
        <v>514</v>
      </c>
      <c r="N24" s="83" t="s">
        <v>515</v>
      </c>
      <c r="O24" s="83" t="s">
        <v>516</v>
      </c>
      <c r="P24" s="84"/>
      <c r="Q24" s="76"/>
      <c r="R24" s="97"/>
      <c r="S24" s="97"/>
      <c r="T24" s="97"/>
      <c r="U24" s="97"/>
      <c r="V24" s="97"/>
      <c r="W24" s="104"/>
      <c r="Y24" s="100" t="s">
        <v>185</v>
      </c>
      <c r="AE24" s="77" t="s">
        <v>277</v>
      </c>
      <c r="AG24" s="125"/>
    </row>
    <row r="25" spans="1:36" s="97" customFormat="1" ht="12.75" customHeight="1">
      <c r="A25" s="73">
        <v>15</v>
      </c>
      <c r="B25" s="82" t="s">
        <v>296</v>
      </c>
      <c r="C25" s="83" t="s">
        <v>284</v>
      </c>
      <c r="D25" s="83" t="s">
        <v>295</v>
      </c>
      <c r="E25" s="74"/>
      <c r="F25" s="83" t="s">
        <v>285</v>
      </c>
      <c r="G25" s="83" t="s">
        <v>286</v>
      </c>
      <c r="H25" s="83" t="s">
        <v>287</v>
      </c>
      <c r="I25" s="83" t="s">
        <v>288</v>
      </c>
      <c r="J25" s="83" t="s">
        <v>289</v>
      </c>
      <c r="K25" s="83" t="s">
        <v>290</v>
      </c>
      <c r="L25" s="83" t="s">
        <v>291</v>
      </c>
      <c r="M25" s="83" t="s">
        <v>292</v>
      </c>
      <c r="N25" s="83" t="s">
        <v>293</v>
      </c>
      <c r="O25" s="83" t="s">
        <v>294</v>
      </c>
      <c r="P25" s="84"/>
      <c r="Q25" s="76"/>
      <c r="R25" s="60"/>
      <c r="S25" s="60"/>
      <c r="T25" s="60"/>
      <c r="U25" s="60"/>
      <c r="V25" s="60"/>
      <c r="W25" s="66"/>
      <c r="X25" s="67"/>
      <c r="Y25" s="101"/>
      <c r="AE25" s="77" t="s">
        <v>278</v>
      </c>
    </row>
    <row r="26" spans="1:36" s="67" customFormat="1">
      <c r="A26" s="73">
        <v>16</v>
      </c>
      <c r="B26" s="82" t="s">
        <v>297</v>
      </c>
      <c r="C26" s="83" t="s">
        <v>284</v>
      </c>
      <c r="D26" s="83" t="s">
        <v>295</v>
      </c>
      <c r="E26" s="74"/>
      <c r="F26" s="92" t="s">
        <v>298</v>
      </c>
      <c r="G26" s="92" t="s">
        <v>299</v>
      </c>
      <c r="H26" s="92" t="s">
        <v>300</v>
      </c>
      <c r="I26" s="92" t="s">
        <v>301</v>
      </c>
      <c r="J26" s="92" t="s">
        <v>302</v>
      </c>
      <c r="K26" s="92" t="s">
        <v>303</v>
      </c>
      <c r="L26" s="92" t="s">
        <v>304</v>
      </c>
      <c r="M26" s="92" t="s">
        <v>305</v>
      </c>
      <c r="N26" s="92" t="s">
        <v>306</v>
      </c>
      <c r="O26" s="92" t="s">
        <v>307</v>
      </c>
      <c r="P26" s="84"/>
      <c r="Q26" s="76"/>
      <c r="R26" s="60"/>
      <c r="S26" s="60"/>
      <c r="T26" s="60"/>
      <c r="U26" s="60"/>
      <c r="V26" s="60"/>
      <c r="W26" s="66"/>
      <c r="Y26" s="102" t="s">
        <v>186</v>
      </c>
      <c r="AC26" s="100" t="s">
        <v>246</v>
      </c>
      <c r="AE26" s="77" t="s">
        <v>279</v>
      </c>
    </row>
    <row r="27" spans="1:36" s="67" customFormat="1">
      <c r="A27" s="73">
        <v>19</v>
      </c>
      <c r="B27" s="82" t="s">
        <v>334</v>
      </c>
      <c r="C27" s="83" t="s">
        <v>335</v>
      </c>
      <c r="D27" s="83" t="s">
        <v>295</v>
      </c>
      <c r="E27" s="74"/>
      <c r="F27" s="92" t="s">
        <v>336</v>
      </c>
      <c r="G27" s="92" t="s">
        <v>337</v>
      </c>
      <c r="H27" s="92" t="s">
        <v>338</v>
      </c>
      <c r="I27" s="92" t="s">
        <v>339</v>
      </c>
      <c r="J27" s="92" t="s">
        <v>340</v>
      </c>
      <c r="K27" s="92" t="s">
        <v>341</v>
      </c>
      <c r="L27" s="92" t="s">
        <v>342</v>
      </c>
      <c r="M27" s="92" t="s">
        <v>343</v>
      </c>
      <c r="N27" s="92" t="s">
        <v>344</v>
      </c>
      <c r="O27" s="92" t="s">
        <v>345</v>
      </c>
      <c r="P27" s="84"/>
      <c r="Q27" s="76"/>
      <c r="R27" s="60"/>
      <c r="S27" s="60"/>
      <c r="T27" s="60"/>
      <c r="U27" s="60"/>
      <c r="V27" s="60"/>
      <c r="W27" s="66"/>
      <c r="Y27" s="103" t="s">
        <v>187</v>
      </c>
      <c r="AC27" s="101" t="s">
        <v>247</v>
      </c>
      <c r="AE27" s="98"/>
    </row>
    <row r="28" spans="1:36" s="67" customFormat="1">
      <c r="A28" s="73">
        <v>13</v>
      </c>
      <c r="B28" s="82" t="s">
        <v>220</v>
      </c>
      <c r="C28" s="83" t="s">
        <v>56</v>
      </c>
      <c r="D28" s="83" t="s">
        <v>295</v>
      </c>
      <c r="E28" s="74"/>
      <c r="F28" s="92" t="s">
        <v>221</v>
      </c>
      <c r="G28" s="92" t="s">
        <v>222</v>
      </c>
      <c r="H28" s="92" t="s">
        <v>223</v>
      </c>
      <c r="I28" s="92" t="s">
        <v>224</v>
      </c>
      <c r="J28" s="92" t="s">
        <v>225</v>
      </c>
      <c r="K28" s="92" t="s">
        <v>226</v>
      </c>
      <c r="L28" s="92" t="s">
        <v>227</v>
      </c>
      <c r="M28" s="92" t="s">
        <v>228</v>
      </c>
      <c r="N28" s="92" t="s">
        <v>229</v>
      </c>
      <c r="O28" s="92" t="s">
        <v>230</v>
      </c>
      <c r="P28" s="84"/>
      <c r="Q28" s="76"/>
      <c r="R28" s="60"/>
      <c r="S28" s="60"/>
      <c r="T28" s="60"/>
      <c r="U28" s="60"/>
      <c r="V28" s="60"/>
      <c r="W28" s="66"/>
      <c r="AC28" s="102" t="s">
        <v>248</v>
      </c>
    </row>
    <row r="29" spans="1:36" s="67" customFormat="1">
      <c r="A29" s="73">
        <v>20</v>
      </c>
      <c r="B29" s="82" t="s">
        <v>346</v>
      </c>
      <c r="C29" s="83" t="s">
        <v>113</v>
      </c>
      <c r="D29" s="83" t="s">
        <v>295</v>
      </c>
      <c r="E29" s="74"/>
      <c r="F29" s="83" t="s">
        <v>347</v>
      </c>
      <c r="G29" s="92" t="s">
        <v>348</v>
      </c>
      <c r="H29" s="83" t="s">
        <v>349</v>
      </c>
      <c r="I29" s="92" t="s">
        <v>350</v>
      </c>
      <c r="J29" s="83" t="s">
        <v>351</v>
      </c>
      <c r="K29" s="92" t="s">
        <v>352</v>
      </c>
      <c r="L29" s="83" t="s">
        <v>353</v>
      </c>
      <c r="M29" s="92" t="s">
        <v>354</v>
      </c>
      <c r="N29" s="83" t="s">
        <v>355</v>
      </c>
      <c r="O29" s="92" t="s">
        <v>356</v>
      </c>
      <c r="P29" s="84"/>
      <c r="Q29" s="76"/>
      <c r="R29" s="60"/>
      <c r="S29" s="60"/>
      <c r="T29" s="60"/>
      <c r="U29" s="60"/>
      <c r="V29" s="60"/>
      <c r="W29" s="66"/>
      <c r="AC29" s="103" t="s">
        <v>245</v>
      </c>
    </row>
    <row r="30" spans="1:36" s="67" customFormat="1">
      <c r="A30" s="73">
        <v>12</v>
      </c>
      <c r="B30" s="82" t="s">
        <v>231</v>
      </c>
      <c r="C30" s="83" t="s">
        <v>113</v>
      </c>
      <c r="D30" s="83" t="s">
        <v>295</v>
      </c>
      <c r="E30" s="99"/>
      <c r="F30" s="83" t="s">
        <v>232</v>
      </c>
      <c r="G30" s="83" t="s">
        <v>233</v>
      </c>
      <c r="H30" s="83" t="s">
        <v>234</v>
      </c>
      <c r="I30" s="83" t="s">
        <v>235</v>
      </c>
      <c r="J30" s="83" t="s">
        <v>236</v>
      </c>
      <c r="K30" s="83" t="s">
        <v>237</v>
      </c>
      <c r="L30" s="83" t="s">
        <v>238</v>
      </c>
      <c r="M30" s="83" t="s">
        <v>239</v>
      </c>
      <c r="N30" s="83" t="s">
        <v>240</v>
      </c>
      <c r="O30" s="83" t="s">
        <v>241</v>
      </c>
      <c r="P30" s="84"/>
      <c r="Q30" s="76"/>
      <c r="R30" s="60"/>
      <c r="S30" s="60"/>
      <c r="T30" s="60"/>
      <c r="U30" s="60"/>
      <c r="V30" s="60"/>
      <c r="W30" s="66"/>
      <c r="Y30" s="100" t="s">
        <v>188</v>
      </c>
    </row>
    <row r="31" spans="1:36" s="67" customFormat="1">
      <c r="A31" s="73">
        <v>14</v>
      </c>
      <c r="B31" s="82" t="s">
        <v>256</v>
      </c>
      <c r="C31" s="83" t="s">
        <v>113</v>
      </c>
      <c r="D31" s="83" t="s">
        <v>295</v>
      </c>
      <c r="E31" s="74"/>
      <c r="F31" s="83" t="s">
        <v>257</v>
      </c>
      <c r="G31" s="95" t="s">
        <v>258</v>
      </c>
      <c r="H31" s="83" t="s">
        <v>259</v>
      </c>
      <c r="I31" s="83" t="s">
        <v>260</v>
      </c>
      <c r="J31" s="83" t="s">
        <v>261</v>
      </c>
      <c r="K31" s="83" t="s">
        <v>262</v>
      </c>
      <c r="L31" s="83" t="s">
        <v>263</v>
      </c>
      <c r="M31" s="83" t="s">
        <v>264</v>
      </c>
      <c r="N31" s="83" t="s">
        <v>265</v>
      </c>
      <c r="O31" s="83" t="s">
        <v>266</v>
      </c>
      <c r="P31" s="84"/>
      <c r="Q31" s="76"/>
      <c r="R31" s="60"/>
      <c r="S31" s="60"/>
      <c r="T31" s="60"/>
      <c r="U31" s="60"/>
      <c r="V31" s="60"/>
      <c r="W31" s="66"/>
      <c r="Y31" s="126">
        <v>30</v>
      </c>
      <c r="Z31" s="67" t="s">
        <v>280</v>
      </c>
    </row>
    <row r="32" spans="1:36" s="67" customFormat="1">
      <c r="A32" s="73">
        <v>8</v>
      </c>
      <c r="B32" s="82" t="s">
        <v>112</v>
      </c>
      <c r="C32" s="83" t="s">
        <v>113</v>
      </c>
      <c r="D32" s="83" t="s">
        <v>295</v>
      </c>
      <c r="E32" s="74"/>
      <c r="F32" s="92" t="s">
        <v>114</v>
      </c>
      <c r="G32" s="92" t="s">
        <v>115</v>
      </c>
      <c r="H32" s="92" t="s">
        <v>116</v>
      </c>
      <c r="I32" s="92" t="s">
        <v>117</v>
      </c>
      <c r="J32" s="92" t="s">
        <v>118</v>
      </c>
      <c r="K32" s="92" t="s">
        <v>119</v>
      </c>
      <c r="L32" s="92" t="s">
        <v>120</v>
      </c>
      <c r="M32" s="92" t="s">
        <v>121</v>
      </c>
      <c r="N32" s="92" t="s">
        <v>122</v>
      </c>
      <c r="O32" s="92" t="s">
        <v>123</v>
      </c>
      <c r="P32" s="84"/>
      <c r="Q32" s="76"/>
      <c r="R32" s="60"/>
      <c r="S32" s="60"/>
      <c r="T32" s="60"/>
      <c r="U32" s="60"/>
      <c r="V32" s="60"/>
      <c r="W32" s="66"/>
      <c r="Y32" s="127">
        <v>50</v>
      </c>
      <c r="Z32" s="67" t="s">
        <v>281</v>
      </c>
      <c r="AC32" s="100" t="s">
        <v>249</v>
      </c>
    </row>
    <row r="33" spans="1:33" s="67" customFormat="1">
      <c r="A33" s="73">
        <v>7</v>
      </c>
      <c r="B33" s="82" t="s">
        <v>126</v>
      </c>
      <c r="C33" s="83" t="s">
        <v>113</v>
      </c>
      <c r="D33" s="83" t="s">
        <v>295</v>
      </c>
      <c r="E33" s="74"/>
      <c r="F33" s="92" t="s">
        <v>127</v>
      </c>
      <c r="G33" s="92" t="s">
        <v>128</v>
      </c>
      <c r="H33" s="92" t="s">
        <v>129</v>
      </c>
      <c r="I33" s="92" t="s">
        <v>130</v>
      </c>
      <c r="J33" s="92" t="s">
        <v>131</v>
      </c>
      <c r="K33" s="92" t="s">
        <v>132</v>
      </c>
      <c r="L33" s="92" t="s">
        <v>133</v>
      </c>
      <c r="M33" s="92" t="s">
        <v>134</v>
      </c>
      <c r="N33" s="92" t="s">
        <v>135</v>
      </c>
      <c r="O33" s="92" t="s">
        <v>136</v>
      </c>
      <c r="P33" s="84"/>
      <c r="Q33" s="76"/>
      <c r="R33" s="60"/>
      <c r="S33" s="60"/>
      <c r="T33" s="60"/>
      <c r="U33" s="60"/>
      <c r="V33" s="60"/>
      <c r="W33" s="66"/>
      <c r="Y33" s="127">
        <v>50</v>
      </c>
      <c r="Z33" s="67" t="s">
        <v>282</v>
      </c>
      <c r="AC33" s="101"/>
    </row>
    <row r="34" spans="1:33" s="67" customFormat="1">
      <c r="A34" s="73">
        <v>6</v>
      </c>
      <c r="B34" s="82" t="s">
        <v>138</v>
      </c>
      <c r="C34" s="83" t="s">
        <v>113</v>
      </c>
      <c r="D34" s="83" t="s">
        <v>295</v>
      </c>
      <c r="E34" s="74"/>
      <c r="F34" s="83" t="s">
        <v>139</v>
      </c>
      <c r="G34" s="83" t="s">
        <v>140</v>
      </c>
      <c r="H34" s="83" t="s">
        <v>141</v>
      </c>
      <c r="I34" s="83" t="s">
        <v>142</v>
      </c>
      <c r="J34" s="83" t="s">
        <v>143</v>
      </c>
      <c r="K34" s="83" t="s">
        <v>144</v>
      </c>
      <c r="L34" s="83" t="s">
        <v>145</v>
      </c>
      <c r="M34" s="83" t="s">
        <v>146</v>
      </c>
      <c r="N34" s="83" t="s">
        <v>147</v>
      </c>
      <c r="O34" s="83" t="s">
        <v>148</v>
      </c>
      <c r="P34" s="95"/>
      <c r="Q34" s="96"/>
      <c r="R34" s="60"/>
      <c r="S34" s="60"/>
      <c r="T34" s="60"/>
      <c r="U34" s="60"/>
      <c r="V34" s="60"/>
      <c r="W34" s="66"/>
      <c r="Y34" s="127">
        <v>40</v>
      </c>
      <c r="Z34" s="67" t="s">
        <v>283</v>
      </c>
      <c r="AC34" s="102" t="s">
        <v>250</v>
      </c>
    </row>
    <row r="35" spans="1:33" s="67" customFormat="1">
      <c r="A35" s="73">
        <v>18</v>
      </c>
      <c r="B35" s="82" t="s">
        <v>320</v>
      </c>
      <c r="C35" s="83" t="s">
        <v>321</v>
      </c>
      <c r="D35" s="83" t="s">
        <v>295</v>
      </c>
      <c r="E35" s="74"/>
      <c r="F35" s="83" t="s">
        <v>322</v>
      </c>
      <c r="G35" s="83" t="s">
        <v>323</v>
      </c>
      <c r="H35" s="83" t="s">
        <v>324</v>
      </c>
      <c r="I35" s="83" t="s">
        <v>325</v>
      </c>
      <c r="J35" s="83" t="s">
        <v>326</v>
      </c>
      <c r="K35" s="83" t="s">
        <v>327</v>
      </c>
      <c r="L35" s="83" t="s">
        <v>328</v>
      </c>
      <c r="M35" s="83" t="s">
        <v>329</v>
      </c>
      <c r="N35" s="83" t="s">
        <v>330</v>
      </c>
      <c r="O35" s="83" t="s">
        <v>331</v>
      </c>
      <c r="P35" s="84"/>
      <c r="Q35" s="76"/>
      <c r="R35" s="60"/>
      <c r="S35" s="60"/>
      <c r="T35" s="60"/>
      <c r="U35" s="60"/>
      <c r="V35" s="60"/>
      <c r="W35" s="66"/>
      <c r="Y35" s="127">
        <v>50</v>
      </c>
      <c r="Z35" s="67" t="s">
        <v>379</v>
      </c>
      <c r="AC35" s="103" t="s">
        <v>251</v>
      </c>
    </row>
    <row r="36" spans="1:33" s="67" customFormat="1">
      <c r="A36" s="73">
        <v>23</v>
      </c>
      <c r="B36" s="82" t="s">
        <v>381</v>
      </c>
      <c r="C36" s="83" t="s">
        <v>382</v>
      </c>
      <c r="D36" s="83" t="s">
        <v>295</v>
      </c>
      <c r="E36" s="74"/>
      <c r="F36" s="92" t="s">
        <v>383</v>
      </c>
      <c r="G36" s="92" t="s">
        <v>384</v>
      </c>
      <c r="H36" s="92" t="s">
        <v>385</v>
      </c>
      <c r="I36" s="92" t="s">
        <v>386</v>
      </c>
      <c r="J36" s="92" t="s">
        <v>387</v>
      </c>
      <c r="K36" s="92" t="s">
        <v>388</v>
      </c>
      <c r="L36" s="92" t="s">
        <v>389</v>
      </c>
      <c r="M36" s="92" t="s">
        <v>390</v>
      </c>
      <c r="N36" s="92" t="s">
        <v>391</v>
      </c>
      <c r="O36" s="92" t="s">
        <v>392</v>
      </c>
      <c r="P36" s="95"/>
      <c r="Q36" s="76"/>
      <c r="R36" s="60"/>
      <c r="S36" s="60"/>
      <c r="T36" s="60"/>
      <c r="U36" s="60"/>
      <c r="V36" s="60"/>
      <c r="W36" s="66"/>
      <c r="Y36" s="127">
        <v>30</v>
      </c>
      <c r="Z36" s="67" t="s">
        <v>380</v>
      </c>
    </row>
    <row r="37" spans="1:33" s="67" customFormat="1" ht="13.5" customHeight="1">
      <c r="A37" s="73">
        <v>22</v>
      </c>
      <c r="B37" s="82" t="s">
        <v>368</v>
      </c>
      <c r="C37" s="83" t="s">
        <v>113</v>
      </c>
      <c r="D37" s="83" t="s">
        <v>295</v>
      </c>
      <c r="E37" s="99"/>
      <c r="F37" s="83" t="s">
        <v>369</v>
      </c>
      <c r="G37" s="83" t="s">
        <v>370</v>
      </c>
      <c r="H37" s="83" t="s">
        <v>371</v>
      </c>
      <c r="I37" s="83" t="s">
        <v>372</v>
      </c>
      <c r="J37" s="83" t="s">
        <v>373</v>
      </c>
      <c r="K37" s="83" t="s">
        <v>374</v>
      </c>
      <c r="L37" s="83" t="s">
        <v>375</v>
      </c>
      <c r="M37" s="83" t="s">
        <v>376</v>
      </c>
      <c r="N37" s="83" t="s">
        <v>377</v>
      </c>
      <c r="O37" s="83" t="s">
        <v>378</v>
      </c>
      <c r="P37" s="84"/>
      <c r="Q37" s="76"/>
      <c r="R37" s="60"/>
      <c r="S37" s="60"/>
      <c r="T37" s="60"/>
      <c r="U37" s="60"/>
      <c r="V37" s="60"/>
      <c r="W37" s="66"/>
      <c r="Y37" s="105" t="s">
        <v>54</v>
      </c>
      <c r="Z37" s="67" t="s">
        <v>45</v>
      </c>
    </row>
    <row r="38" spans="1:33" s="67" customFormat="1">
      <c r="A38" s="73">
        <v>21</v>
      </c>
      <c r="B38" s="82" t="s">
        <v>357</v>
      </c>
      <c r="C38" s="83" t="s">
        <v>56</v>
      </c>
      <c r="D38" s="83" t="s">
        <v>295</v>
      </c>
      <c r="E38" s="74"/>
      <c r="F38" s="83" t="s">
        <v>358</v>
      </c>
      <c r="G38" s="83" t="s">
        <v>359</v>
      </c>
      <c r="H38" s="83" t="s">
        <v>360</v>
      </c>
      <c r="I38" s="83" t="s">
        <v>361</v>
      </c>
      <c r="J38" s="83" t="s">
        <v>362</v>
      </c>
      <c r="K38" s="83" t="s">
        <v>363</v>
      </c>
      <c r="L38" s="83" t="s">
        <v>364</v>
      </c>
      <c r="M38" s="83" t="s">
        <v>365</v>
      </c>
      <c r="N38" s="83" t="s">
        <v>366</v>
      </c>
      <c r="O38" s="83" t="s">
        <v>367</v>
      </c>
      <c r="P38" s="84"/>
      <c r="Q38" s="76"/>
      <c r="R38" s="60"/>
      <c r="S38" s="60"/>
      <c r="T38" s="60"/>
      <c r="U38" s="60"/>
      <c r="V38" s="60"/>
      <c r="W38" s="66"/>
      <c r="X38" s="97"/>
    </row>
    <row r="39" spans="1:33" s="67" customFormat="1">
      <c r="A39" s="73">
        <v>4</v>
      </c>
      <c r="B39" s="82" t="s">
        <v>660</v>
      </c>
      <c r="C39" s="83" t="s">
        <v>660</v>
      </c>
      <c r="D39" s="83" t="s">
        <v>51</v>
      </c>
      <c r="E39" s="74"/>
      <c r="F39" s="92" t="s">
        <v>100</v>
      </c>
      <c r="G39" s="92" t="s">
        <v>101</v>
      </c>
      <c r="H39" s="92" t="s">
        <v>102</v>
      </c>
      <c r="I39" s="92" t="s">
        <v>103</v>
      </c>
      <c r="J39" s="92" t="s">
        <v>104</v>
      </c>
      <c r="K39" s="92" t="s">
        <v>105</v>
      </c>
      <c r="L39" s="92" t="s">
        <v>106</v>
      </c>
      <c r="M39" s="92" t="s">
        <v>107</v>
      </c>
      <c r="N39" s="92" t="s">
        <v>108</v>
      </c>
      <c r="O39" s="92" t="s">
        <v>109</v>
      </c>
      <c r="P39" s="84"/>
      <c r="Q39" s="76"/>
      <c r="R39" s="60"/>
      <c r="S39" s="60"/>
      <c r="T39" s="60"/>
      <c r="U39" s="60"/>
      <c r="V39" s="60"/>
      <c r="W39" s="66"/>
      <c r="X39" s="97"/>
      <c r="AA39" s="102" t="s">
        <v>207</v>
      </c>
      <c r="AC39" s="93"/>
      <c r="AE39" s="77" t="s">
        <v>177</v>
      </c>
      <c r="AG39" s="81"/>
    </row>
    <row r="40" spans="1:33" s="67" customFormat="1">
      <c r="A40" s="73"/>
      <c r="B40" s="82"/>
      <c r="C40" s="83"/>
      <c r="D40" s="83"/>
      <c r="E40" s="74"/>
      <c r="F40" s="74"/>
      <c r="G40" s="95"/>
      <c r="H40" s="95"/>
      <c r="I40" s="95"/>
      <c r="J40" s="95"/>
      <c r="K40" s="95"/>
      <c r="L40" s="95"/>
      <c r="M40" s="95"/>
      <c r="N40" s="95"/>
      <c r="O40" s="95"/>
      <c r="P40" s="84"/>
      <c r="Q40" s="76"/>
      <c r="R40" s="60"/>
      <c r="S40" s="60"/>
      <c r="T40" s="60"/>
      <c r="U40" s="60"/>
      <c r="V40" s="60"/>
      <c r="W40" s="66"/>
    </row>
    <row r="41" spans="1:33" s="97" customFormat="1" ht="12.75" customHeight="1">
      <c r="A41" s="73"/>
      <c r="B41" s="82"/>
      <c r="C41" s="83"/>
      <c r="D41" s="83"/>
      <c r="E41" s="74"/>
      <c r="F41" s="83"/>
      <c r="G41" s="95"/>
      <c r="H41" s="95"/>
      <c r="I41" s="95"/>
      <c r="J41" s="95"/>
      <c r="K41" s="95"/>
      <c r="L41" s="95"/>
      <c r="M41" s="95"/>
      <c r="N41" s="95"/>
      <c r="O41" s="95"/>
      <c r="P41" s="84"/>
      <c r="Q41" s="76"/>
      <c r="W41" s="104"/>
      <c r="X41" s="67"/>
    </row>
    <row r="42" spans="1:33" s="67" customFormat="1">
      <c r="A42" s="73"/>
      <c r="B42" s="82"/>
      <c r="C42" s="83"/>
      <c r="D42" s="83"/>
      <c r="E42" s="74"/>
      <c r="F42" s="74"/>
      <c r="G42" s="95"/>
      <c r="H42" s="95"/>
      <c r="I42" s="95"/>
      <c r="J42" s="95"/>
      <c r="K42" s="95"/>
      <c r="L42" s="95"/>
      <c r="M42" s="95"/>
      <c r="N42" s="95"/>
      <c r="O42" s="95"/>
      <c r="P42" s="84"/>
      <c r="Q42" s="76"/>
      <c r="R42" s="60"/>
      <c r="S42" s="60"/>
      <c r="T42" s="60"/>
      <c r="U42" s="60"/>
      <c r="V42" s="60"/>
      <c r="W42" s="66"/>
    </row>
    <row r="43" spans="1:33" s="67" customFormat="1">
      <c r="A43" s="73"/>
      <c r="B43" s="82"/>
      <c r="C43" s="83"/>
      <c r="D43" s="83"/>
      <c r="E43" s="74"/>
      <c r="F43" s="74"/>
      <c r="G43" s="95"/>
      <c r="H43" s="95"/>
      <c r="I43" s="95"/>
      <c r="J43" s="95"/>
      <c r="K43" s="95"/>
      <c r="L43" s="95"/>
      <c r="M43" s="95"/>
      <c r="N43" s="95"/>
      <c r="O43" s="95"/>
      <c r="P43" s="84"/>
      <c r="Q43" s="76"/>
      <c r="R43" s="60"/>
      <c r="S43" s="60"/>
      <c r="T43" s="60"/>
      <c r="U43" s="60"/>
      <c r="V43" s="60"/>
      <c r="W43" s="66"/>
    </row>
    <row r="44" spans="1:33" s="67" customFormat="1">
      <c r="A44" s="73"/>
      <c r="B44" s="82"/>
      <c r="C44" s="83"/>
      <c r="D44" s="83"/>
      <c r="E44" s="74"/>
      <c r="F44" s="74"/>
      <c r="G44" s="95"/>
      <c r="H44" s="95"/>
      <c r="I44" s="95"/>
      <c r="J44" s="95"/>
      <c r="K44" s="95"/>
      <c r="L44" s="95"/>
      <c r="M44" s="95"/>
      <c r="N44" s="95"/>
      <c r="O44" s="95"/>
      <c r="P44" s="84"/>
      <c r="Q44" s="76"/>
      <c r="R44" s="60"/>
      <c r="S44" s="60"/>
      <c r="T44" s="60"/>
      <c r="U44" s="60"/>
      <c r="V44" s="60"/>
      <c r="W44" s="66"/>
    </row>
    <row r="45" spans="1:33" s="67" customFormat="1">
      <c r="A45" s="73"/>
      <c r="B45" s="82"/>
      <c r="C45" s="83"/>
      <c r="D45" s="83"/>
      <c r="E45" s="74"/>
      <c r="F45" s="83"/>
      <c r="G45" s="95"/>
      <c r="H45" s="95"/>
      <c r="I45" s="95"/>
      <c r="J45" s="95"/>
      <c r="K45" s="95"/>
      <c r="L45" s="95"/>
      <c r="M45" s="95"/>
      <c r="N45" s="95"/>
      <c r="O45" s="95"/>
      <c r="P45" s="84"/>
      <c r="Q45" s="76"/>
      <c r="R45" s="60"/>
      <c r="S45" s="60"/>
      <c r="T45" s="60"/>
      <c r="U45" s="60"/>
      <c r="V45" s="60"/>
      <c r="W45" s="66"/>
    </row>
    <row r="46" spans="1:33" s="67" customFormat="1">
      <c r="A46" s="73"/>
      <c r="B46" s="82"/>
      <c r="C46" s="83"/>
      <c r="D46" s="83"/>
      <c r="E46" s="74"/>
      <c r="F46" s="74"/>
      <c r="G46" s="95"/>
      <c r="H46" s="95"/>
      <c r="I46" s="95"/>
      <c r="J46" s="95"/>
      <c r="K46" s="95"/>
      <c r="L46" s="95"/>
      <c r="M46" s="95"/>
      <c r="N46" s="95"/>
      <c r="O46" s="95"/>
      <c r="P46" s="84"/>
      <c r="Q46" s="76"/>
      <c r="R46" s="60"/>
      <c r="S46" s="60"/>
      <c r="T46" s="60"/>
      <c r="U46" s="60"/>
      <c r="V46" s="60"/>
      <c r="W46" s="66"/>
    </row>
    <row r="47" spans="1:33" s="67" customFormat="1">
      <c r="A47" s="73"/>
      <c r="B47" s="87"/>
      <c r="C47" s="83"/>
      <c r="D47" s="83"/>
      <c r="E47" s="74"/>
      <c r="F47" s="83"/>
      <c r="G47" s="95"/>
      <c r="H47" s="95"/>
      <c r="I47" s="95"/>
      <c r="J47" s="95"/>
      <c r="K47" s="95"/>
      <c r="L47" s="95"/>
      <c r="M47" s="95"/>
      <c r="N47" s="95"/>
      <c r="O47" s="95"/>
      <c r="P47" s="84"/>
      <c r="Q47" s="76"/>
      <c r="R47" s="60"/>
      <c r="S47" s="60"/>
      <c r="T47" s="60"/>
      <c r="U47" s="60"/>
      <c r="V47" s="60"/>
      <c r="W47" s="66"/>
    </row>
    <row r="48" spans="1:33" s="67" customFormat="1">
      <c r="A48" s="73"/>
      <c r="B48" s="82"/>
      <c r="C48" s="83"/>
      <c r="D48" s="83"/>
      <c r="E48" s="74"/>
      <c r="F48" s="74"/>
      <c r="G48" s="95"/>
      <c r="H48" s="95"/>
      <c r="I48" s="95"/>
      <c r="J48" s="95"/>
      <c r="K48" s="95"/>
      <c r="L48" s="95"/>
      <c r="M48" s="95"/>
      <c r="N48" s="95"/>
      <c r="O48" s="95"/>
      <c r="P48" s="84"/>
      <c r="Q48" s="76"/>
      <c r="R48" s="60"/>
      <c r="S48" s="60"/>
      <c r="T48" s="60"/>
      <c r="U48" s="60"/>
      <c r="V48" s="60"/>
      <c r="W48" s="66"/>
    </row>
    <row r="49" spans="1:24" s="67" customFormat="1">
      <c r="A49" s="73"/>
      <c r="B49" s="82"/>
      <c r="C49" s="83"/>
      <c r="D49" s="83"/>
      <c r="E49" s="74"/>
      <c r="F49" s="74"/>
      <c r="G49" s="95"/>
      <c r="H49" s="95"/>
      <c r="I49" s="95"/>
      <c r="J49" s="95"/>
      <c r="K49" s="95"/>
      <c r="L49" s="95"/>
      <c r="M49" s="95"/>
      <c r="N49" s="95"/>
      <c r="O49" s="95"/>
      <c r="P49" s="84"/>
      <c r="Q49" s="76"/>
      <c r="R49" s="60"/>
      <c r="S49" s="60"/>
      <c r="T49" s="60"/>
      <c r="U49" s="60"/>
      <c r="V49" s="60"/>
      <c r="W49" s="66"/>
    </row>
    <row r="50" spans="1:24" s="67" customFormat="1">
      <c r="A50" s="73"/>
      <c r="B50" s="82"/>
      <c r="C50" s="83"/>
      <c r="D50" s="83"/>
      <c r="E50" s="74"/>
      <c r="F50" s="74"/>
      <c r="G50" s="95"/>
      <c r="H50" s="95"/>
      <c r="I50" s="95"/>
      <c r="J50" s="95"/>
      <c r="K50" s="95"/>
      <c r="L50" s="95"/>
      <c r="M50" s="95"/>
      <c r="N50" s="95"/>
      <c r="O50" s="95"/>
      <c r="P50" s="84"/>
      <c r="Q50" s="76"/>
      <c r="R50" s="60"/>
      <c r="S50" s="60"/>
      <c r="T50" s="60"/>
      <c r="U50" s="60"/>
      <c r="V50" s="60"/>
      <c r="W50" s="66"/>
    </row>
    <row r="51" spans="1:24" s="67" customFormat="1">
      <c r="A51" s="73"/>
      <c r="B51" s="82"/>
      <c r="C51" s="83"/>
      <c r="D51" s="83"/>
      <c r="E51" s="74"/>
      <c r="F51" s="83"/>
      <c r="G51" s="95"/>
      <c r="H51" s="95"/>
      <c r="I51" s="95"/>
      <c r="J51" s="95"/>
      <c r="K51" s="95"/>
      <c r="L51" s="95"/>
      <c r="M51" s="95"/>
      <c r="N51" s="95"/>
      <c r="O51" s="95"/>
      <c r="P51" s="84"/>
      <c r="Q51" s="76"/>
      <c r="R51" s="60"/>
      <c r="S51" s="60"/>
      <c r="T51" s="60"/>
      <c r="U51" s="60"/>
      <c r="V51" s="60"/>
      <c r="W51" s="66"/>
    </row>
    <row r="52" spans="1:24" s="67" customFormat="1">
      <c r="A52" s="73"/>
      <c r="B52" s="82"/>
      <c r="C52" s="83"/>
      <c r="D52" s="83"/>
      <c r="E52" s="74"/>
      <c r="F52" s="83"/>
      <c r="G52" s="95"/>
      <c r="H52" s="95"/>
      <c r="I52" s="95"/>
      <c r="J52" s="95"/>
      <c r="K52" s="95"/>
      <c r="L52" s="95"/>
      <c r="M52" s="95"/>
      <c r="N52" s="95"/>
      <c r="O52" s="95"/>
      <c r="P52" s="84"/>
      <c r="Q52" s="76"/>
      <c r="R52" s="60"/>
      <c r="S52" s="60"/>
      <c r="T52" s="60"/>
      <c r="U52" s="60"/>
      <c r="V52" s="60"/>
      <c r="W52" s="66"/>
      <c r="X52" s="97"/>
    </row>
    <row r="53" spans="1:24" s="67" customFormat="1">
      <c r="A53" s="73"/>
      <c r="B53" s="82"/>
      <c r="C53" s="83"/>
      <c r="D53" s="83"/>
      <c r="E53" s="74"/>
      <c r="F53" s="74"/>
      <c r="G53" s="95"/>
      <c r="H53" s="95"/>
      <c r="I53" s="95"/>
      <c r="J53" s="95"/>
      <c r="K53" s="95"/>
      <c r="L53" s="95"/>
      <c r="M53" s="95"/>
      <c r="N53" s="95"/>
      <c r="O53" s="95"/>
      <c r="P53" s="84"/>
      <c r="Q53" s="76"/>
      <c r="R53" s="60"/>
      <c r="S53" s="60"/>
      <c r="T53" s="60"/>
      <c r="U53" s="60"/>
      <c r="V53" s="60"/>
      <c r="W53" s="66"/>
    </row>
    <row r="54" spans="1:24" s="67" customFormat="1">
      <c r="A54" s="73"/>
      <c r="B54" s="82"/>
      <c r="C54" s="83"/>
      <c r="D54" s="83"/>
      <c r="E54" s="99"/>
      <c r="F54" s="83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6"/>
      <c r="R54" s="60"/>
      <c r="S54" s="60"/>
      <c r="T54" s="60"/>
      <c r="U54" s="60"/>
      <c r="V54" s="60"/>
      <c r="W54" s="66"/>
    </row>
    <row r="55" spans="1:24" s="67" customFormat="1">
      <c r="A55" s="73"/>
      <c r="B55" s="82"/>
      <c r="C55" s="83"/>
      <c r="D55" s="83"/>
      <c r="E55" s="74"/>
      <c r="F55" s="74"/>
      <c r="G55" s="95"/>
      <c r="H55" s="95"/>
      <c r="I55" s="95"/>
      <c r="J55" s="95"/>
      <c r="K55" s="95"/>
      <c r="L55" s="95"/>
      <c r="M55" s="95"/>
      <c r="N55" s="95"/>
      <c r="O55" s="95"/>
      <c r="P55" s="84"/>
      <c r="Q55" s="76"/>
      <c r="R55" s="60"/>
      <c r="S55" s="60"/>
      <c r="T55" s="60"/>
      <c r="U55" s="60"/>
      <c r="V55" s="60"/>
      <c r="W55" s="66"/>
    </row>
    <row r="56" spans="1:24" s="67" customFormat="1">
      <c r="A56" s="73"/>
      <c r="B56" s="82"/>
      <c r="C56" s="83"/>
      <c r="D56" s="83"/>
      <c r="E56" s="74"/>
      <c r="F56" s="83"/>
      <c r="G56" s="95"/>
      <c r="H56" s="95"/>
      <c r="I56" s="95"/>
      <c r="J56" s="95"/>
      <c r="K56" s="95"/>
      <c r="L56" s="95"/>
      <c r="M56" s="95"/>
      <c r="N56" s="95"/>
      <c r="O56" s="95"/>
      <c r="P56" s="84"/>
      <c r="Q56" s="76"/>
      <c r="R56" s="60"/>
      <c r="S56" s="60"/>
      <c r="T56" s="60"/>
      <c r="U56" s="60"/>
      <c r="V56" s="60"/>
      <c r="W56" s="66"/>
    </row>
    <row r="57" spans="1:24" s="67" customFormat="1">
      <c r="A57" s="73"/>
      <c r="B57" s="82"/>
      <c r="C57" s="83"/>
      <c r="D57" s="83"/>
      <c r="E57" s="74"/>
      <c r="F57" s="83"/>
      <c r="G57" s="95"/>
      <c r="H57" s="95"/>
      <c r="I57" s="95"/>
      <c r="J57" s="95"/>
      <c r="K57" s="95"/>
      <c r="L57" s="95"/>
      <c r="M57" s="95"/>
      <c r="N57" s="95"/>
      <c r="O57" s="95"/>
      <c r="P57" s="84"/>
      <c r="Q57" s="76"/>
      <c r="R57" s="97"/>
      <c r="S57" s="97"/>
      <c r="T57" s="97"/>
      <c r="U57" s="97"/>
      <c r="V57" s="97"/>
      <c r="W57" s="104"/>
    </row>
    <row r="58" spans="1:24" s="67" customFormat="1">
      <c r="A58" s="73"/>
      <c r="B58" s="82"/>
      <c r="C58" s="83"/>
      <c r="D58" s="83"/>
      <c r="E58" s="74"/>
      <c r="F58" s="74"/>
      <c r="G58" s="95"/>
      <c r="H58" s="95"/>
      <c r="I58" s="95"/>
      <c r="J58" s="95"/>
      <c r="K58" s="95"/>
      <c r="L58" s="95"/>
      <c r="M58" s="95"/>
      <c r="N58" s="95"/>
      <c r="O58" s="95"/>
      <c r="P58" s="84"/>
      <c r="Q58" s="76"/>
      <c r="R58" s="60"/>
      <c r="S58" s="60"/>
      <c r="T58" s="60"/>
      <c r="U58" s="60"/>
      <c r="V58" s="60"/>
      <c r="W58" s="66"/>
    </row>
    <row r="59" spans="1:24" s="67" customFormat="1">
      <c r="A59" s="73"/>
      <c r="B59" s="82"/>
      <c r="C59" s="83"/>
      <c r="D59" s="83"/>
      <c r="E59" s="74"/>
      <c r="F59" s="74"/>
      <c r="G59" s="95"/>
      <c r="H59" s="95"/>
      <c r="I59" s="95"/>
      <c r="J59" s="95"/>
      <c r="K59" s="95"/>
      <c r="L59" s="95"/>
      <c r="M59" s="95"/>
      <c r="N59" s="95"/>
      <c r="O59" s="95"/>
      <c r="P59" s="84"/>
      <c r="Q59" s="76"/>
      <c r="R59" s="60"/>
      <c r="S59" s="60"/>
      <c r="T59" s="60"/>
      <c r="U59" s="60"/>
      <c r="V59" s="60"/>
      <c r="W59" s="66"/>
      <c r="X59" s="97"/>
    </row>
    <row r="60" spans="1:24" s="67" customFormat="1">
      <c r="A60" s="73"/>
      <c r="B60" s="82"/>
      <c r="C60" s="83"/>
      <c r="D60" s="83"/>
      <c r="E60" s="74"/>
      <c r="F60" s="74"/>
      <c r="G60" s="95"/>
      <c r="H60" s="95"/>
      <c r="I60" s="95"/>
      <c r="J60" s="95"/>
      <c r="K60" s="95"/>
      <c r="L60" s="95"/>
      <c r="M60" s="95"/>
      <c r="N60" s="95"/>
      <c r="O60" s="95"/>
      <c r="P60" s="84"/>
      <c r="Q60" s="76"/>
      <c r="R60" s="60"/>
      <c r="S60" s="60"/>
      <c r="T60" s="60"/>
      <c r="U60" s="60"/>
      <c r="V60" s="60"/>
      <c r="W60" s="66"/>
    </row>
    <row r="61" spans="1:24" s="67" customFormat="1">
      <c r="A61" s="73"/>
      <c r="B61" s="82"/>
      <c r="C61" s="83"/>
      <c r="D61" s="83"/>
      <c r="E61" s="74"/>
      <c r="F61" s="83"/>
      <c r="G61" s="95"/>
      <c r="H61" s="95"/>
      <c r="I61" s="95"/>
      <c r="J61" s="95"/>
      <c r="K61" s="95"/>
      <c r="L61" s="95"/>
      <c r="M61" s="95"/>
      <c r="N61" s="95"/>
      <c r="O61" s="95"/>
      <c r="P61" s="84"/>
      <c r="Q61" s="76"/>
      <c r="R61" s="60"/>
      <c r="S61" s="60"/>
      <c r="T61" s="60"/>
      <c r="U61" s="60"/>
      <c r="V61" s="60"/>
      <c r="W61" s="66"/>
    </row>
    <row r="62" spans="1:24" s="67" customFormat="1">
      <c r="A62" s="73"/>
      <c r="B62" s="82"/>
      <c r="C62" s="83"/>
      <c r="D62" s="83"/>
      <c r="E62" s="74"/>
      <c r="F62" s="74"/>
      <c r="G62" s="95"/>
      <c r="H62" s="95"/>
      <c r="I62" s="95"/>
      <c r="J62" s="95"/>
      <c r="K62" s="95"/>
      <c r="L62" s="95"/>
      <c r="M62" s="95"/>
      <c r="N62" s="95"/>
      <c r="O62" s="95"/>
      <c r="P62" s="84"/>
      <c r="Q62" s="76"/>
      <c r="R62" s="60"/>
      <c r="S62" s="60"/>
      <c r="T62" s="60"/>
      <c r="U62" s="60"/>
      <c r="V62" s="60"/>
      <c r="W62" s="66"/>
    </row>
    <row r="63" spans="1:24" s="97" customFormat="1" ht="12.75" customHeight="1">
      <c r="A63" s="73"/>
      <c r="B63" s="82"/>
      <c r="C63" s="83"/>
      <c r="D63" s="83"/>
      <c r="E63" s="74"/>
      <c r="F63" s="74"/>
      <c r="G63" s="95"/>
      <c r="H63" s="95"/>
      <c r="I63" s="95"/>
      <c r="J63" s="95"/>
      <c r="K63" s="95"/>
      <c r="L63" s="95"/>
      <c r="M63" s="95"/>
      <c r="N63" s="95"/>
      <c r="O63" s="95"/>
      <c r="P63" s="84"/>
      <c r="Q63" s="76"/>
      <c r="R63" s="60"/>
      <c r="S63" s="60"/>
      <c r="T63" s="60"/>
      <c r="U63" s="60"/>
      <c r="V63" s="60"/>
      <c r="W63" s="66"/>
      <c r="X63" s="67"/>
    </row>
    <row r="64" spans="1:24" s="67" customFormat="1">
      <c r="A64" s="73"/>
      <c r="B64" s="82"/>
      <c r="C64" s="83"/>
      <c r="D64" s="83"/>
      <c r="E64" s="74"/>
      <c r="F64" s="83"/>
      <c r="G64" s="95"/>
      <c r="H64" s="95"/>
      <c r="I64" s="95"/>
      <c r="J64" s="95"/>
      <c r="K64" s="95"/>
      <c r="L64" s="95"/>
      <c r="M64" s="95"/>
      <c r="N64" s="95"/>
      <c r="O64" s="95"/>
      <c r="P64" s="84"/>
      <c r="Q64" s="76"/>
      <c r="R64" s="60"/>
      <c r="S64" s="60"/>
      <c r="T64" s="60"/>
      <c r="U64" s="60"/>
      <c r="V64" s="60"/>
      <c r="W64" s="66"/>
    </row>
    <row r="65" spans="1:24" s="67" customFormat="1">
      <c r="A65" s="73"/>
      <c r="B65" s="82"/>
      <c r="C65" s="83"/>
      <c r="D65" s="83"/>
      <c r="E65" s="74"/>
      <c r="F65" s="74"/>
      <c r="G65" s="95"/>
      <c r="H65" s="95"/>
      <c r="I65" s="95"/>
      <c r="J65" s="95"/>
      <c r="K65" s="95"/>
      <c r="L65" s="95"/>
      <c r="M65" s="95"/>
      <c r="N65" s="95"/>
      <c r="O65" s="95"/>
      <c r="P65" s="84"/>
      <c r="Q65" s="76"/>
      <c r="R65" s="60"/>
      <c r="S65" s="60"/>
      <c r="T65" s="60"/>
      <c r="U65" s="60"/>
      <c r="V65" s="60"/>
      <c r="W65" s="66"/>
    </row>
    <row r="66" spans="1:24" s="67" customFormat="1">
      <c r="A66" s="73"/>
      <c r="B66" s="82"/>
      <c r="C66" s="83"/>
      <c r="D66" s="83"/>
      <c r="E66" s="74"/>
      <c r="F66" s="83"/>
      <c r="G66" s="95"/>
      <c r="H66" s="95"/>
      <c r="I66" s="95"/>
      <c r="J66" s="95"/>
      <c r="K66" s="95"/>
      <c r="L66" s="95"/>
      <c r="M66" s="95"/>
      <c r="N66" s="95"/>
      <c r="O66" s="95"/>
      <c r="P66" s="84"/>
      <c r="Q66" s="76"/>
      <c r="R66" s="60"/>
      <c r="S66" s="60"/>
      <c r="T66" s="60"/>
      <c r="U66" s="60"/>
      <c r="V66" s="60"/>
      <c r="W66" s="66"/>
    </row>
    <row r="67" spans="1:24" s="67" customFormat="1">
      <c r="A67" s="73"/>
      <c r="B67" s="82"/>
      <c r="C67" s="83"/>
      <c r="D67" s="83"/>
      <c r="E67" s="74"/>
      <c r="F67" s="74"/>
      <c r="G67" s="95"/>
      <c r="H67" s="95"/>
      <c r="I67" s="95"/>
      <c r="J67" s="95"/>
      <c r="K67" s="95"/>
      <c r="L67" s="95"/>
      <c r="M67" s="95"/>
      <c r="N67" s="95"/>
      <c r="O67" s="95"/>
      <c r="P67" s="84"/>
      <c r="Q67" s="76"/>
      <c r="R67" s="60"/>
      <c r="S67" s="60"/>
      <c r="T67" s="60"/>
      <c r="U67" s="60"/>
      <c r="V67" s="60"/>
      <c r="W67" s="66"/>
    </row>
    <row r="68" spans="1:24" s="67" customFormat="1">
      <c r="A68" s="73"/>
      <c r="B68" s="82"/>
      <c r="C68" s="83"/>
      <c r="D68" s="83"/>
      <c r="E68" s="74"/>
      <c r="F68" s="74"/>
      <c r="G68" s="95"/>
      <c r="H68" s="95"/>
      <c r="I68" s="95"/>
      <c r="J68" s="95"/>
      <c r="K68" s="95"/>
      <c r="L68" s="95"/>
      <c r="M68" s="95"/>
      <c r="N68" s="95"/>
      <c r="O68" s="95"/>
      <c r="P68" s="84"/>
      <c r="Q68" s="76"/>
      <c r="R68" s="60"/>
      <c r="S68" s="60"/>
      <c r="T68" s="60"/>
      <c r="U68" s="60"/>
      <c r="V68" s="60"/>
      <c r="W68" s="66"/>
    </row>
    <row r="69" spans="1:24" s="67" customFormat="1">
      <c r="A69" s="73"/>
      <c r="B69" s="82"/>
      <c r="C69" s="83"/>
      <c r="D69" s="83"/>
      <c r="E69" s="74"/>
      <c r="F69" s="83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76"/>
      <c r="R69" s="60"/>
      <c r="S69" s="60"/>
      <c r="T69" s="60"/>
      <c r="U69" s="60"/>
      <c r="V69" s="60"/>
      <c r="W69" s="66"/>
    </row>
    <row r="70" spans="1:24" s="67" customFormat="1">
      <c r="A70" s="73"/>
      <c r="B70" s="82"/>
      <c r="C70" s="83"/>
      <c r="D70" s="83"/>
      <c r="E70" s="74"/>
      <c r="F70" s="74"/>
      <c r="G70" s="95"/>
      <c r="H70" s="95"/>
      <c r="I70" s="95"/>
      <c r="J70" s="95"/>
      <c r="K70" s="95"/>
      <c r="L70" s="95"/>
      <c r="M70" s="95"/>
      <c r="N70" s="95"/>
      <c r="O70" s="95"/>
      <c r="P70" s="84"/>
      <c r="Q70" s="76"/>
      <c r="R70" s="60"/>
      <c r="S70" s="60"/>
      <c r="T70" s="60"/>
      <c r="U70" s="60"/>
      <c r="V70" s="60"/>
      <c r="W70" s="66"/>
    </row>
    <row r="71" spans="1:24" s="67" customFormat="1">
      <c r="A71" s="73"/>
      <c r="B71" s="82"/>
      <c r="C71" s="83"/>
      <c r="D71" s="83"/>
      <c r="E71" s="74"/>
      <c r="F71" s="74"/>
      <c r="G71" s="95"/>
      <c r="H71" s="95"/>
      <c r="I71" s="95"/>
      <c r="J71" s="95"/>
      <c r="K71" s="95"/>
      <c r="L71" s="95"/>
      <c r="M71" s="95"/>
      <c r="N71" s="95"/>
      <c r="O71" s="95"/>
      <c r="P71" s="84"/>
      <c r="Q71" s="76"/>
      <c r="R71" s="60"/>
      <c r="S71" s="60"/>
      <c r="T71" s="60"/>
      <c r="U71" s="60"/>
      <c r="V71" s="60"/>
      <c r="W71" s="66"/>
    </row>
    <row r="72" spans="1:24" s="97" customFormat="1" ht="12.75" customHeight="1">
      <c r="A72" s="73"/>
      <c r="B72" s="82"/>
      <c r="C72" s="83"/>
      <c r="D72" s="83"/>
      <c r="E72" s="74"/>
      <c r="F72" s="74"/>
      <c r="G72" s="95"/>
      <c r="H72" s="95"/>
      <c r="I72" s="95"/>
      <c r="J72" s="95"/>
      <c r="K72" s="95"/>
      <c r="L72" s="95"/>
      <c r="M72" s="95"/>
      <c r="N72" s="95"/>
      <c r="O72" s="95"/>
      <c r="P72" s="84"/>
      <c r="Q72" s="76"/>
      <c r="R72" s="60"/>
      <c r="S72" s="60"/>
      <c r="T72" s="60"/>
      <c r="U72" s="60"/>
      <c r="V72" s="60"/>
      <c r="W72" s="66"/>
      <c r="X72" s="67"/>
    </row>
    <row r="73" spans="1:24" s="67" customFormat="1">
      <c r="A73" s="73"/>
      <c r="B73" s="82"/>
      <c r="C73" s="83"/>
      <c r="D73" s="83"/>
      <c r="E73" s="74"/>
      <c r="F73" s="74"/>
      <c r="G73" s="95"/>
      <c r="H73" s="95"/>
      <c r="I73" s="95"/>
      <c r="J73" s="95"/>
      <c r="K73" s="95"/>
      <c r="L73" s="95"/>
      <c r="M73" s="95"/>
      <c r="N73" s="95"/>
      <c r="O73" s="95"/>
      <c r="P73" s="84"/>
      <c r="Q73" s="76"/>
      <c r="R73" s="97"/>
      <c r="S73" s="97"/>
      <c r="T73" s="97"/>
      <c r="U73" s="97"/>
      <c r="V73" s="97"/>
      <c r="W73" s="104"/>
    </row>
    <row r="74" spans="1:24" s="67" customFormat="1">
      <c r="A74" s="73"/>
      <c r="B74" s="82"/>
      <c r="C74" s="83"/>
      <c r="D74" s="83"/>
      <c r="E74" s="74"/>
      <c r="F74" s="74"/>
      <c r="G74" s="95"/>
      <c r="H74" s="95"/>
      <c r="I74" s="95"/>
      <c r="J74" s="95"/>
      <c r="K74" s="95"/>
      <c r="L74" s="95"/>
      <c r="M74" s="95"/>
      <c r="N74" s="95"/>
      <c r="O74" s="95"/>
      <c r="P74" s="84"/>
      <c r="Q74" s="76"/>
      <c r="R74" s="60"/>
      <c r="S74" s="60"/>
      <c r="T74" s="60"/>
      <c r="U74" s="60"/>
      <c r="V74" s="60"/>
      <c r="W74" s="66"/>
    </row>
    <row r="75" spans="1:24" s="67" customFormat="1">
      <c r="A75" s="73"/>
      <c r="B75" s="82"/>
      <c r="C75" s="83"/>
      <c r="D75" s="83"/>
      <c r="E75" s="74"/>
      <c r="F75" s="74"/>
      <c r="G75" s="95"/>
      <c r="H75" s="95"/>
      <c r="I75" s="95"/>
      <c r="J75" s="95"/>
      <c r="K75" s="95"/>
      <c r="L75" s="95"/>
      <c r="M75" s="95"/>
      <c r="N75" s="95"/>
      <c r="O75" s="95"/>
      <c r="P75" s="84"/>
      <c r="Q75" s="76"/>
      <c r="R75" s="60"/>
      <c r="S75" s="60"/>
      <c r="T75" s="60"/>
      <c r="U75" s="60"/>
      <c r="V75" s="60"/>
      <c r="W75" s="66"/>
    </row>
    <row r="76" spans="1:24" s="67" customFormat="1">
      <c r="A76" s="73"/>
      <c r="B76" s="82"/>
      <c r="C76" s="83"/>
      <c r="D76" s="83"/>
      <c r="E76" s="74"/>
      <c r="F76" s="74"/>
      <c r="G76" s="95"/>
      <c r="H76" s="95"/>
      <c r="I76" s="95"/>
      <c r="J76" s="95"/>
      <c r="K76" s="95"/>
      <c r="L76" s="95"/>
      <c r="M76" s="95"/>
      <c r="N76" s="95"/>
      <c r="O76" s="95"/>
      <c r="P76" s="84"/>
      <c r="Q76" s="76"/>
      <c r="R76" s="60"/>
      <c r="S76" s="60"/>
      <c r="T76" s="60"/>
      <c r="U76" s="60"/>
      <c r="V76" s="60"/>
      <c r="W76" s="66"/>
    </row>
    <row r="77" spans="1:24" s="67" customFormat="1">
      <c r="A77" s="73"/>
      <c r="B77" s="82"/>
      <c r="C77" s="83"/>
      <c r="D77" s="83"/>
      <c r="E77" s="74"/>
      <c r="F77" s="74"/>
      <c r="G77" s="95"/>
      <c r="H77" s="95"/>
      <c r="I77" s="95"/>
      <c r="J77" s="95"/>
      <c r="K77" s="95"/>
      <c r="L77" s="95"/>
      <c r="M77" s="95"/>
      <c r="N77" s="95"/>
      <c r="O77" s="95"/>
      <c r="P77" s="84"/>
      <c r="Q77" s="76"/>
      <c r="R77" s="60"/>
      <c r="S77" s="60"/>
      <c r="T77" s="60"/>
      <c r="U77" s="60"/>
      <c r="V77" s="60"/>
      <c r="W77" s="66"/>
    </row>
    <row r="78" spans="1:24" s="67" customFormat="1">
      <c r="A78" s="73"/>
      <c r="B78" s="82"/>
      <c r="C78" s="83"/>
      <c r="D78" s="83"/>
      <c r="E78" s="74"/>
      <c r="F78" s="74"/>
      <c r="G78" s="95"/>
      <c r="H78" s="95"/>
      <c r="I78" s="95"/>
      <c r="J78" s="95"/>
      <c r="K78" s="95"/>
      <c r="L78" s="95"/>
      <c r="M78" s="95"/>
      <c r="N78" s="95"/>
      <c r="O78" s="95"/>
      <c r="P78" s="84"/>
      <c r="Q78" s="76"/>
      <c r="R78" s="60"/>
      <c r="S78" s="60"/>
      <c r="T78" s="60"/>
      <c r="U78" s="60"/>
      <c r="V78" s="60"/>
      <c r="W78" s="66"/>
    </row>
    <row r="79" spans="1:24" s="67" customFormat="1">
      <c r="A79" s="73"/>
      <c r="B79" s="82"/>
      <c r="C79" s="83"/>
      <c r="D79" s="83"/>
      <c r="E79" s="74"/>
      <c r="F79" s="74"/>
      <c r="G79" s="95"/>
      <c r="H79" s="95"/>
      <c r="I79" s="95"/>
      <c r="J79" s="95"/>
      <c r="K79" s="95"/>
      <c r="L79" s="95"/>
      <c r="M79" s="95"/>
      <c r="N79" s="95"/>
      <c r="O79" s="95"/>
      <c r="P79" s="84"/>
      <c r="Q79" s="76"/>
      <c r="R79" s="60"/>
      <c r="S79" s="60"/>
      <c r="T79" s="60"/>
      <c r="U79" s="60"/>
      <c r="V79" s="60"/>
      <c r="W79" s="66"/>
      <c r="X79" s="97"/>
    </row>
    <row r="80" spans="1:24" s="67" customFormat="1" ht="14.25" customHeight="1">
      <c r="A80" s="73"/>
      <c r="B80" s="82"/>
      <c r="C80" s="83"/>
      <c r="D80" s="83"/>
      <c r="E80" s="74"/>
      <c r="F80" s="74"/>
      <c r="G80" s="95"/>
      <c r="H80" s="95"/>
      <c r="I80" s="95"/>
      <c r="J80" s="95"/>
      <c r="K80" s="95"/>
      <c r="L80" s="95"/>
      <c r="M80" s="95"/>
      <c r="N80" s="95"/>
      <c r="O80" s="95"/>
      <c r="P80" s="84"/>
      <c r="Q80" s="76"/>
      <c r="R80" s="60"/>
      <c r="S80" s="60"/>
      <c r="T80" s="60"/>
      <c r="U80" s="60"/>
      <c r="V80" s="60"/>
      <c r="W80" s="66"/>
    </row>
    <row r="81" spans="1:24" s="67" customFormat="1" ht="14.25" customHeight="1">
      <c r="A81" s="73"/>
      <c r="B81" s="82"/>
      <c r="C81" s="83"/>
      <c r="D81" s="83"/>
      <c r="E81" s="74"/>
      <c r="F81" s="74"/>
      <c r="G81" s="95"/>
      <c r="H81" s="95"/>
      <c r="I81" s="95"/>
      <c r="J81" s="95"/>
      <c r="K81" s="95"/>
      <c r="L81" s="95"/>
      <c r="M81" s="95"/>
      <c r="N81" s="95"/>
      <c r="O81" s="95"/>
      <c r="P81" s="84"/>
      <c r="Q81" s="76"/>
      <c r="R81" s="60"/>
      <c r="S81" s="60"/>
      <c r="T81" s="60"/>
      <c r="U81" s="60"/>
      <c r="V81" s="60"/>
      <c r="W81" s="66"/>
    </row>
    <row r="82" spans="1:24" s="67" customFormat="1" ht="15" customHeight="1">
      <c r="A82" s="73"/>
      <c r="B82" s="82"/>
      <c r="C82" s="83"/>
      <c r="D82" s="83"/>
      <c r="E82" s="74"/>
      <c r="F82" s="74"/>
      <c r="G82" s="95"/>
      <c r="H82" s="95"/>
      <c r="I82" s="95"/>
      <c r="J82" s="95"/>
      <c r="K82" s="95"/>
      <c r="L82" s="95"/>
      <c r="M82" s="95"/>
      <c r="N82" s="95"/>
      <c r="O82" s="95"/>
      <c r="P82" s="84"/>
      <c r="Q82" s="76"/>
      <c r="R82" s="60"/>
      <c r="S82" s="60"/>
      <c r="T82" s="60"/>
      <c r="U82" s="60"/>
      <c r="V82" s="60"/>
      <c r="W82" s="66"/>
    </row>
    <row r="83" spans="1:24" s="67" customFormat="1" ht="15" customHeight="1">
      <c r="A83" s="73"/>
      <c r="B83" s="82"/>
      <c r="C83" s="83"/>
      <c r="D83" s="83"/>
      <c r="E83" s="74"/>
      <c r="F83" s="74"/>
      <c r="G83" s="95"/>
      <c r="H83" s="95"/>
      <c r="I83" s="95"/>
      <c r="J83" s="95"/>
      <c r="K83" s="95"/>
      <c r="L83" s="95"/>
      <c r="M83" s="95"/>
      <c r="N83" s="95"/>
      <c r="O83" s="95"/>
      <c r="P83" s="84"/>
      <c r="Q83" s="76"/>
      <c r="R83" s="60"/>
      <c r="S83" s="60"/>
      <c r="T83" s="60"/>
      <c r="U83" s="60"/>
      <c r="V83" s="60"/>
      <c r="W83" s="66"/>
    </row>
    <row r="84" spans="1:24" s="67" customFormat="1" ht="15" customHeight="1">
      <c r="A84" s="73"/>
      <c r="B84" s="82"/>
      <c r="C84" s="83"/>
      <c r="D84" s="83"/>
      <c r="E84" s="74"/>
      <c r="F84" s="74"/>
      <c r="G84" s="95"/>
      <c r="H84" s="95"/>
      <c r="I84" s="95"/>
      <c r="J84" s="95"/>
      <c r="K84" s="95"/>
      <c r="L84" s="95"/>
      <c r="M84" s="95"/>
      <c r="N84" s="95"/>
      <c r="O84" s="95"/>
      <c r="P84" s="84"/>
      <c r="Q84" s="76"/>
      <c r="R84" s="60"/>
      <c r="S84" s="60"/>
      <c r="T84" s="60"/>
      <c r="U84" s="60"/>
      <c r="V84" s="60"/>
      <c r="W84" s="66"/>
      <c r="X84" s="97"/>
    </row>
    <row r="85" spans="1:24" s="67" customFormat="1" ht="15" customHeight="1">
      <c r="A85" s="73"/>
      <c r="B85" s="82"/>
      <c r="C85" s="83"/>
      <c r="D85" s="83"/>
      <c r="E85" s="74"/>
      <c r="F85" s="74"/>
      <c r="G85" s="95"/>
      <c r="H85" s="95"/>
      <c r="I85" s="95"/>
      <c r="J85" s="95"/>
      <c r="K85" s="95"/>
      <c r="L85" s="95"/>
      <c r="M85" s="95"/>
      <c r="N85" s="95"/>
      <c r="O85" s="95"/>
      <c r="P85" s="84"/>
      <c r="Q85" s="76"/>
      <c r="R85" s="60"/>
      <c r="S85" s="60"/>
      <c r="T85" s="60"/>
      <c r="U85" s="60"/>
      <c r="V85" s="60"/>
      <c r="W85" s="66"/>
    </row>
    <row r="86" spans="1:24" s="97" customFormat="1" ht="12.75" customHeight="1">
      <c r="A86" s="73"/>
      <c r="B86" s="82"/>
      <c r="C86" s="83"/>
      <c r="D86" s="83"/>
      <c r="E86" s="74"/>
      <c r="F86" s="74"/>
      <c r="G86" s="95"/>
      <c r="H86" s="95"/>
      <c r="I86" s="95"/>
      <c r="J86" s="95"/>
      <c r="K86" s="95"/>
      <c r="L86" s="95"/>
      <c r="M86" s="95"/>
      <c r="N86" s="95"/>
      <c r="O86" s="95"/>
      <c r="P86" s="84"/>
      <c r="Q86" s="76"/>
      <c r="R86" s="60"/>
      <c r="S86" s="60"/>
      <c r="T86" s="60"/>
      <c r="U86" s="60"/>
      <c r="V86" s="60"/>
      <c r="W86" s="66"/>
      <c r="X86" s="67"/>
    </row>
    <row r="87" spans="1:24" s="67" customFormat="1">
      <c r="A87" s="73"/>
      <c r="B87" s="82"/>
      <c r="C87" s="83"/>
      <c r="D87" s="83"/>
      <c r="E87" s="74"/>
      <c r="F87" s="74"/>
      <c r="G87" s="95"/>
      <c r="H87" s="95"/>
      <c r="I87" s="95"/>
      <c r="J87" s="95"/>
      <c r="K87" s="95"/>
      <c r="L87" s="95"/>
      <c r="M87" s="95"/>
      <c r="N87" s="95"/>
      <c r="O87" s="95"/>
      <c r="P87" s="84"/>
      <c r="Q87" s="76"/>
      <c r="R87" s="60"/>
      <c r="S87" s="60"/>
      <c r="T87" s="60"/>
      <c r="U87" s="60"/>
      <c r="V87" s="60"/>
      <c r="W87" s="66"/>
    </row>
    <row r="88" spans="1:24" s="67" customFormat="1">
      <c r="A88" s="73"/>
      <c r="B88" s="82"/>
      <c r="C88" s="83"/>
      <c r="D88" s="83"/>
      <c r="E88" s="74"/>
      <c r="F88" s="74"/>
      <c r="G88" s="95"/>
      <c r="H88" s="95"/>
      <c r="I88" s="95"/>
      <c r="J88" s="95"/>
      <c r="K88" s="95"/>
      <c r="L88" s="95"/>
      <c r="M88" s="95"/>
      <c r="N88" s="95"/>
      <c r="O88" s="95"/>
      <c r="P88" s="84"/>
      <c r="Q88" s="76"/>
      <c r="R88" s="60"/>
      <c r="S88" s="60"/>
      <c r="T88" s="60"/>
      <c r="U88" s="60"/>
      <c r="V88" s="60"/>
      <c r="W88" s="66"/>
    </row>
    <row r="89" spans="1:24" s="67" customFormat="1">
      <c r="A89" s="73"/>
      <c r="B89" s="82"/>
      <c r="C89" s="83"/>
      <c r="D89" s="83"/>
      <c r="E89" s="74"/>
      <c r="F89" s="74"/>
      <c r="G89" s="95"/>
      <c r="H89" s="95"/>
      <c r="I89" s="95"/>
      <c r="J89" s="95"/>
      <c r="K89" s="95"/>
      <c r="L89" s="95"/>
      <c r="M89" s="95"/>
      <c r="N89" s="95"/>
      <c r="O89" s="95"/>
      <c r="P89" s="84"/>
      <c r="Q89" s="76"/>
      <c r="R89" s="60"/>
      <c r="S89" s="60"/>
      <c r="T89" s="60"/>
      <c r="U89" s="60"/>
      <c r="V89" s="60"/>
      <c r="W89" s="66"/>
    </row>
    <row r="90" spans="1:24" s="67" customFormat="1">
      <c r="A90" s="73"/>
      <c r="B90" s="82"/>
      <c r="C90" s="83"/>
      <c r="D90" s="83"/>
      <c r="E90" s="74"/>
      <c r="F90" s="83"/>
      <c r="G90" s="95"/>
      <c r="H90" s="95"/>
      <c r="I90" s="95"/>
      <c r="J90" s="95"/>
      <c r="K90" s="95"/>
      <c r="L90" s="95"/>
      <c r="M90" s="95"/>
      <c r="N90" s="95"/>
      <c r="O90" s="95"/>
      <c r="P90" s="84"/>
      <c r="Q90" s="76"/>
      <c r="R90" s="60"/>
      <c r="S90" s="60"/>
      <c r="T90" s="60"/>
      <c r="U90" s="60"/>
      <c r="V90" s="60"/>
      <c r="W90" s="66"/>
    </row>
    <row r="91" spans="1:24" s="67" customFormat="1">
      <c r="A91" s="73"/>
      <c r="B91" s="82"/>
      <c r="C91" s="83"/>
      <c r="D91" s="83"/>
      <c r="E91" s="74"/>
      <c r="F91" s="74"/>
      <c r="G91" s="95"/>
      <c r="H91" s="95"/>
      <c r="I91" s="95"/>
      <c r="J91" s="95"/>
      <c r="K91" s="95"/>
      <c r="L91" s="95"/>
      <c r="M91" s="95"/>
      <c r="N91" s="95"/>
      <c r="O91" s="95"/>
      <c r="P91" s="84"/>
      <c r="Q91" s="76"/>
      <c r="R91" s="60"/>
      <c r="S91" s="60"/>
      <c r="T91" s="60"/>
      <c r="U91" s="60"/>
      <c r="V91" s="60"/>
      <c r="W91" s="66"/>
    </row>
    <row r="92" spans="1:24" s="67" customFormat="1">
      <c r="A92" s="73"/>
      <c r="B92" s="82"/>
      <c r="C92" s="83"/>
      <c r="D92" s="83"/>
      <c r="E92" s="74"/>
      <c r="F92" s="74"/>
      <c r="G92" s="95"/>
      <c r="H92" s="95"/>
      <c r="I92" s="95"/>
      <c r="J92" s="95"/>
      <c r="K92" s="95"/>
      <c r="L92" s="95"/>
      <c r="M92" s="95"/>
      <c r="N92" s="95"/>
      <c r="O92" s="95"/>
      <c r="P92" s="84"/>
      <c r="Q92" s="76"/>
      <c r="R92" s="60"/>
      <c r="S92" s="60"/>
      <c r="T92" s="60"/>
      <c r="U92" s="60"/>
      <c r="V92" s="60"/>
      <c r="W92" s="66"/>
    </row>
    <row r="93" spans="1:24" s="67" customFormat="1">
      <c r="A93" s="73"/>
      <c r="B93" s="82"/>
      <c r="C93" s="83"/>
      <c r="D93" s="83"/>
      <c r="E93" s="74"/>
      <c r="F93" s="74"/>
      <c r="G93" s="95"/>
      <c r="H93" s="95"/>
      <c r="I93" s="95"/>
      <c r="J93" s="95"/>
      <c r="K93" s="95"/>
      <c r="L93" s="95"/>
      <c r="M93" s="95"/>
      <c r="N93" s="95"/>
      <c r="O93" s="95"/>
      <c r="P93" s="84"/>
      <c r="Q93" s="76"/>
      <c r="R93" s="60"/>
      <c r="S93" s="60"/>
      <c r="T93" s="60"/>
      <c r="U93" s="60"/>
      <c r="V93" s="60"/>
      <c r="W93" s="66"/>
    </row>
    <row r="94" spans="1:24" s="67" customFormat="1">
      <c r="A94" s="73"/>
      <c r="B94" s="82"/>
      <c r="C94" s="83"/>
      <c r="D94" s="83"/>
      <c r="E94" s="74"/>
      <c r="F94" s="83"/>
      <c r="G94" s="95"/>
      <c r="H94" s="95"/>
      <c r="I94" s="95"/>
      <c r="J94" s="95"/>
      <c r="K94" s="95"/>
      <c r="L94" s="95"/>
      <c r="M94" s="95"/>
      <c r="N94" s="95"/>
      <c r="O94" s="95"/>
      <c r="P94" s="84"/>
      <c r="Q94" s="76"/>
      <c r="R94" s="60"/>
      <c r="S94" s="60"/>
      <c r="T94" s="60"/>
      <c r="U94" s="60"/>
      <c r="V94" s="60"/>
      <c r="W94" s="66"/>
    </row>
    <row r="95" spans="1:24" s="67" customFormat="1">
      <c r="A95" s="73"/>
      <c r="B95" s="82"/>
      <c r="C95" s="83"/>
      <c r="D95" s="83"/>
      <c r="E95" s="74"/>
      <c r="F95" s="74"/>
      <c r="G95" s="95"/>
      <c r="H95" s="95"/>
      <c r="I95" s="95"/>
      <c r="J95" s="95"/>
      <c r="K95" s="95"/>
      <c r="L95" s="95"/>
      <c r="M95" s="95"/>
      <c r="N95" s="95"/>
      <c r="O95" s="95"/>
      <c r="P95" s="84"/>
      <c r="Q95" s="76"/>
      <c r="R95" s="60"/>
      <c r="S95" s="60"/>
      <c r="T95" s="60"/>
      <c r="U95" s="60"/>
      <c r="V95" s="60"/>
      <c r="W95" s="66"/>
    </row>
    <row r="96" spans="1:24" s="67" customFormat="1">
      <c r="A96" s="73"/>
      <c r="B96" s="82"/>
      <c r="C96" s="83"/>
      <c r="D96" s="83"/>
      <c r="E96" s="74"/>
      <c r="F96" s="74"/>
      <c r="G96" s="95"/>
      <c r="H96" s="95"/>
      <c r="I96" s="95"/>
      <c r="J96" s="95"/>
      <c r="K96" s="95"/>
      <c r="L96" s="95"/>
      <c r="M96" s="95"/>
      <c r="N96" s="95"/>
      <c r="O96" s="95"/>
      <c r="P96" s="84"/>
      <c r="Q96" s="76"/>
      <c r="R96" s="60"/>
      <c r="S96" s="60"/>
      <c r="T96" s="60"/>
      <c r="U96" s="60"/>
      <c r="V96" s="60"/>
      <c r="W96" s="66"/>
    </row>
    <row r="97" spans="1:24" s="67" customFormat="1" ht="15" customHeight="1">
      <c r="A97" s="73"/>
      <c r="B97" s="82"/>
      <c r="C97" s="83"/>
      <c r="D97" s="83"/>
      <c r="E97" s="74"/>
      <c r="F97" s="74"/>
      <c r="G97" s="95"/>
      <c r="H97" s="95"/>
      <c r="I97" s="95"/>
      <c r="J97" s="95"/>
      <c r="K97" s="95"/>
      <c r="L97" s="95"/>
      <c r="M97" s="95"/>
      <c r="N97" s="95"/>
      <c r="O97" s="95"/>
      <c r="P97" s="84"/>
      <c r="Q97" s="76"/>
      <c r="R97" s="60"/>
      <c r="S97" s="60"/>
      <c r="T97" s="60"/>
      <c r="U97" s="60"/>
      <c r="V97" s="60"/>
      <c r="W97" s="66"/>
    </row>
    <row r="98" spans="1:24" s="67" customFormat="1">
      <c r="A98" s="73"/>
      <c r="B98" s="82"/>
      <c r="C98" s="83"/>
      <c r="D98" s="83"/>
      <c r="E98" s="74"/>
      <c r="F98" s="83"/>
      <c r="G98" s="95"/>
      <c r="H98" s="95"/>
      <c r="I98" s="95"/>
      <c r="J98" s="95"/>
      <c r="K98" s="95"/>
      <c r="L98" s="95"/>
      <c r="M98" s="95"/>
      <c r="N98" s="95"/>
      <c r="O98" s="95"/>
      <c r="P98" s="84"/>
      <c r="Q98" s="76"/>
      <c r="R98" s="60"/>
      <c r="S98" s="60"/>
      <c r="T98" s="60"/>
      <c r="U98" s="60"/>
      <c r="V98" s="60"/>
      <c r="W98" s="66"/>
    </row>
    <row r="99" spans="1:24" s="67" customFormat="1" ht="15" customHeight="1">
      <c r="A99" s="73"/>
      <c r="B99" s="82"/>
      <c r="C99" s="83"/>
      <c r="D99" s="83"/>
      <c r="E99" s="74"/>
      <c r="F99" s="83"/>
      <c r="G99" s="95"/>
      <c r="H99" s="95"/>
      <c r="I99" s="95"/>
      <c r="J99" s="95"/>
      <c r="K99" s="95"/>
      <c r="L99" s="95"/>
      <c r="M99" s="95"/>
      <c r="N99" s="95"/>
      <c r="O99" s="95"/>
      <c r="P99" s="84"/>
      <c r="Q99" s="76"/>
      <c r="R99" s="60"/>
      <c r="S99" s="60"/>
      <c r="T99" s="60"/>
      <c r="U99" s="60"/>
      <c r="V99" s="60"/>
      <c r="W99" s="66"/>
    </row>
    <row r="100" spans="1:24" s="97" customFormat="1" ht="12.75" customHeight="1">
      <c r="A100" s="73"/>
      <c r="B100" s="82"/>
      <c r="C100" s="83"/>
      <c r="D100" s="83"/>
      <c r="E100" s="74"/>
      <c r="F100" s="83"/>
      <c r="G100" s="95"/>
      <c r="H100" s="95"/>
      <c r="I100" s="95"/>
      <c r="J100" s="95"/>
      <c r="K100" s="95"/>
      <c r="L100" s="95"/>
      <c r="M100" s="95"/>
      <c r="N100" s="95"/>
      <c r="O100" s="95"/>
      <c r="P100" s="84"/>
      <c r="Q100" s="76"/>
      <c r="R100" s="60"/>
      <c r="S100" s="60"/>
      <c r="T100" s="60"/>
      <c r="U100" s="60"/>
      <c r="V100" s="60"/>
      <c r="W100" s="66"/>
      <c r="X100" s="67"/>
    </row>
    <row r="101" spans="1:24" s="67" customFormat="1">
      <c r="A101" s="73"/>
      <c r="B101" s="82"/>
      <c r="C101" s="83"/>
      <c r="D101" s="83"/>
      <c r="E101" s="74"/>
      <c r="F101" s="74"/>
      <c r="G101" s="95"/>
      <c r="H101" s="95"/>
      <c r="I101" s="95"/>
      <c r="J101" s="95"/>
      <c r="K101" s="95"/>
      <c r="L101" s="95"/>
      <c r="M101" s="95"/>
      <c r="N101" s="95"/>
      <c r="O101" s="95"/>
      <c r="P101" s="84"/>
      <c r="Q101" s="76"/>
      <c r="R101" s="60"/>
      <c r="S101" s="60"/>
      <c r="T101" s="60"/>
      <c r="U101" s="60"/>
      <c r="V101" s="60"/>
      <c r="W101" s="66"/>
    </row>
    <row r="102" spans="1:24" s="67" customFormat="1">
      <c r="A102" s="73"/>
      <c r="B102" s="82"/>
      <c r="C102" s="83"/>
      <c r="D102" s="83"/>
      <c r="E102" s="74"/>
      <c r="F102" s="74"/>
      <c r="G102" s="95"/>
      <c r="H102" s="95"/>
      <c r="I102" s="95"/>
      <c r="J102" s="95"/>
      <c r="K102" s="95"/>
      <c r="L102" s="95"/>
      <c r="M102" s="95"/>
      <c r="N102" s="95"/>
      <c r="O102" s="95"/>
      <c r="P102" s="84"/>
      <c r="Q102" s="76"/>
      <c r="R102" s="60"/>
      <c r="S102" s="60"/>
      <c r="T102" s="60"/>
      <c r="U102" s="60"/>
      <c r="V102" s="60"/>
      <c r="W102" s="66"/>
    </row>
    <row r="103" spans="1:24" s="67" customFormat="1">
      <c r="A103" s="73"/>
      <c r="B103" s="82"/>
      <c r="C103" s="83"/>
      <c r="D103" s="83"/>
      <c r="E103" s="74"/>
      <c r="F103" s="74"/>
      <c r="G103" s="95"/>
      <c r="H103" s="95"/>
      <c r="I103" s="95"/>
      <c r="J103" s="95"/>
      <c r="K103" s="95"/>
      <c r="L103" s="95"/>
      <c r="M103" s="95"/>
      <c r="N103" s="95"/>
      <c r="O103" s="95"/>
      <c r="P103" s="84"/>
      <c r="Q103" s="76"/>
      <c r="R103" s="60"/>
      <c r="S103" s="60"/>
      <c r="T103" s="60"/>
      <c r="U103" s="60"/>
      <c r="V103" s="60"/>
      <c r="W103" s="66"/>
    </row>
    <row r="104" spans="1:24" s="67" customFormat="1">
      <c r="A104" s="73"/>
      <c r="B104" s="82"/>
      <c r="C104" s="83"/>
      <c r="D104" s="83"/>
      <c r="E104" s="74"/>
      <c r="F104" s="74"/>
      <c r="G104" s="95"/>
      <c r="H104" s="95"/>
      <c r="I104" s="95"/>
      <c r="J104" s="95"/>
      <c r="K104" s="95"/>
      <c r="L104" s="95"/>
      <c r="M104" s="95"/>
      <c r="N104" s="95"/>
      <c r="O104" s="95"/>
      <c r="P104" s="84"/>
      <c r="Q104" s="76"/>
      <c r="R104" s="97"/>
      <c r="S104" s="97"/>
      <c r="T104" s="97"/>
      <c r="U104" s="97"/>
      <c r="V104" s="97"/>
      <c r="W104" s="104"/>
    </row>
    <row r="105" spans="1:24" s="67" customFormat="1">
      <c r="A105" s="73"/>
      <c r="B105" s="82"/>
      <c r="C105" s="83"/>
      <c r="D105" s="83"/>
      <c r="E105" s="74"/>
      <c r="F105" s="74"/>
      <c r="G105" s="95"/>
      <c r="H105" s="95"/>
      <c r="I105" s="95"/>
      <c r="J105" s="95"/>
      <c r="K105" s="95"/>
      <c r="L105" s="95"/>
      <c r="M105" s="95"/>
      <c r="N105" s="95"/>
      <c r="O105" s="95"/>
      <c r="P105" s="84"/>
      <c r="Q105" s="76"/>
      <c r="R105" s="60"/>
      <c r="S105" s="60"/>
      <c r="T105" s="60"/>
      <c r="U105" s="60"/>
      <c r="V105" s="60"/>
      <c r="W105" s="66"/>
    </row>
    <row r="106" spans="1:24" s="67" customFormat="1">
      <c r="A106" s="73"/>
      <c r="B106" s="82"/>
      <c r="C106" s="83"/>
      <c r="D106" s="83"/>
      <c r="E106" s="74"/>
      <c r="F106" s="74"/>
      <c r="G106" s="95"/>
      <c r="H106" s="95"/>
      <c r="I106" s="95"/>
      <c r="J106" s="95"/>
      <c r="K106" s="95"/>
      <c r="L106" s="95"/>
      <c r="M106" s="95"/>
      <c r="N106" s="95"/>
      <c r="O106" s="95"/>
      <c r="P106" s="84"/>
      <c r="Q106" s="76"/>
      <c r="R106" s="60"/>
      <c r="S106" s="60"/>
      <c r="T106" s="60"/>
      <c r="U106" s="60"/>
      <c r="V106" s="60"/>
      <c r="W106" s="66"/>
    </row>
    <row r="107" spans="1:24" s="67" customFormat="1">
      <c r="A107" s="73"/>
      <c r="B107" s="82"/>
      <c r="C107" s="83"/>
      <c r="D107" s="83"/>
      <c r="E107" s="74"/>
      <c r="F107" s="74"/>
      <c r="G107" s="95"/>
      <c r="H107" s="95"/>
      <c r="I107" s="95"/>
      <c r="J107" s="95"/>
      <c r="K107" s="95"/>
      <c r="L107" s="95"/>
      <c r="M107" s="95"/>
      <c r="N107" s="95"/>
      <c r="O107" s="95"/>
      <c r="P107" s="84"/>
      <c r="Q107" s="76"/>
      <c r="R107" s="60"/>
      <c r="S107" s="60"/>
      <c r="T107" s="60"/>
      <c r="U107" s="60"/>
      <c r="V107" s="60"/>
      <c r="W107" s="66"/>
    </row>
    <row r="108" spans="1:24" s="67" customFormat="1">
      <c r="A108" s="73"/>
      <c r="B108" s="82"/>
      <c r="C108" s="83"/>
      <c r="D108" s="83"/>
      <c r="E108" s="74"/>
      <c r="F108" s="74"/>
      <c r="G108" s="95"/>
      <c r="H108" s="95"/>
      <c r="I108" s="95"/>
      <c r="J108" s="95"/>
      <c r="K108" s="95"/>
      <c r="L108" s="95"/>
      <c r="M108" s="95"/>
      <c r="N108" s="95"/>
      <c r="O108" s="95"/>
      <c r="P108" s="84"/>
      <c r="Q108" s="76"/>
      <c r="R108" s="60"/>
      <c r="S108" s="60"/>
      <c r="T108" s="60"/>
      <c r="U108" s="60"/>
      <c r="V108" s="60"/>
      <c r="W108" s="66"/>
    </row>
    <row r="109" spans="1:24" s="67" customFormat="1">
      <c r="A109" s="73"/>
      <c r="B109" s="82"/>
      <c r="C109" s="83"/>
      <c r="D109" s="83"/>
      <c r="E109" s="74"/>
      <c r="F109" s="74"/>
      <c r="G109" s="95"/>
      <c r="H109" s="95"/>
      <c r="I109" s="95"/>
      <c r="J109" s="95"/>
      <c r="K109" s="95"/>
      <c r="L109" s="95"/>
      <c r="M109" s="95"/>
      <c r="N109" s="95"/>
      <c r="O109" s="95"/>
      <c r="P109" s="84"/>
      <c r="Q109" s="76"/>
      <c r="R109" s="60"/>
      <c r="S109" s="60"/>
      <c r="T109" s="60"/>
      <c r="U109" s="60"/>
      <c r="V109" s="60"/>
      <c r="W109" s="66"/>
    </row>
    <row r="110" spans="1:24" s="67" customFormat="1">
      <c r="A110" s="73"/>
      <c r="B110" s="82"/>
      <c r="C110" s="83"/>
      <c r="D110" s="83"/>
      <c r="E110" s="74"/>
      <c r="F110" s="74"/>
      <c r="G110" s="95"/>
      <c r="H110" s="95"/>
      <c r="I110" s="95"/>
      <c r="J110" s="95"/>
      <c r="K110" s="95"/>
      <c r="L110" s="95"/>
      <c r="M110" s="95"/>
      <c r="N110" s="95"/>
      <c r="O110" s="95"/>
      <c r="P110" s="84"/>
      <c r="Q110" s="76"/>
      <c r="R110" s="60"/>
      <c r="S110" s="60"/>
      <c r="T110" s="60"/>
      <c r="U110" s="60"/>
      <c r="V110" s="60"/>
      <c r="W110" s="66"/>
    </row>
    <row r="111" spans="1:24" s="67" customFormat="1">
      <c r="A111" s="73"/>
      <c r="B111" s="82"/>
      <c r="C111" s="83"/>
      <c r="D111" s="83"/>
      <c r="E111" s="74"/>
      <c r="F111" s="74"/>
      <c r="G111" s="95"/>
      <c r="H111" s="95"/>
      <c r="I111" s="95"/>
      <c r="J111" s="95"/>
      <c r="K111" s="95"/>
      <c r="L111" s="95"/>
      <c r="M111" s="95"/>
      <c r="N111" s="95"/>
      <c r="O111" s="95"/>
      <c r="P111" s="84"/>
      <c r="Q111" s="76"/>
      <c r="R111" s="60"/>
      <c r="S111" s="60"/>
      <c r="T111" s="60"/>
      <c r="U111" s="60"/>
      <c r="V111" s="60"/>
      <c r="W111" s="66"/>
    </row>
    <row r="112" spans="1:24" s="67" customFormat="1">
      <c r="A112" s="73"/>
      <c r="B112" s="82"/>
      <c r="C112" s="83"/>
      <c r="D112" s="83"/>
      <c r="E112" s="74"/>
      <c r="F112" s="74"/>
      <c r="G112" s="95"/>
      <c r="H112" s="95"/>
      <c r="I112" s="95"/>
      <c r="J112" s="95"/>
      <c r="K112" s="95"/>
      <c r="L112" s="95"/>
      <c r="M112" s="95"/>
      <c r="N112" s="95"/>
      <c r="O112" s="95"/>
      <c r="P112" s="84"/>
      <c r="Q112" s="76"/>
      <c r="R112" s="60"/>
      <c r="S112" s="60"/>
      <c r="T112" s="60"/>
      <c r="U112" s="60"/>
      <c r="V112" s="60"/>
      <c r="W112" s="66"/>
    </row>
    <row r="113" spans="1:24" s="97" customFormat="1" ht="12.75" customHeight="1">
      <c r="A113" s="73"/>
      <c r="B113" s="82"/>
      <c r="C113" s="83"/>
      <c r="D113" s="83"/>
      <c r="E113" s="74"/>
      <c r="F113" s="74"/>
      <c r="G113" s="95"/>
      <c r="H113" s="95"/>
      <c r="I113" s="95"/>
      <c r="J113" s="95"/>
      <c r="K113" s="95"/>
      <c r="L113" s="95"/>
      <c r="M113" s="95"/>
      <c r="N113" s="95"/>
      <c r="O113" s="95"/>
      <c r="P113" s="84"/>
      <c r="Q113" s="76"/>
      <c r="R113" s="60"/>
      <c r="S113" s="60"/>
      <c r="T113" s="60"/>
      <c r="U113" s="60"/>
      <c r="V113" s="60"/>
      <c r="W113" s="66"/>
    </row>
    <row r="114" spans="1:24" s="67" customFormat="1">
      <c r="A114" s="73"/>
      <c r="B114" s="82"/>
      <c r="C114" s="83"/>
      <c r="D114" s="83"/>
      <c r="E114" s="74"/>
      <c r="F114" s="74"/>
      <c r="G114" s="95"/>
      <c r="H114" s="95"/>
      <c r="I114" s="95"/>
      <c r="J114" s="95"/>
      <c r="K114" s="95"/>
      <c r="L114" s="95"/>
      <c r="M114" s="95"/>
      <c r="N114" s="95"/>
      <c r="O114" s="95"/>
      <c r="P114" s="84"/>
      <c r="Q114" s="76"/>
      <c r="R114" s="60"/>
      <c r="S114" s="60"/>
      <c r="T114" s="60"/>
      <c r="U114" s="60"/>
      <c r="V114" s="60"/>
      <c r="W114" s="66"/>
    </row>
    <row r="115" spans="1:24" s="67" customFormat="1">
      <c r="A115" s="73"/>
      <c r="B115" s="82"/>
      <c r="C115" s="83"/>
      <c r="D115" s="83"/>
      <c r="E115" s="74"/>
      <c r="F115" s="74"/>
      <c r="G115" s="95"/>
      <c r="H115" s="95"/>
      <c r="I115" s="95"/>
      <c r="J115" s="95"/>
      <c r="K115" s="95"/>
      <c r="L115" s="95"/>
      <c r="M115" s="95"/>
      <c r="N115" s="95"/>
      <c r="O115" s="95"/>
      <c r="P115" s="84"/>
      <c r="Q115" s="76"/>
      <c r="R115" s="60"/>
      <c r="S115" s="60"/>
      <c r="T115" s="60"/>
      <c r="U115" s="60"/>
      <c r="V115" s="60"/>
      <c r="W115" s="66"/>
    </row>
    <row r="116" spans="1:24" s="67" customFormat="1">
      <c r="A116" s="73"/>
      <c r="B116" s="82"/>
      <c r="C116" s="83"/>
      <c r="D116" s="83"/>
      <c r="E116" s="74"/>
      <c r="F116" s="74"/>
      <c r="G116" s="95"/>
      <c r="H116" s="95"/>
      <c r="I116" s="95"/>
      <c r="J116" s="95"/>
      <c r="K116" s="95"/>
      <c r="L116" s="95"/>
      <c r="M116" s="95"/>
      <c r="N116" s="95"/>
      <c r="O116" s="95"/>
      <c r="P116" s="84"/>
      <c r="Q116" s="76"/>
      <c r="R116" s="60"/>
      <c r="S116" s="60"/>
      <c r="T116" s="60"/>
      <c r="U116" s="60"/>
      <c r="V116" s="60"/>
      <c r="W116" s="66"/>
    </row>
    <row r="117" spans="1:24" s="67" customFormat="1">
      <c r="A117" s="73"/>
      <c r="B117" s="82"/>
      <c r="C117" s="83"/>
      <c r="D117" s="83"/>
      <c r="E117" s="74"/>
      <c r="F117" s="74"/>
      <c r="G117" s="95"/>
      <c r="H117" s="95"/>
      <c r="I117" s="95"/>
      <c r="J117" s="95"/>
      <c r="K117" s="95"/>
      <c r="L117" s="95"/>
      <c r="M117" s="95"/>
      <c r="N117" s="95"/>
      <c r="O117" s="95"/>
      <c r="P117" s="84"/>
      <c r="Q117" s="76"/>
      <c r="R117" s="60"/>
      <c r="S117" s="60"/>
      <c r="T117" s="60"/>
      <c r="U117" s="60"/>
      <c r="V117" s="60"/>
      <c r="W117" s="66"/>
    </row>
    <row r="118" spans="1:24" s="67" customFormat="1">
      <c r="A118" s="73"/>
      <c r="B118" s="82"/>
      <c r="C118" s="83"/>
      <c r="D118" s="83"/>
      <c r="E118" s="74"/>
      <c r="F118" s="74"/>
      <c r="G118" s="95"/>
      <c r="H118" s="95"/>
      <c r="I118" s="95"/>
      <c r="J118" s="95"/>
      <c r="K118" s="95"/>
      <c r="L118" s="95"/>
      <c r="M118" s="95"/>
      <c r="N118" s="95"/>
      <c r="O118" s="95"/>
      <c r="P118" s="84"/>
      <c r="Q118" s="76"/>
      <c r="R118" s="60"/>
      <c r="S118" s="60"/>
      <c r="T118" s="60"/>
      <c r="U118" s="60"/>
      <c r="V118" s="60"/>
      <c r="W118" s="66"/>
    </row>
    <row r="119" spans="1:24" s="67" customFormat="1">
      <c r="A119" s="73"/>
      <c r="B119" s="82"/>
      <c r="C119" s="83"/>
      <c r="D119" s="83"/>
      <c r="E119" s="74"/>
      <c r="F119" s="74"/>
      <c r="G119" s="95"/>
      <c r="H119" s="95"/>
      <c r="I119" s="95"/>
      <c r="J119" s="95"/>
      <c r="K119" s="95"/>
      <c r="L119" s="95"/>
      <c r="M119" s="95"/>
      <c r="N119" s="95"/>
      <c r="O119" s="95"/>
      <c r="P119" s="84"/>
      <c r="Q119" s="76"/>
      <c r="R119" s="60"/>
      <c r="S119" s="60"/>
      <c r="T119" s="60"/>
      <c r="U119" s="60"/>
      <c r="V119" s="60"/>
      <c r="W119" s="66"/>
    </row>
    <row r="120" spans="1:24" s="67" customFormat="1">
      <c r="A120" s="73"/>
      <c r="B120" s="82"/>
      <c r="C120" s="83"/>
      <c r="D120" s="83"/>
      <c r="E120" s="74"/>
      <c r="F120" s="74"/>
      <c r="G120" s="95"/>
      <c r="H120" s="95"/>
      <c r="I120" s="95"/>
      <c r="J120" s="95"/>
      <c r="K120" s="95"/>
      <c r="L120" s="95"/>
      <c r="M120" s="95"/>
      <c r="N120" s="95"/>
      <c r="O120" s="95"/>
      <c r="P120" s="84"/>
      <c r="Q120" s="76"/>
      <c r="R120" s="60"/>
      <c r="S120" s="60"/>
      <c r="T120" s="60"/>
      <c r="U120" s="60"/>
      <c r="V120" s="60"/>
      <c r="W120" s="66"/>
    </row>
    <row r="121" spans="1:24" s="67" customFormat="1">
      <c r="A121" s="73"/>
      <c r="B121" s="82"/>
      <c r="C121" s="83"/>
      <c r="D121" s="83"/>
      <c r="E121" s="74"/>
      <c r="F121" s="74"/>
      <c r="G121" s="95"/>
      <c r="H121" s="95"/>
      <c r="I121" s="95"/>
      <c r="J121" s="95"/>
      <c r="K121" s="95"/>
      <c r="L121" s="95"/>
      <c r="M121" s="95"/>
      <c r="N121" s="95"/>
      <c r="O121" s="95"/>
      <c r="P121" s="84"/>
      <c r="Q121" s="76"/>
      <c r="R121" s="60"/>
      <c r="S121" s="60"/>
      <c r="T121" s="60"/>
      <c r="U121" s="60"/>
      <c r="V121" s="60"/>
      <c r="W121" s="66"/>
      <c r="X121" s="97"/>
    </row>
    <row r="122" spans="1:24" s="67" customFormat="1">
      <c r="A122" s="73"/>
      <c r="B122" s="82"/>
      <c r="C122" s="83"/>
      <c r="D122" s="83"/>
      <c r="E122" s="74"/>
      <c r="F122" s="74"/>
      <c r="G122" s="95"/>
      <c r="H122" s="95"/>
      <c r="I122" s="95"/>
      <c r="J122" s="95"/>
      <c r="K122" s="95"/>
      <c r="L122" s="95"/>
      <c r="M122" s="95"/>
      <c r="N122" s="95"/>
      <c r="O122" s="95"/>
      <c r="P122" s="84"/>
      <c r="Q122" s="76"/>
      <c r="R122" s="60"/>
      <c r="S122" s="60"/>
      <c r="T122" s="60"/>
      <c r="U122" s="60"/>
      <c r="V122" s="60"/>
      <c r="W122" s="66"/>
    </row>
    <row r="123" spans="1:24" s="67" customFormat="1">
      <c r="A123" s="73"/>
      <c r="B123" s="82"/>
      <c r="C123" s="83"/>
      <c r="D123" s="83"/>
      <c r="E123" s="74"/>
      <c r="F123" s="74"/>
      <c r="G123" s="95"/>
      <c r="H123" s="95"/>
      <c r="I123" s="95"/>
      <c r="J123" s="95"/>
      <c r="K123" s="95"/>
      <c r="L123" s="95"/>
      <c r="M123" s="95"/>
      <c r="N123" s="95"/>
      <c r="O123" s="95"/>
      <c r="P123" s="84"/>
      <c r="Q123" s="76"/>
      <c r="R123" s="60"/>
      <c r="S123" s="60"/>
      <c r="T123" s="60"/>
      <c r="U123" s="60"/>
      <c r="V123" s="60"/>
      <c r="W123" s="66"/>
    </row>
    <row r="124" spans="1:24" s="97" customFormat="1" ht="12.75" customHeight="1">
      <c r="A124" s="73"/>
      <c r="B124" s="82"/>
      <c r="C124" s="83"/>
      <c r="D124" s="83"/>
      <c r="E124" s="74"/>
      <c r="F124" s="74"/>
      <c r="G124" s="95"/>
      <c r="H124" s="95"/>
      <c r="I124" s="95"/>
      <c r="J124" s="95"/>
      <c r="K124" s="95"/>
      <c r="L124" s="95"/>
      <c r="M124" s="95"/>
      <c r="N124" s="95"/>
      <c r="O124" s="95"/>
      <c r="P124" s="84"/>
      <c r="Q124" s="76"/>
      <c r="R124" s="60"/>
      <c r="S124" s="60"/>
      <c r="T124" s="60"/>
      <c r="U124" s="60"/>
      <c r="V124" s="60"/>
      <c r="W124" s="66"/>
      <c r="X124" s="67"/>
    </row>
    <row r="125" spans="1:24" s="67" customFormat="1">
      <c r="A125" s="73"/>
      <c r="B125" s="82"/>
      <c r="C125" s="83"/>
      <c r="D125" s="83"/>
      <c r="E125" s="74"/>
      <c r="F125" s="74"/>
      <c r="G125" s="95"/>
      <c r="H125" s="95"/>
      <c r="I125" s="95"/>
      <c r="J125" s="95"/>
      <c r="K125" s="95"/>
      <c r="L125" s="95"/>
      <c r="M125" s="95"/>
      <c r="N125" s="95"/>
      <c r="O125" s="95"/>
      <c r="P125" s="84"/>
      <c r="Q125" s="76"/>
      <c r="R125" s="60"/>
      <c r="S125" s="60"/>
      <c r="T125" s="60"/>
      <c r="U125" s="60"/>
      <c r="V125" s="60"/>
      <c r="W125" s="66"/>
    </row>
    <row r="126" spans="1:24" s="67" customFormat="1">
      <c r="A126" s="73"/>
      <c r="B126" s="82"/>
      <c r="C126" s="83"/>
      <c r="D126" s="83"/>
      <c r="E126" s="74"/>
      <c r="F126" s="74"/>
      <c r="G126" s="95"/>
      <c r="H126" s="95"/>
      <c r="I126" s="95"/>
      <c r="J126" s="95"/>
      <c r="K126" s="95"/>
      <c r="L126" s="95"/>
      <c r="M126" s="95"/>
      <c r="N126" s="95"/>
      <c r="O126" s="95"/>
      <c r="P126" s="84"/>
      <c r="Q126" s="76"/>
      <c r="R126" s="60"/>
      <c r="S126" s="60"/>
      <c r="T126" s="60"/>
      <c r="U126" s="60"/>
      <c r="V126" s="60"/>
      <c r="W126" s="66"/>
    </row>
    <row r="127" spans="1:24" s="67" customFormat="1">
      <c r="A127" s="73"/>
      <c r="B127" s="82"/>
      <c r="C127" s="83"/>
      <c r="D127" s="83"/>
      <c r="E127" s="74"/>
      <c r="F127" s="74"/>
      <c r="G127" s="95"/>
      <c r="H127" s="95"/>
      <c r="I127" s="95"/>
      <c r="J127" s="95"/>
      <c r="K127" s="95"/>
      <c r="L127" s="95"/>
      <c r="M127" s="95"/>
      <c r="N127" s="95"/>
      <c r="O127" s="95"/>
      <c r="P127" s="84"/>
      <c r="Q127" s="76"/>
      <c r="R127" s="60"/>
      <c r="S127" s="60"/>
      <c r="T127" s="60"/>
      <c r="U127" s="60"/>
      <c r="V127" s="60"/>
      <c r="W127" s="66"/>
    </row>
    <row r="128" spans="1:24" s="67" customFormat="1">
      <c r="A128" s="73"/>
      <c r="B128" s="82"/>
      <c r="C128" s="83"/>
      <c r="D128" s="83"/>
      <c r="E128" s="74"/>
      <c r="F128" s="74"/>
      <c r="G128" s="95"/>
      <c r="H128" s="95"/>
      <c r="I128" s="95"/>
      <c r="J128" s="95"/>
      <c r="K128" s="95"/>
      <c r="L128" s="95"/>
      <c r="M128" s="95"/>
      <c r="N128" s="95"/>
      <c r="O128" s="95"/>
      <c r="P128" s="84"/>
      <c r="Q128" s="76"/>
      <c r="R128" s="60"/>
      <c r="S128" s="60"/>
      <c r="T128" s="60"/>
      <c r="U128" s="60"/>
      <c r="V128" s="60"/>
      <c r="W128" s="66"/>
    </row>
    <row r="129" spans="1:24" s="67" customFormat="1">
      <c r="A129" s="73"/>
      <c r="B129" s="82"/>
      <c r="C129" s="83"/>
      <c r="D129" s="83"/>
      <c r="E129" s="74"/>
      <c r="F129" s="74"/>
      <c r="G129" s="95"/>
      <c r="H129" s="95"/>
      <c r="I129" s="95"/>
      <c r="J129" s="95"/>
      <c r="K129" s="95"/>
      <c r="L129" s="95"/>
      <c r="M129" s="95"/>
      <c r="N129" s="95"/>
      <c r="O129" s="95"/>
      <c r="P129" s="84"/>
      <c r="Q129" s="76"/>
      <c r="R129" s="60"/>
      <c r="S129" s="60"/>
      <c r="T129" s="60"/>
      <c r="U129" s="60"/>
      <c r="V129" s="60"/>
      <c r="W129" s="66"/>
    </row>
    <row r="130" spans="1:24" s="67" customFormat="1">
      <c r="A130" s="73"/>
      <c r="B130" s="82"/>
      <c r="C130" s="83"/>
      <c r="D130" s="83"/>
      <c r="E130" s="74"/>
      <c r="F130" s="74"/>
      <c r="G130" s="95"/>
      <c r="H130" s="95"/>
      <c r="I130" s="95"/>
      <c r="J130" s="95"/>
      <c r="K130" s="95"/>
      <c r="L130" s="95"/>
      <c r="M130" s="95"/>
      <c r="N130" s="95"/>
      <c r="O130" s="95"/>
      <c r="P130" s="84"/>
      <c r="Q130" s="76"/>
      <c r="R130" s="60"/>
      <c r="S130" s="60"/>
      <c r="T130" s="60"/>
      <c r="U130" s="60"/>
      <c r="V130" s="60"/>
      <c r="W130" s="66"/>
    </row>
    <row r="131" spans="1:24" s="67" customFormat="1">
      <c r="A131" s="73"/>
      <c r="B131" s="82"/>
      <c r="C131" s="83"/>
      <c r="D131" s="83"/>
      <c r="E131" s="74"/>
      <c r="F131" s="83"/>
      <c r="G131" s="95"/>
      <c r="H131" s="95"/>
      <c r="I131" s="95"/>
      <c r="J131" s="95"/>
      <c r="K131" s="95"/>
      <c r="L131" s="95"/>
      <c r="M131" s="95"/>
      <c r="N131" s="95"/>
      <c r="O131" s="95"/>
      <c r="P131" s="84"/>
      <c r="Q131" s="76"/>
      <c r="R131" s="60"/>
      <c r="S131" s="60"/>
      <c r="T131" s="60"/>
      <c r="U131" s="60"/>
      <c r="V131" s="60"/>
      <c r="W131" s="66"/>
    </row>
    <row r="132" spans="1:24" s="67" customFormat="1">
      <c r="A132" s="73"/>
      <c r="B132" s="82"/>
      <c r="C132" s="83"/>
      <c r="D132" s="83"/>
      <c r="E132" s="74"/>
      <c r="F132" s="83"/>
      <c r="G132" s="95"/>
      <c r="H132" s="95"/>
      <c r="I132" s="95"/>
      <c r="J132" s="95"/>
      <c r="K132" s="95"/>
      <c r="L132" s="95"/>
      <c r="M132" s="95"/>
      <c r="N132" s="95"/>
      <c r="O132" s="95"/>
      <c r="P132" s="84"/>
      <c r="Q132" s="76"/>
      <c r="R132" s="60"/>
      <c r="S132" s="60"/>
      <c r="T132" s="60"/>
      <c r="U132" s="60"/>
      <c r="V132" s="60"/>
      <c r="W132" s="66"/>
    </row>
    <row r="133" spans="1:24" s="67" customFormat="1">
      <c r="A133" s="73"/>
      <c r="B133" s="82"/>
      <c r="C133" s="83"/>
      <c r="D133" s="83"/>
      <c r="E133" s="74"/>
      <c r="F133" s="74"/>
      <c r="G133" s="95"/>
      <c r="H133" s="95"/>
      <c r="I133" s="95"/>
      <c r="J133" s="95"/>
      <c r="K133" s="95"/>
      <c r="L133" s="95"/>
      <c r="M133" s="95"/>
      <c r="N133" s="95"/>
      <c r="O133" s="95"/>
      <c r="P133" s="84"/>
      <c r="Q133" s="76"/>
      <c r="R133" s="60"/>
      <c r="S133" s="60"/>
      <c r="T133" s="60"/>
      <c r="U133" s="60"/>
      <c r="V133" s="60"/>
      <c r="W133" s="66"/>
    </row>
    <row r="134" spans="1:24" s="67" customFormat="1">
      <c r="A134" s="73"/>
      <c r="B134" s="82"/>
      <c r="C134" s="83"/>
      <c r="D134" s="83"/>
      <c r="E134" s="74"/>
      <c r="F134" s="74"/>
      <c r="G134" s="95"/>
      <c r="H134" s="95"/>
      <c r="I134" s="95"/>
      <c r="J134" s="95"/>
      <c r="K134" s="95"/>
      <c r="L134" s="95"/>
      <c r="M134" s="95"/>
      <c r="N134" s="95"/>
      <c r="O134" s="95"/>
      <c r="P134" s="84"/>
      <c r="Q134" s="76"/>
      <c r="R134" s="60"/>
      <c r="S134" s="60"/>
      <c r="T134" s="60"/>
      <c r="U134" s="60"/>
      <c r="V134" s="60"/>
      <c r="W134" s="66"/>
    </row>
    <row r="135" spans="1:24" s="67" customFormat="1">
      <c r="A135" s="73"/>
      <c r="B135" s="82"/>
      <c r="C135" s="83"/>
      <c r="D135" s="83"/>
      <c r="E135" s="74"/>
      <c r="F135" s="74"/>
      <c r="G135" s="95"/>
      <c r="H135" s="95"/>
      <c r="I135" s="95"/>
      <c r="J135" s="95"/>
      <c r="K135" s="95"/>
      <c r="L135" s="95"/>
      <c r="M135" s="95"/>
      <c r="N135" s="95"/>
      <c r="O135" s="95"/>
      <c r="P135" s="84"/>
      <c r="Q135" s="76"/>
      <c r="R135" s="60"/>
      <c r="S135" s="60"/>
      <c r="T135" s="60"/>
      <c r="U135" s="60"/>
      <c r="V135" s="60"/>
      <c r="W135" s="66"/>
    </row>
    <row r="136" spans="1:24" s="67" customFormat="1">
      <c r="A136" s="73"/>
      <c r="B136" s="82"/>
      <c r="C136" s="83"/>
      <c r="D136" s="83"/>
      <c r="E136" s="74"/>
      <c r="F136" s="83"/>
      <c r="G136" s="95"/>
      <c r="H136" s="95"/>
      <c r="I136" s="95"/>
      <c r="J136" s="95"/>
      <c r="K136" s="95"/>
      <c r="L136" s="95"/>
      <c r="M136" s="95"/>
      <c r="N136" s="95"/>
      <c r="O136" s="95"/>
      <c r="P136" s="84"/>
      <c r="Q136" s="76"/>
      <c r="R136" s="60"/>
      <c r="S136" s="60"/>
      <c r="T136" s="60"/>
      <c r="U136" s="60"/>
      <c r="V136" s="60"/>
      <c r="W136" s="66"/>
    </row>
    <row r="137" spans="1:24" s="97" customFormat="1" ht="12.75" customHeight="1">
      <c r="A137" s="73"/>
      <c r="B137" s="82"/>
      <c r="C137" s="83"/>
      <c r="D137" s="83"/>
      <c r="E137" s="74"/>
      <c r="F137" s="74"/>
      <c r="G137" s="95"/>
      <c r="H137" s="95"/>
      <c r="I137" s="95"/>
      <c r="J137" s="95"/>
      <c r="K137" s="95"/>
      <c r="L137" s="95"/>
      <c r="M137" s="95"/>
      <c r="N137" s="95"/>
      <c r="O137" s="95"/>
      <c r="P137" s="84"/>
      <c r="Q137" s="76"/>
      <c r="R137" s="60"/>
      <c r="S137" s="60"/>
      <c r="T137" s="60"/>
      <c r="U137" s="60"/>
      <c r="V137" s="60"/>
      <c r="W137" s="66"/>
      <c r="X137" s="67"/>
    </row>
    <row r="138" spans="1:24" s="67" customFormat="1">
      <c r="A138" s="73"/>
      <c r="B138" s="82"/>
      <c r="C138" s="83"/>
      <c r="D138" s="83"/>
      <c r="E138" s="74"/>
      <c r="F138" s="74"/>
      <c r="G138" s="95"/>
      <c r="H138" s="95"/>
      <c r="I138" s="95"/>
      <c r="J138" s="95"/>
      <c r="K138" s="95"/>
      <c r="L138" s="95"/>
      <c r="M138" s="95"/>
      <c r="N138" s="95"/>
      <c r="O138" s="95"/>
      <c r="P138" s="84"/>
      <c r="Q138" s="76"/>
      <c r="R138" s="60"/>
      <c r="S138" s="60"/>
      <c r="T138" s="60"/>
      <c r="U138" s="60"/>
      <c r="V138" s="60"/>
      <c r="W138" s="66"/>
    </row>
    <row r="139" spans="1:24" s="67" customFormat="1">
      <c r="A139" s="73"/>
      <c r="B139" s="82"/>
      <c r="C139" s="83"/>
      <c r="D139" s="83"/>
      <c r="E139" s="74"/>
      <c r="F139" s="74"/>
      <c r="G139" s="95"/>
      <c r="H139" s="95"/>
      <c r="I139" s="95"/>
      <c r="J139" s="95"/>
      <c r="K139" s="95"/>
      <c r="L139" s="95"/>
      <c r="M139" s="95"/>
      <c r="N139" s="95"/>
      <c r="O139" s="95"/>
      <c r="P139" s="84"/>
      <c r="Q139" s="76"/>
      <c r="R139" s="60"/>
      <c r="S139" s="60"/>
      <c r="T139" s="60"/>
      <c r="U139" s="60"/>
      <c r="V139" s="60"/>
      <c r="W139" s="66"/>
    </row>
    <row r="140" spans="1:24" s="67" customFormat="1">
      <c r="A140" s="73"/>
      <c r="B140" s="82"/>
      <c r="C140" s="83"/>
      <c r="D140" s="83"/>
      <c r="E140" s="74"/>
      <c r="F140" s="74"/>
      <c r="G140" s="95"/>
      <c r="H140" s="95"/>
      <c r="I140" s="95"/>
      <c r="J140" s="95"/>
      <c r="K140" s="95"/>
      <c r="L140" s="95"/>
      <c r="M140" s="95"/>
      <c r="N140" s="95"/>
      <c r="O140" s="95"/>
      <c r="P140" s="84"/>
      <c r="Q140" s="76"/>
      <c r="R140" s="60"/>
      <c r="S140" s="60"/>
      <c r="T140" s="60"/>
      <c r="U140" s="60"/>
      <c r="V140" s="60"/>
      <c r="W140" s="66"/>
    </row>
    <row r="141" spans="1:24" s="67" customFormat="1">
      <c r="A141" s="73"/>
      <c r="B141" s="82"/>
      <c r="C141" s="83"/>
      <c r="D141" s="83"/>
      <c r="E141" s="74"/>
      <c r="F141" s="74"/>
      <c r="G141" s="95"/>
      <c r="H141" s="95"/>
      <c r="I141" s="95"/>
      <c r="J141" s="95"/>
      <c r="K141" s="95"/>
      <c r="L141" s="95"/>
      <c r="M141" s="95"/>
      <c r="N141" s="95"/>
      <c r="O141" s="95"/>
      <c r="P141" s="84"/>
      <c r="Q141" s="76"/>
      <c r="R141" s="60"/>
      <c r="S141" s="60"/>
      <c r="T141" s="60"/>
      <c r="U141" s="60"/>
      <c r="V141" s="60"/>
      <c r="W141" s="66"/>
    </row>
    <row r="142" spans="1:24" s="67" customFormat="1">
      <c r="A142" s="73"/>
      <c r="B142" s="82"/>
      <c r="C142" s="83"/>
      <c r="D142" s="83"/>
      <c r="E142" s="74"/>
      <c r="F142" s="74"/>
      <c r="G142" s="95"/>
      <c r="H142" s="95"/>
      <c r="I142" s="95"/>
      <c r="J142" s="95"/>
      <c r="K142" s="95"/>
      <c r="L142" s="95"/>
      <c r="M142" s="95"/>
      <c r="N142" s="95"/>
      <c r="O142" s="95"/>
      <c r="P142" s="84"/>
      <c r="Q142" s="76"/>
      <c r="R142" s="60"/>
      <c r="S142" s="60"/>
      <c r="T142" s="60"/>
      <c r="U142" s="60"/>
      <c r="V142" s="60"/>
      <c r="W142" s="66"/>
    </row>
    <row r="143" spans="1:24" s="67" customFormat="1">
      <c r="A143" s="73"/>
      <c r="B143" s="82"/>
      <c r="C143" s="83"/>
      <c r="D143" s="83"/>
      <c r="E143" s="74"/>
      <c r="F143" s="74"/>
      <c r="G143" s="95"/>
      <c r="H143" s="95"/>
      <c r="I143" s="95"/>
      <c r="J143" s="95"/>
      <c r="K143" s="95"/>
      <c r="L143" s="95"/>
      <c r="M143" s="95"/>
      <c r="N143" s="95"/>
      <c r="O143" s="95"/>
      <c r="P143" s="84"/>
      <c r="Q143" s="76"/>
      <c r="R143" s="60"/>
      <c r="S143" s="60"/>
      <c r="T143" s="60"/>
      <c r="U143" s="60"/>
      <c r="V143" s="60"/>
      <c r="W143" s="66"/>
    </row>
    <row r="144" spans="1:24" s="67" customFormat="1">
      <c r="A144" s="73"/>
      <c r="B144" s="82"/>
      <c r="C144" s="83"/>
      <c r="D144" s="83"/>
      <c r="E144" s="74"/>
      <c r="F144" s="74"/>
      <c r="G144" s="95"/>
      <c r="H144" s="95"/>
      <c r="I144" s="95"/>
      <c r="J144" s="95"/>
      <c r="K144" s="95"/>
      <c r="L144" s="95"/>
      <c r="M144" s="95"/>
      <c r="N144" s="95"/>
      <c r="O144" s="95"/>
      <c r="P144" s="84"/>
      <c r="Q144" s="76"/>
      <c r="R144" s="60"/>
      <c r="S144" s="60"/>
      <c r="T144" s="60"/>
      <c r="U144" s="60"/>
      <c r="V144" s="60"/>
      <c r="W144" s="66"/>
    </row>
    <row r="145" spans="1:23" s="67" customFormat="1">
      <c r="A145" s="73"/>
      <c r="B145" s="82"/>
      <c r="C145" s="83"/>
      <c r="D145" s="83"/>
      <c r="E145" s="74"/>
      <c r="F145" s="74"/>
      <c r="G145" s="95"/>
      <c r="H145" s="95"/>
      <c r="I145" s="95"/>
      <c r="J145" s="95"/>
      <c r="K145" s="95"/>
      <c r="L145" s="95"/>
      <c r="M145" s="95"/>
      <c r="N145" s="95"/>
      <c r="O145" s="95"/>
      <c r="P145" s="84"/>
      <c r="Q145" s="76"/>
      <c r="R145" s="60"/>
      <c r="S145" s="60"/>
      <c r="T145" s="60"/>
      <c r="U145" s="60"/>
      <c r="V145" s="60"/>
      <c r="W145" s="66"/>
    </row>
    <row r="146" spans="1:23" s="67" customFormat="1">
      <c r="A146" s="73"/>
      <c r="B146" s="82"/>
      <c r="C146" s="83"/>
      <c r="D146" s="83"/>
      <c r="E146" s="74"/>
      <c r="F146" s="74"/>
      <c r="G146" s="95"/>
      <c r="H146" s="95"/>
      <c r="I146" s="95"/>
      <c r="J146" s="95"/>
      <c r="K146" s="95"/>
      <c r="L146" s="95"/>
      <c r="M146" s="95"/>
      <c r="N146" s="95"/>
      <c r="O146" s="95"/>
      <c r="P146" s="84"/>
      <c r="Q146" s="76"/>
      <c r="R146" s="60"/>
      <c r="S146" s="60"/>
      <c r="T146" s="60"/>
      <c r="U146" s="60"/>
      <c r="V146" s="60"/>
      <c r="W146" s="66"/>
    </row>
    <row r="147" spans="1:23" s="67" customFormat="1">
      <c r="A147" s="73"/>
      <c r="B147" s="82"/>
      <c r="C147" s="83"/>
      <c r="D147" s="83"/>
      <c r="E147" s="74"/>
      <c r="F147" s="83"/>
      <c r="G147" s="95"/>
      <c r="H147" s="95"/>
      <c r="I147" s="95"/>
      <c r="J147" s="95"/>
      <c r="K147" s="95"/>
      <c r="L147" s="95"/>
      <c r="M147" s="95"/>
      <c r="N147" s="95"/>
      <c r="O147" s="95"/>
      <c r="P147" s="84"/>
      <c r="Q147" s="76"/>
      <c r="R147" s="60"/>
      <c r="S147" s="60"/>
      <c r="T147" s="60"/>
      <c r="U147" s="60"/>
      <c r="V147" s="60"/>
      <c r="W147" s="66"/>
    </row>
    <row r="148" spans="1:23" s="67" customFormat="1">
      <c r="A148" s="73"/>
      <c r="B148" s="82"/>
      <c r="C148" s="83"/>
      <c r="D148" s="83"/>
      <c r="E148" s="74"/>
      <c r="F148" s="74"/>
      <c r="G148" s="95"/>
      <c r="H148" s="95"/>
      <c r="I148" s="95"/>
      <c r="J148" s="95"/>
      <c r="K148" s="95"/>
      <c r="L148" s="95"/>
      <c r="M148" s="95"/>
      <c r="N148" s="95"/>
      <c r="O148" s="95"/>
      <c r="P148" s="84"/>
      <c r="Q148" s="76"/>
      <c r="R148" s="60"/>
      <c r="S148" s="60"/>
      <c r="T148" s="60"/>
      <c r="U148" s="60"/>
      <c r="V148" s="60"/>
      <c r="W148" s="66"/>
    </row>
    <row r="149" spans="1:23" s="67" customFormat="1">
      <c r="A149" s="73"/>
      <c r="B149" s="82"/>
      <c r="C149" s="83"/>
      <c r="D149" s="83"/>
      <c r="E149" s="74"/>
      <c r="F149" s="83"/>
      <c r="G149" s="72"/>
      <c r="H149" s="72"/>
      <c r="I149" s="72"/>
      <c r="J149" s="72"/>
      <c r="K149" s="72"/>
      <c r="L149" s="72"/>
      <c r="M149" s="72"/>
      <c r="N149" s="72"/>
      <c r="O149" s="72"/>
      <c r="P149" s="84"/>
      <c r="Q149" s="76"/>
      <c r="R149" s="60"/>
      <c r="S149" s="60"/>
      <c r="T149" s="60"/>
      <c r="U149" s="60"/>
      <c r="V149" s="60"/>
      <c r="W149" s="66"/>
    </row>
    <row r="150" spans="1:23" s="67" customFormat="1">
      <c r="A150" s="73"/>
      <c r="B150" s="106"/>
      <c r="C150" s="83"/>
      <c r="D150" s="83"/>
      <c r="E150" s="74"/>
      <c r="F150" s="74"/>
      <c r="G150" s="95"/>
      <c r="H150" s="95"/>
      <c r="I150" s="95"/>
      <c r="J150" s="95"/>
      <c r="K150" s="95"/>
      <c r="L150" s="95"/>
      <c r="M150" s="95"/>
      <c r="N150" s="95"/>
      <c r="O150" s="95"/>
      <c r="P150" s="84"/>
      <c r="Q150" s="76"/>
      <c r="R150" s="60"/>
      <c r="S150" s="60"/>
      <c r="T150" s="60"/>
      <c r="U150" s="60"/>
      <c r="V150" s="60"/>
      <c r="W150" s="66"/>
    </row>
    <row r="151" spans="1:23" s="67" customFormat="1">
      <c r="A151" s="73"/>
      <c r="B151" s="106"/>
      <c r="C151" s="83"/>
      <c r="D151" s="83"/>
      <c r="E151" s="74"/>
      <c r="F151" s="74"/>
      <c r="G151" s="95"/>
      <c r="H151" s="95"/>
      <c r="I151" s="95"/>
      <c r="J151" s="95"/>
      <c r="K151" s="95"/>
      <c r="L151" s="95"/>
      <c r="M151" s="95"/>
      <c r="N151" s="95"/>
      <c r="O151" s="95"/>
      <c r="P151" s="84"/>
      <c r="Q151" s="76"/>
      <c r="R151" s="97"/>
      <c r="S151" s="97"/>
      <c r="T151" s="97"/>
      <c r="U151" s="97"/>
      <c r="V151" s="97"/>
      <c r="W151" s="104"/>
    </row>
    <row r="152" spans="1:23" s="67" customFormat="1">
      <c r="A152" s="73"/>
      <c r="B152" s="82"/>
      <c r="C152" s="83"/>
      <c r="D152" s="83"/>
      <c r="E152" s="74"/>
      <c r="F152" s="74"/>
      <c r="G152" s="95"/>
      <c r="H152" s="95"/>
      <c r="I152" s="95"/>
      <c r="J152" s="95"/>
      <c r="K152" s="95"/>
      <c r="L152" s="95"/>
      <c r="M152" s="95"/>
      <c r="N152" s="95"/>
      <c r="O152" s="95"/>
      <c r="P152" s="84"/>
      <c r="Q152" s="76"/>
      <c r="R152" s="60"/>
      <c r="S152" s="60"/>
      <c r="T152" s="60"/>
      <c r="U152" s="60"/>
      <c r="V152" s="60"/>
      <c r="W152" s="66"/>
    </row>
    <row r="153" spans="1:23" s="67" customFormat="1">
      <c r="A153" s="73"/>
      <c r="B153" s="82"/>
      <c r="C153" s="83"/>
      <c r="D153" s="83"/>
      <c r="E153" s="74"/>
      <c r="F153" s="74"/>
      <c r="G153" s="95"/>
      <c r="H153" s="95"/>
      <c r="I153" s="95"/>
      <c r="J153" s="95"/>
      <c r="K153" s="95"/>
      <c r="L153" s="95"/>
      <c r="M153" s="95"/>
      <c r="N153" s="95"/>
      <c r="O153" s="95"/>
      <c r="P153" s="84"/>
      <c r="Q153" s="76"/>
      <c r="R153" s="60"/>
      <c r="S153" s="60"/>
      <c r="T153" s="60"/>
      <c r="U153" s="60"/>
      <c r="V153" s="60"/>
      <c r="W153" s="66"/>
    </row>
    <row r="154" spans="1:23" s="67" customFormat="1">
      <c r="A154" s="73"/>
      <c r="B154" s="72"/>
      <c r="C154" s="83"/>
      <c r="D154" s="83"/>
      <c r="E154" s="74"/>
      <c r="F154" s="74"/>
      <c r="G154" s="95"/>
      <c r="H154" s="95"/>
      <c r="I154" s="95"/>
      <c r="J154" s="95"/>
      <c r="K154" s="95"/>
      <c r="L154" s="95"/>
      <c r="M154" s="95"/>
      <c r="N154" s="95"/>
      <c r="O154" s="95"/>
      <c r="P154" s="84"/>
      <c r="Q154" s="76"/>
      <c r="R154" s="60"/>
      <c r="S154" s="60"/>
      <c r="T154" s="60"/>
      <c r="U154" s="60"/>
      <c r="V154" s="60"/>
      <c r="W154" s="66"/>
    </row>
    <row r="155" spans="1:23" s="67" customFormat="1">
      <c r="A155" s="73"/>
      <c r="B155" s="82"/>
      <c r="C155" s="83"/>
      <c r="D155" s="83"/>
      <c r="E155" s="74"/>
      <c r="F155" s="83"/>
      <c r="G155" s="95"/>
      <c r="H155" s="95"/>
      <c r="I155" s="95"/>
      <c r="J155" s="95"/>
      <c r="K155" s="95"/>
      <c r="L155" s="95"/>
      <c r="M155" s="95"/>
      <c r="N155" s="95"/>
      <c r="O155" s="95"/>
      <c r="P155" s="84"/>
      <c r="Q155" s="76"/>
      <c r="R155" s="60"/>
      <c r="S155" s="60"/>
      <c r="T155" s="60"/>
      <c r="U155" s="60"/>
      <c r="V155" s="60"/>
      <c r="W155" s="66"/>
    </row>
    <row r="156" spans="1:23" s="67" customFormat="1">
      <c r="A156" s="73"/>
      <c r="B156" s="82"/>
      <c r="C156" s="83"/>
      <c r="D156" s="83"/>
      <c r="E156" s="74"/>
      <c r="F156" s="74"/>
      <c r="G156" s="95"/>
      <c r="H156" s="95"/>
      <c r="I156" s="95"/>
      <c r="J156" s="95"/>
      <c r="K156" s="95"/>
      <c r="L156" s="95"/>
      <c r="M156" s="95"/>
      <c r="N156" s="95"/>
      <c r="O156" s="95"/>
      <c r="P156" s="84"/>
      <c r="Q156" s="76"/>
      <c r="R156" s="60"/>
      <c r="S156" s="60"/>
      <c r="T156" s="60"/>
      <c r="U156" s="60"/>
      <c r="V156" s="60"/>
      <c r="W156" s="66"/>
    </row>
    <row r="157" spans="1:23" s="67" customFormat="1">
      <c r="A157" s="73"/>
      <c r="B157" s="82"/>
      <c r="C157" s="83"/>
      <c r="D157" s="83"/>
      <c r="E157" s="74"/>
      <c r="F157" s="74"/>
      <c r="G157" s="95"/>
      <c r="H157" s="95"/>
      <c r="I157" s="95"/>
      <c r="J157" s="95"/>
      <c r="K157" s="95"/>
      <c r="L157" s="95"/>
      <c r="M157" s="95"/>
      <c r="N157" s="95"/>
      <c r="O157" s="95"/>
      <c r="P157" s="84"/>
      <c r="Q157" s="76"/>
      <c r="R157" s="60"/>
      <c r="S157" s="60"/>
      <c r="T157" s="60"/>
      <c r="U157" s="60"/>
      <c r="V157" s="60"/>
      <c r="W157" s="66"/>
    </row>
    <row r="158" spans="1:23" s="67" customFormat="1">
      <c r="A158" s="73"/>
      <c r="B158" s="82"/>
      <c r="C158" s="83"/>
      <c r="D158" s="83"/>
      <c r="E158" s="74"/>
      <c r="F158" s="74"/>
      <c r="G158" s="95"/>
      <c r="H158" s="95"/>
      <c r="I158" s="95"/>
      <c r="J158" s="95"/>
      <c r="K158" s="95"/>
      <c r="L158" s="95"/>
      <c r="M158" s="95"/>
      <c r="N158" s="95"/>
      <c r="O158" s="95"/>
      <c r="P158" s="84"/>
      <c r="Q158" s="76"/>
      <c r="R158" s="60"/>
      <c r="S158" s="60"/>
      <c r="T158" s="60"/>
      <c r="U158" s="60"/>
      <c r="V158" s="60"/>
      <c r="W158" s="66"/>
    </row>
    <row r="159" spans="1:23" s="67" customFormat="1">
      <c r="A159" s="73"/>
      <c r="B159" s="82"/>
      <c r="C159" s="83"/>
      <c r="D159" s="83"/>
      <c r="E159" s="74"/>
      <c r="F159" s="74"/>
      <c r="G159" s="95"/>
      <c r="H159" s="95"/>
      <c r="I159" s="95"/>
      <c r="J159" s="95"/>
      <c r="K159" s="95"/>
      <c r="L159" s="95"/>
      <c r="M159" s="95"/>
      <c r="N159" s="95"/>
      <c r="O159" s="95"/>
      <c r="P159" s="84"/>
      <c r="Q159" s="76"/>
      <c r="R159" s="60"/>
      <c r="S159" s="60"/>
      <c r="T159" s="60"/>
      <c r="U159" s="60"/>
      <c r="V159" s="60"/>
      <c r="W159" s="66"/>
    </row>
    <row r="160" spans="1:23" s="67" customFormat="1">
      <c r="A160" s="73"/>
      <c r="B160" s="72"/>
      <c r="C160" s="83"/>
      <c r="D160" s="83"/>
      <c r="E160" s="74"/>
      <c r="F160" s="74"/>
      <c r="G160" s="95"/>
      <c r="H160" s="95"/>
      <c r="I160" s="95"/>
      <c r="J160" s="95"/>
      <c r="K160" s="95"/>
      <c r="L160" s="95"/>
      <c r="M160" s="95"/>
      <c r="N160" s="95"/>
      <c r="O160" s="95"/>
      <c r="P160" s="84"/>
      <c r="Q160" s="76"/>
      <c r="R160" s="60"/>
      <c r="S160" s="60"/>
      <c r="T160" s="60"/>
      <c r="U160" s="60"/>
      <c r="V160" s="60"/>
      <c r="W160" s="66"/>
    </row>
    <row r="161" spans="1:23" s="67" customFormat="1">
      <c r="A161" s="73"/>
      <c r="B161" s="82"/>
      <c r="C161" s="83"/>
      <c r="D161" s="83"/>
      <c r="E161" s="74"/>
      <c r="F161" s="74"/>
      <c r="G161" s="95"/>
      <c r="H161" s="95"/>
      <c r="I161" s="95"/>
      <c r="J161" s="95"/>
      <c r="K161" s="95"/>
      <c r="L161" s="95"/>
      <c r="M161" s="95"/>
      <c r="N161" s="95"/>
      <c r="O161" s="95"/>
      <c r="P161" s="84"/>
      <c r="Q161" s="76"/>
      <c r="R161" s="60"/>
      <c r="S161" s="60"/>
      <c r="T161" s="60"/>
      <c r="U161" s="60"/>
      <c r="V161" s="60"/>
      <c r="W161" s="66"/>
    </row>
    <row r="162" spans="1:23" s="67" customFormat="1">
      <c r="A162" s="73"/>
      <c r="B162" s="82"/>
      <c r="C162" s="83"/>
      <c r="D162" s="83"/>
      <c r="E162" s="74"/>
      <c r="F162" s="74"/>
      <c r="G162" s="95"/>
      <c r="H162" s="95"/>
      <c r="I162" s="95"/>
      <c r="J162" s="95"/>
      <c r="K162" s="95"/>
      <c r="L162" s="95"/>
      <c r="M162" s="95"/>
      <c r="N162" s="95"/>
      <c r="O162" s="95"/>
      <c r="P162" s="84"/>
      <c r="Q162" s="76"/>
      <c r="R162" s="60"/>
      <c r="S162" s="60"/>
      <c r="T162" s="60"/>
      <c r="U162" s="60"/>
      <c r="V162" s="60"/>
      <c r="W162" s="66"/>
    </row>
    <row r="163" spans="1:23" s="67" customFormat="1">
      <c r="A163" s="73"/>
      <c r="B163" s="82"/>
      <c r="C163" s="83"/>
      <c r="D163" s="83"/>
      <c r="E163" s="74"/>
      <c r="F163" s="83"/>
      <c r="G163" s="95"/>
      <c r="H163" s="95"/>
      <c r="I163" s="95"/>
      <c r="J163" s="95"/>
      <c r="K163" s="95"/>
      <c r="L163" s="95"/>
      <c r="M163" s="95"/>
      <c r="N163" s="95"/>
      <c r="O163" s="95"/>
      <c r="P163" s="84"/>
      <c r="Q163" s="76"/>
      <c r="R163" s="60"/>
      <c r="S163" s="60"/>
      <c r="T163" s="60"/>
      <c r="U163" s="60"/>
      <c r="V163" s="60"/>
      <c r="W163" s="66"/>
    </row>
    <row r="164" spans="1:23" s="67" customFormat="1">
      <c r="A164" s="73"/>
      <c r="B164" s="82"/>
      <c r="C164" s="83"/>
      <c r="D164" s="83"/>
      <c r="E164" s="74"/>
      <c r="F164" s="74"/>
      <c r="G164" s="95"/>
      <c r="H164" s="95"/>
      <c r="I164" s="95"/>
      <c r="J164" s="95"/>
      <c r="K164" s="95"/>
      <c r="L164" s="95"/>
      <c r="M164" s="95"/>
      <c r="N164" s="95"/>
      <c r="O164" s="95"/>
      <c r="P164" s="84"/>
      <c r="Q164" s="76"/>
      <c r="R164" s="60"/>
      <c r="S164" s="60"/>
      <c r="T164" s="60"/>
      <c r="U164" s="60"/>
      <c r="V164" s="60"/>
      <c r="W164" s="66"/>
    </row>
    <row r="165" spans="1:23" s="67" customFormat="1">
      <c r="A165" s="73"/>
      <c r="B165" s="82"/>
      <c r="C165" s="83"/>
      <c r="D165" s="83"/>
      <c r="E165" s="74"/>
      <c r="F165" s="83"/>
      <c r="G165" s="95"/>
      <c r="H165" s="95"/>
      <c r="I165" s="95"/>
      <c r="J165" s="95"/>
      <c r="K165" s="95"/>
      <c r="L165" s="95"/>
      <c r="M165" s="95"/>
      <c r="N165" s="95"/>
      <c r="O165" s="95"/>
      <c r="P165" s="84"/>
      <c r="Q165" s="76"/>
      <c r="R165" s="60"/>
      <c r="S165" s="60"/>
      <c r="T165" s="60"/>
      <c r="U165" s="60"/>
      <c r="V165" s="60"/>
      <c r="W165" s="66"/>
    </row>
    <row r="166" spans="1:23" s="67" customFormat="1">
      <c r="A166" s="73"/>
      <c r="B166" s="82"/>
      <c r="C166" s="83"/>
      <c r="D166" s="83"/>
      <c r="E166" s="74"/>
      <c r="F166" s="74"/>
      <c r="G166" s="95"/>
      <c r="H166" s="95"/>
      <c r="I166" s="95"/>
      <c r="J166" s="95"/>
      <c r="K166" s="95"/>
      <c r="L166" s="95"/>
      <c r="M166" s="95"/>
      <c r="N166" s="95"/>
      <c r="O166" s="95"/>
      <c r="P166" s="84"/>
      <c r="Q166" s="76"/>
      <c r="R166" s="60"/>
      <c r="S166" s="60"/>
      <c r="T166" s="60"/>
      <c r="U166" s="60"/>
      <c r="V166" s="60"/>
      <c r="W166" s="66"/>
    </row>
    <row r="167" spans="1:23" s="67" customFormat="1">
      <c r="A167" s="73"/>
      <c r="B167" s="82"/>
      <c r="C167" s="83"/>
      <c r="D167" s="83"/>
      <c r="E167" s="74"/>
      <c r="F167" s="74"/>
      <c r="G167" s="95"/>
      <c r="H167" s="95"/>
      <c r="I167" s="95"/>
      <c r="J167" s="95"/>
      <c r="K167" s="95"/>
      <c r="L167" s="95"/>
      <c r="M167" s="95"/>
      <c r="N167" s="95"/>
      <c r="O167" s="95"/>
      <c r="P167" s="84"/>
      <c r="Q167" s="76"/>
      <c r="R167" s="60"/>
      <c r="S167" s="60"/>
      <c r="T167" s="60"/>
      <c r="U167" s="60"/>
      <c r="V167" s="60"/>
      <c r="W167" s="66"/>
    </row>
    <row r="168" spans="1:23" s="67" customFormat="1">
      <c r="A168" s="73"/>
      <c r="B168" s="82"/>
      <c r="C168" s="83"/>
      <c r="D168" s="83"/>
      <c r="E168" s="74"/>
      <c r="F168" s="74"/>
      <c r="G168" s="95"/>
      <c r="H168" s="95"/>
      <c r="I168" s="95"/>
      <c r="J168" s="95"/>
      <c r="K168" s="95"/>
      <c r="L168" s="95"/>
      <c r="M168" s="95"/>
      <c r="N168" s="95"/>
      <c r="O168" s="95"/>
      <c r="P168" s="84"/>
      <c r="Q168" s="76"/>
      <c r="R168" s="60"/>
      <c r="S168" s="60"/>
      <c r="T168" s="60"/>
      <c r="U168" s="60"/>
      <c r="V168" s="60"/>
      <c r="W168" s="66"/>
    </row>
    <row r="169" spans="1:23" s="67" customFormat="1">
      <c r="A169" s="73"/>
      <c r="B169" s="82"/>
      <c r="C169" s="83"/>
      <c r="D169" s="83"/>
      <c r="E169" s="74"/>
      <c r="F169" s="74"/>
      <c r="G169" s="95"/>
      <c r="H169" s="95"/>
      <c r="I169" s="95"/>
      <c r="J169" s="95"/>
      <c r="K169" s="95"/>
      <c r="L169" s="95"/>
      <c r="M169" s="95"/>
      <c r="N169" s="95"/>
      <c r="O169" s="95"/>
      <c r="P169" s="84"/>
      <c r="Q169" s="76"/>
      <c r="R169" s="60"/>
      <c r="S169" s="60"/>
      <c r="T169" s="60"/>
      <c r="U169" s="60"/>
      <c r="V169" s="60"/>
      <c r="W169" s="66"/>
    </row>
    <row r="170" spans="1:23" s="67" customFormat="1">
      <c r="A170" s="73"/>
      <c r="B170" s="82"/>
      <c r="C170" s="83"/>
      <c r="D170" s="83"/>
      <c r="E170" s="74"/>
      <c r="F170" s="74"/>
      <c r="G170" s="95"/>
      <c r="H170" s="95"/>
      <c r="I170" s="95"/>
      <c r="J170" s="95"/>
      <c r="K170" s="95"/>
      <c r="L170" s="95"/>
      <c r="M170" s="95"/>
      <c r="N170" s="95"/>
      <c r="O170" s="95"/>
      <c r="P170" s="84"/>
      <c r="Q170" s="76"/>
      <c r="R170" s="60"/>
      <c r="S170" s="60"/>
      <c r="T170" s="60"/>
      <c r="U170" s="60"/>
      <c r="V170" s="60"/>
      <c r="W170" s="66"/>
    </row>
    <row r="171" spans="1:23" s="67" customFormat="1">
      <c r="A171" s="73"/>
      <c r="B171" s="82"/>
      <c r="C171" s="83"/>
      <c r="D171" s="83"/>
      <c r="E171" s="74"/>
      <c r="F171" s="83"/>
      <c r="G171" s="95"/>
      <c r="H171" s="95"/>
      <c r="I171" s="95"/>
      <c r="J171" s="95"/>
      <c r="K171" s="95"/>
      <c r="L171" s="95"/>
      <c r="M171" s="95"/>
      <c r="N171" s="95"/>
      <c r="O171" s="95"/>
      <c r="P171" s="84"/>
      <c r="Q171" s="76"/>
      <c r="R171" s="60"/>
      <c r="S171" s="60"/>
      <c r="T171" s="60"/>
      <c r="U171" s="60"/>
      <c r="V171" s="60"/>
      <c r="W171" s="66"/>
    </row>
    <row r="172" spans="1:23" s="67" customFormat="1">
      <c r="A172" s="73"/>
      <c r="B172" s="82"/>
      <c r="C172" s="83"/>
      <c r="D172" s="83"/>
      <c r="E172" s="74"/>
      <c r="F172" s="107"/>
      <c r="G172" s="95"/>
      <c r="H172" s="108"/>
      <c r="I172" s="108"/>
      <c r="J172" s="108"/>
      <c r="K172" s="108"/>
      <c r="L172" s="108"/>
      <c r="M172" s="108"/>
      <c r="N172" s="108"/>
      <c r="O172" s="108"/>
      <c r="P172" s="109"/>
      <c r="Q172" s="110"/>
      <c r="R172" s="60"/>
      <c r="S172" s="60"/>
      <c r="T172" s="60"/>
      <c r="U172" s="60"/>
      <c r="V172" s="60"/>
      <c r="W172" s="66"/>
    </row>
    <row r="173" spans="1:23" s="67" customFormat="1">
      <c r="A173" s="73"/>
      <c r="B173" s="82"/>
      <c r="C173" s="83"/>
      <c r="D173" s="83"/>
      <c r="E173" s="74"/>
      <c r="F173" s="74"/>
      <c r="G173" s="95"/>
      <c r="H173" s="95"/>
      <c r="I173" s="95"/>
      <c r="J173" s="95"/>
      <c r="K173" s="95"/>
      <c r="L173" s="95"/>
      <c r="M173" s="95"/>
      <c r="N173" s="95"/>
      <c r="O173" s="95"/>
      <c r="P173" s="84"/>
      <c r="Q173" s="76"/>
      <c r="R173" s="60"/>
      <c r="S173" s="60"/>
      <c r="T173" s="60"/>
      <c r="U173" s="60"/>
      <c r="V173" s="60"/>
      <c r="W173" s="66"/>
    </row>
    <row r="174" spans="1:23" s="67" customFormat="1">
      <c r="A174" s="73"/>
      <c r="B174" s="82"/>
      <c r="C174" s="83"/>
      <c r="D174" s="83"/>
      <c r="E174" s="74"/>
      <c r="F174" s="74"/>
      <c r="G174" s="95"/>
      <c r="H174" s="95"/>
      <c r="I174" s="95"/>
      <c r="J174" s="95"/>
      <c r="K174" s="95"/>
      <c r="L174" s="95"/>
      <c r="M174" s="95"/>
      <c r="N174" s="95"/>
      <c r="O174" s="95"/>
      <c r="P174" s="84"/>
      <c r="Q174" s="76"/>
      <c r="R174" s="60"/>
      <c r="S174" s="60"/>
      <c r="T174" s="60"/>
      <c r="U174" s="60"/>
      <c r="V174" s="60"/>
      <c r="W174" s="66"/>
    </row>
    <row r="175" spans="1:23" s="67" customFormat="1">
      <c r="A175" s="73"/>
      <c r="B175" s="82"/>
      <c r="C175" s="83"/>
      <c r="D175" s="83"/>
      <c r="E175" s="74"/>
      <c r="F175" s="74"/>
      <c r="G175" s="95"/>
      <c r="H175" s="95"/>
      <c r="I175" s="95"/>
      <c r="J175" s="95"/>
      <c r="K175" s="95"/>
      <c r="L175" s="95"/>
      <c r="M175" s="95"/>
      <c r="N175" s="95"/>
      <c r="O175" s="95"/>
      <c r="P175" s="84"/>
      <c r="Q175" s="76"/>
      <c r="R175" s="97"/>
      <c r="S175" s="97"/>
      <c r="T175" s="97"/>
      <c r="U175" s="97"/>
      <c r="V175" s="97"/>
      <c r="W175" s="104"/>
    </row>
    <row r="176" spans="1:23" s="67" customFormat="1">
      <c r="A176" s="73"/>
      <c r="B176" s="82"/>
      <c r="C176" s="83"/>
      <c r="D176" s="83"/>
      <c r="E176" s="74"/>
      <c r="F176" s="74"/>
      <c r="G176" s="95"/>
      <c r="H176" s="95"/>
      <c r="I176" s="95"/>
      <c r="J176" s="95"/>
      <c r="K176" s="95"/>
      <c r="L176" s="95"/>
      <c r="M176" s="95"/>
      <c r="N176" s="95"/>
      <c r="O176" s="95"/>
      <c r="P176" s="84"/>
      <c r="Q176" s="76"/>
      <c r="R176" s="60"/>
      <c r="S176" s="60"/>
      <c r="T176" s="60"/>
      <c r="U176" s="60"/>
      <c r="V176" s="60"/>
      <c r="W176" s="66"/>
    </row>
    <row r="177" spans="1:23" s="67" customFormat="1">
      <c r="A177" s="73"/>
      <c r="B177" s="82"/>
      <c r="C177" s="83"/>
      <c r="D177" s="83"/>
      <c r="E177" s="74"/>
      <c r="F177" s="74"/>
      <c r="G177" s="95"/>
      <c r="H177" s="95"/>
      <c r="I177" s="95"/>
      <c r="J177" s="95"/>
      <c r="K177" s="95"/>
      <c r="L177" s="95"/>
      <c r="M177" s="95"/>
      <c r="N177" s="95"/>
      <c r="O177" s="95"/>
      <c r="P177" s="84"/>
      <c r="Q177" s="76"/>
      <c r="R177" s="60"/>
      <c r="S177" s="60"/>
      <c r="T177" s="60"/>
      <c r="U177" s="60"/>
      <c r="V177" s="60"/>
      <c r="W177" s="66"/>
    </row>
    <row r="178" spans="1:23" s="67" customFormat="1">
      <c r="A178" s="73"/>
      <c r="B178" s="82"/>
      <c r="C178" s="83"/>
      <c r="D178" s="83"/>
      <c r="E178" s="74"/>
      <c r="F178" s="74"/>
      <c r="G178" s="95"/>
      <c r="H178" s="95"/>
      <c r="I178" s="95"/>
      <c r="J178" s="95"/>
      <c r="K178" s="95"/>
      <c r="L178" s="95"/>
      <c r="M178" s="95"/>
      <c r="N178" s="95"/>
      <c r="O178" s="95"/>
      <c r="P178" s="84"/>
      <c r="Q178" s="76"/>
      <c r="R178" s="60"/>
      <c r="S178" s="60"/>
      <c r="T178" s="60"/>
      <c r="U178" s="60"/>
      <c r="V178" s="60"/>
      <c r="W178" s="66"/>
    </row>
    <row r="179" spans="1:23" s="67" customFormat="1">
      <c r="A179" s="73"/>
      <c r="B179" s="82"/>
      <c r="C179" s="83"/>
      <c r="D179" s="83"/>
      <c r="E179" s="74"/>
      <c r="F179" s="74"/>
      <c r="G179" s="95"/>
      <c r="H179" s="95"/>
      <c r="I179" s="95"/>
      <c r="J179" s="95"/>
      <c r="K179" s="95"/>
      <c r="L179" s="95"/>
      <c r="M179" s="95"/>
      <c r="N179" s="95"/>
      <c r="O179" s="95"/>
      <c r="P179" s="84"/>
      <c r="Q179" s="76"/>
      <c r="R179" s="60"/>
      <c r="S179" s="60"/>
      <c r="T179" s="60"/>
      <c r="U179" s="60"/>
      <c r="V179" s="60"/>
      <c r="W179" s="66"/>
    </row>
    <row r="180" spans="1:23" s="67" customFormat="1">
      <c r="A180" s="73"/>
      <c r="B180" s="82"/>
      <c r="C180" s="83"/>
      <c r="D180" s="83"/>
      <c r="E180" s="74"/>
      <c r="F180" s="74"/>
      <c r="G180" s="95"/>
      <c r="H180" s="95"/>
      <c r="I180" s="95"/>
      <c r="J180" s="95"/>
      <c r="K180" s="95"/>
      <c r="L180" s="95"/>
      <c r="M180" s="95"/>
      <c r="N180" s="95"/>
      <c r="O180" s="95"/>
      <c r="P180" s="84"/>
      <c r="Q180" s="76"/>
      <c r="R180" s="60"/>
      <c r="S180" s="60"/>
      <c r="T180" s="60"/>
      <c r="U180" s="60"/>
      <c r="V180" s="60"/>
      <c r="W180" s="66"/>
    </row>
    <row r="181" spans="1:23" s="67" customFormat="1">
      <c r="A181" s="73"/>
      <c r="B181" s="82"/>
      <c r="C181" s="83"/>
      <c r="D181" s="83"/>
      <c r="E181" s="74"/>
      <c r="F181" s="83"/>
      <c r="G181" s="72"/>
      <c r="H181" s="72"/>
      <c r="I181" s="72"/>
      <c r="J181" s="72"/>
      <c r="K181" s="72"/>
      <c r="L181" s="72"/>
      <c r="M181" s="72"/>
      <c r="N181" s="72"/>
      <c r="O181" s="72"/>
      <c r="P181" s="84"/>
      <c r="Q181" s="76"/>
      <c r="R181" s="60"/>
      <c r="S181" s="60"/>
      <c r="T181" s="60"/>
      <c r="U181" s="60"/>
      <c r="V181" s="60"/>
      <c r="W181" s="66"/>
    </row>
    <row r="182" spans="1:23" s="67" customFormat="1">
      <c r="A182" s="73"/>
      <c r="B182" s="82"/>
      <c r="C182" s="83"/>
      <c r="D182" s="83"/>
      <c r="E182" s="74"/>
      <c r="F182" s="74"/>
      <c r="G182" s="95"/>
      <c r="H182" s="95"/>
      <c r="I182" s="95"/>
      <c r="J182" s="95"/>
      <c r="K182" s="95"/>
      <c r="L182" s="95"/>
      <c r="M182" s="95"/>
      <c r="N182" s="95"/>
      <c r="O182" s="95"/>
      <c r="P182" s="84"/>
      <c r="Q182" s="76"/>
      <c r="R182" s="60"/>
      <c r="S182" s="60"/>
      <c r="T182" s="60"/>
      <c r="U182" s="60"/>
      <c r="V182" s="60"/>
      <c r="W182" s="66"/>
    </row>
    <row r="183" spans="1:23" s="67" customFormat="1">
      <c r="A183" s="73"/>
      <c r="B183" s="82"/>
      <c r="C183" s="83"/>
      <c r="D183" s="83"/>
      <c r="E183" s="74"/>
      <c r="F183" s="74"/>
      <c r="G183" s="95"/>
      <c r="H183" s="95"/>
      <c r="I183" s="95"/>
      <c r="J183" s="95"/>
      <c r="K183" s="95"/>
      <c r="L183" s="95"/>
      <c r="M183" s="95"/>
      <c r="N183" s="95"/>
      <c r="O183" s="95"/>
      <c r="P183" s="84"/>
      <c r="Q183" s="76"/>
      <c r="R183" s="60"/>
      <c r="S183" s="60"/>
      <c r="T183" s="60"/>
      <c r="U183" s="60"/>
      <c r="V183" s="60"/>
      <c r="W183" s="66"/>
    </row>
    <row r="184" spans="1:23" s="67" customFormat="1">
      <c r="A184" s="73"/>
      <c r="B184" s="82"/>
      <c r="C184" s="83"/>
      <c r="D184" s="83"/>
      <c r="E184" s="74"/>
      <c r="F184" s="74"/>
      <c r="G184" s="95"/>
      <c r="H184" s="95"/>
      <c r="I184" s="95"/>
      <c r="J184" s="95"/>
      <c r="K184" s="95"/>
      <c r="L184" s="95"/>
      <c r="M184" s="95"/>
      <c r="N184" s="95"/>
      <c r="O184" s="95"/>
      <c r="P184" s="84"/>
      <c r="Q184" s="76"/>
      <c r="R184" s="60"/>
      <c r="S184" s="60"/>
      <c r="T184" s="60"/>
      <c r="U184" s="60"/>
      <c r="V184" s="60"/>
      <c r="W184" s="66"/>
    </row>
    <row r="185" spans="1:23" s="67" customFormat="1">
      <c r="A185" s="73"/>
      <c r="B185" s="82"/>
      <c r="C185" s="83"/>
      <c r="D185" s="83"/>
      <c r="E185" s="74"/>
      <c r="F185" s="74"/>
      <c r="G185" s="95"/>
      <c r="H185" s="95"/>
      <c r="I185" s="95"/>
      <c r="J185" s="95"/>
      <c r="K185" s="95"/>
      <c r="L185" s="95"/>
      <c r="M185" s="95"/>
      <c r="N185" s="95"/>
      <c r="O185" s="95"/>
      <c r="P185" s="84"/>
      <c r="Q185" s="76"/>
      <c r="R185" s="60"/>
      <c r="S185" s="60"/>
      <c r="T185" s="60"/>
      <c r="U185" s="60"/>
      <c r="V185" s="60"/>
      <c r="W185" s="66"/>
    </row>
    <row r="186" spans="1:23" s="67" customFormat="1">
      <c r="A186" s="73"/>
      <c r="B186" s="82"/>
      <c r="C186" s="83"/>
      <c r="D186" s="83"/>
      <c r="E186" s="74"/>
      <c r="F186" s="74"/>
      <c r="G186" s="95"/>
      <c r="H186" s="95"/>
      <c r="I186" s="95"/>
      <c r="J186" s="95"/>
      <c r="K186" s="95"/>
      <c r="L186" s="95"/>
      <c r="M186" s="95"/>
      <c r="N186" s="95"/>
      <c r="O186" s="95"/>
      <c r="P186" s="84"/>
      <c r="Q186" s="76"/>
      <c r="R186" s="60"/>
      <c r="S186" s="60"/>
      <c r="T186" s="60"/>
      <c r="U186" s="60"/>
      <c r="V186" s="60"/>
      <c r="W186" s="66"/>
    </row>
    <row r="187" spans="1:23" s="67" customFormat="1">
      <c r="A187" s="73"/>
      <c r="B187" s="82"/>
      <c r="C187" s="83"/>
      <c r="D187" s="83"/>
      <c r="E187" s="74"/>
      <c r="F187" s="74"/>
      <c r="G187" s="95"/>
      <c r="H187" s="95"/>
      <c r="I187" s="95"/>
      <c r="J187" s="95"/>
      <c r="K187" s="95"/>
      <c r="L187" s="95"/>
      <c r="M187" s="95"/>
      <c r="N187" s="95"/>
      <c r="O187" s="95"/>
      <c r="P187" s="84"/>
      <c r="Q187" s="76"/>
      <c r="R187" s="60"/>
      <c r="S187" s="60"/>
      <c r="T187" s="60"/>
      <c r="U187" s="60"/>
      <c r="V187" s="60"/>
      <c r="W187" s="66"/>
    </row>
    <row r="188" spans="1:23" s="67" customFormat="1">
      <c r="A188" s="73"/>
      <c r="B188" s="82"/>
      <c r="C188" s="83"/>
      <c r="D188" s="83"/>
      <c r="E188" s="74"/>
      <c r="F188" s="83"/>
      <c r="G188" s="95"/>
      <c r="H188" s="95"/>
      <c r="I188" s="95"/>
      <c r="J188" s="95"/>
      <c r="K188" s="95"/>
      <c r="L188" s="95"/>
      <c r="M188" s="95"/>
      <c r="N188" s="95"/>
      <c r="O188" s="95"/>
      <c r="P188" s="84"/>
      <c r="Q188" s="76"/>
      <c r="R188" s="60"/>
      <c r="S188" s="60"/>
      <c r="T188" s="60"/>
      <c r="U188" s="60"/>
      <c r="V188" s="60"/>
      <c r="W188" s="66"/>
    </row>
    <row r="189" spans="1:23" s="67" customFormat="1">
      <c r="A189" s="73"/>
      <c r="B189" s="82"/>
      <c r="C189" s="83"/>
      <c r="D189" s="83"/>
      <c r="E189" s="74"/>
      <c r="F189" s="74"/>
      <c r="G189" s="95"/>
      <c r="H189" s="95"/>
      <c r="I189" s="95"/>
      <c r="J189" s="95"/>
      <c r="K189" s="95"/>
      <c r="L189" s="95"/>
      <c r="M189" s="95"/>
      <c r="N189" s="95"/>
      <c r="O189" s="95"/>
      <c r="P189" s="84"/>
      <c r="Q189" s="76"/>
      <c r="R189" s="60"/>
      <c r="S189" s="60"/>
      <c r="T189" s="60"/>
      <c r="U189" s="60"/>
      <c r="V189" s="60"/>
      <c r="W189" s="66"/>
    </row>
    <row r="190" spans="1:23" s="67" customFormat="1">
      <c r="A190" s="73"/>
      <c r="B190" s="82"/>
      <c r="C190" s="83"/>
      <c r="D190" s="83"/>
      <c r="E190" s="74"/>
      <c r="F190" s="74"/>
      <c r="G190" s="95"/>
      <c r="H190" s="95"/>
      <c r="I190" s="95"/>
      <c r="J190" s="95"/>
      <c r="K190" s="95"/>
      <c r="L190" s="95"/>
      <c r="M190" s="95"/>
      <c r="N190" s="95"/>
      <c r="O190" s="95"/>
      <c r="P190" s="84"/>
      <c r="Q190" s="76"/>
      <c r="R190" s="60"/>
      <c r="S190" s="60"/>
      <c r="T190" s="60"/>
      <c r="U190" s="60"/>
      <c r="V190" s="60"/>
      <c r="W190" s="66"/>
    </row>
    <row r="191" spans="1:23" s="67" customFormat="1">
      <c r="A191" s="73"/>
      <c r="B191" s="82"/>
      <c r="C191" s="83"/>
      <c r="D191" s="83"/>
      <c r="E191" s="74"/>
      <c r="F191" s="74"/>
      <c r="G191" s="95"/>
      <c r="H191" s="95"/>
      <c r="I191" s="95"/>
      <c r="J191" s="95"/>
      <c r="K191" s="95"/>
      <c r="L191" s="95"/>
      <c r="M191" s="95"/>
      <c r="N191" s="95"/>
      <c r="O191" s="95"/>
      <c r="P191" s="84"/>
      <c r="Q191" s="76"/>
      <c r="R191" s="97"/>
      <c r="S191" s="97"/>
      <c r="T191" s="97"/>
      <c r="U191" s="97"/>
      <c r="V191" s="97"/>
      <c r="W191" s="104"/>
    </row>
    <row r="192" spans="1:23" s="67" customFormat="1">
      <c r="A192" s="73"/>
      <c r="B192" s="82"/>
      <c r="C192" s="83"/>
      <c r="D192" s="83"/>
      <c r="E192" s="74"/>
      <c r="F192" s="74"/>
      <c r="G192" s="95"/>
      <c r="H192" s="95"/>
      <c r="I192" s="95"/>
      <c r="J192" s="95"/>
      <c r="K192" s="95"/>
      <c r="L192" s="95"/>
      <c r="M192" s="95"/>
      <c r="N192" s="95"/>
      <c r="O192" s="95"/>
      <c r="P192" s="84"/>
      <c r="Q192" s="76"/>
      <c r="R192" s="60"/>
      <c r="S192" s="60"/>
      <c r="T192" s="60"/>
      <c r="U192" s="60"/>
      <c r="V192" s="60"/>
      <c r="W192" s="66"/>
    </row>
    <row r="193" spans="1:23" s="67" customFormat="1">
      <c r="A193" s="73"/>
      <c r="B193" s="82"/>
      <c r="C193" s="83"/>
      <c r="D193" s="83"/>
      <c r="E193" s="74"/>
      <c r="F193" s="74"/>
      <c r="G193" s="95"/>
      <c r="H193" s="95"/>
      <c r="I193" s="95"/>
      <c r="J193" s="95"/>
      <c r="K193" s="95"/>
      <c r="L193" s="95"/>
      <c r="M193" s="95"/>
      <c r="N193" s="95"/>
      <c r="O193" s="95"/>
      <c r="P193" s="84"/>
      <c r="Q193" s="76"/>
      <c r="R193" s="60"/>
      <c r="S193" s="60"/>
      <c r="T193" s="60"/>
      <c r="U193" s="60"/>
      <c r="V193" s="60"/>
      <c r="W193" s="66"/>
    </row>
    <row r="194" spans="1:23" s="67" customFormat="1">
      <c r="A194" s="73"/>
      <c r="B194" s="82"/>
      <c r="C194" s="83"/>
      <c r="D194" s="83"/>
      <c r="E194" s="74"/>
      <c r="F194" s="83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76"/>
      <c r="R194" s="60"/>
      <c r="S194" s="60"/>
      <c r="T194" s="60"/>
      <c r="U194" s="60"/>
      <c r="V194" s="60"/>
      <c r="W194" s="66"/>
    </row>
    <row r="195" spans="1:23" s="67" customFormat="1">
      <c r="A195" s="73"/>
      <c r="B195" s="82"/>
      <c r="C195" s="83"/>
      <c r="D195" s="83"/>
      <c r="E195" s="74"/>
      <c r="F195" s="74"/>
      <c r="G195" s="95"/>
      <c r="H195" s="95"/>
      <c r="I195" s="95"/>
      <c r="J195" s="95"/>
      <c r="K195" s="95"/>
      <c r="L195" s="95"/>
      <c r="M195" s="95"/>
      <c r="N195" s="95"/>
      <c r="O195" s="95"/>
      <c r="P195" s="84"/>
      <c r="Q195" s="76"/>
      <c r="R195" s="60"/>
      <c r="S195" s="60"/>
      <c r="T195" s="60"/>
      <c r="U195" s="60"/>
      <c r="V195" s="60"/>
      <c r="W195" s="66"/>
    </row>
    <row r="196" spans="1:23" s="67" customFormat="1">
      <c r="A196" s="73"/>
      <c r="B196" s="82"/>
      <c r="C196" s="83"/>
      <c r="D196" s="83"/>
      <c r="E196" s="74"/>
      <c r="F196" s="74"/>
      <c r="G196" s="95"/>
      <c r="H196" s="95"/>
      <c r="I196" s="95"/>
      <c r="J196" s="95"/>
      <c r="K196" s="95"/>
      <c r="L196" s="95"/>
      <c r="M196" s="95"/>
      <c r="N196" s="95"/>
      <c r="O196" s="95"/>
      <c r="P196" s="84"/>
      <c r="Q196" s="76"/>
      <c r="R196" s="60"/>
      <c r="S196" s="60"/>
      <c r="T196" s="60"/>
      <c r="U196" s="60"/>
      <c r="V196" s="60"/>
      <c r="W196" s="66"/>
    </row>
    <row r="197" spans="1:23" s="67" customFormat="1">
      <c r="A197" s="73"/>
      <c r="B197" s="82"/>
      <c r="C197" s="83"/>
      <c r="D197" s="83"/>
      <c r="E197" s="74"/>
      <c r="F197" s="74"/>
      <c r="G197" s="95"/>
      <c r="H197" s="95"/>
      <c r="I197" s="95"/>
      <c r="J197" s="95"/>
      <c r="K197" s="95"/>
      <c r="L197" s="95"/>
      <c r="M197" s="95"/>
      <c r="N197" s="95"/>
      <c r="O197" s="95"/>
      <c r="P197" s="84"/>
      <c r="Q197" s="76"/>
      <c r="R197" s="60"/>
      <c r="S197" s="60"/>
      <c r="T197" s="60"/>
      <c r="U197" s="60"/>
      <c r="V197" s="60"/>
      <c r="W197" s="66"/>
    </row>
    <row r="198" spans="1:23" s="67" customFormat="1">
      <c r="A198" s="73"/>
      <c r="B198" s="82"/>
      <c r="C198" s="83"/>
      <c r="D198" s="83"/>
      <c r="E198" s="74"/>
      <c r="F198" s="74"/>
      <c r="G198" s="95"/>
      <c r="H198" s="95"/>
      <c r="I198" s="95"/>
      <c r="J198" s="95"/>
      <c r="K198" s="95"/>
      <c r="L198" s="95"/>
      <c r="M198" s="95"/>
      <c r="N198" s="95"/>
      <c r="O198" s="95"/>
      <c r="P198" s="84"/>
      <c r="Q198" s="76"/>
      <c r="R198" s="60"/>
      <c r="S198" s="60"/>
      <c r="T198" s="60"/>
      <c r="U198" s="60"/>
      <c r="V198" s="60"/>
      <c r="W198" s="66"/>
    </row>
    <row r="199" spans="1:23" s="67" customFormat="1">
      <c r="A199" s="73"/>
      <c r="B199" s="82"/>
      <c r="C199" s="83"/>
      <c r="D199" s="83"/>
      <c r="E199" s="74"/>
      <c r="F199" s="74"/>
      <c r="G199" s="95"/>
      <c r="H199" s="95"/>
      <c r="I199" s="95"/>
      <c r="J199" s="95"/>
      <c r="K199" s="95"/>
      <c r="L199" s="95"/>
      <c r="M199" s="95"/>
      <c r="N199" s="95"/>
      <c r="O199" s="95"/>
      <c r="P199" s="84"/>
      <c r="Q199" s="76"/>
      <c r="R199" s="60"/>
      <c r="S199" s="60"/>
      <c r="T199" s="60"/>
      <c r="U199" s="60"/>
      <c r="V199" s="60"/>
      <c r="W199" s="66"/>
    </row>
    <row r="200" spans="1:23" s="67" customFormat="1">
      <c r="A200" s="73"/>
      <c r="B200" s="82"/>
      <c r="C200" s="83"/>
      <c r="D200" s="83"/>
      <c r="E200" s="74"/>
      <c r="F200" s="74"/>
      <c r="G200" s="95"/>
      <c r="H200" s="95"/>
      <c r="I200" s="95"/>
      <c r="J200" s="95"/>
      <c r="K200" s="95"/>
      <c r="L200" s="95"/>
      <c r="M200" s="95"/>
      <c r="N200" s="95"/>
      <c r="O200" s="95"/>
      <c r="P200" s="84"/>
      <c r="Q200" s="76"/>
      <c r="R200" s="60"/>
      <c r="S200" s="60"/>
      <c r="T200" s="60"/>
      <c r="U200" s="60"/>
      <c r="V200" s="60"/>
      <c r="W200" s="66"/>
    </row>
    <row r="201" spans="1:23" s="67" customFormat="1">
      <c r="A201" s="73"/>
      <c r="B201" s="82"/>
      <c r="C201" s="83"/>
      <c r="D201" s="83"/>
      <c r="E201" s="74"/>
      <c r="F201" s="74"/>
      <c r="G201" s="95"/>
      <c r="H201" s="95"/>
      <c r="I201" s="95"/>
      <c r="J201" s="95"/>
      <c r="K201" s="95"/>
      <c r="L201" s="95"/>
      <c r="M201" s="95"/>
      <c r="N201" s="95"/>
      <c r="O201" s="95"/>
      <c r="P201" s="84"/>
      <c r="Q201" s="76"/>
      <c r="R201" s="60"/>
      <c r="S201" s="60"/>
      <c r="T201" s="60"/>
      <c r="U201" s="60"/>
      <c r="V201" s="60"/>
      <c r="W201" s="66"/>
    </row>
    <row r="202" spans="1:23" s="67" customFormat="1">
      <c r="A202" s="73"/>
      <c r="B202" s="82"/>
      <c r="C202" s="83"/>
      <c r="D202" s="83"/>
      <c r="E202" s="74"/>
      <c r="F202" s="74"/>
      <c r="G202" s="95"/>
      <c r="H202" s="95"/>
      <c r="I202" s="95"/>
      <c r="J202" s="95"/>
      <c r="K202" s="95"/>
      <c r="L202" s="95"/>
      <c r="M202" s="95"/>
      <c r="N202" s="95"/>
      <c r="O202" s="95"/>
      <c r="P202" s="84"/>
      <c r="Q202" s="76"/>
      <c r="R202" s="60"/>
      <c r="S202" s="60"/>
      <c r="T202" s="60"/>
      <c r="U202" s="60"/>
      <c r="V202" s="60"/>
      <c r="W202" s="66"/>
    </row>
    <row r="203" spans="1:23" s="67" customFormat="1">
      <c r="A203" s="73"/>
      <c r="B203" s="82"/>
      <c r="C203" s="83"/>
      <c r="D203" s="83"/>
      <c r="E203" s="74"/>
      <c r="F203" s="74"/>
      <c r="G203" s="95"/>
      <c r="H203" s="95"/>
      <c r="I203" s="95"/>
      <c r="J203" s="95"/>
      <c r="K203" s="95"/>
      <c r="L203" s="95"/>
      <c r="M203" s="95"/>
      <c r="N203" s="95"/>
      <c r="O203" s="95"/>
      <c r="P203" s="84"/>
      <c r="Q203" s="76"/>
      <c r="R203" s="60"/>
      <c r="S203" s="60"/>
      <c r="T203" s="60"/>
      <c r="U203" s="60"/>
      <c r="V203" s="60"/>
      <c r="W203" s="66"/>
    </row>
    <row r="204" spans="1:23" s="67" customFormat="1">
      <c r="A204" s="73"/>
      <c r="B204" s="82"/>
      <c r="C204" s="83"/>
      <c r="D204" s="83"/>
      <c r="E204" s="74"/>
      <c r="F204" s="74"/>
      <c r="G204" s="95"/>
      <c r="H204" s="95"/>
      <c r="I204" s="95"/>
      <c r="J204" s="95"/>
      <c r="K204" s="95"/>
      <c r="L204" s="95"/>
      <c r="M204" s="95"/>
      <c r="N204" s="95"/>
      <c r="O204" s="95"/>
      <c r="P204" s="84"/>
      <c r="Q204" s="76"/>
      <c r="R204" s="60"/>
      <c r="S204" s="60"/>
      <c r="T204" s="60"/>
      <c r="U204" s="60"/>
      <c r="V204" s="60"/>
      <c r="W204" s="66"/>
    </row>
    <row r="205" spans="1:23" s="67" customFormat="1">
      <c r="A205" s="73"/>
      <c r="B205" s="82"/>
      <c r="C205" s="83"/>
      <c r="D205" s="83"/>
      <c r="E205" s="74"/>
      <c r="F205" s="74"/>
      <c r="G205" s="95"/>
      <c r="H205" s="95"/>
      <c r="I205" s="95"/>
      <c r="J205" s="95"/>
      <c r="K205" s="95"/>
      <c r="L205" s="95"/>
      <c r="M205" s="95"/>
      <c r="N205" s="95"/>
      <c r="O205" s="95"/>
      <c r="P205" s="84"/>
      <c r="Q205" s="76"/>
      <c r="R205" s="60"/>
      <c r="S205" s="60"/>
      <c r="T205" s="60"/>
      <c r="U205" s="60"/>
      <c r="V205" s="60"/>
      <c r="W205" s="66"/>
    </row>
    <row r="206" spans="1:23" s="67" customFormat="1">
      <c r="A206" s="73"/>
      <c r="B206" s="82"/>
      <c r="C206" s="83"/>
      <c r="D206" s="83"/>
      <c r="E206" s="74"/>
      <c r="F206" s="74"/>
      <c r="G206" s="95"/>
      <c r="H206" s="95"/>
      <c r="I206" s="95"/>
      <c r="J206" s="95"/>
      <c r="K206" s="95"/>
      <c r="L206" s="95"/>
      <c r="M206" s="95"/>
      <c r="N206" s="95"/>
      <c r="O206" s="95"/>
      <c r="P206" s="84"/>
      <c r="Q206" s="76"/>
      <c r="R206" s="60"/>
      <c r="S206" s="60"/>
      <c r="T206" s="60"/>
      <c r="U206" s="60"/>
      <c r="V206" s="60"/>
      <c r="W206" s="66"/>
    </row>
    <row r="207" spans="1:23" s="67" customFormat="1">
      <c r="A207" s="73"/>
      <c r="B207" s="82"/>
      <c r="C207" s="83"/>
      <c r="D207" s="83"/>
      <c r="E207" s="74"/>
      <c r="F207" s="74"/>
      <c r="G207" s="95"/>
      <c r="H207" s="95"/>
      <c r="I207" s="95"/>
      <c r="J207" s="95"/>
      <c r="K207" s="95"/>
      <c r="L207" s="95"/>
      <c r="M207" s="95"/>
      <c r="N207" s="95"/>
      <c r="O207" s="95"/>
      <c r="P207" s="84"/>
      <c r="Q207" s="76"/>
      <c r="R207" s="60"/>
      <c r="S207" s="60"/>
      <c r="T207" s="60"/>
      <c r="U207" s="60"/>
      <c r="V207" s="60"/>
      <c r="W207" s="66"/>
    </row>
    <row r="208" spans="1:23" s="67" customFormat="1">
      <c r="A208" s="73"/>
      <c r="B208" s="82"/>
      <c r="C208" s="83"/>
      <c r="D208" s="83"/>
      <c r="E208" s="74"/>
      <c r="F208" s="74"/>
      <c r="G208" s="95"/>
      <c r="H208" s="95"/>
      <c r="I208" s="95"/>
      <c r="J208" s="95"/>
      <c r="K208" s="95"/>
      <c r="L208" s="95"/>
      <c r="M208" s="95"/>
      <c r="N208" s="95"/>
      <c r="O208" s="95"/>
      <c r="P208" s="84"/>
      <c r="Q208" s="76"/>
      <c r="R208" s="60"/>
      <c r="S208" s="60"/>
      <c r="T208" s="60"/>
      <c r="U208" s="60"/>
      <c r="V208" s="60"/>
      <c r="W208" s="66"/>
    </row>
    <row r="209" spans="1:23" s="67" customFormat="1">
      <c r="A209" s="73"/>
      <c r="B209" s="82"/>
      <c r="C209" s="83"/>
      <c r="D209" s="83"/>
      <c r="E209" s="74"/>
      <c r="F209" s="74"/>
      <c r="G209" s="95"/>
      <c r="H209" s="95"/>
      <c r="I209" s="95"/>
      <c r="J209" s="95"/>
      <c r="K209" s="95"/>
      <c r="L209" s="95"/>
      <c r="M209" s="95"/>
      <c r="N209" s="95"/>
      <c r="O209" s="95"/>
      <c r="P209" s="84"/>
      <c r="Q209" s="76"/>
      <c r="R209" s="60"/>
      <c r="S209" s="60"/>
      <c r="T209" s="60"/>
      <c r="U209" s="60"/>
      <c r="V209" s="60"/>
      <c r="W209" s="66"/>
    </row>
    <row r="210" spans="1:23" s="67" customFormat="1">
      <c r="A210" s="73"/>
      <c r="B210" s="82"/>
      <c r="C210" s="83"/>
      <c r="D210" s="83"/>
      <c r="E210" s="74"/>
      <c r="F210" s="74"/>
      <c r="G210" s="95"/>
      <c r="H210" s="95"/>
      <c r="I210" s="95"/>
      <c r="J210" s="95"/>
      <c r="K210" s="95"/>
      <c r="L210" s="95"/>
      <c r="M210" s="95"/>
      <c r="N210" s="95"/>
      <c r="O210" s="95"/>
      <c r="P210" s="84"/>
      <c r="Q210" s="76"/>
      <c r="R210" s="60"/>
      <c r="S210" s="60"/>
      <c r="T210" s="60"/>
      <c r="U210" s="60"/>
      <c r="V210" s="60"/>
      <c r="W210" s="66"/>
    </row>
    <row r="211" spans="1:23" s="67" customFormat="1">
      <c r="A211" s="73"/>
      <c r="B211" s="82"/>
      <c r="C211" s="83"/>
      <c r="D211" s="83"/>
      <c r="E211" s="74"/>
      <c r="F211" s="74"/>
      <c r="G211" s="95"/>
      <c r="H211" s="95"/>
      <c r="I211" s="95"/>
      <c r="J211" s="95"/>
      <c r="K211" s="95"/>
      <c r="L211" s="95"/>
      <c r="M211" s="95"/>
      <c r="N211" s="95"/>
      <c r="O211" s="95"/>
      <c r="P211" s="84"/>
      <c r="Q211" s="76"/>
      <c r="R211" s="60"/>
      <c r="S211" s="60"/>
      <c r="T211" s="60"/>
      <c r="U211" s="60"/>
      <c r="V211" s="60"/>
      <c r="W211" s="66"/>
    </row>
    <row r="212" spans="1:23" s="67" customFormat="1">
      <c r="A212" s="73"/>
      <c r="B212" s="82"/>
      <c r="C212" s="83"/>
      <c r="D212" s="83"/>
      <c r="E212" s="74"/>
      <c r="F212" s="74"/>
      <c r="G212" s="95"/>
      <c r="H212" s="95"/>
      <c r="I212" s="95"/>
      <c r="J212" s="95"/>
      <c r="K212" s="95"/>
      <c r="L212" s="95"/>
      <c r="M212" s="95"/>
      <c r="N212" s="95"/>
      <c r="O212" s="95"/>
      <c r="P212" s="84"/>
      <c r="Q212" s="76"/>
      <c r="R212" s="60"/>
      <c r="S212" s="60"/>
      <c r="T212" s="60"/>
      <c r="U212" s="60"/>
      <c r="V212" s="60"/>
      <c r="W212" s="66"/>
    </row>
    <row r="213" spans="1:23" s="67" customFormat="1">
      <c r="A213" s="73"/>
      <c r="B213" s="82"/>
      <c r="C213" s="83"/>
      <c r="D213" s="83"/>
      <c r="E213" s="74"/>
      <c r="F213" s="74"/>
      <c r="G213" s="95"/>
      <c r="H213" s="95"/>
      <c r="I213" s="95"/>
      <c r="J213" s="95"/>
      <c r="K213" s="95"/>
      <c r="L213" s="95"/>
      <c r="M213" s="95"/>
      <c r="N213" s="95"/>
      <c r="O213" s="95"/>
      <c r="P213" s="84"/>
      <c r="Q213" s="76"/>
      <c r="R213" s="60"/>
      <c r="S213" s="60"/>
      <c r="T213" s="60"/>
      <c r="U213" s="60"/>
      <c r="V213" s="60"/>
      <c r="W213" s="66"/>
    </row>
    <row r="214" spans="1:23" s="67" customFormat="1">
      <c r="A214" s="73"/>
      <c r="B214" s="82"/>
      <c r="C214" s="83"/>
      <c r="D214" s="83"/>
      <c r="E214" s="74"/>
      <c r="F214" s="74"/>
      <c r="G214" s="95"/>
      <c r="H214" s="95"/>
      <c r="I214" s="95"/>
      <c r="J214" s="95"/>
      <c r="K214" s="95"/>
      <c r="L214" s="95"/>
      <c r="M214" s="95"/>
      <c r="N214" s="95"/>
      <c r="O214" s="95"/>
      <c r="P214" s="84"/>
      <c r="Q214" s="76"/>
      <c r="R214" s="60"/>
      <c r="S214" s="60"/>
      <c r="T214" s="60"/>
      <c r="U214" s="60"/>
      <c r="V214" s="60"/>
      <c r="W214" s="66"/>
    </row>
    <row r="215" spans="1:23" s="67" customFormat="1">
      <c r="A215" s="73"/>
      <c r="B215" s="82"/>
      <c r="C215" s="83"/>
      <c r="D215" s="83"/>
      <c r="E215" s="74"/>
      <c r="F215" s="74"/>
      <c r="G215" s="95"/>
      <c r="H215" s="95"/>
      <c r="I215" s="95"/>
      <c r="J215" s="95"/>
      <c r="K215" s="95"/>
      <c r="L215" s="95"/>
      <c r="M215" s="95"/>
      <c r="N215" s="95"/>
      <c r="O215" s="95"/>
      <c r="P215" s="84"/>
      <c r="Q215" s="76"/>
      <c r="R215" s="60"/>
      <c r="S215" s="60"/>
      <c r="T215" s="60"/>
      <c r="U215" s="60"/>
      <c r="V215" s="60"/>
      <c r="W215" s="66"/>
    </row>
    <row r="216" spans="1:23" s="67" customFormat="1">
      <c r="A216" s="73"/>
      <c r="B216" s="82"/>
      <c r="C216" s="83"/>
      <c r="D216" s="83"/>
      <c r="E216" s="74"/>
      <c r="F216" s="74"/>
      <c r="G216" s="95"/>
      <c r="H216" s="95"/>
      <c r="I216" s="95"/>
      <c r="J216" s="95"/>
      <c r="K216" s="95"/>
      <c r="L216" s="95"/>
      <c r="M216" s="95"/>
      <c r="N216" s="95"/>
      <c r="O216" s="95"/>
      <c r="P216" s="84"/>
      <c r="Q216" s="76"/>
      <c r="R216" s="60"/>
      <c r="S216" s="60"/>
      <c r="T216" s="60"/>
      <c r="U216" s="60"/>
      <c r="V216" s="60"/>
      <c r="W216" s="66"/>
    </row>
    <row r="217" spans="1:23" s="67" customFormat="1">
      <c r="A217" s="73"/>
      <c r="B217" s="82"/>
      <c r="C217" s="83"/>
      <c r="D217" s="83"/>
      <c r="E217" s="74"/>
      <c r="F217" s="74"/>
      <c r="G217" s="95"/>
      <c r="H217" s="95"/>
      <c r="I217" s="95"/>
      <c r="J217" s="95"/>
      <c r="K217" s="95"/>
      <c r="L217" s="95"/>
      <c r="M217" s="95"/>
      <c r="N217" s="95"/>
      <c r="O217" s="95"/>
      <c r="P217" s="84"/>
      <c r="Q217" s="76"/>
      <c r="R217" s="60"/>
      <c r="S217" s="60"/>
      <c r="T217" s="60"/>
      <c r="U217" s="60"/>
      <c r="V217" s="60"/>
      <c r="W217" s="66"/>
    </row>
    <row r="218" spans="1:23" s="67" customFormat="1">
      <c r="A218" s="73"/>
      <c r="B218" s="82"/>
      <c r="C218" s="83"/>
      <c r="D218" s="83"/>
      <c r="E218" s="74"/>
      <c r="F218" s="74"/>
      <c r="G218" s="95"/>
      <c r="H218" s="95"/>
      <c r="I218" s="95"/>
      <c r="J218" s="95"/>
      <c r="K218" s="95"/>
      <c r="L218" s="95"/>
      <c r="M218" s="95"/>
      <c r="N218" s="95"/>
      <c r="O218" s="95"/>
      <c r="P218" s="84"/>
      <c r="Q218" s="76"/>
      <c r="R218" s="60"/>
      <c r="S218" s="60"/>
      <c r="T218" s="60"/>
      <c r="U218" s="60"/>
      <c r="V218" s="60"/>
      <c r="W218" s="66"/>
    </row>
    <row r="219" spans="1:23" s="67" customFormat="1">
      <c r="A219" s="73"/>
      <c r="B219" s="82"/>
      <c r="C219" s="83"/>
      <c r="D219" s="83"/>
      <c r="E219" s="74"/>
      <c r="F219" s="74"/>
      <c r="G219" s="95"/>
      <c r="H219" s="95"/>
      <c r="I219" s="95"/>
      <c r="J219" s="95"/>
      <c r="K219" s="95"/>
      <c r="L219" s="95"/>
      <c r="M219" s="95"/>
      <c r="N219" s="95"/>
      <c r="O219" s="95"/>
      <c r="P219" s="84"/>
      <c r="Q219" s="76"/>
      <c r="R219" s="60"/>
      <c r="S219" s="60"/>
      <c r="T219" s="60"/>
      <c r="U219" s="60"/>
      <c r="V219" s="60"/>
      <c r="W219" s="66"/>
    </row>
    <row r="220" spans="1:23" s="67" customFormat="1">
      <c r="A220" s="73"/>
      <c r="B220" s="82"/>
      <c r="C220" s="83"/>
      <c r="D220" s="83"/>
      <c r="E220" s="74"/>
      <c r="F220" s="74"/>
      <c r="G220" s="95"/>
      <c r="H220" s="95"/>
      <c r="I220" s="95"/>
      <c r="J220" s="95"/>
      <c r="K220" s="95"/>
      <c r="L220" s="95"/>
      <c r="M220" s="95"/>
      <c r="N220" s="95"/>
      <c r="O220" s="95"/>
      <c r="P220" s="84"/>
      <c r="Q220" s="76"/>
      <c r="R220" s="60"/>
      <c r="S220" s="60"/>
      <c r="T220" s="60"/>
      <c r="U220" s="60"/>
      <c r="V220" s="60"/>
      <c r="W220" s="66"/>
    </row>
    <row r="221" spans="1:23" s="67" customFormat="1">
      <c r="A221" s="73"/>
      <c r="B221" s="82"/>
      <c r="C221" s="83"/>
      <c r="D221" s="83"/>
      <c r="E221" s="74"/>
      <c r="F221" s="74"/>
      <c r="G221" s="95"/>
      <c r="H221" s="95"/>
      <c r="I221" s="95"/>
      <c r="J221" s="95"/>
      <c r="K221" s="95"/>
      <c r="L221" s="95"/>
      <c r="M221" s="95"/>
      <c r="N221" s="95"/>
      <c r="O221" s="95"/>
      <c r="P221" s="84"/>
      <c r="Q221" s="76"/>
      <c r="R221" s="60"/>
      <c r="S221" s="60"/>
      <c r="T221" s="60"/>
      <c r="U221" s="60"/>
      <c r="V221" s="60"/>
      <c r="W221" s="66"/>
    </row>
    <row r="222" spans="1:23" s="67" customFormat="1">
      <c r="A222" s="73"/>
      <c r="B222" s="82"/>
      <c r="C222" s="83"/>
      <c r="D222" s="83"/>
      <c r="E222" s="74"/>
      <c r="F222" s="74"/>
      <c r="G222" s="95"/>
      <c r="H222" s="95"/>
      <c r="I222" s="95"/>
      <c r="J222" s="95"/>
      <c r="K222" s="95"/>
      <c r="L222" s="95"/>
      <c r="M222" s="95"/>
      <c r="N222" s="95"/>
      <c r="O222" s="95"/>
      <c r="P222" s="84"/>
      <c r="Q222" s="76"/>
      <c r="R222" s="60"/>
      <c r="S222" s="60"/>
      <c r="T222" s="60"/>
      <c r="U222" s="60"/>
      <c r="V222" s="60"/>
      <c r="W222" s="66"/>
    </row>
    <row r="223" spans="1:23" s="67" customFormat="1">
      <c r="A223" s="73"/>
      <c r="B223" s="82"/>
      <c r="C223" s="83"/>
      <c r="D223" s="83"/>
      <c r="E223" s="74"/>
      <c r="F223" s="74"/>
      <c r="G223" s="95"/>
      <c r="H223" s="95"/>
      <c r="I223" s="95"/>
      <c r="J223" s="95"/>
      <c r="K223" s="95"/>
      <c r="L223" s="95"/>
      <c r="M223" s="95"/>
      <c r="N223" s="95"/>
      <c r="O223" s="95"/>
      <c r="P223" s="84"/>
      <c r="Q223" s="76"/>
      <c r="R223" s="60"/>
      <c r="S223" s="60"/>
      <c r="T223" s="60"/>
      <c r="U223" s="60"/>
      <c r="V223" s="60"/>
      <c r="W223" s="66"/>
    </row>
    <row r="224" spans="1:23" s="67" customFormat="1">
      <c r="A224" s="73"/>
      <c r="B224" s="82"/>
      <c r="C224" s="83"/>
      <c r="D224" s="83"/>
      <c r="E224" s="74"/>
      <c r="F224" s="74"/>
      <c r="G224" s="95"/>
      <c r="H224" s="95"/>
      <c r="I224" s="95"/>
      <c r="J224" s="95"/>
      <c r="K224" s="95"/>
      <c r="L224" s="95"/>
      <c r="M224" s="95"/>
      <c r="N224" s="95"/>
      <c r="O224" s="95"/>
      <c r="P224" s="84"/>
      <c r="Q224" s="76"/>
      <c r="R224" s="60"/>
      <c r="S224" s="60"/>
      <c r="T224" s="60"/>
      <c r="U224" s="60"/>
      <c r="V224" s="60"/>
      <c r="W224" s="66"/>
    </row>
    <row r="225" spans="1:23" s="67" customFormat="1">
      <c r="A225" s="73"/>
      <c r="B225" s="82"/>
      <c r="C225" s="83"/>
      <c r="D225" s="83"/>
      <c r="E225" s="74"/>
      <c r="F225" s="74"/>
      <c r="G225" s="95"/>
      <c r="H225" s="95"/>
      <c r="I225" s="95"/>
      <c r="J225" s="95"/>
      <c r="K225" s="95"/>
      <c r="L225" s="95"/>
      <c r="M225" s="95"/>
      <c r="N225" s="95"/>
      <c r="O225" s="95"/>
      <c r="P225" s="84"/>
      <c r="Q225" s="76"/>
      <c r="R225" s="60"/>
      <c r="S225" s="60"/>
      <c r="T225" s="60"/>
      <c r="U225" s="60"/>
      <c r="V225" s="60"/>
      <c r="W225" s="66"/>
    </row>
    <row r="226" spans="1:23" s="67" customFormat="1">
      <c r="A226" s="73"/>
      <c r="B226" s="82"/>
      <c r="C226" s="83"/>
      <c r="D226" s="83"/>
      <c r="E226" s="74"/>
      <c r="F226" s="74"/>
      <c r="G226" s="95"/>
      <c r="H226" s="95"/>
      <c r="I226" s="95"/>
      <c r="J226" s="95"/>
      <c r="K226" s="95"/>
      <c r="L226" s="95"/>
      <c r="M226" s="95"/>
      <c r="N226" s="95"/>
      <c r="O226" s="95"/>
      <c r="P226" s="84"/>
      <c r="Q226" s="76"/>
      <c r="R226" s="60"/>
      <c r="S226" s="60"/>
      <c r="T226" s="60"/>
      <c r="U226" s="60"/>
      <c r="V226" s="60"/>
      <c r="W226" s="66"/>
    </row>
    <row r="227" spans="1:23" s="67" customFormat="1">
      <c r="A227" s="73"/>
      <c r="B227" s="82"/>
      <c r="C227" s="83"/>
      <c r="D227" s="83"/>
      <c r="E227" s="74"/>
      <c r="F227" s="74"/>
      <c r="G227" s="95"/>
      <c r="H227" s="95"/>
      <c r="I227" s="95"/>
      <c r="J227" s="95"/>
      <c r="K227" s="95"/>
      <c r="L227" s="95"/>
      <c r="M227" s="95"/>
      <c r="N227" s="95"/>
      <c r="O227" s="95"/>
      <c r="P227" s="84"/>
      <c r="Q227" s="76"/>
      <c r="R227" s="60"/>
      <c r="S227" s="60"/>
      <c r="T227" s="60"/>
      <c r="U227" s="60"/>
      <c r="V227" s="60"/>
      <c r="W227" s="66"/>
    </row>
    <row r="228" spans="1:23" s="67" customFormat="1">
      <c r="A228" s="73"/>
      <c r="B228" s="82"/>
      <c r="C228" s="83"/>
      <c r="D228" s="83"/>
      <c r="E228" s="74"/>
      <c r="F228" s="74"/>
      <c r="G228" s="95"/>
      <c r="H228" s="95"/>
      <c r="I228" s="95"/>
      <c r="J228" s="95"/>
      <c r="K228" s="95"/>
      <c r="L228" s="95"/>
      <c r="M228" s="95"/>
      <c r="N228" s="95"/>
      <c r="O228" s="95"/>
      <c r="P228" s="84"/>
      <c r="Q228" s="76"/>
      <c r="R228" s="60"/>
      <c r="S228" s="60"/>
      <c r="T228" s="60"/>
      <c r="U228" s="60"/>
      <c r="V228" s="60"/>
      <c r="W228" s="66"/>
    </row>
    <row r="229" spans="1:23" s="67" customFormat="1">
      <c r="A229" s="73"/>
      <c r="B229" s="82"/>
      <c r="C229" s="83"/>
      <c r="D229" s="83"/>
      <c r="E229" s="74"/>
      <c r="F229" s="74"/>
      <c r="G229" s="95"/>
      <c r="H229" s="95"/>
      <c r="I229" s="95"/>
      <c r="J229" s="95"/>
      <c r="K229" s="95"/>
      <c r="L229" s="95"/>
      <c r="M229" s="95"/>
      <c r="N229" s="95"/>
      <c r="O229" s="95"/>
      <c r="P229" s="84"/>
      <c r="Q229" s="76"/>
      <c r="R229" s="60"/>
      <c r="S229" s="60"/>
      <c r="T229" s="60"/>
      <c r="U229" s="60"/>
      <c r="V229" s="60"/>
      <c r="W229" s="66"/>
    </row>
    <row r="230" spans="1:23" s="67" customFormat="1">
      <c r="A230" s="73"/>
      <c r="B230" s="82"/>
      <c r="C230" s="83"/>
      <c r="D230" s="83"/>
      <c r="E230" s="74"/>
      <c r="F230" s="74"/>
      <c r="G230" s="95"/>
      <c r="H230" s="95"/>
      <c r="I230" s="95"/>
      <c r="J230" s="95"/>
      <c r="K230" s="95"/>
      <c r="L230" s="95"/>
      <c r="M230" s="95"/>
      <c r="N230" s="95"/>
      <c r="O230" s="95"/>
      <c r="P230" s="84"/>
      <c r="Q230" s="76"/>
      <c r="R230" s="60"/>
      <c r="S230" s="60"/>
      <c r="T230" s="60"/>
      <c r="U230" s="60"/>
      <c r="V230" s="60"/>
      <c r="W230" s="66"/>
    </row>
    <row r="231" spans="1:23" s="67" customFormat="1">
      <c r="A231" s="73"/>
      <c r="B231" s="82"/>
      <c r="C231" s="83"/>
      <c r="D231" s="83"/>
      <c r="E231" s="74"/>
      <c r="F231" s="74"/>
      <c r="G231" s="95"/>
      <c r="H231" s="95"/>
      <c r="I231" s="95"/>
      <c r="J231" s="95"/>
      <c r="K231" s="95"/>
      <c r="L231" s="95"/>
      <c r="M231" s="95"/>
      <c r="N231" s="95"/>
      <c r="O231" s="95"/>
      <c r="P231" s="84"/>
      <c r="Q231" s="76"/>
      <c r="R231" s="60"/>
      <c r="S231" s="60"/>
      <c r="T231" s="60"/>
      <c r="U231" s="60"/>
      <c r="V231" s="60"/>
      <c r="W231" s="66"/>
    </row>
    <row r="232" spans="1:23" s="67" customFormat="1">
      <c r="A232" s="73"/>
      <c r="B232" s="82"/>
      <c r="C232" s="83"/>
      <c r="D232" s="83"/>
      <c r="E232" s="74"/>
      <c r="F232" s="74"/>
      <c r="G232" s="95"/>
      <c r="H232" s="95"/>
      <c r="I232" s="95"/>
      <c r="J232" s="95"/>
      <c r="K232" s="95"/>
      <c r="L232" s="95"/>
      <c r="M232" s="95"/>
      <c r="N232" s="95"/>
      <c r="O232" s="95"/>
      <c r="P232" s="84"/>
      <c r="Q232" s="76"/>
      <c r="R232" s="60"/>
      <c r="S232" s="60"/>
      <c r="T232" s="60"/>
      <c r="U232" s="60"/>
      <c r="V232" s="60"/>
      <c r="W232" s="66"/>
    </row>
    <row r="233" spans="1:23" s="67" customFormat="1">
      <c r="A233" s="73"/>
      <c r="B233" s="82"/>
      <c r="C233" s="83"/>
      <c r="D233" s="83"/>
      <c r="E233" s="74"/>
      <c r="F233" s="74"/>
      <c r="G233" s="95"/>
      <c r="H233" s="95"/>
      <c r="I233" s="95"/>
      <c r="J233" s="95"/>
      <c r="K233" s="95"/>
      <c r="L233" s="95"/>
      <c r="M233" s="95"/>
      <c r="N233" s="95"/>
      <c r="O233" s="95"/>
      <c r="P233" s="84"/>
      <c r="Q233" s="76"/>
      <c r="R233" s="60"/>
      <c r="S233" s="60"/>
      <c r="T233" s="60"/>
      <c r="U233" s="60"/>
      <c r="V233" s="60"/>
      <c r="W233" s="66"/>
    </row>
    <row r="234" spans="1:23" s="67" customFormat="1">
      <c r="A234" s="73"/>
      <c r="B234" s="82"/>
      <c r="C234" s="83"/>
      <c r="D234" s="83"/>
      <c r="E234" s="74"/>
      <c r="F234" s="74"/>
      <c r="G234" s="95"/>
      <c r="H234" s="95"/>
      <c r="I234" s="95"/>
      <c r="J234" s="95"/>
      <c r="K234" s="95"/>
      <c r="L234" s="95"/>
      <c r="M234" s="95"/>
      <c r="N234" s="95"/>
      <c r="O234" s="95"/>
      <c r="P234" s="84"/>
      <c r="Q234" s="76"/>
      <c r="R234" s="60"/>
      <c r="S234" s="60"/>
      <c r="T234" s="60"/>
      <c r="U234" s="60"/>
      <c r="V234" s="60"/>
      <c r="W234" s="66"/>
    </row>
    <row r="235" spans="1:23" s="67" customFormat="1">
      <c r="A235" s="73"/>
      <c r="B235" s="82"/>
      <c r="C235" s="83"/>
      <c r="D235" s="83"/>
      <c r="E235" s="74"/>
      <c r="F235" s="74"/>
      <c r="G235" s="95"/>
      <c r="H235" s="95"/>
      <c r="I235" s="95"/>
      <c r="J235" s="95"/>
      <c r="K235" s="95"/>
      <c r="L235" s="95"/>
      <c r="M235" s="95"/>
      <c r="N235" s="95"/>
      <c r="O235" s="95"/>
      <c r="P235" s="84"/>
      <c r="Q235" s="76"/>
      <c r="R235" s="60"/>
      <c r="S235" s="60"/>
      <c r="T235" s="60"/>
      <c r="U235" s="60"/>
      <c r="V235" s="60"/>
      <c r="W235" s="66"/>
    </row>
    <row r="236" spans="1:23" s="67" customFormat="1">
      <c r="A236" s="73"/>
      <c r="B236" s="82"/>
      <c r="C236" s="83"/>
      <c r="D236" s="83"/>
      <c r="E236" s="74"/>
      <c r="F236" s="74"/>
      <c r="G236" s="95"/>
      <c r="H236" s="95"/>
      <c r="I236" s="95"/>
      <c r="J236" s="95"/>
      <c r="K236" s="95"/>
      <c r="L236" s="95"/>
      <c r="M236" s="95"/>
      <c r="N236" s="95"/>
      <c r="O236" s="95"/>
      <c r="P236" s="84"/>
      <c r="Q236" s="76"/>
      <c r="R236" s="60"/>
      <c r="S236" s="60"/>
      <c r="T236" s="60"/>
      <c r="U236" s="60"/>
      <c r="V236" s="60"/>
      <c r="W236" s="66"/>
    </row>
    <row r="237" spans="1:23" s="67" customFormat="1">
      <c r="A237" s="73"/>
      <c r="B237" s="82"/>
      <c r="C237" s="83"/>
      <c r="D237" s="83"/>
      <c r="E237" s="74"/>
      <c r="F237" s="74"/>
      <c r="G237" s="95"/>
      <c r="H237" s="95"/>
      <c r="I237" s="95"/>
      <c r="J237" s="95"/>
      <c r="K237" s="95"/>
      <c r="L237" s="95"/>
      <c r="M237" s="95"/>
      <c r="N237" s="95"/>
      <c r="O237" s="95"/>
      <c r="P237" s="84"/>
      <c r="Q237" s="76"/>
      <c r="R237" s="60"/>
      <c r="S237" s="60"/>
      <c r="T237" s="60"/>
      <c r="U237" s="60"/>
      <c r="V237" s="60"/>
      <c r="W237" s="66"/>
    </row>
    <row r="238" spans="1:23" s="67" customFormat="1">
      <c r="A238" s="73"/>
      <c r="B238" s="82"/>
      <c r="C238" s="83"/>
      <c r="D238" s="83"/>
      <c r="E238" s="74"/>
      <c r="F238" s="74"/>
      <c r="G238" s="95"/>
      <c r="H238" s="95"/>
      <c r="I238" s="95"/>
      <c r="J238" s="95"/>
      <c r="K238" s="95"/>
      <c r="L238" s="95"/>
      <c r="M238" s="95"/>
      <c r="N238" s="95"/>
      <c r="O238" s="95"/>
      <c r="P238" s="84"/>
      <c r="Q238" s="76"/>
      <c r="R238" s="60"/>
      <c r="S238" s="60"/>
      <c r="T238" s="60"/>
      <c r="U238" s="60"/>
      <c r="V238" s="60"/>
      <c r="W238" s="66"/>
    </row>
    <row r="239" spans="1:23" s="67" customFormat="1">
      <c r="A239" s="73"/>
      <c r="B239" s="82"/>
      <c r="C239" s="83"/>
      <c r="D239" s="83"/>
      <c r="E239" s="74"/>
      <c r="F239" s="74"/>
      <c r="G239" s="95"/>
      <c r="H239" s="95"/>
      <c r="I239" s="95"/>
      <c r="J239" s="95"/>
      <c r="K239" s="95"/>
      <c r="L239" s="95"/>
      <c r="M239" s="95"/>
      <c r="N239" s="95"/>
      <c r="O239" s="95"/>
      <c r="P239" s="84"/>
      <c r="Q239" s="76"/>
      <c r="R239" s="60"/>
      <c r="S239" s="60"/>
      <c r="T239" s="60"/>
      <c r="U239" s="60"/>
      <c r="V239" s="60"/>
      <c r="W239" s="66"/>
    </row>
    <row r="240" spans="1:23" s="67" customFormat="1">
      <c r="A240" s="73"/>
      <c r="B240" s="82"/>
      <c r="C240" s="83"/>
      <c r="D240" s="83"/>
      <c r="E240" s="74"/>
      <c r="F240" s="74"/>
      <c r="G240" s="95"/>
      <c r="H240" s="95"/>
      <c r="I240" s="95"/>
      <c r="J240" s="95"/>
      <c r="K240" s="95"/>
      <c r="L240" s="95"/>
      <c r="M240" s="95"/>
      <c r="N240" s="95"/>
      <c r="O240" s="95"/>
      <c r="P240" s="84"/>
      <c r="Q240" s="76"/>
      <c r="R240" s="60"/>
      <c r="S240" s="60"/>
      <c r="T240" s="60"/>
      <c r="U240" s="60"/>
      <c r="V240" s="60"/>
      <c r="W240" s="66"/>
    </row>
    <row r="241" spans="1:23" s="67" customFormat="1">
      <c r="A241" s="73"/>
      <c r="B241" s="82"/>
      <c r="C241" s="83"/>
      <c r="D241" s="83"/>
      <c r="E241" s="74"/>
      <c r="F241" s="74"/>
      <c r="G241" s="95"/>
      <c r="H241" s="95"/>
      <c r="I241" s="95"/>
      <c r="J241" s="95"/>
      <c r="K241" s="95"/>
      <c r="L241" s="95"/>
      <c r="M241" s="95"/>
      <c r="N241" s="95"/>
      <c r="O241" s="95"/>
      <c r="P241" s="84"/>
      <c r="Q241" s="76"/>
      <c r="R241" s="60"/>
      <c r="S241" s="60"/>
      <c r="T241" s="60"/>
      <c r="U241" s="60"/>
      <c r="V241" s="60"/>
      <c r="W241" s="66"/>
    </row>
    <row r="242" spans="1:23" s="67" customFormat="1">
      <c r="A242" s="73"/>
      <c r="B242" s="82"/>
      <c r="C242" s="83"/>
      <c r="D242" s="83"/>
      <c r="E242" s="74"/>
      <c r="F242" s="74"/>
      <c r="G242" s="95"/>
      <c r="H242" s="95"/>
      <c r="I242" s="95"/>
      <c r="J242" s="95"/>
      <c r="K242" s="95"/>
      <c r="L242" s="95"/>
      <c r="M242" s="95"/>
      <c r="N242" s="95"/>
      <c r="O242" s="95"/>
      <c r="P242" s="84"/>
      <c r="Q242" s="76"/>
      <c r="R242" s="60"/>
      <c r="S242" s="60"/>
      <c r="T242" s="60"/>
      <c r="U242" s="60"/>
      <c r="V242" s="60"/>
      <c r="W242" s="66"/>
    </row>
    <row r="243" spans="1:23" s="67" customFormat="1">
      <c r="A243" s="73"/>
      <c r="B243" s="82"/>
      <c r="C243" s="83"/>
      <c r="D243" s="83"/>
      <c r="E243" s="74"/>
      <c r="F243" s="74"/>
      <c r="G243" s="95"/>
      <c r="H243" s="95"/>
      <c r="I243" s="95"/>
      <c r="J243" s="95"/>
      <c r="K243" s="95"/>
      <c r="L243" s="95"/>
      <c r="M243" s="95"/>
      <c r="N243" s="95"/>
      <c r="O243" s="95"/>
      <c r="P243" s="84"/>
      <c r="Q243" s="76"/>
      <c r="R243" s="60"/>
      <c r="S243" s="60"/>
      <c r="T243" s="60"/>
      <c r="U243" s="60"/>
      <c r="V243" s="60"/>
      <c r="W243" s="66"/>
    </row>
    <row r="244" spans="1:23" s="67" customFormat="1">
      <c r="A244" s="73"/>
      <c r="B244" s="82"/>
      <c r="C244" s="83"/>
      <c r="D244" s="83"/>
      <c r="E244" s="74"/>
      <c r="F244" s="74"/>
      <c r="G244" s="95"/>
      <c r="H244" s="95"/>
      <c r="I244" s="95"/>
      <c r="J244" s="95"/>
      <c r="K244" s="95"/>
      <c r="L244" s="95"/>
      <c r="M244" s="95"/>
      <c r="N244" s="95"/>
      <c r="O244" s="95"/>
      <c r="P244" s="84"/>
      <c r="Q244" s="76"/>
      <c r="R244" s="60"/>
      <c r="S244" s="60"/>
      <c r="T244" s="60"/>
      <c r="U244" s="60"/>
      <c r="V244" s="60"/>
      <c r="W244" s="66"/>
    </row>
    <row r="245" spans="1:23" s="67" customFormat="1">
      <c r="A245" s="73"/>
      <c r="B245" s="82"/>
      <c r="C245" s="83"/>
      <c r="D245" s="83"/>
      <c r="E245" s="74"/>
      <c r="F245" s="74"/>
      <c r="G245" s="95"/>
      <c r="H245" s="95"/>
      <c r="I245" s="95"/>
      <c r="J245" s="95"/>
      <c r="K245" s="95"/>
      <c r="L245" s="95"/>
      <c r="M245" s="95"/>
      <c r="N245" s="95"/>
      <c r="O245" s="95"/>
      <c r="P245" s="84"/>
      <c r="Q245" s="76"/>
      <c r="R245" s="60"/>
      <c r="S245" s="60"/>
      <c r="T245" s="60"/>
      <c r="U245" s="60"/>
      <c r="V245" s="60"/>
      <c r="W245" s="66"/>
    </row>
    <row r="246" spans="1:23" s="67" customFormat="1">
      <c r="A246" s="73"/>
      <c r="B246" s="82"/>
      <c r="C246" s="83"/>
      <c r="D246" s="83"/>
      <c r="E246" s="74"/>
      <c r="F246" s="74"/>
      <c r="G246" s="95"/>
      <c r="H246" s="95"/>
      <c r="I246" s="95"/>
      <c r="J246" s="95"/>
      <c r="K246" s="95"/>
      <c r="L246" s="95"/>
      <c r="M246" s="95"/>
      <c r="N246" s="95"/>
      <c r="O246" s="95"/>
      <c r="P246" s="84"/>
      <c r="Q246" s="76"/>
      <c r="R246" s="60"/>
      <c r="S246" s="60"/>
      <c r="T246" s="60"/>
      <c r="U246" s="60"/>
      <c r="V246" s="60"/>
      <c r="W246" s="66"/>
    </row>
    <row r="247" spans="1:23" s="67" customFormat="1">
      <c r="A247" s="73"/>
      <c r="B247" s="82"/>
      <c r="C247" s="83"/>
      <c r="D247" s="83"/>
      <c r="E247" s="74"/>
      <c r="F247" s="74"/>
      <c r="G247" s="95"/>
      <c r="H247" s="95"/>
      <c r="I247" s="95"/>
      <c r="J247" s="95"/>
      <c r="K247" s="95"/>
      <c r="L247" s="95"/>
      <c r="M247" s="95"/>
      <c r="N247" s="95"/>
      <c r="O247" s="95"/>
      <c r="P247" s="84"/>
      <c r="Q247" s="76"/>
      <c r="R247" s="60"/>
      <c r="S247" s="60"/>
      <c r="T247" s="60"/>
      <c r="U247" s="60"/>
      <c r="V247" s="60"/>
      <c r="W247" s="66"/>
    </row>
    <row r="248" spans="1:23" s="67" customFormat="1">
      <c r="A248" s="73"/>
      <c r="B248" s="82"/>
      <c r="C248" s="83"/>
      <c r="D248" s="83"/>
      <c r="E248" s="74"/>
      <c r="F248" s="74"/>
      <c r="G248" s="95"/>
      <c r="H248" s="95"/>
      <c r="I248" s="95"/>
      <c r="J248" s="95"/>
      <c r="K248" s="95"/>
      <c r="L248" s="95"/>
      <c r="M248" s="95"/>
      <c r="N248" s="95"/>
      <c r="O248" s="95"/>
      <c r="P248" s="84"/>
      <c r="Q248" s="76"/>
      <c r="R248" s="60"/>
      <c r="S248" s="60"/>
      <c r="T248" s="60"/>
      <c r="U248" s="60"/>
      <c r="V248" s="60"/>
      <c r="W248" s="66"/>
    </row>
    <row r="249" spans="1:23" s="67" customFormat="1">
      <c r="A249" s="73"/>
      <c r="B249" s="82"/>
      <c r="C249" s="83"/>
      <c r="D249" s="83"/>
      <c r="E249" s="74"/>
      <c r="F249" s="74"/>
      <c r="G249" s="95"/>
      <c r="H249" s="95"/>
      <c r="I249" s="95"/>
      <c r="J249" s="95"/>
      <c r="K249" s="95"/>
      <c r="L249" s="95"/>
      <c r="M249" s="95"/>
      <c r="N249" s="95"/>
      <c r="O249" s="95"/>
      <c r="P249" s="84"/>
      <c r="Q249" s="76"/>
      <c r="R249" s="60"/>
      <c r="S249" s="60"/>
      <c r="T249" s="60"/>
      <c r="U249" s="60"/>
      <c r="V249" s="60"/>
      <c r="W249" s="66"/>
    </row>
    <row r="250" spans="1:23" s="67" customFormat="1">
      <c r="A250" s="73"/>
      <c r="B250" s="82"/>
      <c r="C250" s="83"/>
      <c r="D250" s="83"/>
      <c r="E250" s="74"/>
      <c r="F250" s="74"/>
      <c r="G250" s="95"/>
      <c r="H250" s="95"/>
      <c r="I250" s="95"/>
      <c r="J250" s="95"/>
      <c r="K250" s="95"/>
      <c r="L250" s="95"/>
      <c r="M250" s="95"/>
      <c r="N250" s="95"/>
      <c r="O250" s="95"/>
      <c r="P250" s="84"/>
      <c r="Q250" s="76"/>
      <c r="R250" s="60"/>
      <c r="S250" s="60"/>
      <c r="T250" s="60"/>
      <c r="U250" s="60"/>
      <c r="V250" s="60"/>
      <c r="W250" s="66"/>
    </row>
    <row r="251" spans="1:23" s="67" customFormat="1">
      <c r="A251" s="73"/>
      <c r="B251" s="111"/>
      <c r="C251" s="112"/>
      <c r="D251" s="112"/>
      <c r="E251" s="113"/>
      <c r="F251" s="113"/>
      <c r="G251" s="114"/>
      <c r="H251" s="114"/>
      <c r="I251" s="114"/>
      <c r="J251" s="114"/>
      <c r="K251" s="114"/>
      <c r="L251" s="114"/>
      <c r="M251" s="114"/>
      <c r="N251" s="114"/>
      <c r="O251" s="114"/>
      <c r="P251" s="115"/>
      <c r="Q251" s="116"/>
      <c r="R251" s="117"/>
      <c r="S251" s="117"/>
      <c r="T251" s="117"/>
      <c r="U251" s="117"/>
      <c r="V251" s="117"/>
      <c r="W251" s="118"/>
    </row>
    <row r="252" spans="1:23" s="67" customFormat="1">
      <c r="C252" s="119"/>
      <c r="E252" s="119"/>
      <c r="F252" s="119"/>
    </row>
    <row r="253" spans="1:23" s="67" customFormat="1">
      <c r="C253" s="119"/>
      <c r="E253" s="119"/>
      <c r="F253" s="119"/>
    </row>
    <row r="254" spans="1:23" s="67" customFormat="1">
      <c r="C254" s="119"/>
      <c r="E254" s="119"/>
      <c r="F254" s="119"/>
    </row>
    <row r="255" spans="1:23" s="67" customFormat="1">
      <c r="C255" s="119"/>
      <c r="E255" s="119"/>
      <c r="F255" s="119"/>
    </row>
    <row r="256" spans="1:23" s="67" customFormat="1">
      <c r="C256" s="119"/>
      <c r="E256" s="119"/>
      <c r="F256" s="119"/>
    </row>
    <row r="257" spans="3:6" s="67" customFormat="1">
      <c r="C257" s="119"/>
      <c r="E257" s="119"/>
      <c r="F257" s="119"/>
    </row>
    <row r="258" spans="3:6" s="67" customFormat="1">
      <c r="C258" s="119"/>
      <c r="E258" s="119"/>
      <c r="F258" s="119"/>
    </row>
    <row r="259" spans="3:6" s="67" customFormat="1">
      <c r="C259" s="119"/>
      <c r="E259" s="119"/>
      <c r="F259" s="119"/>
    </row>
    <row r="260" spans="3:6" s="67" customFormat="1">
      <c r="C260" s="119"/>
      <c r="E260" s="119"/>
      <c r="F260" s="119"/>
    </row>
    <row r="261" spans="3:6" s="67" customFormat="1">
      <c r="C261" s="119"/>
      <c r="E261" s="119"/>
      <c r="F261" s="119"/>
    </row>
    <row r="262" spans="3:6" s="67" customFormat="1">
      <c r="C262" s="119"/>
      <c r="E262" s="119"/>
      <c r="F262" s="119"/>
    </row>
    <row r="263" spans="3:6" s="67" customFormat="1">
      <c r="C263" s="119"/>
      <c r="E263" s="119"/>
      <c r="F263" s="119"/>
    </row>
    <row r="264" spans="3:6" s="67" customFormat="1">
      <c r="C264" s="119"/>
      <c r="E264" s="119"/>
      <c r="F264" s="119"/>
    </row>
    <row r="265" spans="3:6" s="67" customFormat="1">
      <c r="C265" s="119"/>
      <c r="E265" s="119"/>
      <c r="F265" s="119"/>
    </row>
    <row r="266" spans="3:6" s="67" customFormat="1">
      <c r="C266" s="119"/>
      <c r="E266" s="119"/>
      <c r="F266" s="119"/>
    </row>
    <row r="267" spans="3:6" s="67" customFormat="1">
      <c r="C267" s="119"/>
      <c r="E267" s="119"/>
      <c r="F267" s="119"/>
    </row>
    <row r="268" spans="3:6" s="67" customFormat="1">
      <c r="C268" s="119"/>
      <c r="E268" s="119"/>
      <c r="F268" s="119"/>
    </row>
    <row r="269" spans="3:6" s="67" customFormat="1">
      <c r="C269" s="119"/>
      <c r="E269" s="119"/>
      <c r="F269" s="119"/>
    </row>
    <row r="270" spans="3:6" s="67" customFormat="1">
      <c r="C270" s="119"/>
      <c r="E270" s="119"/>
      <c r="F270" s="119"/>
    </row>
    <row r="271" spans="3:6" s="67" customFormat="1">
      <c r="C271" s="119"/>
      <c r="E271" s="119"/>
      <c r="F271" s="119"/>
    </row>
    <row r="272" spans="3:6" s="67" customFormat="1">
      <c r="C272" s="119"/>
      <c r="E272" s="119"/>
      <c r="F272" s="119"/>
    </row>
    <row r="273" spans="3:6" s="67" customFormat="1">
      <c r="C273" s="119"/>
      <c r="E273" s="119"/>
      <c r="F273" s="119"/>
    </row>
    <row r="274" spans="3:6" s="67" customFormat="1">
      <c r="C274" s="119"/>
      <c r="E274" s="119"/>
      <c r="F274" s="119"/>
    </row>
    <row r="275" spans="3:6" s="67" customFormat="1">
      <c r="C275" s="119"/>
      <c r="E275" s="119"/>
      <c r="F275" s="119"/>
    </row>
    <row r="276" spans="3:6" s="67" customFormat="1">
      <c r="C276" s="119"/>
      <c r="E276" s="119"/>
      <c r="F276" s="119"/>
    </row>
    <row r="277" spans="3:6" s="67" customFormat="1">
      <c r="C277" s="119"/>
      <c r="E277" s="119"/>
      <c r="F277" s="119"/>
    </row>
    <row r="278" spans="3:6" s="67" customFormat="1">
      <c r="C278" s="119"/>
      <c r="E278" s="119"/>
      <c r="F278" s="119"/>
    </row>
    <row r="279" spans="3:6" s="67" customFormat="1">
      <c r="C279" s="119"/>
      <c r="E279" s="119"/>
      <c r="F279" s="119"/>
    </row>
    <row r="280" spans="3:6" s="67" customFormat="1">
      <c r="C280" s="119"/>
      <c r="E280" s="119"/>
      <c r="F280" s="119"/>
    </row>
    <row r="281" spans="3:6" s="67" customFormat="1">
      <c r="C281" s="119"/>
      <c r="E281" s="119"/>
      <c r="F281" s="119"/>
    </row>
    <row r="282" spans="3:6" s="67" customFormat="1">
      <c r="C282" s="119"/>
      <c r="E282" s="119"/>
      <c r="F282" s="119"/>
    </row>
    <row r="283" spans="3:6" s="67" customFormat="1">
      <c r="C283" s="119"/>
      <c r="E283" s="119"/>
      <c r="F283" s="119"/>
    </row>
    <row r="284" spans="3:6" s="67" customFormat="1">
      <c r="C284" s="119"/>
      <c r="E284" s="119"/>
      <c r="F284" s="119"/>
    </row>
    <row r="285" spans="3:6" s="67" customFormat="1">
      <c r="C285" s="119"/>
      <c r="E285" s="119"/>
      <c r="F285" s="119"/>
    </row>
    <row r="286" spans="3:6" s="67" customFormat="1">
      <c r="C286" s="119"/>
      <c r="E286" s="119"/>
      <c r="F286" s="119"/>
    </row>
    <row r="287" spans="3:6" s="67" customFormat="1">
      <c r="C287" s="119"/>
      <c r="E287" s="119"/>
      <c r="F287" s="119"/>
    </row>
    <row r="288" spans="3:6" s="67" customFormat="1">
      <c r="C288" s="119"/>
      <c r="E288" s="119"/>
      <c r="F288" s="119"/>
    </row>
    <row r="289" spans="3:6" s="67" customFormat="1">
      <c r="C289" s="119"/>
      <c r="E289" s="119"/>
      <c r="F289" s="119"/>
    </row>
    <row r="290" spans="3:6" s="67" customFormat="1">
      <c r="C290" s="119"/>
      <c r="E290" s="119"/>
      <c r="F290" s="119"/>
    </row>
    <row r="291" spans="3:6" s="67" customFormat="1">
      <c r="C291" s="119"/>
      <c r="E291" s="119"/>
      <c r="F291" s="119"/>
    </row>
    <row r="292" spans="3:6" s="67" customFormat="1">
      <c r="C292" s="119"/>
      <c r="E292" s="119"/>
      <c r="F292" s="119"/>
    </row>
    <row r="293" spans="3:6" s="67" customFormat="1">
      <c r="C293" s="119"/>
      <c r="E293" s="119"/>
      <c r="F293" s="119"/>
    </row>
    <row r="294" spans="3:6" s="67" customFormat="1">
      <c r="C294" s="119"/>
      <c r="E294" s="119"/>
      <c r="F294" s="119"/>
    </row>
    <row r="295" spans="3:6" s="67" customFormat="1">
      <c r="C295" s="119"/>
      <c r="E295" s="119"/>
      <c r="F295" s="119"/>
    </row>
    <row r="296" spans="3:6" s="67" customFormat="1">
      <c r="C296" s="119"/>
      <c r="E296" s="119"/>
      <c r="F296" s="119"/>
    </row>
    <row r="297" spans="3:6" s="67" customFormat="1">
      <c r="C297" s="119"/>
      <c r="E297" s="119"/>
      <c r="F297" s="119"/>
    </row>
    <row r="298" spans="3:6" s="67" customFormat="1">
      <c r="C298" s="119"/>
      <c r="E298" s="119"/>
      <c r="F298" s="119"/>
    </row>
    <row r="299" spans="3:6" s="67" customFormat="1">
      <c r="C299" s="119"/>
      <c r="E299" s="119"/>
      <c r="F299" s="119"/>
    </row>
    <row r="300" spans="3:6" s="67" customFormat="1">
      <c r="C300" s="119"/>
      <c r="E300" s="119"/>
      <c r="F300" s="119"/>
    </row>
    <row r="301" spans="3:6" s="67" customFormat="1">
      <c r="C301" s="119"/>
      <c r="E301" s="119"/>
      <c r="F301" s="119"/>
    </row>
    <row r="302" spans="3:6" s="67" customFormat="1">
      <c r="C302" s="119"/>
      <c r="E302" s="119"/>
      <c r="F302" s="119"/>
    </row>
    <row r="303" spans="3:6" s="67" customFormat="1">
      <c r="C303" s="119"/>
      <c r="E303" s="119"/>
      <c r="F303" s="119"/>
    </row>
    <row r="304" spans="3:6" s="67" customFormat="1">
      <c r="C304" s="119"/>
      <c r="E304" s="119"/>
      <c r="F304" s="119"/>
    </row>
    <row r="305" spans="3:6" s="67" customFormat="1">
      <c r="C305" s="119"/>
      <c r="E305" s="119"/>
      <c r="F305" s="119"/>
    </row>
    <row r="306" spans="3:6" s="67" customFormat="1">
      <c r="C306" s="119"/>
      <c r="E306" s="119"/>
      <c r="F306" s="119"/>
    </row>
    <row r="307" spans="3:6" s="67" customFormat="1">
      <c r="C307" s="119"/>
      <c r="E307" s="119"/>
      <c r="F307" s="119"/>
    </row>
    <row r="308" spans="3:6" s="67" customFormat="1">
      <c r="C308" s="119"/>
      <c r="E308" s="119"/>
      <c r="F308" s="119"/>
    </row>
    <row r="309" spans="3:6" s="67" customFormat="1">
      <c r="C309" s="119"/>
      <c r="E309" s="119"/>
      <c r="F309" s="119"/>
    </row>
    <row r="310" spans="3:6" s="67" customFormat="1">
      <c r="C310" s="119"/>
      <c r="E310" s="119"/>
      <c r="F310" s="119"/>
    </row>
    <row r="311" spans="3:6" s="67" customFormat="1">
      <c r="C311" s="119"/>
      <c r="E311" s="119"/>
      <c r="F311" s="119"/>
    </row>
    <row r="312" spans="3:6" s="67" customFormat="1">
      <c r="C312" s="119"/>
      <c r="E312" s="119"/>
      <c r="F312" s="119"/>
    </row>
    <row r="313" spans="3:6" s="67" customFormat="1">
      <c r="C313" s="119"/>
      <c r="E313" s="119"/>
      <c r="F313" s="119"/>
    </row>
    <row r="314" spans="3:6" s="67" customFormat="1">
      <c r="C314" s="119"/>
      <c r="E314" s="119"/>
      <c r="F314" s="119"/>
    </row>
    <row r="315" spans="3:6" s="67" customFormat="1">
      <c r="C315" s="119"/>
      <c r="E315" s="119"/>
      <c r="F315" s="119"/>
    </row>
    <row r="316" spans="3:6" s="67" customFormat="1">
      <c r="C316" s="119"/>
      <c r="E316" s="119"/>
      <c r="F316" s="119"/>
    </row>
    <row r="317" spans="3:6" s="67" customFormat="1">
      <c r="C317" s="119"/>
      <c r="E317" s="119"/>
      <c r="F317" s="119"/>
    </row>
    <row r="318" spans="3:6" s="67" customFormat="1">
      <c r="C318" s="119"/>
      <c r="E318" s="119"/>
      <c r="F318" s="119"/>
    </row>
    <row r="319" spans="3:6" s="67" customFormat="1">
      <c r="C319" s="119"/>
      <c r="E319" s="119"/>
      <c r="F319" s="119"/>
    </row>
    <row r="320" spans="3:6" s="67" customFormat="1">
      <c r="C320" s="119"/>
      <c r="E320" s="119"/>
      <c r="F320" s="119"/>
    </row>
    <row r="321" spans="3:6" s="67" customFormat="1">
      <c r="C321" s="119"/>
      <c r="E321" s="119"/>
      <c r="F321" s="119"/>
    </row>
    <row r="322" spans="3:6" s="67" customFormat="1">
      <c r="C322" s="119"/>
      <c r="E322" s="119"/>
      <c r="F322" s="119"/>
    </row>
    <row r="323" spans="3:6" s="67" customFormat="1">
      <c r="C323" s="119"/>
      <c r="E323" s="119"/>
      <c r="F323" s="119"/>
    </row>
    <row r="324" spans="3:6" s="67" customFormat="1">
      <c r="C324" s="119"/>
      <c r="E324" s="119"/>
      <c r="F324" s="119"/>
    </row>
    <row r="325" spans="3:6" s="67" customFormat="1">
      <c r="C325" s="119"/>
      <c r="E325" s="119"/>
      <c r="F325" s="119"/>
    </row>
    <row r="326" spans="3:6" s="67" customFormat="1">
      <c r="C326" s="119"/>
      <c r="E326" s="119"/>
      <c r="F326" s="119"/>
    </row>
    <row r="327" spans="3:6" s="67" customFormat="1">
      <c r="C327" s="119"/>
      <c r="E327" s="119"/>
      <c r="F327" s="119"/>
    </row>
    <row r="328" spans="3:6" s="67" customFormat="1">
      <c r="C328" s="119"/>
      <c r="E328" s="119"/>
      <c r="F328" s="119"/>
    </row>
    <row r="329" spans="3:6" s="67" customFormat="1">
      <c r="C329" s="119"/>
      <c r="E329" s="119"/>
      <c r="F329" s="119"/>
    </row>
    <row r="330" spans="3:6" s="67" customFormat="1">
      <c r="C330" s="119"/>
      <c r="E330" s="119"/>
      <c r="F330" s="119"/>
    </row>
    <row r="331" spans="3:6" s="67" customFormat="1">
      <c r="C331" s="119"/>
      <c r="E331" s="119"/>
      <c r="F331" s="119"/>
    </row>
    <row r="332" spans="3:6" s="67" customFormat="1">
      <c r="C332" s="119"/>
      <c r="E332" s="119"/>
      <c r="F332" s="119"/>
    </row>
    <row r="333" spans="3:6" s="67" customFormat="1">
      <c r="C333" s="119"/>
      <c r="E333" s="119"/>
      <c r="F333" s="119"/>
    </row>
    <row r="334" spans="3:6" s="67" customFormat="1">
      <c r="C334" s="119"/>
      <c r="E334" s="119"/>
      <c r="F334" s="119"/>
    </row>
    <row r="335" spans="3:6" s="67" customFormat="1">
      <c r="C335" s="119"/>
      <c r="E335" s="119"/>
      <c r="F335" s="119"/>
    </row>
    <row r="336" spans="3:6" s="67" customFormat="1">
      <c r="C336" s="119"/>
      <c r="E336" s="119"/>
      <c r="F336" s="119"/>
    </row>
    <row r="337" spans="3:6" s="67" customFormat="1">
      <c r="C337" s="119"/>
      <c r="E337" s="119"/>
      <c r="F337" s="119"/>
    </row>
    <row r="338" spans="3:6" s="67" customFormat="1">
      <c r="C338" s="119"/>
      <c r="E338" s="119"/>
      <c r="F338" s="119"/>
    </row>
    <row r="339" spans="3:6" s="67" customFormat="1">
      <c r="C339" s="119"/>
      <c r="E339" s="119"/>
      <c r="F339" s="119"/>
    </row>
    <row r="340" spans="3:6" s="67" customFormat="1">
      <c r="C340" s="119"/>
      <c r="E340" s="119"/>
      <c r="F340" s="119"/>
    </row>
    <row r="341" spans="3:6" s="67" customFormat="1">
      <c r="C341" s="119"/>
      <c r="E341" s="119"/>
      <c r="F341" s="119"/>
    </row>
    <row r="342" spans="3:6" s="67" customFormat="1">
      <c r="C342" s="119"/>
      <c r="E342" s="119"/>
      <c r="F342" s="119"/>
    </row>
    <row r="343" spans="3:6" s="67" customFormat="1">
      <c r="C343" s="119"/>
      <c r="E343" s="119"/>
      <c r="F343" s="119"/>
    </row>
    <row r="344" spans="3:6" s="67" customFormat="1">
      <c r="C344" s="119"/>
      <c r="E344" s="119"/>
      <c r="F344" s="119"/>
    </row>
    <row r="345" spans="3:6" s="67" customFormat="1">
      <c r="C345" s="119"/>
      <c r="E345" s="119"/>
      <c r="F345" s="119"/>
    </row>
    <row r="346" spans="3:6" s="67" customFormat="1">
      <c r="C346" s="119"/>
      <c r="E346" s="119"/>
      <c r="F346" s="119"/>
    </row>
    <row r="347" spans="3:6" s="67" customFormat="1">
      <c r="C347" s="119"/>
      <c r="E347" s="119"/>
      <c r="F347" s="119"/>
    </row>
    <row r="348" spans="3:6" s="67" customFormat="1">
      <c r="C348" s="119"/>
      <c r="E348" s="119"/>
      <c r="F348" s="119"/>
    </row>
    <row r="349" spans="3:6" s="67" customFormat="1">
      <c r="C349" s="119"/>
      <c r="E349" s="119"/>
      <c r="F349" s="119"/>
    </row>
    <row r="350" spans="3:6" s="67" customFormat="1">
      <c r="C350" s="119"/>
      <c r="E350" s="119"/>
      <c r="F350" s="119"/>
    </row>
    <row r="351" spans="3:6" s="67" customFormat="1">
      <c r="C351" s="119"/>
      <c r="E351" s="119"/>
      <c r="F351" s="119"/>
    </row>
    <row r="352" spans="3:6" s="67" customFormat="1">
      <c r="C352" s="119"/>
      <c r="E352" s="119"/>
      <c r="F352" s="119"/>
    </row>
    <row r="353" spans="3:6" s="67" customFormat="1">
      <c r="C353" s="119"/>
      <c r="E353" s="119"/>
      <c r="F353" s="119"/>
    </row>
    <row r="354" spans="3:6" s="67" customFormat="1">
      <c r="C354" s="119"/>
      <c r="E354" s="119"/>
      <c r="F354" s="119"/>
    </row>
    <row r="355" spans="3:6" s="67" customFormat="1">
      <c r="C355" s="119"/>
      <c r="E355" s="119"/>
      <c r="F355" s="119"/>
    </row>
    <row r="356" spans="3:6" s="67" customFormat="1">
      <c r="C356" s="119"/>
      <c r="E356" s="119"/>
      <c r="F356" s="119"/>
    </row>
    <row r="357" spans="3:6" s="67" customFormat="1">
      <c r="C357" s="119"/>
      <c r="E357" s="119"/>
      <c r="F357" s="119"/>
    </row>
    <row r="358" spans="3:6" s="67" customFormat="1">
      <c r="C358" s="119"/>
      <c r="E358" s="119"/>
      <c r="F358" s="119"/>
    </row>
    <row r="359" spans="3:6" s="67" customFormat="1">
      <c r="C359" s="119"/>
      <c r="E359" s="119"/>
      <c r="F359" s="119"/>
    </row>
    <row r="360" spans="3:6" s="67" customFormat="1">
      <c r="C360" s="119"/>
      <c r="E360" s="119"/>
      <c r="F360" s="119"/>
    </row>
    <row r="361" spans="3:6" s="67" customFormat="1">
      <c r="C361" s="119"/>
      <c r="E361" s="119"/>
      <c r="F361" s="119"/>
    </row>
    <row r="362" spans="3:6" s="67" customFormat="1">
      <c r="C362" s="119"/>
      <c r="E362" s="119"/>
      <c r="F362" s="119"/>
    </row>
    <row r="363" spans="3:6" s="67" customFormat="1">
      <c r="C363" s="119"/>
      <c r="E363" s="119"/>
      <c r="F363" s="119"/>
    </row>
    <row r="364" spans="3:6" s="67" customFormat="1">
      <c r="C364" s="119"/>
      <c r="E364" s="119"/>
      <c r="F364" s="119"/>
    </row>
    <row r="365" spans="3:6" s="67" customFormat="1">
      <c r="C365" s="119"/>
      <c r="E365" s="119"/>
      <c r="F365" s="119"/>
    </row>
    <row r="366" spans="3:6" s="67" customFormat="1">
      <c r="C366" s="119"/>
      <c r="E366" s="119"/>
      <c r="F366" s="119"/>
    </row>
    <row r="367" spans="3:6" s="67" customFormat="1">
      <c r="C367" s="119"/>
      <c r="E367" s="119"/>
      <c r="F367" s="119"/>
    </row>
    <row r="368" spans="3:6" s="67" customFormat="1">
      <c r="C368" s="119"/>
      <c r="E368" s="119"/>
      <c r="F368" s="119"/>
    </row>
    <row r="369" spans="3:6" s="67" customFormat="1">
      <c r="C369" s="119"/>
      <c r="E369" s="119"/>
      <c r="F369" s="119"/>
    </row>
    <row r="370" spans="3:6" s="67" customFormat="1">
      <c r="C370" s="119"/>
      <c r="E370" s="119"/>
      <c r="F370" s="119"/>
    </row>
    <row r="371" spans="3:6" s="67" customFormat="1">
      <c r="C371" s="119"/>
      <c r="E371" s="119"/>
      <c r="F371" s="119"/>
    </row>
    <row r="372" spans="3:6" s="67" customFormat="1">
      <c r="C372" s="119"/>
      <c r="E372" s="119"/>
      <c r="F372" s="119"/>
    </row>
    <row r="373" spans="3:6" s="67" customFormat="1">
      <c r="C373" s="119"/>
      <c r="E373" s="119"/>
      <c r="F373" s="119"/>
    </row>
    <row r="374" spans="3:6" s="67" customFormat="1">
      <c r="C374" s="119"/>
      <c r="E374" s="119"/>
      <c r="F374" s="119"/>
    </row>
    <row r="375" spans="3:6" s="67" customFormat="1">
      <c r="C375" s="119"/>
      <c r="E375" s="119"/>
      <c r="F375" s="119"/>
    </row>
    <row r="376" spans="3:6" s="67" customFormat="1">
      <c r="C376" s="119"/>
      <c r="E376" s="119"/>
      <c r="F376" s="119"/>
    </row>
    <row r="377" spans="3:6" s="67" customFormat="1">
      <c r="C377" s="119"/>
      <c r="E377" s="119"/>
      <c r="F377" s="119"/>
    </row>
    <row r="378" spans="3:6" s="67" customFormat="1">
      <c r="C378" s="119"/>
      <c r="E378" s="119"/>
      <c r="F378" s="119"/>
    </row>
    <row r="379" spans="3:6" s="67" customFormat="1">
      <c r="C379" s="119"/>
      <c r="E379" s="119"/>
      <c r="F379" s="119"/>
    </row>
    <row r="380" spans="3:6" s="67" customFormat="1">
      <c r="C380" s="119"/>
      <c r="E380" s="119"/>
      <c r="F380" s="119"/>
    </row>
    <row r="381" spans="3:6" s="67" customFormat="1">
      <c r="C381" s="119"/>
      <c r="E381" s="119"/>
      <c r="F381" s="119"/>
    </row>
    <row r="382" spans="3:6" s="67" customFormat="1">
      <c r="C382" s="119"/>
      <c r="E382" s="119"/>
      <c r="F382" s="119"/>
    </row>
    <row r="383" spans="3:6" s="67" customFormat="1">
      <c r="C383" s="119"/>
      <c r="E383" s="119"/>
      <c r="F383" s="119"/>
    </row>
    <row r="384" spans="3:6" s="67" customFormat="1">
      <c r="C384" s="119"/>
      <c r="E384" s="119"/>
      <c r="F384" s="119"/>
    </row>
    <row r="385" spans="3:6" s="67" customFormat="1">
      <c r="C385" s="119"/>
      <c r="E385" s="119"/>
      <c r="F385" s="119"/>
    </row>
    <row r="386" spans="3:6" s="67" customFormat="1">
      <c r="C386" s="119"/>
      <c r="E386" s="119"/>
      <c r="F386" s="119"/>
    </row>
    <row r="387" spans="3:6" s="67" customFormat="1">
      <c r="C387" s="119"/>
      <c r="E387" s="119"/>
      <c r="F387" s="119"/>
    </row>
    <row r="388" spans="3:6" s="67" customFormat="1">
      <c r="C388" s="119"/>
      <c r="E388" s="119"/>
      <c r="F388" s="119"/>
    </row>
    <row r="389" spans="3:6" s="67" customFormat="1">
      <c r="C389" s="119"/>
      <c r="E389" s="119"/>
      <c r="F389" s="119"/>
    </row>
    <row r="390" spans="3:6" s="67" customFormat="1">
      <c r="C390" s="119"/>
      <c r="E390" s="119"/>
      <c r="F390" s="119"/>
    </row>
    <row r="391" spans="3:6" s="67" customFormat="1">
      <c r="C391" s="119"/>
      <c r="E391" s="119"/>
      <c r="F391" s="119"/>
    </row>
    <row r="392" spans="3:6" s="67" customFormat="1">
      <c r="C392" s="119"/>
      <c r="E392" s="119"/>
      <c r="F392" s="119"/>
    </row>
    <row r="393" spans="3:6" s="67" customFormat="1">
      <c r="C393" s="119"/>
      <c r="E393" s="119"/>
      <c r="F393" s="119"/>
    </row>
    <row r="394" spans="3:6" s="67" customFormat="1">
      <c r="C394" s="119"/>
      <c r="E394" s="119"/>
      <c r="F394" s="119"/>
    </row>
    <row r="395" spans="3:6" s="67" customFormat="1">
      <c r="C395" s="119"/>
      <c r="E395" s="119"/>
      <c r="F395" s="119"/>
    </row>
    <row r="396" spans="3:6" s="67" customFormat="1">
      <c r="C396" s="119"/>
      <c r="E396" s="119"/>
      <c r="F396" s="119"/>
    </row>
    <row r="397" spans="3:6" s="67" customFormat="1">
      <c r="C397" s="119"/>
      <c r="E397" s="119"/>
      <c r="F397" s="119"/>
    </row>
    <row r="398" spans="3:6" s="67" customFormat="1">
      <c r="C398" s="119"/>
      <c r="E398" s="119"/>
      <c r="F398" s="119"/>
    </row>
    <row r="399" spans="3:6" s="67" customFormat="1">
      <c r="C399" s="119"/>
      <c r="E399" s="119"/>
      <c r="F399" s="119"/>
    </row>
    <row r="400" spans="3:6" s="67" customFormat="1">
      <c r="C400" s="119"/>
      <c r="E400" s="119"/>
      <c r="F400" s="119"/>
    </row>
    <row r="401" spans="3:6" s="67" customFormat="1">
      <c r="C401" s="119"/>
      <c r="E401" s="119"/>
      <c r="F401" s="119"/>
    </row>
    <row r="402" spans="3:6" s="67" customFormat="1">
      <c r="C402" s="119"/>
      <c r="E402" s="119"/>
      <c r="F402" s="119"/>
    </row>
    <row r="403" spans="3:6" s="67" customFormat="1">
      <c r="C403" s="119"/>
      <c r="E403" s="119"/>
      <c r="F403" s="119"/>
    </row>
    <row r="404" spans="3:6" s="67" customFormat="1">
      <c r="C404" s="119"/>
      <c r="E404" s="119"/>
      <c r="F404" s="119"/>
    </row>
    <row r="405" spans="3:6" s="67" customFormat="1">
      <c r="C405" s="119"/>
      <c r="E405" s="119"/>
      <c r="F405" s="119"/>
    </row>
    <row r="406" spans="3:6" s="67" customFormat="1">
      <c r="C406" s="119"/>
      <c r="E406" s="119"/>
      <c r="F406" s="119"/>
    </row>
    <row r="407" spans="3:6" s="67" customFormat="1">
      <c r="C407" s="119"/>
      <c r="E407" s="119"/>
      <c r="F407" s="119"/>
    </row>
    <row r="408" spans="3:6" s="67" customFormat="1">
      <c r="C408" s="119"/>
      <c r="E408" s="119"/>
      <c r="F408" s="119"/>
    </row>
    <row r="409" spans="3:6" s="67" customFormat="1">
      <c r="C409" s="119"/>
      <c r="E409" s="119"/>
      <c r="F409" s="119"/>
    </row>
    <row r="410" spans="3:6" s="67" customFormat="1">
      <c r="C410" s="119"/>
      <c r="E410" s="119"/>
      <c r="F410" s="119"/>
    </row>
    <row r="411" spans="3:6" s="67" customFormat="1">
      <c r="C411" s="119"/>
      <c r="E411" s="119"/>
      <c r="F411" s="119"/>
    </row>
    <row r="412" spans="3:6" s="67" customFormat="1">
      <c r="C412" s="119"/>
      <c r="E412" s="119"/>
      <c r="F412" s="119"/>
    </row>
    <row r="413" spans="3:6" s="67" customFormat="1">
      <c r="C413" s="119"/>
      <c r="E413" s="119"/>
      <c r="F413" s="119"/>
    </row>
    <row r="414" spans="3:6" s="67" customFormat="1">
      <c r="C414" s="119"/>
      <c r="E414" s="119"/>
      <c r="F414" s="119"/>
    </row>
    <row r="415" spans="3:6" s="67" customFormat="1">
      <c r="C415" s="119"/>
      <c r="E415" s="119"/>
      <c r="F415" s="119"/>
    </row>
    <row r="416" spans="3:6" s="67" customFormat="1">
      <c r="C416" s="119"/>
      <c r="E416" s="119"/>
      <c r="F416" s="119"/>
    </row>
    <row r="417" spans="3:6" s="67" customFormat="1">
      <c r="C417" s="119"/>
      <c r="E417" s="119"/>
      <c r="F417" s="119"/>
    </row>
    <row r="418" spans="3:6" s="67" customFormat="1">
      <c r="C418" s="119"/>
      <c r="E418" s="119"/>
      <c r="F418" s="119"/>
    </row>
    <row r="419" spans="3:6" s="67" customFormat="1">
      <c r="C419" s="119"/>
      <c r="E419" s="119"/>
      <c r="F419" s="119"/>
    </row>
    <row r="420" spans="3:6" s="67" customFormat="1">
      <c r="C420" s="119"/>
      <c r="E420" s="119"/>
      <c r="F420" s="119"/>
    </row>
    <row r="421" spans="3:6" s="67" customFormat="1">
      <c r="C421" s="119"/>
      <c r="E421" s="119"/>
      <c r="F421" s="119"/>
    </row>
    <row r="422" spans="3:6" s="67" customFormat="1">
      <c r="C422" s="119"/>
      <c r="E422" s="119"/>
      <c r="F422" s="119"/>
    </row>
    <row r="423" spans="3:6" s="67" customFormat="1">
      <c r="C423" s="119"/>
      <c r="E423" s="119"/>
      <c r="F423" s="119"/>
    </row>
    <row r="424" spans="3:6" s="67" customFormat="1">
      <c r="C424" s="119"/>
      <c r="E424" s="119"/>
      <c r="F424" s="119"/>
    </row>
    <row r="425" spans="3:6" s="67" customFormat="1">
      <c r="C425" s="119"/>
      <c r="E425" s="119"/>
      <c r="F425" s="119"/>
    </row>
    <row r="426" spans="3:6" s="67" customFormat="1">
      <c r="C426" s="119"/>
      <c r="E426" s="119"/>
      <c r="F426" s="119"/>
    </row>
    <row r="427" spans="3:6" s="67" customFormat="1">
      <c r="C427" s="119"/>
      <c r="E427" s="119"/>
      <c r="F427" s="119"/>
    </row>
    <row r="428" spans="3:6" s="67" customFormat="1">
      <c r="C428" s="119"/>
      <c r="E428" s="119"/>
      <c r="F428" s="119"/>
    </row>
    <row r="429" spans="3:6" s="67" customFormat="1">
      <c r="C429" s="119"/>
      <c r="E429" s="119"/>
      <c r="F429" s="119"/>
    </row>
    <row r="430" spans="3:6" s="67" customFormat="1">
      <c r="C430" s="119"/>
      <c r="E430" s="119"/>
      <c r="F430" s="119"/>
    </row>
    <row r="431" spans="3:6" s="67" customFormat="1">
      <c r="C431" s="119"/>
      <c r="E431" s="119"/>
      <c r="F431" s="119"/>
    </row>
    <row r="432" spans="3:6" s="67" customFormat="1">
      <c r="C432" s="119"/>
      <c r="E432" s="119"/>
      <c r="F432" s="119"/>
    </row>
    <row r="433" spans="3:6" s="67" customFormat="1">
      <c r="C433" s="119"/>
      <c r="E433" s="119"/>
      <c r="F433" s="119"/>
    </row>
    <row r="434" spans="3:6" s="67" customFormat="1">
      <c r="C434" s="119"/>
      <c r="E434" s="119"/>
      <c r="F434" s="119"/>
    </row>
    <row r="435" spans="3:6" s="67" customFormat="1">
      <c r="C435" s="119"/>
      <c r="E435" s="119"/>
      <c r="F435" s="119"/>
    </row>
    <row r="436" spans="3:6" s="67" customFormat="1">
      <c r="C436" s="119"/>
      <c r="E436" s="119"/>
      <c r="F436" s="119"/>
    </row>
    <row r="437" spans="3:6" s="67" customFormat="1">
      <c r="C437" s="119"/>
      <c r="E437" s="119"/>
      <c r="F437" s="119"/>
    </row>
    <row r="438" spans="3:6" s="67" customFormat="1">
      <c r="C438" s="119"/>
      <c r="E438" s="119"/>
      <c r="F438" s="119"/>
    </row>
    <row r="439" spans="3:6" s="67" customFormat="1">
      <c r="C439" s="119"/>
      <c r="E439" s="119"/>
      <c r="F439" s="119"/>
    </row>
    <row r="440" spans="3:6" s="67" customFormat="1">
      <c r="C440" s="119"/>
      <c r="E440" s="119"/>
      <c r="F440" s="119"/>
    </row>
    <row r="441" spans="3:6" s="67" customFormat="1">
      <c r="C441" s="119"/>
      <c r="E441" s="119"/>
      <c r="F441" s="119"/>
    </row>
    <row r="442" spans="3:6" s="67" customFormat="1">
      <c r="C442" s="119"/>
      <c r="E442" s="119"/>
      <c r="F442" s="119"/>
    </row>
    <row r="443" spans="3:6" s="67" customFormat="1">
      <c r="C443" s="119"/>
      <c r="E443" s="119"/>
      <c r="F443" s="119"/>
    </row>
    <row r="444" spans="3:6" s="67" customFormat="1">
      <c r="C444" s="119"/>
      <c r="E444" s="119"/>
      <c r="F444" s="119"/>
    </row>
    <row r="445" spans="3:6" s="67" customFormat="1">
      <c r="C445" s="119"/>
      <c r="E445" s="119"/>
      <c r="F445" s="119"/>
    </row>
    <row r="446" spans="3:6" s="67" customFormat="1">
      <c r="C446" s="119"/>
      <c r="E446" s="119"/>
      <c r="F446" s="119"/>
    </row>
    <row r="447" spans="3:6" s="67" customFormat="1">
      <c r="C447" s="119"/>
      <c r="E447" s="119"/>
      <c r="F447" s="119"/>
    </row>
    <row r="448" spans="3:6" s="67" customFormat="1">
      <c r="C448" s="119"/>
      <c r="E448" s="119"/>
      <c r="F448" s="119"/>
    </row>
    <row r="449" spans="3:6" s="67" customFormat="1">
      <c r="C449" s="119"/>
      <c r="E449" s="119"/>
      <c r="F449" s="119"/>
    </row>
    <row r="450" spans="3:6" s="67" customFormat="1">
      <c r="C450" s="119"/>
      <c r="E450" s="119"/>
      <c r="F450" s="119"/>
    </row>
    <row r="451" spans="3:6" s="67" customFormat="1">
      <c r="C451" s="119"/>
      <c r="E451" s="119"/>
      <c r="F451" s="119"/>
    </row>
    <row r="452" spans="3:6" s="67" customFormat="1">
      <c r="C452" s="119"/>
      <c r="E452" s="119"/>
      <c r="F452" s="119"/>
    </row>
    <row r="453" spans="3:6" s="67" customFormat="1">
      <c r="C453" s="119"/>
      <c r="E453" s="119"/>
      <c r="F453" s="119"/>
    </row>
    <row r="454" spans="3:6" s="67" customFormat="1">
      <c r="C454" s="119"/>
      <c r="E454" s="119"/>
      <c r="F454" s="119"/>
    </row>
    <row r="455" spans="3:6" s="67" customFormat="1">
      <c r="C455" s="119"/>
      <c r="E455" s="119"/>
      <c r="F455" s="119"/>
    </row>
    <row r="456" spans="3:6" s="67" customFormat="1">
      <c r="C456" s="119"/>
      <c r="E456" s="119"/>
      <c r="F456" s="119"/>
    </row>
    <row r="457" spans="3:6" s="67" customFormat="1">
      <c r="C457" s="119"/>
      <c r="E457" s="119"/>
      <c r="F457" s="119"/>
    </row>
    <row r="458" spans="3:6" s="67" customFormat="1">
      <c r="C458" s="119"/>
      <c r="E458" s="119"/>
      <c r="F458" s="119"/>
    </row>
    <row r="459" spans="3:6" s="67" customFormat="1">
      <c r="C459" s="119"/>
      <c r="E459" s="119"/>
      <c r="F459" s="119"/>
    </row>
    <row r="460" spans="3:6" s="67" customFormat="1">
      <c r="C460" s="119"/>
      <c r="E460" s="119"/>
      <c r="F460" s="119"/>
    </row>
    <row r="461" spans="3:6" s="67" customFormat="1">
      <c r="C461" s="119"/>
      <c r="E461" s="119"/>
      <c r="F461" s="119"/>
    </row>
    <row r="462" spans="3:6" s="67" customFormat="1">
      <c r="C462" s="119"/>
      <c r="E462" s="119"/>
      <c r="F462" s="119"/>
    </row>
    <row r="463" spans="3:6" s="67" customFormat="1">
      <c r="C463" s="119"/>
      <c r="E463" s="119"/>
      <c r="F463" s="119"/>
    </row>
    <row r="464" spans="3:6" s="67" customFormat="1">
      <c r="C464" s="119"/>
      <c r="E464" s="119"/>
      <c r="F464" s="119"/>
    </row>
    <row r="465" spans="3:6" s="67" customFormat="1">
      <c r="C465" s="119"/>
      <c r="E465" s="119"/>
      <c r="F465" s="119"/>
    </row>
    <row r="466" spans="3:6" s="67" customFormat="1">
      <c r="C466" s="119"/>
      <c r="E466" s="119"/>
      <c r="F466" s="119"/>
    </row>
    <row r="467" spans="3:6" s="67" customFormat="1">
      <c r="C467" s="119"/>
      <c r="E467" s="119"/>
      <c r="F467" s="119"/>
    </row>
    <row r="468" spans="3:6" s="67" customFormat="1">
      <c r="C468" s="119"/>
      <c r="E468" s="119"/>
      <c r="F468" s="119"/>
    </row>
    <row r="469" spans="3:6" s="67" customFormat="1">
      <c r="C469" s="119"/>
      <c r="E469" s="119"/>
      <c r="F469" s="119"/>
    </row>
    <row r="470" spans="3:6" s="67" customFormat="1">
      <c r="C470" s="119"/>
      <c r="E470" s="119"/>
      <c r="F470" s="119"/>
    </row>
    <row r="471" spans="3:6" s="67" customFormat="1">
      <c r="C471" s="119"/>
      <c r="E471" s="119"/>
      <c r="F471" s="119"/>
    </row>
    <row r="472" spans="3:6" s="67" customFormat="1">
      <c r="C472" s="119"/>
      <c r="E472" s="119"/>
      <c r="F472" s="119"/>
    </row>
    <row r="473" spans="3:6" s="67" customFormat="1">
      <c r="C473" s="119"/>
      <c r="E473" s="119"/>
      <c r="F473" s="119"/>
    </row>
    <row r="474" spans="3:6" s="67" customFormat="1">
      <c r="C474" s="119"/>
      <c r="E474" s="119"/>
      <c r="F474" s="119"/>
    </row>
    <row r="475" spans="3:6" s="67" customFormat="1">
      <c r="C475" s="119"/>
      <c r="E475" s="119"/>
      <c r="F475" s="119"/>
    </row>
    <row r="476" spans="3:6" s="67" customFormat="1">
      <c r="C476" s="119"/>
      <c r="E476" s="119"/>
      <c r="F476" s="119"/>
    </row>
    <row r="477" spans="3:6" s="67" customFormat="1">
      <c r="C477" s="119"/>
      <c r="E477" s="119"/>
      <c r="F477" s="119"/>
    </row>
    <row r="478" spans="3:6" s="67" customFormat="1">
      <c r="C478" s="119"/>
      <c r="E478" s="119"/>
      <c r="F478" s="119"/>
    </row>
    <row r="479" spans="3:6" s="67" customFormat="1">
      <c r="C479" s="119"/>
      <c r="E479" s="119"/>
      <c r="F479" s="119"/>
    </row>
    <row r="480" spans="3:6" s="67" customFormat="1">
      <c r="C480" s="119"/>
      <c r="E480" s="119"/>
      <c r="F480" s="119"/>
    </row>
    <row r="481" spans="3:6" s="67" customFormat="1">
      <c r="C481" s="119"/>
      <c r="E481" s="119"/>
      <c r="F481" s="119"/>
    </row>
    <row r="482" spans="3:6" s="67" customFormat="1">
      <c r="C482" s="119"/>
      <c r="E482" s="119"/>
      <c r="F482" s="119"/>
    </row>
    <row r="483" spans="3:6" s="67" customFormat="1">
      <c r="C483" s="119"/>
      <c r="E483" s="119"/>
      <c r="F483" s="119"/>
    </row>
    <row r="484" spans="3:6" s="67" customFormat="1">
      <c r="C484" s="119"/>
      <c r="E484" s="119"/>
      <c r="F484" s="119"/>
    </row>
    <row r="485" spans="3:6" s="67" customFormat="1">
      <c r="C485" s="119"/>
      <c r="E485" s="119"/>
      <c r="F485" s="119"/>
    </row>
    <row r="486" spans="3:6" s="67" customFormat="1">
      <c r="C486" s="119"/>
      <c r="E486" s="119"/>
      <c r="F486" s="119"/>
    </row>
    <row r="487" spans="3:6" s="67" customFormat="1">
      <c r="C487" s="119"/>
      <c r="E487" s="119"/>
      <c r="F487" s="119"/>
    </row>
    <row r="488" spans="3:6" s="67" customFormat="1">
      <c r="C488" s="119"/>
      <c r="E488" s="119"/>
      <c r="F488" s="119"/>
    </row>
    <row r="489" spans="3:6" s="67" customFormat="1">
      <c r="C489" s="119"/>
      <c r="E489" s="119"/>
      <c r="F489" s="119"/>
    </row>
    <row r="490" spans="3:6" s="67" customFormat="1">
      <c r="C490" s="119"/>
      <c r="E490" s="119"/>
      <c r="F490" s="119"/>
    </row>
    <row r="491" spans="3:6" s="67" customFormat="1">
      <c r="C491" s="119"/>
      <c r="E491" s="119"/>
      <c r="F491" s="119"/>
    </row>
    <row r="492" spans="3:6" s="67" customFormat="1">
      <c r="C492" s="119"/>
      <c r="E492" s="119"/>
      <c r="F492" s="119"/>
    </row>
    <row r="493" spans="3:6" s="67" customFormat="1">
      <c r="C493" s="119"/>
      <c r="E493" s="119"/>
      <c r="F493" s="119"/>
    </row>
    <row r="494" spans="3:6" s="67" customFormat="1">
      <c r="C494" s="119"/>
      <c r="E494" s="119"/>
      <c r="F494" s="119"/>
    </row>
    <row r="495" spans="3:6" s="67" customFormat="1">
      <c r="C495" s="119"/>
      <c r="E495" s="119"/>
      <c r="F495" s="119"/>
    </row>
    <row r="496" spans="3:6" s="67" customFormat="1">
      <c r="C496" s="119"/>
      <c r="E496" s="119"/>
      <c r="F496" s="119"/>
    </row>
    <row r="497" spans="3:6" s="67" customFormat="1">
      <c r="C497" s="119"/>
      <c r="E497" s="119"/>
      <c r="F497" s="119"/>
    </row>
    <row r="498" spans="3:6" s="67" customFormat="1">
      <c r="C498" s="119"/>
      <c r="E498" s="119"/>
      <c r="F498" s="119"/>
    </row>
    <row r="499" spans="3:6" s="67" customFormat="1">
      <c r="C499" s="119"/>
      <c r="E499" s="119"/>
      <c r="F499" s="119"/>
    </row>
    <row r="500" spans="3:6" s="67" customFormat="1">
      <c r="C500" s="119"/>
      <c r="E500" s="119"/>
      <c r="F500" s="119"/>
    </row>
    <row r="501" spans="3:6" s="67" customFormat="1">
      <c r="C501" s="119"/>
      <c r="E501" s="119"/>
      <c r="F501" s="119"/>
    </row>
    <row r="502" spans="3:6" s="67" customFormat="1">
      <c r="C502" s="119"/>
      <c r="E502" s="119"/>
      <c r="F502" s="119"/>
    </row>
    <row r="503" spans="3:6" s="67" customFormat="1">
      <c r="C503" s="119"/>
      <c r="E503" s="119"/>
      <c r="F503" s="119"/>
    </row>
    <row r="504" spans="3:6" s="67" customFormat="1">
      <c r="C504" s="119"/>
      <c r="E504" s="119"/>
      <c r="F504" s="119"/>
    </row>
    <row r="505" spans="3:6" s="67" customFormat="1">
      <c r="C505" s="119"/>
      <c r="E505" s="119"/>
      <c r="F505" s="119"/>
    </row>
    <row r="506" spans="3:6" s="67" customFormat="1">
      <c r="C506" s="119"/>
      <c r="E506" s="119"/>
      <c r="F506" s="119"/>
    </row>
    <row r="507" spans="3:6" s="67" customFormat="1">
      <c r="C507" s="119"/>
      <c r="E507" s="119"/>
      <c r="F507" s="119"/>
    </row>
    <row r="508" spans="3:6" s="67" customFormat="1">
      <c r="C508" s="119"/>
      <c r="E508" s="119"/>
      <c r="F508" s="119"/>
    </row>
    <row r="509" spans="3:6" s="67" customFormat="1">
      <c r="C509" s="119"/>
      <c r="E509" s="119"/>
      <c r="F509" s="119"/>
    </row>
    <row r="510" spans="3:6" s="67" customFormat="1">
      <c r="C510" s="119"/>
      <c r="E510" s="119"/>
      <c r="F510" s="119"/>
    </row>
    <row r="511" spans="3:6" s="67" customFormat="1">
      <c r="C511" s="119"/>
      <c r="E511" s="119"/>
      <c r="F511" s="119"/>
    </row>
    <row r="512" spans="3:6" s="67" customFormat="1">
      <c r="C512" s="119"/>
      <c r="E512" s="119"/>
      <c r="F512" s="119"/>
    </row>
    <row r="513" spans="3:6" s="67" customFormat="1">
      <c r="C513" s="119"/>
      <c r="E513" s="119"/>
      <c r="F513" s="119"/>
    </row>
    <row r="514" spans="3:6" s="67" customFormat="1">
      <c r="C514" s="119"/>
      <c r="E514" s="119"/>
      <c r="F514" s="119"/>
    </row>
    <row r="515" spans="3:6" s="67" customFormat="1">
      <c r="C515" s="119"/>
      <c r="E515" s="119"/>
      <c r="F515" s="119"/>
    </row>
    <row r="516" spans="3:6" s="67" customFormat="1">
      <c r="C516" s="119"/>
      <c r="E516" s="119"/>
      <c r="F516" s="119"/>
    </row>
    <row r="517" spans="3:6" s="67" customFormat="1">
      <c r="C517" s="119"/>
      <c r="E517" s="119"/>
      <c r="F517" s="119"/>
    </row>
    <row r="518" spans="3:6" s="67" customFormat="1">
      <c r="C518" s="119"/>
      <c r="E518" s="119"/>
      <c r="F518" s="119"/>
    </row>
    <row r="519" spans="3:6" s="67" customFormat="1">
      <c r="C519" s="119"/>
      <c r="E519" s="119"/>
      <c r="F519" s="119"/>
    </row>
    <row r="520" spans="3:6" s="67" customFormat="1">
      <c r="C520" s="119"/>
      <c r="E520" s="119"/>
      <c r="F520" s="119"/>
    </row>
    <row r="521" spans="3:6" s="67" customFormat="1">
      <c r="C521" s="119"/>
      <c r="E521" s="119"/>
      <c r="F521" s="119"/>
    </row>
    <row r="522" spans="3:6" s="67" customFormat="1">
      <c r="C522" s="119"/>
      <c r="E522" s="119"/>
      <c r="F522" s="119"/>
    </row>
    <row r="523" spans="3:6" s="67" customFormat="1">
      <c r="C523" s="119"/>
      <c r="E523" s="119"/>
      <c r="F523" s="119"/>
    </row>
    <row r="524" spans="3:6" s="67" customFormat="1">
      <c r="C524" s="119"/>
      <c r="E524" s="119"/>
      <c r="F524" s="119"/>
    </row>
    <row r="525" spans="3:6" s="67" customFormat="1">
      <c r="C525" s="119"/>
      <c r="E525" s="119"/>
      <c r="F525" s="119"/>
    </row>
    <row r="526" spans="3:6" s="67" customFormat="1">
      <c r="C526" s="119"/>
      <c r="E526" s="119"/>
      <c r="F526" s="119"/>
    </row>
    <row r="527" spans="3:6" s="67" customFormat="1">
      <c r="C527" s="119"/>
      <c r="E527" s="119"/>
      <c r="F527" s="119"/>
    </row>
    <row r="528" spans="3:6" s="67" customFormat="1">
      <c r="C528" s="119"/>
      <c r="E528" s="119"/>
      <c r="F528" s="119"/>
    </row>
    <row r="529" spans="3:6" s="67" customFormat="1">
      <c r="C529" s="119"/>
      <c r="E529" s="119"/>
      <c r="F529" s="119"/>
    </row>
    <row r="530" spans="3:6" s="67" customFormat="1">
      <c r="C530" s="119"/>
      <c r="E530" s="119"/>
      <c r="F530" s="119"/>
    </row>
    <row r="531" spans="3:6" s="67" customFormat="1">
      <c r="C531" s="119"/>
      <c r="E531" s="119"/>
      <c r="F531" s="119"/>
    </row>
    <row r="532" spans="3:6" s="67" customFormat="1">
      <c r="C532" s="119"/>
      <c r="E532" s="119"/>
      <c r="F532" s="119"/>
    </row>
    <row r="533" spans="3:6" s="67" customFormat="1">
      <c r="C533" s="119"/>
      <c r="E533" s="119"/>
      <c r="F533" s="119"/>
    </row>
    <row r="534" spans="3:6" s="67" customFormat="1">
      <c r="C534" s="119"/>
      <c r="E534" s="119"/>
      <c r="F534" s="119"/>
    </row>
    <row r="535" spans="3:6" s="67" customFormat="1">
      <c r="C535" s="119"/>
      <c r="E535" s="119"/>
      <c r="F535" s="119"/>
    </row>
    <row r="536" spans="3:6" s="67" customFormat="1">
      <c r="C536" s="119"/>
      <c r="E536" s="119"/>
      <c r="F536" s="119"/>
    </row>
    <row r="537" spans="3:6" s="67" customFormat="1">
      <c r="C537" s="119"/>
      <c r="E537" s="119"/>
      <c r="F537" s="119"/>
    </row>
    <row r="538" spans="3:6" s="67" customFormat="1">
      <c r="C538" s="119"/>
      <c r="E538" s="119"/>
      <c r="F538" s="119"/>
    </row>
    <row r="539" spans="3:6" s="67" customFormat="1">
      <c r="C539" s="119"/>
      <c r="E539" s="119"/>
      <c r="F539" s="119"/>
    </row>
    <row r="540" spans="3:6" s="67" customFormat="1">
      <c r="C540" s="119"/>
      <c r="E540" s="119"/>
      <c r="F540" s="119"/>
    </row>
    <row r="541" spans="3:6" s="67" customFormat="1">
      <c r="C541" s="119"/>
      <c r="E541" s="119"/>
      <c r="F541" s="119"/>
    </row>
    <row r="542" spans="3:6" s="67" customFormat="1">
      <c r="C542" s="119"/>
      <c r="E542" s="119"/>
      <c r="F542" s="119"/>
    </row>
    <row r="543" spans="3:6" s="67" customFormat="1">
      <c r="C543" s="119"/>
      <c r="E543" s="119"/>
      <c r="F543" s="119"/>
    </row>
    <row r="544" spans="3:6" s="67" customFormat="1">
      <c r="C544" s="119"/>
      <c r="E544" s="119"/>
      <c r="F544" s="119"/>
    </row>
    <row r="545" spans="3:6" s="67" customFormat="1">
      <c r="C545" s="119"/>
      <c r="E545" s="119"/>
      <c r="F545" s="119"/>
    </row>
    <row r="546" spans="3:6" s="67" customFormat="1">
      <c r="C546" s="119"/>
      <c r="E546" s="119"/>
      <c r="F546" s="119"/>
    </row>
    <row r="547" spans="3:6" s="67" customFormat="1">
      <c r="C547" s="119"/>
      <c r="E547" s="119"/>
      <c r="F547" s="119"/>
    </row>
    <row r="548" spans="3:6" s="67" customFormat="1">
      <c r="C548" s="119"/>
      <c r="E548" s="119"/>
      <c r="F548" s="119"/>
    </row>
    <row r="549" spans="3:6" s="67" customFormat="1">
      <c r="C549" s="119"/>
      <c r="E549" s="119"/>
      <c r="F549" s="119"/>
    </row>
    <row r="550" spans="3:6" s="67" customFormat="1">
      <c r="C550" s="119"/>
      <c r="E550" s="119"/>
      <c r="F550" s="119"/>
    </row>
    <row r="551" spans="3:6" s="67" customFormat="1">
      <c r="C551" s="119"/>
      <c r="E551" s="119"/>
      <c r="F551" s="119"/>
    </row>
    <row r="552" spans="3:6" s="67" customFormat="1">
      <c r="C552" s="119"/>
      <c r="E552" s="119"/>
      <c r="F552" s="119"/>
    </row>
    <row r="553" spans="3:6" s="67" customFormat="1">
      <c r="C553" s="119"/>
      <c r="E553" s="119"/>
      <c r="F553" s="119"/>
    </row>
    <row r="554" spans="3:6" s="67" customFormat="1">
      <c r="C554" s="119"/>
      <c r="E554" s="119"/>
      <c r="F554" s="119"/>
    </row>
    <row r="555" spans="3:6" s="67" customFormat="1">
      <c r="C555" s="119"/>
      <c r="E555" s="119"/>
      <c r="F555" s="119"/>
    </row>
    <row r="556" spans="3:6" s="67" customFormat="1">
      <c r="C556" s="119"/>
      <c r="E556" s="119"/>
      <c r="F556" s="119"/>
    </row>
    <row r="557" spans="3:6" s="67" customFormat="1">
      <c r="C557" s="119"/>
      <c r="E557" s="119"/>
      <c r="F557" s="119"/>
    </row>
    <row r="558" spans="3:6" s="67" customFormat="1">
      <c r="C558" s="119"/>
      <c r="E558" s="119"/>
      <c r="F558" s="119"/>
    </row>
    <row r="559" spans="3:6" s="67" customFormat="1">
      <c r="C559" s="119"/>
      <c r="E559" s="119"/>
      <c r="F559" s="119"/>
    </row>
    <row r="560" spans="3:6" s="67" customFormat="1">
      <c r="C560" s="119"/>
      <c r="E560" s="119"/>
      <c r="F560" s="119"/>
    </row>
    <row r="561" spans="3:6" s="67" customFormat="1">
      <c r="C561" s="119"/>
      <c r="E561" s="119"/>
      <c r="F561" s="119"/>
    </row>
    <row r="562" spans="3:6" s="67" customFormat="1">
      <c r="C562" s="119"/>
      <c r="E562" s="119"/>
      <c r="F562" s="119"/>
    </row>
    <row r="563" spans="3:6" s="67" customFormat="1">
      <c r="C563" s="119"/>
      <c r="E563" s="119"/>
      <c r="F563" s="119"/>
    </row>
    <row r="564" spans="3:6" s="67" customFormat="1">
      <c r="C564" s="119"/>
      <c r="E564" s="119"/>
      <c r="F564" s="119"/>
    </row>
    <row r="565" spans="3:6" s="67" customFormat="1">
      <c r="C565" s="119"/>
      <c r="E565" s="119"/>
      <c r="F565" s="119"/>
    </row>
    <row r="566" spans="3:6" s="67" customFormat="1">
      <c r="C566" s="119"/>
      <c r="E566" s="119"/>
      <c r="F566" s="119"/>
    </row>
    <row r="567" spans="3:6" s="67" customFormat="1">
      <c r="C567" s="119"/>
      <c r="E567" s="119"/>
      <c r="F567" s="119"/>
    </row>
    <row r="568" spans="3:6" s="67" customFormat="1">
      <c r="C568" s="119"/>
      <c r="E568" s="119"/>
      <c r="F568" s="119"/>
    </row>
    <row r="569" spans="3:6" s="67" customFormat="1">
      <c r="C569" s="119"/>
      <c r="E569" s="119"/>
      <c r="F569" s="119"/>
    </row>
    <row r="570" spans="3:6" s="67" customFormat="1">
      <c r="C570" s="119"/>
      <c r="E570" s="119"/>
      <c r="F570" s="119"/>
    </row>
    <row r="571" spans="3:6" s="67" customFormat="1">
      <c r="C571" s="119"/>
      <c r="E571" s="119"/>
      <c r="F571" s="119"/>
    </row>
    <row r="572" spans="3:6" s="67" customFormat="1">
      <c r="C572" s="119"/>
      <c r="E572" s="119"/>
      <c r="F572" s="119"/>
    </row>
    <row r="573" spans="3:6" s="67" customFormat="1">
      <c r="C573" s="119"/>
      <c r="E573" s="119"/>
      <c r="F573" s="119"/>
    </row>
    <row r="574" spans="3:6" s="67" customFormat="1">
      <c r="C574" s="119"/>
      <c r="E574" s="119"/>
      <c r="F574" s="119"/>
    </row>
    <row r="575" spans="3:6" s="67" customFormat="1">
      <c r="C575" s="119"/>
      <c r="E575" s="119"/>
      <c r="F575" s="119"/>
    </row>
    <row r="576" spans="3:6" s="67" customFormat="1">
      <c r="C576" s="119"/>
      <c r="E576" s="119"/>
      <c r="F576" s="119"/>
    </row>
    <row r="577" spans="3:6" s="67" customFormat="1">
      <c r="C577" s="119"/>
      <c r="E577" s="119"/>
      <c r="F577" s="119"/>
    </row>
    <row r="578" spans="3:6" s="67" customFormat="1">
      <c r="C578" s="119"/>
      <c r="E578" s="119"/>
      <c r="F578" s="119"/>
    </row>
    <row r="579" spans="3:6" s="67" customFormat="1">
      <c r="C579" s="119"/>
      <c r="E579" s="119"/>
      <c r="F579" s="119"/>
    </row>
    <row r="580" spans="3:6" s="67" customFormat="1">
      <c r="C580" s="119"/>
      <c r="E580" s="119"/>
      <c r="F580" s="119"/>
    </row>
    <row r="581" spans="3:6" s="67" customFormat="1">
      <c r="C581" s="119"/>
      <c r="E581" s="119"/>
      <c r="F581" s="119"/>
    </row>
    <row r="582" spans="3:6" s="67" customFormat="1">
      <c r="C582" s="119"/>
      <c r="E582" s="119"/>
      <c r="F582" s="119"/>
    </row>
    <row r="583" spans="3:6" s="67" customFormat="1">
      <c r="C583" s="119"/>
      <c r="E583" s="119"/>
      <c r="F583" s="119"/>
    </row>
    <row r="584" spans="3:6" s="67" customFormat="1">
      <c r="C584" s="119"/>
      <c r="E584" s="119"/>
      <c r="F584" s="119"/>
    </row>
    <row r="585" spans="3:6" s="67" customFormat="1">
      <c r="C585" s="119"/>
      <c r="E585" s="119"/>
      <c r="F585" s="119"/>
    </row>
    <row r="586" spans="3:6" s="67" customFormat="1">
      <c r="C586" s="119"/>
      <c r="E586" s="119"/>
      <c r="F586" s="119"/>
    </row>
    <row r="587" spans="3:6" s="67" customFormat="1">
      <c r="C587" s="119"/>
      <c r="E587" s="119"/>
      <c r="F587" s="119"/>
    </row>
    <row r="588" spans="3:6" s="67" customFormat="1">
      <c r="C588" s="119"/>
      <c r="E588" s="119"/>
      <c r="F588" s="119"/>
    </row>
    <row r="589" spans="3:6" s="67" customFormat="1">
      <c r="C589" s="119"/>
      <c r="E589" s="119"/>
      <c r="F589" s="119"/>
    </row>
    <row r="590" spans="3:6" s="67" customFormat="1">
      <c r="C590" s="119"/>
      <c r="E590" s="119"/>
      <c r="F590" s="119"/>
    </row>
    <row r="591" spans="3:6" s="67" customFormat="1">
      <c r="C591" s="119"/>
      <c r="E591" s="119"/>
      <c r="F591" s="119"/>
    </row>
    <row r="592" spans="3:6" s="67" customFormat="1">
      <c r="C592" s="119"/>
      <c r="E592" s="119"/>
      <c r="F592" s="119"/>
    </row>
    <row r="593" spans="3:6" s="67" customFormat="1">
      <c r="C593" s="119"/>
      <c r="E593" s="119"/>
      <c r="F593" s="119"/>
    </row>
    <row r="594" spans="3:6" s="67" customFormat="1">
      <c r="C594" s="119"/>
      <c r="E594" s="119"/>
      <c r="F594" s="119"/>
    </row>
    <row r="595" spans="3:6" s="67" customFormat="1">
      <c r="C595" s="119"/>
      <c r="E595" s="119"/>
      <c r="F595" s="119"/>
    </row>
    <row r="596" spans="3:6" s="67" customFormat="1">
      <c r="C596" s="119"/>
      <c r="E596" s="119"/>
      <c r="F596" s="119"/>
    </row>
    <row r="597" spans="3:6" s="67" customFormat="1">
      <c r="C597" s="119"/>
      <c r="E597" s="119"/>
      <c r="F597" s="119"/>
    </row>
    <row r="598" spans="3:6" s="67" customFormat="1">
      <c r="C598" s="119"/>
      <c r="E598" s="119"/>
      <c r="F598" s="119"/>
    </row>
    <row r="599" spans="3:6" s="67" customFormat="1">
      <c r="C599" s="119"/>
      <c r="E599" s="119"/>
      <c r="F599" s="119"/>
    </row>
    <row r="600" spans="3:6" s="67" customFormat="1">
      <c r="C600" s="119"/>
      <c r="E600" s="119"/>
      <c r="F600" s="119"/>
    </row>
    <row r="601" spans="3:6" s="67" customFormat="1">
      <c r="C601" s="119"/>
      <c r="E601" s="119"/>
      <c r="F601" s="119"/>
    </row>
    <row r="602" spans="3:6" s="67" customFormat="1">
      <c r="C602" s="119"/>
      <c r="E602" s="119"/>
      <c r="F602" s="119"/>
    </row>
    <row r="603" spans="3:6" s="67" customFormat="1">
      <c r="C603" s="119"/>
      <c r="E603" s="119"/>
      <c r="F603" s="119"/>
    </row>
    <row r="604" spans="3:6" s="67" customFormat="1">
      <c r="C604" s="119"/>
      <c r="E604" s="119"/>
      <c r="F604" s="119"/>
    </row>
    <row r="605" spans="3:6" s="67" customFormat="1">
      <c r="C605" s="119"/>
      <c r="E605" s="119"/>
      <c r="F605" s="119"/>
    </row>
    <row r="606" spans="3:6" s="67" customFormat="1">
      <c r="C606" s="119"/>
      <c r="E606" s="119"/>
      <c r="F606" s="119"/>
    </row>
    <row r="607" spans="3:6" s="67" customFormat="1">
      <c r="C607" s="119"/>
      <c r="E607" s="119"/>
      <c r="F607" s="119"/>
    </row>
    <row r="608" spans="3:6" s="67" customFormat="1">
      <c r="C608" s="119"/>
      <c r="E608" s="119"/>
      <c r="F608" s="119"/>
    </row>
    <row r="609" spans="3:6" s="67" customFormat="1">
      <c r="C609" s="119"/>
      <c r="E609" s="119"/>
      <c r="F609" s="119"/>
    </row>
    <row r="610" spans="3:6" s="67" customFormat="1">
      <c r="C610" s="119"/>
      <c r="E610" s="119"/>
      <c r="F610" s="119"/>
    </row>
    <row r="611" spans="3:6" s="67" customFormat="1">
      <c r="C611" s="119"/>
      <c r="E611" s="119"/>
      <c r="F611" s="119"/>
    </row>
    <row r="612" spans="3:6" s="67" customFormat="1">
      <c r="C612" s="119"/>
      <c r="E612" s="119"/>
      <c r="F612" s="119"/>
    </row>
    <row r="613" spans="3:6" s="67" customFormat="1">
      <c r="C613" s="119"/>
      <c r="E613" s="119"/>
      <c r="F613" s="119"/>
    </row>
    <row r="614" spans="3:6" s="67" customFormat="1">
      <c r="C614" s="119"/>
      <c r="E614" s="119"/>
      <c r="F614" s="119"/>
    </row>
    <row r="615" spans="3:6" s="67" customFormat="1">
      <c r="C615" s="119"/>
      <c r="E615" s="119"/>
      <c r="F615" s="119"/>
    </row>
    <row r="616" spans="3:6" s="67" customFormat="1">
      <c r="C616" s="119"/>
      <c r="E616" s="119"/>
      <c r="F616" s="119"/>
    </row>
    <row r="617" spans="3:6" s="67" customFormat="1">
      <c r="C617" s="119"/>
      <c r="E617" s="119"/>
      <c r="F617" s="119"/>
    </row>
    <row r="618" spans="3:6" s="67" customFormat="1">
      <c r="C618" s="119"/>
      <c r="E618" s="119"/>
      <c r="F618" s="119"/>
    </row>
    <row r="619" spans="3:6" s="67" customFormat="1">
      <c r="C619" s="119"/>
      <c r="E619" s="119"/>
      <c r="F619" s="119"/>
    </row>
    <row r="620" spans="3:6" s="67" customFormat="1">
      <c r="C620" s="119"/>
      <c r="E620" s="119"/>
      <c r="F620" s="119"/>
    </row>
    <row r="621" spans="3:6" s="67" customFormat="1">
      <c r="C621" s="119"/>
      <c r="E621" s="119"/>
      <c r="F621" s="119"/>
    </row>
    <row r="622" spans="3:6" s="67" customFormat="1">
      <c r="C622" s="119"/>
      <c r="E622" s="119"/>
      <c r="F622" s="119"/>
    </row>
    <row r="623" spans="3:6" s="67" customFormat="1">
      <c r="C623" s="119"/>
      <c r="E623" s="119"/>
      <c r="F623" s="119"/>
    </row>
    <row r="624" spans="3:6" s="67" customFormat="1">
      <c r="C624" s="119"/>
      <c r="E624" s="119"/>
      <c r="F624" s="119"/>
    </row>
    <row r="625" spans="3:6" s="67" customFormat="1">
      <c r="C625" s="119"/>
      <c r="E625" s="119"/>
      <c r="F625" s="119"/>
    </row>
    <row r="626" spans="3:6" s="67" customFormat="1">
      <c r="C626" s="119"/>
      <c r="E626" s="119"/>
      <c r="F626" s="119"/>
    </row>
    <row r="627" spans="3:6" s="67" customFormat="1">
      <c r="C627" s="119"/>
      <c r="E627" s="119"/>
      <c r="F627" s="119"/>
    </row>
    <row r="628" spans="3:6" s="67" customFormat="1">
      <c r="C628" s="119"/>
      <c r="E628" s="119"/>
      <c r="F628" s="119"/>
    </row>
    <row r="629" spans="3:6" s="67" customFormat="1">
      <c r="C629" s="119"/>
      <c r="E629" s="119"/>
      <c r="F629" s="119"/>
    </row>
    <row r="630" spans="3:6" s="67" customFormat="1">
      <c r="C630" s="119"/>
      <c r="E630" s="119"/>
      <c r="F630" s="119"/>
    </row>
    <row r="631" spans="3:6" s="67" customFormat="1">
      <c r="C631" s="119"/>
      <c r="E631" s="119"/>
      <c r="F631" s="119"/>
    </row>
    <row r="632" spans="3:6" s="67" customFormat="1">
      <c r="C632" s="119"/>
      <c r="E632" s="119"/>
      <c r="F632" s="119"/>
    </row>
    <row r="633" spans="3:6" s="67" customFormat="1">
      <c r="C633" s="119"/>
      <c r="E633" s="119"/>
      <c r="F633" s="119"/>
    </row>
    <row r="634" spans="3:6" s="67" customFormat="1">
      <c r="C634" s="119"/>
      <c r="E634" s="119"/>
      <c r="F634" s="119"/>
    </row>
    <row r="635" spans="3:6" s="67" customFormat="1">
      <c r="C635" s="119"/>
      <c r="E635" s="119"/>
      <c r="F635" s="119"/>
    </row>
    <row r="636" spans="3:6" s="67" customFormat="1">
      <c r="C636" s="119"/>
      <c r="E636" s="119"/>
      <c r="F636" s="119"/>
    </row>
    <row r="637" spans="3:6" s="67" customFormat="1">
      <c r="C637" s="119"/>
      <c r="E637" s="119"/>
      <c r="F637" s="119"/>
    </row>
    <row r="638" spans="3:6" s="67" customFormat="1">
      <c r="C638" s="119"/>
      <c r="E638" s="119"/>
      <c r="F638" s="119"/>
    </row>
    <row r="639" spans="3:6" s="67" customFormat="1">
      <c r="C639" s="119"/>
      <c r="E639" s="119"/>
      <c r="F639" s="119"/>
    </row>
    <row r="640" spans="3:6" s="67" customFormat="1">
      <c r="C640" s="119"/>
      <c r="E640" s="119"/>
      <c r="F640" s="119"/>
    </row>
    <row r="641" spans="2:16" s="67" customFormat="1">
      <c r="C641" s="119"/>
      <c r="E641" s="119"/>
      <c r="F641" s="119"/>
    </row>
    <row r="642" spans="2:16" s="67" customFormat="1">
      <c r="C642" s="119"/>
      <c r="E642" s="119"/>
      <c r="F642" s="119"/>
    </row>
    <row r="643" spans="2:16" s="67" customFormat="1">
      <c r="C643" s="119"/>
      <c r="E643" s="119"/>
      <c r="F643" s="119"/>
    </row>
    <row r="644" spans="2:16" s="67" customFormat="1">
      <c r="C644" s="119"/>
      <c r="E644" s="119"/>
      <c r="F644" s="119"/>
    </row>
    <row r="645" spans="2:16" s="67" customFormat="1">
      <c r="C645" s="119"/>
      <c r="E645" s="119"/>
      <c r="F645" s="119"/>
    </row>
    <row r="646" spans="2:16" s="67" customFormat="1">
      <c r="C646" s="119"/>
      <c r="E646" s="119"/>
      <c r="F646" s="119"/>
    </row>
    <row r="647" spans="2:16" s="67" customFormat="1">
      <c r="C647" s="119"/>
      <c r="E647" s="119"/>
      <c r="F647" s="119"/>
    </row>
    <row r="648" spans="2:16" s="67" customFormat="1">
      <c r="C648" s="119"/>
      <c r="E648" s="119"/>
      <c r="F648" s="119"/>
    </row>
    <row r="649" spans="2:16" s="67" customFormat="1">
      <c r="C649" s="119"/>
      <c r="E649" s="119"/>
      <c r="F649" s="119"/>
    </row>
    <row r="650" spans="2:16" s="67" customFormat="1">
      <c r="C650" s="119"/>
      <c r="E650" s="119"/>
      <c r="F650" s="119"/>
    </row>
    <row r="651" spans="2:16" s="67" customFormat="1">
      <c r="C651" s="119"/>
      <c r="E651" s="119"/>
      <c r="F651" s="119"/>
    </row>
    <row r="652" spans="2:16" s="67" customFormat="1">
      <c r="C652" s="119"/>
      <c r="E652" s="119"/>
      <c r="F652" s="119"/>
    </row>
    <row r="653" spans="2:16" s="67" customFormat="1">
      <c r="C653" s="119"/>
      <c r="E653" s="119"/>
      <c r="F653" s="119"/>
    </row>
    <row r="654" spans="2:16" s="67" customFormat="1">
      <c r="B654" s="46"/>
      <c r="C654" s="47"/>
      <c r="D654" s="46"/>
      <c r="E654" s="47"/>
      <c r="F654" s="47"/>
      <c r="G654" s="46"/>
      <c r="H654" s="46"/>
      <c r="I654" s="46"/>
      <c r="J654" s="46"/>
      <c r="K654" s="46"/>
      <c r="L654" s="46"/>
      <c r="M654" s="46"/>
      <c r="N654" s="46"/>
      <c r="O654" s="46"/>
      <c r="P654" s="46"/>
    </row>
    <row r="655" spans="2:16" s="67" customFormat="1">
      <c r="B655" s="46"/>
      <c r="C655" s="47"/>
      <c r="D655" s="46"/>
      <c r="E655" s="47"/>
      <c r="F655" s="47"/>
      <c r="G655" s="46"/>
      <c r="H655" s="46"/>
      <c r="I655" s="46"/>
      <c r="J655" s="46"/>
      <c r="K655" s="46"/>
      <c r="L655" s="46"/>
      <c r="M655" s="46"/>
      <c r="N655" s="46"/>
      <c r="O655" s="46"/>
      <c r="P655" s="46"/>
    </row>
    <row r="656" spans="2:16" s="67" customFormat="1">
      <c r="B656" s="46"/>
      <c r="C656" s="47"/>
      <c r="D656" s="46"/>
      <c r="E656" s="47"/>
      <c r="F656" s="47"/>
      <c r="G656" s="46"/>
      <c r="H656" s="46"/>
      <c r="I656" s="46"/>
      <c r="J656" s="46"/>
      <c r="K656" s="46"/>
      <c r="L656" s="46"/>
      <c r="M656" s="46"/>
      <c r="N656" s="46"/>
      <c r="O656" s="46"/>
      <c r="P656" s="46"/>
    </row>
    <row r="657" spans="1:104" s="67" customFormat="1">
      <c r="B657" s="46"/>
      <c r="C657" s="47"/>
      <c r="D657" s="46"/>
      <c r="E657" s="47"/>
      <c r="F657" s="47"/>
      <c r="G657" s="46"/>
      <c r="H657" s="46"/>
      <c r="I657" s="46"/>
      <c r="J657" s="46"/>
      <c r="K657" s="46"/>
      <c r="L657" s="46"/>
      <c r="M657" s="46"/>
      <c r="N657" s="46"/>
      <c r="O657" s="46"/>
      <c r="P657" s="46"/>
    </row>
    <row r="658" spans="1:104" s="67" customFormat="1">
      <c r="B658" s="46"/>
      <c r="C658" s="47"/>
      <c r="D658" s="46"/>
      <c r="E658" s="47"/>
      <c r="F658" s="47"/>
      <c r="G658" s="46"/>
      <c r="H658" s="46"/>
      <c r="I658" s="46"/>
      <c r="J658" s="46"/>
      <c r="K658" s="46"/>
      <c r="L658" s="46"/>
      <c r="M658" s="46"/>
      <c r="N658" s="46"/>
      <c r="O658" s="46"/>
      <c r="P658" s="46"/>
    </row>
    <row r="659" spans="1:104" s="67" customFormat="1">
      <c r="B659" s="46"/>
      <c r="C659" s="47"/>
      <c r="D659" s="46"/>
      <c r="E659" s="47"/>
      <c r="F659" s="47"/>
      <c r="G659" s="46"/>
      <c r="H659" s="46"/>
      <c r="I659" s="46"/>
      <c r="J659" s="46"/>
      <c r="K659" s="46"/>
      <c r="L659" s="46"/>
      <c r="M659" s="46"/>
      <c r="N659" s="46"/>
      <c r="O659" s="46"/>
      <c r="P659" s="46"/>
    </row>
    <row r="660" spans="1:104" s="67" customFormat="1">
      <c r="B660" s="46"/>
      <c r="C660" s="47"/>
      <c r="D660" s="46"/>
      <c r="E660" s="47"/>
      <c r="F660" s="47"/>
      <c r="G660" s="46"/>
      <c r="H660" s="46"/>
      <c r="I660" s="46"/>
      <c r="J660" s="46"/>
      <c r="K660" s="46"/>
      <c r="L660" s="46"/>
      <c r="M660" s="46"/>
      <c r="N660" s="46"/>
      <c r="O660" s="46"/>
      <c r="P660" s="46"/>
    </row>
    <row r="661" spans="1:104" s="67" customFormat="1">
      <c r="B661" s="46"/>
      <c r="C661" s="47"/>
      <c r="D661" s="46"/>
      <c r="E661" s="47"/>
      <c r="F661" s="47"/>
      <c r="G661" s="46"/>
      <c r="H661" s="46"/>
      <c r="I661" s="46"/>
      <c r="J661" s="46"/>
      <c r="K661" s="46"/>
      <c r="L661" s="46"/>
      <c r="M661" s="46"/>
      <c r="N661" s="46"/>
      <c r="O661" s="46"/>
      <c r="P661" s="46"/>
    </row>
    <row r="662" spans="1:104" s="67" customFormat="1">
      <c r="B662" s="46"/>
      <c r="C662" s="47"/>
      <c r="D662" s="46"/>
      <c r="E662" s="47"/>
      <c r="F662" s="47"/>
      <c r="G662" s="46"/>
      <c r="H662" s="46"/>
      <c r="I662" s="46"/>
      <c r="J662" s="46"/>
      <c r="K662" s="46"/>
      <c r="L662" s="46"/>
      <c r="M662" s="46"/>
      <c r="N662" s="46"/>
      <c r="O662" s="46"/>
      <c r="P662" s="46"/>
    </row>
    <row r="663" spans="1:104" s="67" customFormat="1">
      <c r="B663" s="46"/>
      <c r="C663" s="47"/>
      <c r="D663" s="46"/>
      <c r="E663" s="47"/>
      <c r="F663" s="47"/>
      <c r="G663" s="46"/>
      <c r="H663" s="46"/>
      <c r="I663" s="46"/>
      <c r="J663" s="46"/>
      <c r="K663" s="46"/>
      <c r="L663" s="46"/>
      <c r="M663" s="46"/>
      <c r="N663" s="46"/>
      <c r="O663" s="46"/>
      <c r="P663" s="46"/>
    </row>
    <row r="664" spans="1:104" s="67" customFormat="1">
      <c r="A664" s="46"/>
      <c r="B664" s="46"/>
      <c r="C664" s="47"/>
      <c r="D664" s="46"/>
      <c r="E664" s="47"/>
      <c r="F664" s="47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</row>
    <row r="665" spans="1:104"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</row>
    <row r="666" spans="1:104"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</row>
  </sheetData>
  <autoFilter ref="A2:O201"/>
  <printOptions horizontalCentered="1"/>
  <pageMargins left="0" right="0" top="0" bottom="0" header="0" footer="0"/>
  <pageSetup paperSize="9" scale="50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E51"/>
  <sheetViews>
    <sheetView topLeftCell="A4" zoomScale="120" zoomScaleNormal="120" workbookViewId="0">
      <selection activeCell="C11" sqref="C11:C12"/>
    </sheetView>
  </sheetViews>
  <sheetFormatPr defaultRowHeight="15"/>
  <cols>
    <col min="1" max="1" width="17.28515625" bestFit="1" customWidth="1"/>
    <col min="2" max="2" width="36" bestFit="1" customWidth="1"/>
    <col min="3" max="3" width="10.85546875" bestFit="1" customWidth="1"/>
    <col min="4" max="4" width="9.42578125" bestFit="1" customWidth="1"/>
    <col min="5" max="5" width="32.7109375" bestFit="1" customWidth="1"/>
  </cols>
  <sheetData>
    <row r="1" spans="1:5" ht="30">
      <c r="A1" s="286" t="s">
        <v>517</v>
      </c>
      <c r="B1" s="287" t="s">
        <v>547</v>
      </c>
    </row>
    <row r="2" spans="1:5" ht="30">
      <c r="A2" s="286" t="s">
        <v>518</v>
      </c>
      <c r="B2" s="287" t="s">
        <v>640</v>
      </c>
    </row>
    <row r="3" spans="1:5">
      <c r="A3" s="296" t="s">
        <v>519</v>
      </c>
      <c r="B3" s="297" t="s">
        <v>641</v>
      </c>
    </row>
    <row r="4" spans="1:5">
      <c r="A4" s="286" t="s">
        <v>520</v>
      </c>
      <c r="B4" s="287" t="s">
        <v>642</v>
      </c>
    </row>
    <row r="5" spans="1:5">
      <c r="A5" s="286" t="s">
        <v>521</v>
      </c>
      <c r="B5" s="288">
        <v>42669.61278935185</v>
      </c>
    </row>
    <row r="6" spans="1:5">
      <c r="A6" s="431"/>
      <c r="B6" s="431"/>
    </row>
    <row r="8" spans="1:5" ht="12.75" customHeight="1">
      <c r="A8" s="298" t="s">
        <v>10</v>
      </c>
      <c r="B8" s="298" t="s">
        <v>522</v>
      </c>
      <c r="C8" s="298" t="s">
        <v>523</v>
      </c>
      <c r="D8" s="298" t="s">
        <v>524</v>
      </c>
      <c r="E8" s="298" t="s">
        <v>525</v>
      </c>
    </row>
    <row r="9" spans="1:5">
      <c r="A9" s="299" t="s">
        <v>643</v>
      </c>
      <c r="B9" s="300" t="s">
        <v>555</v>
      </c>
      <c r="C9" s="300">
        <v>-45.1</v>
      </c>
      <c r="D9" s="300">
        <v>-135.74</v>
      </c>
      <c r="E9" s="300" t="s">
        <v>558</v>
      </c>
    </row>
    <row r="10" spans="1:5">
      <c r="A10" s="301" t="s">
        <v>644</v>
      </c>
      <c r="B10" s="302" t="s">
        <v>555</v>
      </c>
      <c r="C10" s="302">
        <v>-31.72</v>
      </c>
      <c r="D10" s="302">
        <v>-111</v>
      </c>
      <c r="E10" s="302" t="s">
        <v>645</v>
      </c>
    </row>
    <row r="11" spans="1:5">
      <c r="A11" s="299" t="s">
        <v>644</v>
      </c>
      <c r="B11" s="300" t="s">
        <v>555</v>
      </c>
      <c r="C11" s="300">
        <v>-35.229999999999997</v>
      </c>
      <c r="D11" s="300">
        <v>-140</v>
      </c>
      <c r="E11" s="300" t="s">
        <v>646</v>
      </c>
    </row>
    <row r="12" spans="1:5">
      <c r="A12" s="301" t="s">
        <v>644</v>
      </c>
      <c r="B12" s="302" t="s">
        <v>555</v>
      </c>
      <c r="C12" s="302">
        <v>-35.229999999999997</v>
      </c>
      <c r="D12" s="302">
        <v>-140</v>
      </c>
      <c r="E12" s="302" t="s">
        <v>646</v>
      </c>
    </row>
    <row r="13" spans="1:5" ht="22.5">
      <c r="A13" s="299" t="s">
        <v>644</v>
      </c>
      <c r="B13" s="300" t="s">
        <v>542</v>
      </c>
      <c r="C13" s="300">
        <v>-14.85</v>
      </c>
      <c r="D13" s="300">
        <v>-59</v>
      </c>
      <c r="E13" s="300" t="s">
        <v>569</v>
      </c>
    </row>
    <row r="14" spans="1:5">
      <c r="A14" s="301" t="s">
        <v>623</v>
      </c>
      <c r="B14" s="302" t="s">
        <v>542</v>
      </c>
      <c r="C14" s="302">
        <v>-16.07</v>
      </c>
      <c r="D14" s="302">
        <v>-64</v>
      </c>
      <c r="E14" s="302" t="s">
        <v>647</v>
      </c>
    </row>
    <row r="15" spans="1:5" ht="22.5">
      <c r="A15" s="299" t="s">
        <v>623</v>
      </c>
      <c r="B15" s="300" t="s">
        <v>542</v>
      </c>
      <c r="C15" s="300">
        <v>-24.8</v>
      </c>
      <c r="D15" s="300">
        <v>-98.8</v>
      </c>
      <c r="E15" s="300" t="s">
        <v>648</v>
      </c>
    </row>
    <row r="16" spans="1:5" ht="22.5">
      <c r="A16" s="301" t="s">
        <v>623</v>
      </c>
      <c r="B16" s="302" t="s">
        <v>542</v>
      </c>
      <c r="C16" s="302">
        <v>-18.14</v>
      </c>
      <c r="D16" s="302">
        <v>-18.14</v>
      </c>
      <c r="E16" s="302" t="s">
        <v>575</v>
      </c>
    </row>
    <row r="17" spans="1:5" ht="22.5">
      <c r="A17" s="299" t="s">
        <v>630</v>
      </c>
      <c r="B17" s="300" t="s">
        <v>555</v>
      </c>
      <c r="C17" s="300">
        <v>-7</v>
      </c>
      <c r="D17" s="300">
        <v>-27.95</v>
      </c>
      <c r="E17" s="300" t="s">
        <v>631</v>
      </c>
    </row>
    <row r="18" spans="1:5" ht="22.5">
      <c r="A18" s="301" t="s">
        <v>632</v>
      </c>
      <c r="B18" s="302" t="s">
        <v>542</v>
      </c>
      <c r="C18" s="302">
        <v>-7.36</v>
      </c>
      <c r="D18" s="302">
        <v>-29.5</v>
      </c>
      <c r="E18" s="302" t="s">
        <v>633</v>
      </c>
    </row>
    <row r="19" spans="1:5" ht="22.5">
      <c r="A19" s="299" t="s">
        <v>632</v>
      </c>
      <c r="B19" s="300" t="s">
        <v>542</v>
      </c>
      <c r="C19" s="300">
        <v>-6.74</v>
      </c>
      <c r="D19" s="300">
        <v>-27</v>
      </c>
      <c r="E19" s="300" t="s">
        <v>633</v>
      </c>
    </row>
    <row r="20" spans="1:5" ht="22.5">
      <c r="A20" s="301" t="s">
        <v>634</v>
      </c>
      <c r="B20" s="302" t="s">
        <v>555</v>
      </c>
      <c r="C20" s="302">
        <v>-6.63</v>
      </c>
      <c r="D20" s="302">
        <v>-26.5</v>
      </c>
      <c r="E20" s="302" t="s">
        <v>631</v>
      </c>
    </row>
    <row r="21" spans="1:5" ht="22.5">
      <c r="A21" s="299" t="s">
        <v>634</v>
      </c>
      <c r="B21" s="300" t="s">
        <v>555</v>
      </c>
      <c r="C21" s="300">
        <v>-6.23</v>
      </c>
      <c r="D21" s="300">
        <v>-24.9</v>
      </c>
      <c r="E21" s="300" t="s">
        <v>631</v>
      </c>
    </row>
    <row r="22" spans="1:5" ht="22.5">
      <c r="A22" s="301" t="s">
        <v>561</v>
      </c>
      <c r="B22" s="302" t="s">
        <v>542</v>
      </c>
      <c r="C22" s="302">
        <v>-19.5</v>
      </c>
      <c r="D22" s="302">
        <v>-77.900000000000006</v>
      </c>
      <c r="E22" s="302" t="s">
        <v>649</v>
      </c>
    </row>
    <row r="23" spans="1:5">
      <c r="A23" s="299" t="s">
        <v>561</v>
      </c>
      <c r="B23" s="300" t="s">
        <v>553</v>
      </c>
      <c r="C23" s="300">
        <v>-50.07</v>
      </c>
      <c r="D23" s="300">
        <v>-200</v>
      </c>
      <c r="E23" s="300" t="s">
        <v>565</v>
      </c>
    </row>
    <row r="24" spans="1:5">
      <c r="A24" s="301" t="s">
        <v>561</v>
      </c>
      <c r="B24" s="302" t="s">
        <v>551</v>
      </c>
      <c r="C24" s="302">
        <v>-2.5</v>
      </c>
      <c r="D24" s="302">
        <v>-2.5</v>
      </c>
      <c r="E24" s="302" t="s">
        <v>565</v>
      </c>
    </row>
    <row r="25" spans="1:5">
      <c r="A25" s="299" t="s">
        <v>561</v>
      </c>
      <c r="B25" s="300" t="s">
        <v>542</v>
      </c>
      <c r="C25" s="300">
        <v>-12.06</v>
      </c>
      <c r="D25" s="300">
        <v>-48.15</v>
      </c>
      <c r="E25" s="300" t="s">
        <v>567</v>
      </c>
    </row>
    <row r="26" spans="1:5" ht="22.5">
      <c r="A26" s="301" t="s">
        <v>568</v>
      </c>
      <c r="B26" s="302" t="s">
        <v>542</v>
      </c>
      <c r="C26" s="302">
        <v>-32.29</v>
      </c>
      <c r="D26" s="302">
        <v>-129</v>
      </c>
      <c r="E26" s="302" t="s">
        <v>569</v>
      </c>
    </row>
    <row r="27" spans="1:5" ht="22.5">
      <c r="A27" s="299" t="s">
        <v>568</v>
      </c>
      <c r="B27" s="300" t="s">
        <v>542</v>
      </c>
      <c r="C27" s="300">
        <v>-9.51</v>
      </c>
      <c r="D27" s="300">
        <v>-38</v>
      </c>
      <c r="E27" s="300" t="s">
        <v>570</v>
      </c>
    </row>
    <row r="28" spans="1:5">
      <c r="A28" s="301" t="s">
        <v>571</v>
      </c>
      <c r="B28" s="302" t="s">
        <v>542</v>
      </c>
      <c r="C28" s="302">
        <v>-28.12</v>
      </c>
      <c r="D28" s="302">
        <v>-112.2</v>
      </c>
      <c r="E28" s="302" t="s">
        <v>572</v>
      </c>
    </row>
    <row r="29" spans="1:5">
      <c r="A29" s="299" t="s">
        <v>571</v>
      </c>
      <c r="B29" s="300" t="s">
        <v>542</v>
      </c>
      <c r="C29" s="300">
        <v>-3.48</v>
      </c>
      <c r="D29" s="300">
        <v>-13.9</v>
      </c>
      <c r="E29" s="300" t="s">
        <v>573</v>
      </c>
    </row>
    <row r="30" spans="1:5" ht="22.5">
      <c r="A30" s="301" t="s">
        <v>574</v>
      </c>
      <c r="B30" s="302" t="s">
        <v>542</v>
      </c>
      <c r="C30" s="302">
        <v>-22.53</v>
      </c>
      <c r="D30" s="302">
        <v>-22.53</v>
      </c>
      <c r="E30" s="302" t="s">
        <v>575</v>
      </c>
    </row>
    <row r="31" spans="1:5">
      <c r="A31" s="299" t="s">
        <v>574</v>
      </c>
      <c r="B31" s="300" t="s">
        <v>542</v>
      </c>
      <c r="C31" s="300">
        <v>-9.35</v>
      </c>
      <c r="D31" s="300">
        <v>-37.200000000000003</v>
      </c>
      <c r="E31" s="300" t="s">
        <v>576</v>
      </c>
    </row>
    <row r="32" spans="1:5" ht="22.5">
      <c r="A32" s="301" t="s">
        <v>577</v>
      </c>
      <c r="B32" s="302" t="s">
        <v>542</v>
      </c>
      <c r="C32" s="302">
        <v>-30.05</v>
      </c>
      <c r="D32" s="302">
        <v>-30.05</v>
      </c>
      <c r="E32" s="302" t="s">
        <v>578</v>
      </c>
    </row>
    <row r="33" spans="1:5" ht="22.5">
      <c r="A33" s="299" t="s">
        <v>577</v>
      </c>
      <c r="B33" s="300" t="s">
        <v>542</v>
      </c>
      <c r="C33" s="300">
        <v>-5.82</v>
      </c>
      <c r="D33" s="300">
        <v>-22.9</v>
      </c>
      <c r="E33" s="300" t="s">
        <v>579</v>
      </c>
    </row>
    <row r="34" spans="1:5" ht="22.5">
      <c r="A34" s="301" t="s">
        <v>580</v>
      </c>
      <c r="B34" s="302" t="s">
        <v>542</v>
      </c>
      <c r="C34" s="302">
        <v>-7.81</v>
      </c>
      <c r="D34" s="302">
        <v>-30.8</v>
      </c>
      <c r="E34" s="302" t="s">
        <v>581</v>
      </c>
    </row>
    <row r="35" spans="1:5" ht="22.5">
      <c r="A35" s="299" t="s">
        <v>582</v>
      </c>
      <c r="B35" s="300" t="s">
        <v>542</v>
      </c>
      <c r="C35" s="300">
        <v>-24.83</v>
      </c>
      <c r="D35" s="300">
        <v>-98</v>
      </c>
      <c r="E35" s="300" t="s">
        <v>583</v>
      </c>
    </row>
    <row r="36" spans="1:5" ht="22.5">
      <c r="A36" s="301" t="s">
        <v>582</v>
      </c>
      <c r="B36" s="302" t="s">
        <v>542</v>
      </c>
      <c r="C36" s="302">
        <v>-19.75</v>
      </c>
      <c r="D36" s="302">
        <v>-77.95</v>
      </c>
      <c r="E36" s="302" t="s">
        <v>584</v>
      </c>
    </row>
    <row r="37" spans="1:5" ht="22.5">
      <c r="A37" s="299" t="s">
        <v>585</v>
      </c>
      <c r="B37" s="300" t="s">
        <v>555</v>
      </c>
      <c r="C37" s="300">
        <v>-1.77</v>
      </c>
      <c r="D37" s="300">
        <v>-7</v>
      </c>
      <c r="E37" s="300" t="s">
        <v>586</v>
      </c>
    </row>
    <row r="38" spans="1:5" ht="22.5">
      <c r="A38" s="301" t="s">
        <v>585</v>
      </c>
      <c r="B38" s="302" t="s">
        <v>542</v>
      </c>
      <c r="C38" s="302">
        <v>-23.18</v>
      </c>
      <c r="D38" s="302">
        <v>-91.5</v>
      </c>
      <c r="E38" s="302" t="s">
        <v>587</v>
      </c>
    </row>
    <row r="39" spans="1:5" ht="22.5">
      <c r="A39" s="299" t="s">
        <v>588</v>
      </c>
      <c r="B39" s="300" t="s">
        <v>542</v>
      </c>
      <c r="C39" s="300">
        <v>-31.15</v>
      </c>
      <c r="D39" s="300">
        <v>-122.9</v>
      </c>
      <c r="E39" s="300" t="s">
        <v>589</v>
      </c>
    </row>
    <row r="40" spans="1:5">
      <c r="A40" s="301" t="s">
        <v>590</v>
      </c>
      <c r="B40" s="302" t="s">
        <v>542</v>
      </c>
      <c r="C40" s="302">
        <v>-18.93</v>
      </c>
      <c r="D40" s="302">
        <v>-74.5</v>
      </c>
      <c r="E40" s="302" t="s">
        <v>591</v>
      </c>
    </row>
    <row r="41" spans="1:5" ht="22.5">
      <c r="A41" s="299" t="s">
        <v>592</v>
      </c>
      <c r="B41" s="300" t="s">
        <v>542</v>
      </c>
      <c r="C41" s="300">
        <v>-18.59</v>
      </c>
      <c r="D41" s="300">
        <v>-73.2</v>
      </c>
      <c r="E41" s="300" t="s">
        <v>593</v>
      </c>
    </row>
    <row r="42" spans="1:5">
      <c r="A42" s="301" t="s">
        <v>594</v>
      </c>
      <c r="B42" s="302" t="s">
        <v>543</v>
      </c>
      <c r="C42" s="302">
        <v>-350</v>
      </c>
      <c r="D42" s="302">
        <v>-350</v>
      </c>
      <c r="E42" s="302" t="s">
        <v>595</v>
      </c>
    </row>
    <row r="43" spans="1:5">
      <c r="A43" s="299" t="s">
        <v>548</v>
      </c>
      <c r="B43" s="300" t="s">
        <v>542</v>
      </c>
      <c r="C43" s="300">
        <v>-18.420000000000002</v>
      </c>
      <c r="D43" s="300">
        <v>-72.5</v>
      </c>
      <c r="E43" s="300" t="s">
        <v>572</v>
      </c>
    </row>
    <row r="44" spans="1:5" ht="22.5">
      <c r="A44" s="301" t="s">
        <v>549</v>
      </c>
      <c r="B44" s="302" t="s">
        <v>542</v>
      </c>
      <c r="C44" s="302">
        <v>-28.81</v>
      </c>
      <c r="D44" s="302">
        <v>-113.4</v>
      </c>
      <c r="E44" s="302" t="s">
        <v>550</v>
      </c>
    </row>
    <row r="45" spans="1:5" ht="22.5">
      <c r="A45" s="299" t="s">
        <v>549</v>
      </c>
      <c r="B45" s="300" t="s">
        <v>553</v>
      </c>
      <c r="C45" s="300">
        <v>-50.81</v>
      </c>
      <c r="D45" s="300">
        <v>-200</v>
      </c>
      <c r="E45" s="300" t="s">
        <v>552</v>
      </c>
    </row>
    <row r="46" spans="1:5" ht="22.5">
      <c r="A46" s="301" t="s">
        <v>549</v>
      </c>
      <c r="B46" s="302" t="s">
        <v>551</v>
      </c>
      <c r="C46" s="302">
        <v>-2.5</v>
      </c>
      <c r="D46" s="302">
        <v>-2.5</v>
      </c>
      <c r="E46" s="302" t="s">
        <v>552</v>
      </c>
    </row>
    <row r="47" spans="1:5">
      <c r="A47" s="299" t="s">
        <v>554</v>
      </c>
      <c r="B47" s="300" t="s">
        <v>555</v>
      </c>
      <c r="C47" s="300">
        <v>-14</v>
      </c>
      <c r="D47" s="300">
        <v>-49</v>
      </c>
      <c r="E47" s="300" t="s">
        <v>556</v>
      </c>
    </row>
    <row r="48" spans="1:5">
      <c r="A48" s="301" t="s">
        <v>557</v>
      </c>
      <c r="B48" s="302" t="s">
        <v>555</v>
      </c>
      <c r="C48" s="302">
        <v>-37.18</v>
      </c>
      <c r="D48" s="302">
        <v>-115</v>
      </c>
      <c r="E48" s="302" t="s">
        <v>558</v>
      </c>
    </row>
    <row r="49" spans="1:5">
      <c r="A49" s="299" t="s">
        <v>557</v>
      </c>
      <c r="B49" s="300" t="s">
        <v>555</v>
      </c>
      <c r="C49" s="300">
        <v>-7.92</v>
      </c>
      <c r="D49" s="300">
        <v>-24.5</v>
      </c>
      <c r="E49" s="300" t="s">
        <v>559</v>
      </c>
    </row>
    <row r="50" spans="1:5" ht="22.5">
      <c r="A50" s="301" t="s">
        <v>650</v>
      </c>
      <c r="B50" s="302" t="s">
        <v>535</v>
      </c>
      <c r="C50" s="302">
        <v>-2029.58</v>
      </c>
      <c r="D50" s="302">
        <v>-7979.86</v>
      </c>
      <c r="E50" s="302" t="s">
        <v>651</v>
      </c>
    </row>
    <row r="51" spans="1:5">
      <c r="A51" s="299" t="s">
        <v>652</v>
      </c>
      <c r="B51" s="300" t="s">
        <v>536</v>
      </c>
      <c r="C51" s="300">
        <v>3568.72</v>
      </c>
      <c r="D51" s="300">
        <v>3568.72</v>
      </c>
      <c r="E51" s="300" t="s">
        <v>595</v>
      </c>
    </row>
  </sheetData>
  <autoFilter ref="A8:E33"/>
  <mergeCells count="1">
    <mergeCell ref="A6:B6"/>
  </mergeCells>
  <pageMargins left="0.511811024" right="0.511811024" top="0.78740157499999996" bottom="0.78740157499999996" header="0.31496062000000002" footer="0.31496062000000002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>
    <pageSetUpPr fitToPage="1"/>
  </sheetPr>
  <dimension ref="B1:X164"/>
  <sheetViews>
    <sheetView showGridLines="0" zoomScale="80" zoomScaleNormal="80" workbookViewId="0">
      <selection activeCell="F21" sqref="F21:N21"/>
    </sheetView>
  </sheetViews>
  <sheetFormatPr defaultColWidth="9.140625" defaultRowHeight="15"/>
  <cols>
    <col min="1" max="1" width="2.7109375" style="1" customWidth="1"/>
    <col min="2" max="2" width="4.7109375" style="1" customWidth="1"/>
    <col min="3" max="3" width="8.28515625" style="1" customWidth="1"/>
    <col min="4" max="4" width="2.5703125" style="1" customWidth="1"/>
    <col min="5" max="5" width="5.140625" style="1" customWidth="1"/>
    <col min="6" max="6" width="4.85546875" style="1" customWidth="1"/>
    <col min="7" max="7" width="6.140625" style="1" customWidth="1"/>
    <col min="8" max="8" width="12" style="1" customWidth="1"/>
    <col min="9" max="9" width="4.85546875" style="1" customWidth="1"/>
    <col min="10" max="10" width="11.85546875" style="1" customWidth="1"/>
    <col min="11" max="11" width="4.5703125" style="1" customWidth="1"/>
    <col min="12" max="12" width="3.7109375" style="1" customWidth="1"/>
    <col min="13" max="13" width="14.140625" style="1" customWidth="1"/>
    <col min="14" max="14" width="14.5703125" style="1" customWidth="1"/>
    <col min="15" max="15" width="11.42578125" style="1" customWidth="1"/>
    <col min="16" max="16" width="10.28515625" style="1" customWidth="1"/>
    <col min="17" max="17" width="18.5703125" style="1" customWidth="1"/>
    <col min="18" max="18" width="18.42578125" style="1" customWidth="1"/>
    <col min="19" max="19" width="4.85546875" style="1" customWidth="1"/>
    <col min="20" max="20" width="3" style="1" customWidth="1"/>
    <col min="21" max="21" width="4" style="1" customWidth="1"/>
    <col min="22" max="22" width="12.42578125" style="1" hidden="1" customWidth="1"/>
    <col min="23" max="24" width="9.140625" style="1" hidden="1" customWidth="1"/>
    <col min="25" max="63" width="9.140625" style="1" customWidth="1"/>
    <col min="64" max="16384" width="9.140625" style="1"/>
  </cols>
  <sheetData>
    <row r="1" spans="2:24" ht="15.75" thickBot="1"/>
    <row r="2" spans="2:24" ht="19.5" thickTop="1">
      <c r="B2" s="512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4"/>
    </row>
    <row r="3" spans="2:24" ht="19.5">
      <c r="B3" s="515" t="s">
        <v>20</v>
      </c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7"/>
    </row>
    <row r="4" spans="2:24" ht="19.5"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6"/>
    </row>
    <row r="5" spans="2:24">
      <c r="B5" s="2"/>
      <c r="C5" s="3" t="s">
        <v>21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84"/>
    </row>
    <row r="6" spans="2:24" ht="15.75">
      <c r="B6" s="2"/>
      <c r="C6" s="518" t="s">
        <v>527</v>
      </c>
      <c r="D6" s="519"/>
      <c r="E6" s="519"/>
      <c r="F6" s="519"/>
      <c r="G6" s="519"/>
      <c r="H6" s="519"/>
      <c r="I6" s="519"/>
      <c r="J6" s="519"/>
      <c r="K6" s="520"/>
      <c r="L6" s="5"/>
      <c r="M6" s="5"/>
      <c r="N6" s="5"/>
      <c r="O6" s="6"/>
      <c r="P6" s="5"/>
      <c r="Q6" s="7" t="s">
        <v>0</v>
      </c>
      <c r="R6" s="8">
        <f ca="1">TODAY()</f>
        <v>42692</v>
      </c>
      <c r="S6" s="185"/>
    </row>
    <row r="7" spans="2:24" ht="15.75">
      <c r="B7" s="2"/>
      <c r="C7" s="3"/>
      <c r="D7" s="3"/>
      <c r="E7" s="3"/>
      <c r="F7" s="9"/>
      <c r="G7" s="9"/>
      <c r="H7" s="9"/>
      <c r="I7" s="9"/>
      <c r="J7" s="9"/>
      <c r="K7" s="9"/>
      <c r="L7" s="9"/>
      <c r="M7" s="9"/>
      <c r="N7" s="9"/>
      <c r="O7" s="6"/>
      <c r="P7" s="7"/>
      <c r="Q7" s="7"/>
      <c r="R7" s="10"/>
      <c r="S7" s="185"/>
    </row>
    <row r="8" spans="2:24" ht="15.75">
      <c r="B8" s="2"/>
      <c r="C8" s="3" t="s">
        <v>22</v>
      </c>
      <c r="D8" s="3"/>
      <c r="E8" s="3"/>
      <c r="F8" s="9"/>
      <c r="G8" s="9"/>
      <c r="H8" s="15" t="s">
        <v>23</v>
      </c>
      <c r="I8" s="15"/>
      <c r="J8" s="9"/>
      <c r="K8" s="13" t="s">
        <v>24</v>
      </c>
      <c r="L8" s="9"/>
      <c r="M8" s="13"/>
      <c r="N8" s="9"/>
      <c r="O8" s="6"/>
      <c r="P8" s="7"/>
      <c r="Q8" s="7"/>
      <c r="R8" s="10"/>
      <c r="S8" s="185"/>
    </row>
    <row r="9" spans="2:24" ht="15.75">
      <c r="B9" s="2"/>
      <c r="C9" s="521">
        <v>41216</v>
      </c>
      <c r="D9" s="522"/>
      <c r="E9" s="522"/>
      <c r="F9" s="523"/>
      <c r="G9" s="5"/>
      <c r="H9" s="521">
        <v>41260</v>
      </c>
      <c r="I9" s="523"/>
      <c r="J9" s="141"/>
      <c r="K9" s="5"/>
      <c r="L9" s="5"/>
      <c r="M9" s="5"/>
      <c r="N9" s="13"/>
      <c r="O9" s="14"/>
      <c r="P9" s="5"/>
      <c r="Q9" s="196" t="s">
        <v>252</v>
      </c>
      <c r="R9" s="151"/>
      <c r="S9" s="186"/>
    </row>
    <row r="10" spans="2:24"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3"/>
      <c r="O10" s="528"/>
      <c r="P10" s="528"/>
      <c r="Q10" s="528"/>
      <c r="R10" s="528"/>
      <c r="S10" s="185"/>
    </row>
    <row r="11" spans="2:24">
      <c r="B11" s="2"/>
      <c r="C11" s="129" t="s">
        <v>26</v>
      </c>
      <c r="D11" s="15"/>
      <c r="E11" s="15"/>
      <c r="F11" s="15"/>
      <c r="G11" s="15"/>
      <c r="H11" s="16"/>
      <c r="I11" s="129"/>
      <c r="J11" s="17"/>
      <c r="K11" s="129"/>
      <c r="L11" s="17"/>
      <c r="M11" s="526" t="s">
        <v>5</v>
      </c>
      <c r="N11" s="527"/>
      <c r="O11" s="524" t="str">
        <f>IF(INDEX(APOIO!$B$2:$W$251,APOIO!$AI$5+1,3)&lt;&gt;"Encerrado",IF(INDEX(APOIO!$B$2:$W$184,APOIO!$AI$5+1,APOIO!$AJ$5+4)&lt;&gt;"",INDEX(APOIO!$B$2:$W$184,APOIO!$AI$5+1,APOIO!$AJ$5+4),""),"Encerrado")</f>
        <v>2.03.0001.007</v>
      </c>
      <c r="P11" s="525"/>
      <c r="Q11" s="159" t="s">
        <v>45</v>
      </c>
      <c r="R11" s="158"/>
      <c r="S11" s="185"/>
    </row>
    <row r="12" spans="2:24">
      <c r="B12" s="2"/>
      <c r="C12" s="3"/>
      <c r="D12" s="15"/>
      <c r="E12" s="15"/>
      <c r="F12" s="15"/>
      <c r="G12" s="15"/>
      <c r="H12" s="16"/>
      <c r="I12" s="129"/>
      <c r="J12" s="17"/>
      <c r="K12" s="129"/>
      <c r="L12" s="17"/>
      <c r="M12" s="3"/>
      <c r="N12" s="3"/>
      <c r="O12" s="153"/>
      <c r="P12" s="153"/>
      <c r="Q12" s="153"/>
      <c r="R12" s="153"/>
      <c r="S12" s="185"/>
    </row>
    <row r="13" spans="2:24">
      <c r="B13" s="2"/>
      <c r="C13" s="3" t="s">
        <v>199</v>
      </c>
      <c r="D13" s="4"/>
      <c r="E13" s="4"/>
      <c r="F13" s="15"/>
      <c r="G13" s="5"/>
      <c r="H13" s="132">
        <v>0</v>
      </c>
      <c r="I13" s="133"/>
      <c r="J13" s="13" t="s">
        <v>200</v>
      </c>
      <c r="K13" s="13"/>
      <c r="L13" s="13"/>
      <c r="M13" s="140">
        <v>0</v>
      </c>
      <c r="N13" s="139"/>
      <c r="O13" s="5"/>
      <c r="P13" s="13"/>
      <c r="Q13" s="22"/>
      <c r="R13" s="5"/>
      <c r="S13" s="18"/>
    </row>
    <row r="14" spans="2:24" ht="9" customHeight="1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84"/>
    </row>
    <row r="15" spans="2:24" ht="15.75" thickBot="1">
      <c r="B15" s="2"/>
      <c r="C15" s="529" t="s">
        <v>6</v>
      </c>
      <c r="D15" s="530"/>
      <c r="E15" s="531"/>
      <c r="F15" s="532" t="s">
        <v>7</v>
      </c>
      <c r="G15" s="530"/>
      <c r="H15" s="530"/>
      <c r="I15" s="530"/>
      <c r="J15" s="530"/>
      <c r="K15" s="530"/>
      <c r="L15" s="530"/>
      <c r="M15" s="530"/>
      <c r="N15" s="530"/>
      <c r="O15" s="532" t="s">
        <v>25</v>
      </c>
      <c r="P15" s="531"/>
      <c r="Q15" s="164" t="s">
        <v>267</v>
      </c>
      <c r="R15" s="163" t="s">
        <v>8</v>
      </c>
      <c r="S15" s="186"/>
      <c r="W15" s="1" t="s">
        <v>273</v>
      </c>
      <c r="X15" s="1" t="s">
        <v>274</v>
      </c>
    </row>
    <row r="16" spans="2:24" ht="15.75" thickBot="1">
      <c r="B16" s="2"/>
      <c r="C16" s="492" t="e">
        <f>Fonte!#REF!</f>
        <v>#REF!</v>
      </c>
      <c r="D16" s="493"/>
      <c r="E16" s="494"/>
      <c r="F16" s="495" t="e">
        <f>Fonte!#REF!</f>
        <v>#REF!</v>
      </c>
      <c r="G16" s="496"/>
      <c r="H16" s="496"/>
      <c r="I16" s="496"/>
      <c r="J16" s="496"/>
      <c r="K16" s="496"/>
      <c r="L16" s="496"/>
      <c r="M16" s="496"/>
      <c r="N16" s="496"/>
      <c r="O16" s="533"/>
      <c r="P16" s="534"/>
      <c r="Q16" s="195"/>
      <c r="R16" s="19" t="e">
        <f>Fonte!#REF!</f>
        <v>#REF!</v>
      </c>
      <c r="S16" s="187"/>
      <c r="W16" s="165">
        <f>IF(Q16="Sim",R16,0)</f>
        <v>0</v>
      </c>
      <c r="X16" s="165" t="e">
        <f>IF(Q16&lt;&gt;"Sim",R16,0)</f>
        <v>#REF!</v>
      </c>
    </row>
    <row r="17" spans="2:24" ht="15.75" thickBot="1">
      <c r="B17" s="2"/>
      <c r="C17" s="492"/>
      <c r="D17" s="493"/>
      <c r="E17" s="494"/>
      <c r="F17" s="495"/>
      <c r="G17" s="496"/>
      <c r="H17" s="496"/>
      <c r="I17" s="496"/>
      <c r="J17" s="496"/>
      <c r="K17" s="496"/>
      <c r="L17" s="496"/>
      <c r="M17" s="496"/>
      <c r="N17" s="496"/>
      <c r="O17" s="510"/>
      <c r="P17" s="511"/>
      <c r="Q17" s="195"/>
      <c r="R17" s="19"/>
      <c r="S17" s="187"/>
      <c r="W17" s="165">
        <f t="shared" ref="W17:W41" si="0">IF(Q17="Sim",R17,0)</f>
        <v>0</v>
      </c>
      <c r="X17" s="165">
        <f t="shared" ref="X17:X41" si="1">IF(Q17&lt;&gt;"Sim",R17,0)</f>
        <v>0</v>
      </c>
    </row>
    <row r="18" spans="2:24" ht="15.75" thickBot="1">
      <c r="B18" s="2"/>
      <c r="C18" s="492"/>
      <c r="D18" s="493"/>
      <c r="E18" s="494"/>
      <c r="F18" s="495"/>
      <c r="G18" s="496"/>
      <c r="H18" s="496"/>
      <c r="I18" s="496"/>
      <c r="J18" s="496"/>
      <c r="K18" s="496"/>
      <c r="L18" s="496"/>
      <c r="M18" s="496"/>
      <c r="N18" s="496"/>
      <c r="O18" s="510"/>
      <c r="P18" s="511"/>
      <c r="Q18" s="195"/>
      <c r="R18" s="19"/>
      <c r="S18" s="187"/>
      <c r="W18" s="165">
        <f t="shared" si="0"/>
        <v>0</v>
      </c>
      <c r="X18" s="165">
        <f t="shared" si="1"/>
        <v>0</v>
      </c>
    </row>
    <row r="19" spans="2:24" ht="15.75" thickBot="1">
      <c r="B19" s="2"/>
      <c r="C19" s="492"/>
      <c r="D19" s="493"/>
      <c r="E19" s="494"/>
      <c r="F19" s="495"/>
      <c r="G19" s="496"/>
      <c r="H19" s="496"/>
      <c r="I19" s="496"/>
      <c r="J19" s="496"/>
      <c r="K19" s="496"/>
      <c r="L19" s="496"/>
      <c r="M19" s="496"/>
      <c r="N19" s="496"/>
      <c r="O19" s="510"/>
      <c r="P19" s="511"/>
      <c r="Q19" s="195"/>
      <c r="R19" s="19"/>
      <c r="S19" s="187"/>
      <c r="W19" s="165">
        <f t="shared" si="0"/>
        <v>0</v>
      </c>
      <c r="X19" s="165">
        <f t="shared" si="1"/>
        <v>0</v>
      </c>
    </row>
    <row r="20" spans="2:24" ht="15.75" thickBot="1">
      <c r="B20" s="2"/>
      <c r="C20" s="492"/>
      <c r="D20" s="493"/>
      <c r="E20" s="494"/>
      <c r="F20" s="495"/>
      <c r="G20" s="496"/>
      <c r="H20" s="496"/>
      <c r="I20" s="496"/>
      <c r="J20" s="496"/>
      <c r="K20" s="496"/>
      <c r="L20" s="496"/>
      <c r="M20" s="496"/>
      <c r="N20" s="496"/>
      <c r="O20" s="510"/>
      <c r="P20" s="511"/>
      <c r="Q20" s="195"/>
      <c r="R20" s="19"/>
      <c r="S20" s="187"/>
      <c r="W20" s="165">
        <f t="shared" si="0"/>
        <v>0</v>
      </c>
      <c r="X20" s="165">
        <f t="shared" si="1"/>
        <v>0</v>
      </c>
    </row>
    <row r="21" spans="2:24" ht="15.75" thickBot="1">
      <c r="B21" s="2"/>
      <c r="C21" s="492"/>
      <c r="D21" s="493"/>
      <c r="E21" s="494"/>
      <c r="F21" s="495"/>
      <c r="G21" s="496"/>
      <c r="H21" s="496"/>
      <c r="I21" s="496"/>
      <c r="J21" s="496"/>
      <c r="K21" s="496"/>
      <c r="L21" s="496"/>
      <c r="M21" s="496"/>
      <c r="N21" s="496"/>
      <c r="O21" s="510"/>
      <c r="P21" s="511"/>
      <c r="Q21" s="195"/>
      <c r="R21" s="19"/>
      <c r="S21" s="187"/>
      <c r="W21" s="165">
        <f t="shared" si="0"/>
        <v>0</v>
      </c>
      <c r="X21" s="165">
        <f t="shared" si="1"/>
        <v>0</v>
      </c>
    </row>
    <row r="22" spans="2:24" ht="15.75" thickBot="1">
      <c r="B22" s="2"/>
      <c r="C22" s="492"/>
      <c r="D22" s="493"/>
      <c r="E22" s="494"/>
      <c r="F22" s="495"/>
      <c r="G22" s="496"/>
      <c r="H22" s="496"/>
      <c r="I22" s="496"/>
      <c r="J22" s="496"/>
      <c r="K22" s="496"/>
      <c r="L22" s="496"/>
      <c r="M22" s="496"/>
      <c r="N22" s="496"/>
      <c r="O22" s="510"/>
      <c r="P22" s="511"/>
      <c r="Q22" s="195"/>
      <c r="R22" s="19"/>
      <c r="S22" s="187"/>
      <c r="W22" s="165">
        <f t="shared" si="0"/>
        <v>0</v>
      </c>
      <c r="X22" s="165">
        <f t="shared" si="1"/>
        <v>0</v>
      </c>
    </row>
    <row r="23" spans="2:24" ht="15.75" thickBot="1">
      <c r="B23" s="2"/>
      <c r="C23" s="492"/>
      <c r="D23" s="493"/>
      <c r="E23" s="494"/>
      <c r="F23" s="495"/>
      <c r="G23" s="496"/>
      <c r="H23" s="496"/>
      <c r="I23" s="496"/>
      <c r="J23" s="496"/>
      <c r="K23" s="496"/>
      <c r="L23" s="496"/>
      <c r="M23" s="496"/>
      <c r="N23" s="496"/>
      <c r="O23" s="510"/>
      <c r="P23" s="511"/>
      <c r="Q23" s="195"/>
      <c r="R23" s="19"/>
      <c r="S23" s="187"/>
      <c r="W23" s="165">
        <f t="shared" si="0"/>
        <v>0</v>
      </c>
      <c r="X23" s="165">
        <f t="shared" si="1"/>
        <v>0</v>
      </c>
    </row>
    <row r="24" spans="2:24" ht="15.75" thickBot="1">
      <c r="B24" s="2"/>
      <c r="C24" s="492"/>
      <c r="D24" s="493"/>
      <c r="E24" s="494"/>
      <c r="F24" s="495"/>
      <c r="G24" s="496"/>
      <c r="H24" s="496"/>
      <c r="I24" s="496"/>
      <c r="J24" s="496"/>
      <c r="K24" s="496"/>
      <c r="L24" s="496"/>
      <c r="M24" s="496"/>
      <c r="N24" s="496"/>
      <c r="O24" s="510"/>
      <c r="P24" s="511"/>
      <c r="Q24" s="195"/>
      <c r="R24" s="19"/>
      <c r="S24" s="187"/>
      <c r="W24" s="165">
        <f t="shared" si="0"/>
        <v>0</v>
      </c>
      <c r="X24" s="165">
        <f t="shared" si="1"/>
        <v>0</v>
      </c>
    </row>
    <row r="25" spans="2:24" ht="15.75" thickBot="1">
      <c r="B25" s="2"/>
      <c r="C25" s="492"/>
      <c r="D25" s="493"/>
      <c r="E25" s="494"/>
      <c r="F25" s="495"/>
      <c r="G25" s="496"/>
      <c r="H25" s="496"/>
      <c r="I25" s="496"/>
      <c r="J25" s="496"/>
      <c r="K25" s="496"/>
      <c r="L25" s="496"/>
      <c r="M25" s="496"/>
      <c r="N25" s="496"/>
      <c r="O25" s="510"/>
      <c r="P25" s="511"/>
      <c r="Q25" s="195"/>
      <c r="R25" s="19"/>
      <c r="S25" s="187"/>
      <c r="W25" s="165">
        <f t="shared" si="0"/>
        <v>0</v>
      </c>
      <c r="X25" s="165">
        <f t="shared" si="1"/>
        <v>0</v>
      </c>
    </row>
    <row r="26" spans="2:24" ht="15.75" thickBot="1">
      <c r="B26" s="2"/>
      <c r="C26" s="492"/>
      <c r="D26" s="493"/>
      <c r="E26" s="494"/>
      <c r="F26" s="495"/>
      <c r="G26" s="496"/>
      <c r="H26" s="496"/>
      <c r="I26" s="496"/>
      <c r="J26" s="496"/>
      <c r="K26" s="496"/>
      <c r="L26" s="496"/>
      <c r="M26" s="496"/>
      <c r="N26" s="496"/>
      <c r="O26" s="510"/>
      <c r="P26" s="511"/>
      <c r="Q26" s="195"/>
      <c r="R26" s="19"/>
      <c r="S26" s="187"/>
      <c r="W26" s="165">
        <f t="shared" si="0"/>
        <v>0</v>
      </c>
      <c r="X26" s="165">
        <f t="shared" si="1"/>
        <v>0</v>
      </c>
    </row>
    <row r="27" spans="2:24" ht="15.75" thickBot="1">
      <c r="B27" s="2"/>
      <c r="C27" s="492"/>
      <c r="D27" s="493"/>
      <c r="E27" s="494"/>
      <c r="F27" s="495"/>
      <c r="G27" s="496"/>
      <c r="H27" s="496"/>
      <c r="I27" s="496"/>
      <c r="J27" s="496"/>
      <c r="K27" s="496"/>
      <c r="L27" s="496"/>
      <c r="M27" s="496"/>
      <c r="N27" s="496"/>
      <c r="O27" s="510"/>
      <c r="P27" s="511"/>
      <c r="Q27" s="195"/>
      <c r="R27" s="19"/>
      <c r="S27" s="187"/>
      <c r="W27" s="165">
        <f t="shared" si="0"/>
        <v>0</v>
      </c>
      <c r="X27" s="165">
        <f t="shared" si="1"/>
        <v>0</v>
      </c>
    </row>
    <row r="28" spans="2:24" ht="15.75" thickBot="1">
      <c r="B28" s="2"/>
      <c r="C28" s="492"/>
      <c r="D28" s="493"/>
      <c r="E28" s="494"/>
      <c r="F28" s="495"/>
      <c r="G28" s="496"/>
      <c r="H28" s="496"/>
      <c r="I28" s="496"/>
      <c r="J28" s="496"/>
      <c r="K28" s="496"/>
      <c r="L28" s="496"/>
      <c r="M28" s="496"/>
      <c r="N28" s="496"/>
      <c r="O28" s="510"/>
      <c r="P28" s="511"/>
      <c r="Q28" s="195"/>
      <c r="R28" s="19"/>
      <c r="S28" s="187"/>
      <c r="W28" s="165">
        <f t="shared" si="0"/>
        <v>0</v>
      </c>
      <c r="X28" s="165">
        <f t="shared" si="1"/>
        <v>0</v>
      </c>
    </row>
    <row r="29" spans="2:24" ht="15.75" thickBot="1">
      <c r="B29" s="2"/>
      <c r="C29" s="492"/>
      <c r="D29" s="493"/>
      <c r="E29" s="494"/>
      <c r="F29" s="495"/>
      <c r="G29" s="496"/>
      <c r="H29" s="496"/>
      <c r="I29" s="496"/>
      <c r="J29" s="496"/>
      <c r="K29" s="496"/>
      <c r="L29" s="496"/>
      <c r="M29" s="496"/>
      <c r="N29" s="496"/>
      <c r="O29" s="510"/>
      <c r="P29" s="511"/>
      <c r="Q29" s="195"/>
      <c r="R29" s="19"/>
      <c r="S29" s="187"/>
      <c r="W29" s="165">
        <f t="shared" si="0"/>
        <v>0</v>
      </c>
      <c r="X29" s="165">
        <f t="shared" si="1"/>
        <v>0</v>
      </c>
    </row>
    <row r="30" spans="2:24" ht="15.75" thickBot="1">
      <c r="B30" s="2"/>
      <c r="C30" s="492"/>
      <c r="D30" s="493"/>
      <c r="E30" s="494"/>
      <c r="F30" s="495"/>
      <c r="G30" s="496"/>
      <c r="H30" s="496"/>
      <c r="I30" s="496"/>
      <c r="J30" s="496"/>
      <c r="K30" s="496"/>
      <c r="L30" s="496"/>
      <c r="M30" s="496"/>
      <c r="N30" s="496"/>
      <c r="O30" s="510"/>
      <c r="P30" s="511"/>
      <c r="Q30" s="195"/>
      <c r="R30" s="19"/>
      <c r="S30" s="187"/>
      <c r="W30" s="165">
        <f t="shared" si="0"/>
        <v>0</v>
      </c>
      <c r="X30" s="165">
        <f t="shared" si="1"/>
        <v>0</v>
      </c>
    </row>
    <row r="31" spans="2:24" ht="15.75" thickBot="1">
      <c r="B31" s="2"/>
      <c r="C31" s="492"/>
      <c r="D31" s="493"/>
      <c r="E31" s="494"/>
      <c r="F31" s="495"/>
      <c r="G31" s="496"/>
      <c r="H31" s="496"/>
      <c r="I31" s="496"/>
      <c r="J31" s="496"/>
      <c r="K31" s="496"/>
      <c r="L31" s="496"/>
      <c r="M31" s="496"/>
      <c r="N31" s="496"/>
      <c r="O31" s="510"/>
      <c r="P31" s="511"/>
      <c r="Q31" s="195"/>
      <c r="R31" s="19"/>
      <c r="S31" s="187"/>
      <c r="W31" s="165">
        <f t="shared" si="0"/>
        <v>0</v>
      </c>
      <c r="X31" s="165">
        <f t="shared" si="1"/>
        <v>0</v>
      </c>
    </row>
    <row r="32" spans="2:24" ht="15.75" thickBot="1">
      <c r="B32" s="2"/>
      <c r="C32" s="492"/>
      <c r="D32" s="493"/>
      <c r="E32" s="494"/>
      <c r="F32" s="495"/>
      <c r="G32" s="496"/>
      <c r="H32" s="496"/>
      <c r="I32" s="496"/>
      <c r="J32" s="496"/>
      <c r="K32" s="496"/>
      <c r="L32" s="496"/>
      <c r="M32" s="496"/>
      <c r="N32" s="496"/>
      <c r="O32" s="510"/>
      <c r="P32" s="511"/>
      <c r="Q32" s="195"/>
      <c r="R32" s="19"/>
      <c r="S32" s="187"/>
      <c r="W32" s="165">
        <f t="shared" si="0"/>
        <v>0</v>
      </c>
      <c r="X32" s="165">
        <f t="shared" si="1"/>
        <v>0</v>
      </c>
    </row>
    <row r="33" spans="2:24" ht="15.75" thickBot="1">
      <c r="B33" s="2"/>
      <c r="C33" s="492"/>
      <c r="D33" s="493"/>
      <c r="E33" s="494"/>
      <c r="F33" s="495"/>
      <c r="G33" s="496"/>
      <c r="H33" s="496"/>
      <c r="I33" s="496"/>
      <c r="J33" s="496"/>
      <c r="K33" s="496"/>
      <c r="L33" s="496"/>
      <c r="M33" s="496"/>
      <c r="N33" s="496"/>
      <c r="O33" s="510"/>
      <c r="P33" s="511"/>
      <c r="Q33" s="195"/>
      <c r="R33" s="19"/>
      <c r="S33" s="187"/>
      <c r="W33" s="165">
        <f t="shared" si="0"/>
        <v>0</v>
      </c>
      <c r="X33" s="165">
        <f t="shared" si="1"/>
        <v>0</v>
      </c>
    </row>
    <row r="34" spans="2:24" ht="15.75" thickBot="1">
      <c r="B34" s="2"/>
      <c r="C34" s="492"/>
      <c r="D34" s="493"/>
      <c r="E34" s="494"/>
      <c r="F34" s="495"/>
      <c r="G34" s="496"/>
      <c r="H34" s="496"/>
      <c r="I34" s="496"/>
      <c r="J34" s="496"/>
      <c r="K34" s="496"/>
      <c r="L34" s="496"/>
      <c r="M34" s="496"/>
      <c r="N34" s="496"/>
      <c r="O34" s="510"/>
      <c r="P34" s="511"/>
      <c r="Q34" s="195"/>
      <c r="R34" s="19"/>
      <c r="S34" s="187"/>
      <c r="W34" s="165">
        <f t="shared" si="0"/>
        <v>0</v>
      </c>
      <c r="X34" s="165">
        <f t="shared" si="1"/>
        <v>0</v>
      </c>
    </row>
    <row r="35" spans="2:24" ht="15.75" thickBot="1">
      <c r="B35" s="2"/>
      <c r="C35" s="492"/>
      <c r="D35" s="493"/>
      <c r="E35" s="494"/>
      <c r="F35" s="495"/>
      <c r="G35" s="496"/>
      <c r="H35" s="496"/>
      <c r="I35" s="496"/>
      <c r="J35" s="496"/>
      <c r="K35" s="496"/>
      <c r="L35" s="496"/>
      <c r="M35" s="496"/>
      <c r="N35" s="496"/>
      <c r="O35" s="510"/>
      <c r="P35" s="511"/>
      <c r="Q35" s="195"/>
      <c r="R35" s="19"/>
      <c r="S35" s="187"/>
      <c r="W35" s="165">
        <f t="shared" si="0"/>
        <v>0</v>
      </c>
      <c r="X35" s="165">
        <f t="shared" si="1"/>
        <v>0</v>
      </c>
    </row>
    <row r="36" spans="2:24" ht="15.75" thickBot="1">
      <c r="B36" s="2"/>
      <c r="C36" s="492"/>
      <c r="D36" s="493"/>
      <c r="E36" s="494"/>
      <c r="F36" s="495"/>
      <c r="G36" s="496"/>
      <c r="H36" s="496"/>
      <c r="I36" s="496"/>
      <c r="J36" s="496"/>
      <c r="K36" s="496"/>
      <c r="L36" s="496"/>
      <c r="M36" s="496"/>
      <c r="N36" s="496"/>
      <c r="O36" s="510"/>
      <c r="P36" s="511"/>
      <c r="Q36" s="195"/>
      <c r="R36" s="19"/>
      <c r="S36" s="187"/>
      <c r="W36" s="165">
        <f t="shared" si="0"/>
        <v>0</v>
      </c>
      <c r="X36" s="165">
        <f t="shared" si="1"/>
        <v>0</v>
      </c>
    </row>
    <row r="37" spans="2:24" ht="15.75" thickBot="1">
      <c r="B37" s="2"/>
      <c r="C37" s="492"/>
      <c r="D37" s="493"/>
      <c r="E37" s="494"/>
      <c r="F37" s="495"/>
      <c r="G37" s="496"/>
      <c r="H37" s="496"/>
      <c r="I37" s="496"/>
      <c r="J37" s="496"/>
      <c r="K37" s="496"/>
      <c r="L37" s="496"/>
      <c r="M37" s="496"/>
      <c r="N37" s="496"/>
      <c r="O37" s="510"/>
      <c r="P37" s="511"/>
      <c r="Q37" s="195"/>
      <c r="R37" s="19"/>
      <c r="S37" s="187"/>
      <c r="W37" s="165">
        <f t="shared" si="0"/>
        <v>0</v>
      </c>
      <c r="X37" s="165">
        <f t="shared" si="1"/>
        <v>0</v>
      </c>
    </row>
    <row r="38" spans="2:24" ht="15.75" thickBot="1">
      <c r="B38" s="2"/>
      <c r="C38" s="492"/>
      <c r="D38" s="493"/>
      <c r="E38" s="494"/>
      <c r="F38" s="495"/>
      <c r="G38" s="496"/>
      <c r="H38" s="496"/>
      <c r="I38" s="496"/>
      <c r="J38" s="496"/>
      <c r="K38" s="496"/>
      <c r="L38" s="496"/>
      <c r="M38" s="496"/>
      <c r="N38" s="496"/>
      <c r="O38" s="510"/>
      <c r="P38" s="511"/>
      <c r="Q38" s="195"/>
      <c r="R38" s="19"/>
      <c r="S38" s="187"/>
      <c r="W38" s="165">
        <f t="shared" si="0"/>
        <v>0</v>
      </c>
      <c r="X38" s="165">
        <f t="shared" si="1"/>
        <v>0</v>
      </c>
    </row>
    <row r="39" spans="2:24" ht="15.75" thickBot="1">
      <c r="B39" s="2"/>
      <c r="C39" s="492"/>
      <c r="D39" s="493"/>
      <c r="E39" s="494"/>
      <c r="F39" s="495"/>
      <c r="G39" s="496"/>
      <c r="H39" s="496"/>
      <c r="I39" s="496"/>
      <c r="J39" s="496"/>
      <c r="K39" s="496"/>
      <c r="L39" s="496"/>
      <c r="M39" s="496"/>
      <c r="N39" s="496"/>
      <c r="O39" s="510"/>
      <c r="P39" s="511"/>
      <c r="Q39" s="195"/>
      <c r="R39" s="19"/>
      <c r="S39" s="187"/>
      <c r="W39" s="165">
        <f t="shared" si="0"/>
        <v>0</v>
      </c>
      <c r="X39" s="165">
        <f t="shared" si="1"/>
        <v>0</v>
      </c>
    </row>
    <row r="40" spans="2:24" ht="15.75" thickBot="1">
      <c r="B40" s="2"/>
      <c r="C40" s="492"/>
      <c r="D40" s="493"/>
      <c r="E40" s="494"/>
      <c r="F40" s="495"/>
      <c r="G40" s="496"/>
      <c r="H40" s="496"/>
      <c r="I40" s="496"/>
      <c r="J40" s="496"/>
      <c r="K40" s="496"/>
      <c r="L40" s="496"/>
      <c r="M40" s="496"/>
      <c r="N40" s="496"/>
      <c r="O40" s="510"/>
      <c r="P40" s="511"/>
      <c r="Q40" s="195"/>
      <c r="R40" s="19"/>
      <c r="S40" s="187"/>
      <c r="W40" s="165">
        <f t="shared" si="0"/>
        <v>0</v>
      </c>
      <c r="X40" s="165">
        <f t="shared" si="1"/>
        <v>0</v>
      </c>
    </row>
    <row r="41" spans="2:24">
      <c r="B41" s="2"/>
      <c r="C41" s="492"/>
      <c r="D41" s="493"/>
      <c r="E41" s="494"/>
      <c r="F41" s="495"/>
      <c r="G41" s="496"/>
      <c r="H41" s="496"/>
      <c r="I41" s="496"/>
      <c r="J41" s="496"/>
      <c r="K41" s="496"/>
      <c r="L41" s="496"/>
      <c r="M41" s="496"/>
      <c r="N41" s="496"/>
      <c r="O41" s="497"/>
      <c r="P41" s="498"/>
      <c r="Q41" s="195"/>
      <c r="R41" s="19"/>
      <c r="S41" s="187"/>
      <c r="W41" s="165">
        <f t="shared" si="0"/>
        <v>0</v>
      </c>
      <c r="X41" s="165">
        <f t="shared" si="1"/>
        <v>0</v>
      </c>
    </row>
    <row r="42" spans="2:24">
      <c r="B42" s="2"/>
      <c r="C42" s="5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5"/>
      <c r="P42" s="5"/>
      <c r="Q42" s="5"/>
      <c r="R42" s="5"/>
      <c r="S42" s="188"/>
      <c r="V42" s="166" t="s">
        <v>269</v>
      </c>
      <c r="W42" s="167">
        <f>SUM(W16:W41)</f>
        <v>0</v>
      </c>
      <c r="X42" s="167" t="e">
        <f>SUM(X16:X41)</f>
        <v>#REF!</v>
      </c>
    </row>
    <row r="43" spans="2:24" ht="18" customHeight="1">
      <c r="B43" s="2"/>
      <c r="C43" s="136"/>
      <c r="D43" s="136"/>
      <c r="E43" s="136"/>
      <c r="F43" s="136"/>
      <c r="G43" s="136"/>
      <c r="H43" s="136"/>
      <c r="I43" s="136"/>
      <c r="J43" s="136"/>
      <c r="K43" s="136"/>
      <c r="L43" s="20"/>
      <c r="M43" s="499" t="s">
        <v>255</v>
      </c>
      <c r="N43" s="500"/>
      <c r="O43" s="500"/>
      <c r="P43" s="500"/>
      <c r="Q43" s="500"/>
      <c r="R43" s="501"/>
      <c r="S43" s="188"/>
    </row>
    <row r="44" spans="2:24" ht="18" customHeight="1">
      <c r="B44" s="2"/>
      <c r="C44" s="502" t="s">
        <v>194</v>
      </c>
      <c r="D44" s="503"/>
      <c r="E44" s="503"/>
      <c r="F44" s="503"/>
      <c r="G44" s="503"/>
      <c r="H44" s="503"/>
      <c r="I44" s="503"/>
      <c r="J44" s="503"/>
      <c r="K44" s="504"/>
      <c r="L44" s="20"/>
      <c r="M44" s="507"/>
      <c r="N44" s="508"/>
      <c r="O44" s="508"/>
      <c r="P44" s="509"/>
      <c r="Q44" s="138" t="s">
        <v>54</v>
      </c>
      <c r="R44" s="137" t="str">
        <f>INDEX(APOIO!AL5:AL10,APOIO!AN3,1)</f>
        <v>US$</v>
      </c>
      <c r="S44" s="188"/>
    </row>
    <row r="45" spans="2:24" ht="18" customHeight="1">
      <c r="B45" s="2"/>
      <c r="C45" s="488" t="s">
        <v>203</v>
      </c>
      <c r="D45" s="489"/>
      <c r="E45" s="489"/>
      <c r="F45" s="489"/>
      <c r="G45" s="489"/>
      <c r="H45" s="489"/>
      <c r="I45" s="489"/>
      <c r="J45" s="505"/>
      <c r="K45" s="506"/>
      <c r="L45" s="21"/>
      <c r="M45" s="479" t="s">
        <v>198</v>
      </c>
      <c r="N45" s="480"/>
      <c r="O45" s="480"/>
      <c r="P45" s="481"/>
      <c r="Q45" s="121">
        <f ca="1">SUMIF(O16:P41,APOIO!Y4,R16:R41)*R9</f>
        <v>0</v>
      </c>
      <c r="R45" s="121">
        <f ca="1">SUMIF(O16:P41,APOIO!Y4,R16:R41)</f>
        <v>0</v>
      </c>
      <c r="S45" s="188"/>
    </row>
    <row r="46" spans="2:24" ht="18" customHeight="1">
      <c r="B46" s="2"/>
      <c r="C46" s="488" t="s">
        <v>195</v>
      </c>
      <c r="D46" s="489"/>
      <c r="E46" s="489"/>
      <c r="F46" s="489"/>
      <c r="G46" s="489"/>
      <c r="H46" s="489"/>
      <c r="I46" s="489"/>
      <c r="J46" s="490"/>
      <c r="K46" s="491"/>
      <c r="L46" s="21"/>
      <c r="M46" s="479" t="s">
        <v>190</v>
      </c>
      <c r="N46" s="480"/>
      <c r="O46" s="480"/>
      <c r="P46" s="481"/>
      <c r="Q46" s="121">
        <f ca="1">SUMIF(O16:P41,APOIO!Y5,R16:R41)*R9</f>
        <v>0</v>
      </c>
      <c r="R46" s="120">
        <f ca="1">SUMIF(O16:P41,APOIO!Y5,R16:R41)</f>
        <v>0</v>
      </c>
      <c r="S46" s="188"/>
    </row>
    <row r="47" spans="2:24">
      <c r="B47" s="2"/>
      <c r="C47" s="488" t="s">
        <v>202</v>
      </c>
      <c r="D47" s="489"/>
      <c r="E47" s="489"/>
      <c r="F47" s="489"/>
      <c r="G47" s="489"/>
      <c r="H47" s="489"/>
      <c r="I47" s="489"/>
      <c r="J47" s="490"/>
      <c r="K47" s="491"/>
      <c r="L47" s="21"/>
      <c r="M47" s="479" t="s">
        <v>197</v>
      </c>
      <c r="N47" s="480"/>
      <c r="O47" s="480"/>
      <c r="P47" s="481"/>
      <c r="Q47" s="121">
        <f ca="1">SUMIF(O16:P41,APOIO!Y6,R16:R41)*R9</f>
        <v>0</v>
      </c>
      <c r="R47" s="120">
        <f ca="1">SUMIF(O16:P41,APOIO!Y6,R16:R41)</f>
        <v>0</v>
      </c>
      <c r="S47" s="188"/>
    </row>
    <row r="48" spans="2:24">
      <c r="B48" s="2"/>
      <c r="C48" s="488" t="s">
        <v>196</v>
      </c>
      <c r="D48" s="489"/>
      <c r="E48" s="489"/>
      <c r="F48" s="489"/>
      <c r="G48" s="489"/>
      <c r="H48" s="489"/>
      <c r="I48" s="489"/>
      <c r="J48" s="490">
        <f ca="1">IF(R44="R$",R55,Q55)</f>
        <v>0</v>
      </c>
      <c r="K48" s="491"/>
      <c r="L48" s="21"/>
      <c r="M48" s="479" t="s">
        <v>192</v>
      </c>
      <c r="N48" s="480"/>
      <c r="O48" s="480"/>
      <c r="P48" s="481"/>
      <c r="Q48" s="121">
        <f ca="1">SUMIF(O16:P41,APOIO!Y7,R16:R41)*R9</f>
        <v>0</v>
      </c>
      <c r="R48" s="120">
        <f ca="1">SUMIF(O16:P41,APOIO!Y7,R16:R41)</f>
        <v>0</v>
      </c>
      <c r="S48" s="188"/>
    </row>
    <row r="49" spans="2:19">
      <c r="B49" s="2"/>
      <c r="C49" s="450" t="s">
        <v>254</v>
      </c>
      <c r="D49" s="451"/>
      <c r="E49" s="451"/>
      <c r="F49" s="451"/>
      <c r="G49" s="451"/>
      <c r="H49" s="451"/>
      <c r="I49" s="452"/>
      <c r="J49" s="453">
        <f ca="1">SUM(J45:K48)</f>
        <v>0</v>
      </c>
      <c r="K49" s="454"/>
      <c r="L49" s="21"/>
      <c r="M49" s="479" t="s">
        <v>193</v>
      </c>
      <c r="N49" s="480"/>
      <c r="O49" s="480"/>
      <c r="P49" s="481"/>
      <c r="Q49" s="121">
        <f ca="1">SUMIF(O16:P41,APOIO!Y9,R16:R41)*R9</f>
        <v>0</v>
      </c>
      <c r="R49" s="120">
        <f ca="1">SUMIF(O16:P41,APOIO!Y9,R16:R41)</f>
        <v>0</v>
      </c>
      <c r="S49" s="188"/>
    </row>
    <row r="50" spans="2:19">
      <c r="B50" s="2"/>
      <c r="C50" s="5"/>
      <c r="D50" s="5"/>
      <c r="E50" s="5"/>
      <c r="F50" s="5"/>
      <c r="G50" s="5"/>
      <c r="H50" s="5"/>
      <c r="I50" s="5"/>
      <c r="J50" s="455"/>
      <c r="K50" s="455"/>
      <c r="L50" s="16"/>
      <c r="M50" s="482" t="s">
        <v>268</v>
      </c>
      <c r="N50" s="483"/>
      <c r="O50" s="483"/>
      <c r="P50" s="484"/>
      <c r="Q50" s="146">
        <f ca="1">SUM(Q45:Q49)</f>
        <v>0</v>
      </c>
      <c r="R50" s="147">
        <f ca="1">SUM(R45:R49)</f>
        <v>0</v>
      </c>
      <c r="S50" s="184"/>
    </row>
    <row r="51" spans="2:19" ht="15.75" customHeight="1">
      <c r="B51" s="2"/>
      <c r="C51" s="470" t="s">
        <v>253</v>
      </c>
      <c r="D51" s="471"/>
      <c r="E51" s="471"/>
      <c r="F51" s="471"/>
      <c r="G51" s="471"/>
      <c r="H51" s="471"/>
      <c r="I51" s="471"/>
      <c r="J51" s="472"/>
      <c r="K51" s="150"/>
      <c r="L51" s="16"/>
      <c r="M51" s="160" t="s">
        <v>270</v>
      </c>
      <c r="N51" s="161"/>
      <c r="O51" s="161"/>
      <c r="P51" s="162"/>
      <c r="Q51" s="121">
        <f ca="1">R51*R9</f>
        <v>0</v>
      </c>
      <c r="R51" s="120">
        <f ca="1">R50-W42</f>
        <v>0</v>
      </c>
      <c r="S51" s="184"/>
    </row>
    <row r="52" spans="2:19">
      <c r="B52" s="2"/>
      <c r="C52" s="473"/>
      <c r="D52" s="474"/>
      <c r="E52" s="474"/>
      <c r="F52" s="474"/>
      <c r="G52" s="474"/>
      <c r="H52" s="474"/>
      <c r="I52" s="474"/>
      <c r="J52" s="475"/>
      <c r="K52" s="150"/>
      <c r="L52" s="16"/>
      <c r="M52" s="179" t="s">
        <v>271</v>
      </c>
      <c r="N52" s="180"/>
      <c r="O52" s="180"/>
      <c r="P52" s="181"/>
      <c r="Q52" s="182" t="e">
        <f ca="1">R52*R9</f>
        <v>#REF!</v>
      </c>
      <c r="R52" s="183" t="e">
        <f ca="1">R50-X42</f>
        <v>#REF!</v>
      </c>
      <c r="S52" s="184"/>
    </row>
    <row r="53" spans="2:19">
      <c r="B53" s="2"/>
      <c r="C53" s="473"/>
      <c r="D53" s="474"/>
      <c r="E53" s="474"/>
      <c r="F53" s="474"/>
      <c r="G53" s="474"/>
      <c r="H53" s="474"/>
      <c r="I53" s="474"/>
      <c r="J53" s="475"/>
      <c r="K53" s="150"/>
      <c r="L53" s="16"/>
      <c r="M53" s="160" t="str">
        <f xml:space="preserve"> CONCATENATE("Diárias ", INDEX(APOIO!AL5:AL10,APOIO!AN3,1))</f>
        <v>Diárias US$</v>
      </c>
      <c r="N53" s="161"/>
      <c r="O53" s="161"/>
      <c r="P53" s="162"/>
      <c r="Q53" s="142">
        <f>R53*Q54</f>
        <v>0</v>
      </c>
      <c r="R53" s="143">
        <f>H13</f>
        <v>0</v>
      </c>
      <c r="S53" s="184"/>
    </row>
    <row r="54" spans="2:19">
      <c r="B54" s="2"/>
      <c r="C54" s="476"/>
      <c r="D54" s="477"/>
      <c r="E54" s="477"/>
      <c r="F54" s="477"/>
      <c r="G54" s="477"/>
      <c r="H54" s="477"/>
      <c r="I54" s="477"/>
      <c r="J54" s="478"/>
      <c r="K54" s="150"/>
      <c r="L54" s="16"/>
      <c r="M54" s="168" t="str">
        <f xml:space="preserve"> CONCATENATE("Taxa ", INDEX(APOIO!AL5:AL10,APOIO!AN3,1), " - Adiantamento"&amp; " + Diárias")</f>
        <v>Taxa US$ - Adiantamento + Diárias</v>
      </c>
      <c r="N54" s="169"/>
      <c r="O54" s="169"/>
      <c r="P54" s="169"/>
      <c r="Q54" s="170"/>
      <c r="R54" s="171"/>
      <c r="S54" s="184"/>
    </row>
    <row r="55" spans="2:19">
      <c r="B55" s="2"/>
      <c r="C55" s="5"/>
      <c r="D55" s="5"/>
      <c r="E55" s="5"/>
      <c r="F55" s="5"/>
      <c r="G55" s="5"/>
      <c r="H55" s="5"/>
      <c r="I55" s="5"/>
      <c r="J55" s="157"/>
      <c r="K55" s="157"/>
      <c r="L55" s="16"/>
      <c r="M55" s="172" t="s">
        <v>272</v>
      </c>
      <c r="N55" s="173"/>
      <c r="O55" s="173"/>
      <c r="P55" s="173"/>
      <c r="Q55" s="174">
        <f ca="1">(R50+R53)*R9</f>
        <v>0</v>
      </c>
      <c r="R55" s="175">
        <f ca="1">(R50+R53)</f>
        <v>0</v>
      </c>
      <c r="S55" s="184"/>
    </row>
    <row r="56" spans="2:19"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160" t="str">
        <f xml:space="preserve"> CONCATENATE("Adiantamento Recebido ", INDEX(APOIO!AL5:AL10,APOIO!AN3,1))</f>
        <v>Adiantamento Recebido US$</v>
      </c>
      <c r="N56" s="161"/>
      <c r="O56" s="161"/>
      <c r="P56" s="161"/>
      <c r="Q56" s="148">
        <f>R56*Q54</f>
        <v>0</v>
      </c>
      <c r="R56" s="149">
        <f>M13</f>
        <v>0</v>
      </c>
      <c r="S56" s="184"/>
    </row>
    <row r="57" spans="2:19">
      <c r="B57" s="2"/>
      <c r="C57" s="3" t="s">
        <v>201</v>
      </c>
      <c r="D57" s="4"/>
      <c r="E57" s="16"/>
      <c r="F57" s="16"/>
      <c r="G57" s="16"/>
      <c r="H57" s="16"/>
      <c r="I57" s="16"/>
      <c r="J57" s="16"/>
      <c r="K57" s="16"/>
      <c r="L57" s="16"/>
      <c r="M57" s="160" t="str">
        <f>IF((Q53+Q56)&gt;((R53+R56)*R9),"Variação Cambial Passiva",IF((Q53+Q56)&lt;(($R$53+$R$56)*R9),"Variação Cambial Ativa",IF((Q53+Q56)=(($R$53+$R$56)*R9),"Variação Cambial","")))</f>
        <v>Variação Cambial</v>
      </c>
      <c r="N57" s="161"/>
      <c r="O57" s="161"/>
      <c r="P57" s="162"/>
      <c r="Q57" s="144" t="str">
        <f>IF(R9="","",((R53+R56)*R9)-(Q53+Q56))</f>
        <v/>
      </c>
      <c r="R57" s="145"/>
      <c r="S57" s="184"/>
    </row>
    <row r="58" spans="2:19">
      <c r="B58" s="2"/>
      <c r="C58" s="11" t="s">
        <v>1</v>
      </c>
      <c r="D58" s="130"/>
      <c r="E58" s="130"/>
      <c r="F58" s="12" t="s">
        <v>2</v>
      </c>
      <c r="G58" s="131"/>
      <c r="H58" s="152"/>
      <c r="I58" s="131" t="s">
        <v>3</v>
      </c>
      <c r="J58" s="152"/>
      <c r="K58" s="134"/>
      <c r="L58" s="135"/>
      <c r="M58" s="176" t="str">
        <f ca="1">IF(R51&gt;R56,"Reembolso",IF(R51&lt;$R$56,"Devolução",IF(R51=$R$56,"Nada a devolver/reembolsar","")))</f>
        <v>Nada a devolver/reembolsar</v>
      </c>
      <c r="N58" s="177"/>
      <c r="O58" s="177"/>
      <c r="P58" s="178"/>
      <c r="Q58" s="191">
        <f ca="1">IF(R44="R$",R51-R56,((R51-R56)*R9))</f>
        <v>0</v>
      </c>
      <c r="R58" s="192" t="str">
        <f>IF(R9="","",(Q58/R9))</f>
        <v/>
      </c>
      <c r="S58" s="184"/>
    </row>
    <row r="59" spans="2:19">
      <c r="B59" s="2"/>
      <c r="C59" s="4"/>
      <c r="D59" s="4"/>
      <c r="E59" s="16"/>
      <c r="F59" s="16"/>
      <c r="G59" s="16"/>
      <c r="H59" s="16"/>
      <c r="I59" s="16"/>
      <c r="J59" s="16"/>
      <c r="K59" s="16"/>
      <c r="L59" s="16"/>
      <c r="M59" s="5"/>
      <c r="N59" s="5"/>
      <c r="O59" s="5"/>
      <c r="P59" s="5"/>
      <c r="Q59" s="5"/>
      <c r="R59" s="5"/>
      <c r="S59" s="184"/>
    </row>
    <row r="60" spans="2:19">
      <c r="B60" s="2"/>
      <c r="C60" s="4"/>
      <c r="D60" s="4"/>
      <c r="E60" s="16"/>
      <c r="F60" s="16"/>
      <c r="G60" s="16"/>
      <c r="H60" s="16"/>
      <c r="I60" s="16"/>
      <c r="J60" s="16"/>
      <c r="K60" s="16"/>
      <c r="L60" s="16"/>
      <c r="M60" s="5"/>
      <c r="N60" s="5"/>
      <c r="O60" s="5"/>
      <c r="P60" s="5"/>
      <c r="Q60" s="5"/>
      <c r="R60" s="5"/>
      <c r="S60" s="184"/>
    </row>
    <row r="61" spans="2:19">
      <c r="B61" s="2"/>
      <c r="C61" s="13" t="s">
        <v>9</v>
      </c>
      <c r="D61" s="45"/>
      <c r="E61" s="45"/>
      <c r="F61" s="45"/>
      <c r="G61" s="45"/>
      <c r="H61" s="45"/>
      <c r="I61" s="45"/>
      <c r="J61" s="4"/>
      <c r="K61" s="4"/>
      <c r="L61" s="4"/>
      <c r="M61" s="4"/>
      <c r="N61" s="4"/>
      <c r="O61" s="22"/>
      <c r="P61" s="4"/>
      <c r="Q61" s="4"/>
      <c r="R61" s="4"/>
      <c r="S61" s="184"/>
    </row>
    <row r="62" spans="2:19">
      <c r="B62" s="2"/>
      <c r="C62" s="456"/>
      <c r="D62" s="457"/>
      <c r="E62" s="457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8"/>
      <c r="S62" s="184"/>
    </row>
    <row r="63" spans="2:19">
      <c r="B63" s="2"/>
      <c r="C63" s="459"/>
      <c r="D63" s="460"/>
      <c r="E63" s="460"/>
      <c r="F63" s="460"/>
      <c r="G63" s="460"/>
      <c r="H63" s="460"/>
      <c r="I63" s="460"/>
      <c r="J63" s="460"/>
      <c r="K63" s="460"/>
      <c r="L63" s="460"/>
      <c r="M63" s="460"/>
      <c r="N63" s="460"/>
      <c r="O63" s="460"/>
      <c r="P63" s="460"/>
      <c r="Q63" s="460"/>
      <c r="R63" s="461"/>
      <c r="S63" s="184"/>
    </row>
    <row r="64" spans="2:19">
      <c r="B64" s="2"/>
      <c r="C64" s="459"/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0"/>
      <c r="O64" s="460"/>
      <c r="P64" s="460"/>
      <c r="Q64" s="460"/>
      <c r="R64" s="461"/>
      <c r="S64" s="184"/>
    </row>
    <row r="65" spans="2:19">
      <c r="B65" s="2"/>
      <c r="C65" s="462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  <c r="S65" s="184"/>
    </row>
    <row r="66" spans="2:19">
      <c r="B66" s="2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84"/>
    </row>
    <row r="67" spans="2:19">
      <c r="B67" s="2"/>
      <c r="C67" s="23"/>
      <c r="D67" s="465" t="s">
        <v>332</v>
      </c>
      <c r="E67" s="465"/>
      <c r="F67" s="465"/>
      <c r="G67" s="465"/>
      <c r="H67" s="465"/>
      <c r="I67" s="466"/>
      <c r="J67" s="128"/>
      <c r="K67" s="128"/>
      <c r="L67" s="128"/>
      <c r="M67" s="128"/>
      <c r="N67" s="128"/>
      <c r="O67" s="128"/>
      <c r="P67" s="128"/>
      <c r="Q67" s="128"/>
      <c r="R67" s="128"/>
      <c r="S67" s="184"/>
    </row>
    <row r="68" spans="2:19">
      <c r="B68" s="2"/>
      <c r="C68" s="24"/>
      <c r="D68" s="467" t="s">
        <v>333</v>
      </c>
      <c r="E68" s="468"/>
      <c r="F68" s="468"/>
      <c r="G68" s="468"/>
      <c r="H68" s="468"/>
      <c r="I68" s="469"/>
      <c r="J68" s="128"/>
      <c r="K68" s="128"/>
      <c r="L68" s="128"/>
      <c r="M68" s="128"/>
      <c r="N68" s="128"/>
      <c r="O68" s="128"/>
      <c r="P68" s="128"/>
      <c r="Q68" s="128"/>
      <c r="R68" s="128"/>
      <c r="S68" s="184"/>
    </row>
    <row r="69" spans="2:19">
      <c r="B69" s="2"/>
      <c r="C69" s="25" t="s">
        <v>10</v>
      </c>
      <c r="D69" s="444" t="s">
        <v>11</v>
      </c>
      <c r="E69" s="445"/>
      <c r="F69" s="445"/>
      <c r="G69" s="445"/>
      <c r="H69" s="445"/>
      <c r="I69" s="446"/>
      <c r="J69" s="128"/>
      <c r="K69" s="128"/>
      <c r="L69" s="128"/>
      <c r="M69" s="128"/>
      <c r="N69" s="128"/>
      <c r="O69" s="128"/>
      <c r="P69" s="128"/>
      <c r="Q69" s="128"/>
      <c r="R69" s="128"/>
      <c r="S69" s="184"/>
    </row>
    <row r="70" spans="2:19">
      <c r="B70" s="2"/>
      <c r="C70" s="26" t="s">
        <v>12</v>
      </c>
      <c r="D70" s="376"/>
      <c r="E70" s="377"/>
      <c r="F70" s="377"/>
      <c r="G70" s="377"/>
      <c r="H70" s="377"/>
      <c r="I70" s="378"/>
      <c r="J70" s="128"/>
      <c r="K70" s="128"/>
      <c r="L70" s="128"/>
      <c r="M70" s="128"/>
      <c r="N70" s="128"/>
      <c r="O70" s="128"/>
      <c r="P70" s="128"/>
      <c r="Q70" s="128"/>
      <c r="R70" s="128"/>
      <c r="S70" s="184"/>
    </row>
    <row r="71" spans="2:19">
      <c r="B71" s="2"/>
      <c r="C71" s="26" t="s">
        <v>13</v>
      </c>
      <c r="D71" s="379"/>
      <c r="E71" s="380"/>
      <c r="F71" s="380"/>
      <c r="G71" s="380"/>
      <c r="H71" s="380"/>
      <c r="I71" s="381"/>
      <c r="J71" s="16"/>
      <c r="K71" s="16"/>
      <c r="L71" s="16"/>
      <c r="M71" s="128"/>
      <c r="N71" s="128"/>
      <c r="O71" s="128"/>
      <c r="P71" s="16"/>
      <c r="Q71" s="16"/>
      <c r="R71" s="16"/>
      <c r="S71" s="184"/>
    </row>
    <row r="72" spans="2:19" ht="16.5" thickBot="1">
      <c r="B72" s="2"/>
      <c r="C72" s="27"/>
      <c r="D72" s="28"/>
      <c r="E72" s="28"/>
      <c r="F72" s="28"/>
      <c r="G72" s="29"/>
      <c r="H72" s="29"/>
      <c r="I72" s="30"/>
      <c r="J72" s="16"/>
      <c r="K72" s="16"/>
      <c r="L72" s="16"/>
      <c r="M72" s="128"/>
      <c r="N72" s="128"/>
      <c r="O72" s="128"/>
      <c r="P72" s="16"/>
      <c r="Q72" s="16"/>
      <c r="R72" s="16"/>
      <c r="S72" s="184"/>
    </row>
    <row r="73" spans="2:19" ht="17.25" customHeight="1" thickTop="1" thickBot="1">
      <c r="B73" s="2"/>
      <c r="C73" s="4"/>
      <c r="D73" s="4"/>
      <c r="E73" s="16"/>
      <c r="F73" s="16"/>
      <c r="G73" s="16"/>
      <c r="H73" s="16"/>
      <c r="I73" s="16"/>
      <c r="J73" s="16"/>
      <c r="K73" s="5"/>
      <c r="L73" s="5"/>
      <c r="M73" s="5"/>
      <c r="N73" s="485" t="s">
        <v>14</v>
      </c>
      <c r="O73" s="486"/>
      <c r="P73" s="486"/>
      <c r="Q73" s="486"/>
      <c r="R73" s="487"/>
      <c r="S73" s="193"/>
    </row>
    <row r="74" spans="2:19" ht="16.5" customHeight="1" thickTop="1">
      <c r="B74" s="2"/>
      <c r="C74" s="13"/>
      <c r="D74" s="447" t="s">
        <v>15</v>
      </c>
      <c r="E74" s="448"/>
      <c r="F74" s="448"/>
      <c r="G74" s="448"/>
      <c r="H74" s="448"/>
      <c r="I74" s="449"/>
      <c r="J74" s="13"/>
      <c r="K74" s="5"/>
      <c r="L74" s="5"/>
      <c r="M74" s="5"/>
      <c r="N74" s="436" t="s">
        <v>16</v>
      </c>
      <c r="O74" s="437"/>
      <c r="P74" s="5"/>
      <c r="Q74" s="436" t="s">
        <v>17</v>
      </c>
      <c r="R74" s="437"/>
      <c r="S74" s="184"/>
    </row>
    <row r="75" spans="2:19">
      <c r="B75" s="2"/>
      <c r="C75" s="31" t="s">
        <v>10</v>
      </c>
      <c r="D75" s="433">
        <f ca="1">NOW()</f>
        <v>42692.378325810183</v>
      </c>
      <c r="E75" s="434"/>
      <c r="F75" s="434"/>
      <c r="G75" s="434"/>
      <c r="H75" s="434"/>
      <c r="I75" s="435"/>
      <c r="J75" s="31"/>
      <c r="K75" s="5"/>
      <c r="L75" s="158"/>
      <c r="M75" s="5"/>
      <c r="N75" s="438" t="s">
        <v>11</v>
      </c>
      <c r="O75" s="439"/>
      <c r="P75" s="5"/>
      <c r="Q75" s="438" t="s">
        <v>11</v>
      </c>
      <c r="R75" s="439"/>
      <c r="S75" s="184"/>
    </row>
    <row r="76" spans="2:19">
      <c r="B76" s="2"/>
      <c r="C76" s="32" t="s">
        <v>12</v>
      </c>
      <c r="D76" s="354"/>
      <c r="E76" s="355"/>
      <c r="F76" s="355"/>
      <c r="G76" s="355"/>
      <c r="H76" s="355"/>
      <c r="I76" s="356"/>
      <c r="J76" s="32"/>
      <c r="K76" s="5"/>
      <c r="L76" s="194"/>
      <c r="M76" s="5"/>
      <c r="N76" s="440" t="s">
        <v>18</v>
      </c>
      <c r="O76" s="441"/>
      <c r="P76" s="5"/>
      <c r="Q76" s="440" t="s">
        <v>18</v>
      </c>
      <c r="R76" s="441"/>
      <c r="S76" s="184"/>
    </row>
    <row r="77" spans="2:19">
      <c r="B77" s="2"/>
      <c r="C77" s="32" t="s">
        <v>13</v>
      </c>
      <c r="D77" s="382"/>
      <c r="E77" s="383"/>
      <c r="F77" s="383"/>
      <c r="G77" s="383"/>
      <c r="H77" s="383"/>
      <c r="I77" s="384"/>
      <c r="J77" s="32"/>
      <c r="K77" s="5"/>
      <c r="L77" s="21"/>
      <c r="M77" s="5"/>
      <c r="N77" s="442"/>
      <c r="O77" s="443"/>
      <c r="P77" s="5"/>
      <c r="Q77" s="442"/>
      <c r="R77" s="443"/>
      <c r="S77" s="184"/>
    </row>
    <row r="78" spans="2:19">
      <c r="B78" s="33"/>
      <c r="C78" s="34"/>
      <c r="D78" s="35"/>
      <c r="E78" s="35"/>
      <c r="F78" s="36"/>
      <c r="G78" s="36"/>
      <c r="H78" s="10"/>
      <c r="I78" s="10"/>
      <c r="J78" s="21"/>
      <c r="K78" s="21"/>
      <c r="L78" s="21"/>
      <c r="M78" s="21"/>
      <c r="N78" s="21"/>
      <c r="O78" s="21"/>
      <c r="P78" s="21"/>
      <c r="Q78" s="21"/>
      <c r="R78" s="21"/>
      <c r="S78" s="184"/>
    </row>
    <row r="79" spans="2:19" ht="15.75" thickBot="1">
      <c r="B79" s="37" t="s">
        <v>19</v>
      </c>
      <c r="C79" s="38"/>
      <c r="D79" s="39"/>
      <c r="E79" s="39"/>
      <c r="F79" s="432">
        <v>39917</v>
      </c>
      <c r="G79" s="432"/>
      <c r="H79" s="40"/>
      <c r="I79" s="40"/>
      <c r="J79" s="41"/>
      <c r="K79" s="41"/>
      <c r="L79" s="41"/>
      <c r="M79" s="41"/>
      <c r="N79" s="41"/>
      <c r="O79" s="41"/>
      <c r="P79" s="41"/>
      <c r="Q79" s="41"/>
      <c r="R79" s="41"/>
      <c r="S79" s="189"/>
    </row>
    <row r="80" spans="2:19" ht="15.75" thickTop="1">
      <c r="B80" s="5"/>
      <c r="C80" s="42"/>
      <c r="D80" s="43"/>
      <c r="E80" s="43"/>
      <c r="F80" s="10"/>
      <c r="G80" s="10"/>
      <c r="H80" s="10"/>
      <c r="I80" s="10"/>
      <c r="J80" s="21"/>
      <c r="K80" s="21"/>
      <c r="L80" s="21"/>
      <c r="M80" s="21"/>
      <c r="N80" s="21"/>
      <c r="O80" s="21"/>
      <c r="P80" s="21"/>
      <c r="Q80" s="21"/>
      <c r="R80" s="21"/>
      <c r="S80" s="190"/>
    </row>
    <row r="81" spans="2:19">
      <c r="B81" s="5"/>
      <c r="C81" s="42"/>
      <c r="D81" s="43"/>
      <c r="E81" s="43"/>
      <c r="F81" s="10"/>
      <c r="G81" s="10"/>
      <c r="H81" s="10"/>
      <c r="I81" s="10"/>
      <c r="J81" s="21"/>
      <c r="K81" s="21"/>
      <c r="L81" s="21"/>
      <c r="M81" s="21"/>
      <c r="N81" s="21"/>
      <c r="O81" s="21"/>
      <c r="P81" s="21"/>
      <c r="Q81" s="21"/>
      <c r="R81" s="21"/>
      <c r="S81" s="4"/>
    </row>
    <row r="82" spans="2:19">
      <c r="B82" s="5"/>
      <c r="C82" s="42"/>
      <c r="D82" s="43"/>
      <c r="E82" s="43"/>
      <c r="F82" s="10"/>
      <c r="G82" s="10"/>
      <c r="H82" s="10"/>
      <c r="I82" s="10"/>
      <c r="J82" s="21"/>
      <c r="K82" s="21"/>
      <c r="L82" s="21"/>
      <c r="M82" s="21"/>
      <c r="N82" s="21"/>
      <c r="O82" s="21"/>
      <c r="P82" s="21"/>
      <c r="Q82" s="21"/>
      <c r="R82" s="21"/>
      <c r="S82" s="4"/>
    </row>
    <row r="83" spans="2:19">
      <c r="B83" s="5"/>
      <c r="C83" s="42"/>
      <c r="D83" s="43"/>
      <c r="E83" s="43"/>
      <c r="F83" s="10"/>
      <c r="G83" s="10"/>
      <c r="H83" s="10"/>
      <c r="I83" s="10"/>
      <c r="J83" s="21"/>
      <c r="K83" s="21"/>
      <c r="L83" s="21"/>
      <c r="M83" s="21"/>
      <c r="N83" s="21"/>
      <c r="O83" s="21"/>
      <c r="P83" s="21"/>
      <c r="Q83" s="21"/>
      <c r="R83" s="21"/>
      <c r="S83" s="4"/>
    </row>
    <row r="84" spans="2:19">
      <c r="B84" s="5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2:19"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2:19"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"/>
    </row>
    <row r="87" spans="2:19"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2:19"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2:19"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 spans="2:19"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 spans="2:19"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 spans="2:19"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 spans="2:19"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 spans="2:19"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 spans="2:19"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2:19"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 spans="3:19"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3:19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</row>
    <row r="99" spans="3:19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</row>
    <row r="100" spans="3:19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 spans="3:19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 spans="3:19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 spans="3:19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3:19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3:19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3:19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</row>
    <row r="107" spans="3:19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3:19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3:19"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3:19"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3:19"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 spans="3:19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 spans="3:19"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3:19"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 spans="3:19"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 spans="3:19"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 spans="3:19"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3:19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3:19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 spans="3:19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 spans="3:19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 spans="3:19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3:19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3:19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 spans="3:19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3:19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 spans="3:19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 spans="3:19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3:19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3:19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3:19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3:19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3:19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3:19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3:19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3:19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3:19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 spans="3:19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 spans="3:19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 spans="3:19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 spans="3:19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 spans="3:19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 spans="3:19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 spans="3:19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 spans="3:19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 spans="3:19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 spans="3:19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 spans="3:19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3:19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 spans="3:19"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3:19"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 spans="3:19"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 spans="3:19"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3:19"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3:19"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3:19"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3:19"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3:19"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3:19"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3:19"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 spans="3:19"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 spans="3:19"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3:19"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3:19"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</sheetData>
  <sheetProtection password="CC63" sheet="1" objects="1" scenarios="1"/>
  <protectedRanges>
    <protectedRange sqref="C6 C9 H9 R9 H13 M13 Q54 J45:K47 E58 H58 J58 C62 D76:I77 R6 N75:R77 C16:R41" name="Intervalo1"/>
  </protectedRanges>
  <mergeCells count="130">
    <mergeCell ref="B2:S2"/>
    <mergeCell ref="B3:S3"/>
    <mergeCell ref="C6:K6"/>
    <mergeCell ref="C9:F9"/>
    <mergeCell ref="H9:I9"/>
    <mergeCell ref="O11:P11"/>
    <mergeCell ref="M11:N11"/>
    <mergeCell ref="C18:E18"/>
    <mergeCell ref="F18:N18"/>
    <mergeCell ref="O18:P18"/>
    <mergeCell ref="C17:E17"/>
    <mergeCell ref="F17:N17"/>
    <mergeCell ref="O17:P17"/>
    <mergeCell ref="O10:R10"/>
    <mergeCell ref="C15:E15"/>
    <mergeCell ref="F15:N15"/>
    <mergeCell ref="O15:P15"/>
    <mergeCell ref="C16:E16"/>
    <mergeCell ref="F16:N16"/>
    <mergeCell ref="O16:P16"/>
    <mergeCell ref="C19:E19"/>
    <mergeCell ref="F19:N19"/>
    <mergeCell ref="O19:P19"/>
    <mergeCell ref="C20:E20"/>
    <mergeCell ref="F20:N20"/>
    <mergeCell ref="O20:P20"/>
    <mergeCell ref="C27:E27"/>
    <mergeCell ref="F27:N27"/>
    <mergeCell ref="O27:P27"/>
    <mergeCell ref="C23:E23"/>
    <mergeCell ref="F23:N23"/>
    <mergeCell ref="O23:P23"/>
    <mergeCell ref="C24:E24"/>
    <mergeCell ref="F24:N24"/>
    <mergeCell ref="O24:P24"/>
    <mergeCell ref="C21:E21"/>
    <mergeCell ref="F21:N21"/>
    <mergeCell ref="O21:P21"/>
    <mergeCell ref="C22:E22"/>
    <mergeCell ref="F22:N22"/>
    <mergeCell ref="O22:P22"/>
    <mergeCell ref="C28:E28"/>
    <mergeCell ref="F28:N28"/>
    <mergeCell ref="O28:P28"/>
    <mergeCell ref="C25:E25"/>
    <mergeCell ref="F25:N25"/>
    <mergeCell ref="O25:P25"/>
    <mergeCell ref="C26:E26"/>
    <mergeCell ref="F26:N26"/>
    <mergeCell ref="O26:P26"/>
    <mergeCell ref="C31:E31"/>
    <mergeCell ref="F31:N31"/>
    <mergeCell ref="O31:P31"/>
    <mergeCell ref="C32:E32"/>
    <mergeCell ref="F32:N32"/>
    <mergeCell ref="O32:P32"/>
    <mergeCell ref="C29:E29"/>
    <mergeCell ref="F29:N29"/>
    <mergeCell ref="O29:P29"/>
    <mergeCell ref="C30:E30"/>
    <mergeCell ref="F30:N30"/>
    <mergeCell ref="O30:P30"/>
    <mergeCell ref="C35:E35"/>
    <mergeCell ref="F35:N35"/>
    <mergeCell ref="O35:P35"/>
    <mergeCell ref="C36:E36"/>
    <mergeCell ref="F36:N36"/>
    <mergeCell ref="O36:P36"/>
    <mergeCell ref="C33:E33"/>
    <mergeCell ref="F33:N33"/>
    <mergeCell ref="O33:P33"/>
    <mergeCell ref="C34:E34"/>
    <mergeCell ref="F34:N34"/>
    <mergeCell ref="O34:P34"/>
    <mergeCell ref="C39:E39"/>
    <mergeCell ref="F39:N39"/>
    <mergeCell ref="O39:P39"/>
    <mergeCell ref="C40:E40"/>
    <mergeCell ref="F40:N40"/>
    <mergeCell ref="O40:P40"/>
    <mergeCell ref="C37:E37"/>
    <mergeCell ref="F37:N37"/>
    <mergeCell ref="O37:P37"/>
    <mergeCell ref="C38:E38"/>
    <mergeCell ref="F38:N38"/>
    <mergeCell ref="O38:P38"/>
    <mergeCell ref="C46:I46"/>
    <mergeCell ref="J46:K46"/>
    <mergeCell ref="C47:I47"/>
    <mergeCell ref="J47:K47"/>
    <mergeCell ref="C48:I48"/>
    <mergeCell ref="J48:K48"/>
    <mergeCell ref="C41:E41"/>
    <mergeCell ref="F41:N41"/>
    <mergeCell ref="O41:P41"/>
    <mergeCell ref="M43:R43"/>
    <mergeCell ref="C44:K44"/>
    <mergeCell ref="C45:I45"/>
    <mergeCell ref="J45:K45"/>
    <mergeCell ref="M44:P44"/>
    <mergeCell ref="M45:P45"/>
    <mergeCell ref="M46:P46"/>
    <mergeCell ref="M47:P47"/>
    <mergeCell ref="M48:P48"/>
    <mergeCell ref="D69:I69"/>
    <mergeCell ref="D70:I70"/>
    <mergeCell ref="D71:I71"/>
    <mergeCell ref="D74:I74"/>
    <mergeCell ref="C49:I49"/>
    <mergeCell ref="J49:K49"/>
    <mergeCell ref="J50:K50"/>
    <mergeCell ref="C62:R65"/>
    <mergeCell ref="D67:I67"/>
    <mergeCell ref="D68:I68"/>
    <mergeCell ref="C51:J54"/>
    <mergeCell ref="M49:P49"/>
    <mergeCell ref="M50:P50"/>
    <mergeCell ref="N73:R73"/>
    <mergeCell ref="D77:I77"/>
    <mergeCell ref="F79:G79"/>
    <mergeCell ref="D75:I75"/>
    <mergeCell ref="D76:I76"/>
    <mergeCell ref="N74:O74"/>
    <mergeCell ref="N75:O75"/>
    <mergeCell ref="N76:O76"/>
    <mergeCell ref="N77:O77"/>
    <mergeCell ref="Q74:R74"/>
    <mergeCell ref="Q75:R75"/>
    <mergeCell ref="Q76:R76"/>
    <mergeCell ref="Q77:R77"/>
  </mergeCells>
  <conditionalFormatting sqref="M58">
    <cfRule type="cellIs" dxfId="11" priority="8" operator="equal">
      <formula>"Devolução"</formula>
    </cfRule>
  </conditionalFormatting>
  <conditionalFormatting sqref="Q58:R58">
    <cfRule type="cellIs" dxfId="10" priority="44" stopIfTrue="1" operator="equal">
      <formula>$T$33</formula>
    </cfRule>
    <cfRule type="cellIs" dxfId="9" priority="45" stopIfTrue="1" operator="equal">
      <formula>$T$34</formula>
    </cfRule>
  </conditionalFormatting>
  <conditionalFormatting sqref="M58">
    <cfRule type="cellIs" dxfId="8" priority="46" stopIfTrue="1" operator="equal">
      <formula>$T$33</formula>
    </cfRule>
    <cfRule type="cellIs" dxfId="7" priority="47" stopIfTrue="1" operator="equal">
      <formula>$T$34</formula>
    </cfRule>
  </conditionalFormatting>
  <conditionalFormatting sqref="M57">
    <cfRule type="cellIs" dxfId="6" priority="48" operator="equal">
      <formula>"Variação Cambial Passiva"</formula>
    </cfRule>
    <cfRule type="cellIs" dxfId="5" priority="49" operator="equal">
      <formula>"Variação Cambial Passiva"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51" stopIfTrue="1" operator="equal">
      <formula>$T$33</formula>
    </cfRule>
    <cfRule type="cellIs" dxfId="3" priority="52" stopIfTrue="1" operator="equal">
      <formula>$T$34</formula>
    </cfRule>
  </conditionalFormatting>
  <conditionalFormatting sqref="M54">
    <cfRule type="cellIs" dxfId="2" priority="53" operator="equal">
      <formula>"Variação Cambial Passiva"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55" stopIfTrue="1" operator="equal">
      <formula>$T$33</formula>
    </cfRule>
    <cfRule type="cellIs" dxfId="0" priority="56" stopIfTrue="1" operator="equal">
      <formula>$T$34</formula>
    </cfRule>
  </conditionalFormatting>
  <dataValidations count="7">
    <dataValidation allowBlank="1" showInputMessage="1" showErrorMessage="1" promptTitle="TX. Câmbio Adto." prompt="Para obter o valor da Taxa de Câmbio de Adiantamento entre em contato com a Administração." sqref="Q54"/>
    <dataValidation allowBlank="1" showInputMessage="1" showErrorMessage="1" promptTitle="TX. Câmbio" prompt="Utilizar o valor da taxa de câmbio turismo (Venda) do dia da prestação de contas, através do site do banco do brasil www.bb.gov.br_x000a_" sqref="R9"/>
    <dataValidation allowBlank="1" showInputMessage="1" showErrorMessage="1" promptTitle="Justificativa" prompt="Insira a mesma justificativa apresentada na Requisição da Viagem." sqref="C62:R65"/>
    <dataValidation type="list" allowBlank="1" showInputMessage="1" showErrorMessage="1" sqref="L76">
      <formula1>#REF!</formula1>
    </dataValidation>
    <dataValidation allowBlank="1" showInputMessage="1" showErrorMessage="1" promptTitle="Carro" prompt="Obtenha este valor com a Administração." sqref="J47:K47"/>
    <dataValidation allowBlank="1" showInputMessage="1" showErrorMessage="1" promptTitle="Hotel" prompt="Obtenha este valor com a Administração." sqref="J46:K46"/>
    <dataValidation allowBlank="1" showInputMessage="1" showErrorMessage="1" promptTitle="Passagens" prompt="Obtenha este valor com a Administração." sqref="J45:K45"/>
  </dataValidations>
  <hyperlinks>
    <hyperlink ref="Q9" r:id="rId1"/>
  </hyperlinks>
  <pageMargins left="0.17" right="0.18" top="0.31496062992125984" bottom="0.51181102362204722" header="0.31496062992125984" footer="0.51181102362204722"/>
  <pageSetup paperSize="9" scale="66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5" name="Centro Custo">
              <controlPr defaultSize="0" autoLine="0" autoPict="0">
                <anchor moveWithCells="1">
                  <from>
                    <xdr:col>6</xdr:col>
                    <xdr:colOff>9525</xdr:colOff>
                    <xdr:row>10</xdr:row>
                    <xdr:rowOff>0</xdr:rowOff>
                  </from>
                  <to>
                    <xdr:col>9</xdr:col>
                    <xdr:colOff>647700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10</xdr:col>
                    <xdr:colOff>9525</xdr:colOff>
                    <xdr:row>8</xdr:row>
                    <xdr:rowOff>0</xdr:rowOff>
                  </from>
                  <to>
                    <xdr:col>14</xdr:col>
                    <xdr:colOff>123825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Drop Down 7">
              <controlPr defaultSize="0" autoLine="0" autoPict="0">
                <anchor moveWithCells="1">
                  <from>
                    <xdr:col>17</xdr:col>
                    <xdr:colOff>85725</xdr:colOff>
                    <xdr:row>9</xdr:row>
                    <xdr:rowOff>171450</xdr:rowOff>
                  </from>
                  <to>
                    <xdr:col>18</xdr:col>
                    <xdr:colOff>28575</xdr:colOff>
                    <xdr:row>10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APOIO!AC11:AC16</xm:f>
          </x14:formula1>
          <xm:sqref>N76</xm:sqref>
        </x14:dataValidation>
        <x14:dataValidation type="list" allowBlank="1" showInputMessage="1" showErrorMessage="1">
          <x14:formula1>
            <xm:f>APOIO!AC3:AC6</xm:f>
          </x14:formula1>
          <xm:sqref>Q76</xm:sqref>
        </x14:dataValidation>
        <x14:dataValidation type="list" allowBlank="1" showInputMessage="1" showErrorMessage="1">
          <x14:formula1>
            <xm:f>APOIO!Z3:Z10</xm:f>
          </x14:formula1>
          <xm:sqref>P16:P41</xm:sqref>
        </x14:dataValidation>
        <x14:dataValidation type="list" allowBlank="1" showInputMessage="1" showErrorMessage="1">
          <x14:formula1>
            <xm:f>APOIO!Y12:Y19</xm:f>
          </x14:formula1>
          <xm:sqref>O25:O41</xm:sqref>
        </x14:dataValidation>
        <x14:dataValidation type="list" allowBlank="1" showInputMessage="1" showErrorMessage="1">
          <x14:formula1>
            <xm:f>APOIO!Y3:Y9</xm:f>
          </x14:formula1>
          <xm:sqref>O16:O17</xm:sqref>
        </x14:dataValidation>
        <x14:dataValidation type="list" allowBlank="1" showInputMessage="1" showErrorMessage="1">
          <x14:formula1>
            <xm:f>APOIO!Y4:Y12</xm:f>
          </x14:formula1>
          <xm:sqref>O18:O24</xm:sqref>
        </x14:dataValidation>
        <x14:dataValidation type="list" allowBlank="1" showInputMessage="1" showErrorMessage="1">
          <x14:formula1>
            <xm:f>APOIO!Y25:Y27</xm:f>
          </x14:formula1>
          <xm:sqref>Q16:Q41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H6" sqref="H6"/>
    </sheetView>
  </sheetViews>
  <sheetFormatPr defaultRowHeight="15"/>
  <cols>
    <col min="7" max="7" width="23.28515625" customWidth="1"/>
    <col min="8" max="8" width="9" style="312"/>
  </cols>
  <sheetData>
    <row r="2" spans="2:14" ht="52.5">
      <c r="B2" s="305" t="s">
        <v>623</v>
      </c>
      <c r="C2" s="306" t="s">
        <v>542</v>
      </c>
      <c r="D2" s="306">
        <v>-16.03</v>
      </c>
      <c r="E2" s="306" t="s">
        <v>624</v>
      </c>
      <c r="F2" s="306" t="s">
        <v>625</v>
      </c>
      <c r="G2" s="307" t="s">
        <v>564</v>
      </c>
      <c r="H2" s="312" t="s">
        <v>560</v>
      </c>
    </row>
    <row r="3" spans="2:14" ht="42">
      <c r="B3" s="308" t="s">
        <v>623</v>
      </c>
      <c r="C3" s="309" t="s">
        <v>542</v>
      </c>
      <c r="D3" s="309">
        <v>-24.74</v>
      </c>
      <c r="E3" s="309" t="s">
        <v>626</v>
      </c>
      <c r="F3" s="309" t="s">
        <v>627</v>
      </c>
      <c r="G3" s="310" t="s">
        <v>564</v>
      </c>
      <c r="H3" s="312" t="s">
        <v>560</v>
      </c>
    </row>
    <row r="4" spans="2:14" ht="52.5">
      <c r="B4" s="305" t="s">
        <v>623</v>
      </c>
      <c r="C4" s="306" t="s">
        <v>542</v>
      </c>
      <c r="D4" s="306">
        <v>-18.3</v>
      </c>
      <c r="E4" s="306" t="s">
        <v>628</v>
      </c>
      <c r="F4" s="306" t="s">
        <v>629</v>
      </c>
      <c r="G4" s="307" t="s">
        <v>564</v>
      </c>
      <c r="H4" s="312" t="s">
        <v>560</v>
      </c>
    </row>
    <row r="5" spans="2:14" ht="52.5">
      <c r="B5" s="308" t="s">
        <v>630</v>
      </c>
      <c r="C5" s="309" t="s">
        <v>555</v>
      </c>
      <c r="D5" s="309">
        <v>-7</v>
      </c>
      <c r="E5" s="309">
        <v>-27.95</v>
      </c>
      <c r="F5" s="309" t="s">
        <v>631</v>
      </c>
      <c r="G5" s="310" t="s">
        <v>564</v>
      </c>
      <c r="H5" s="312" t="s">
        <v>560</v>
      </c>
    </row>
    <row r="6" spans="2:14" ht="52.5">
      <c r="B6" s="305" t="s">
        <v>632</v>
      </c>
      <c r="C6" s="306" t="s">
        <v>542</v>
      </c>
      <c r="D6" s="306">
        <v>-7.36</v>
      </c>
      <c r="E6" s="306">
        <v>-29.5</v>
      </c>
      <c r="F6" s="306" t="s">
        <v>633</v>
      </c>
      <c r="G6" s="307" t="s">
        <v>564</v>
      </c>
      <c r="H6" s="312" t="s">
        <v>560</v>
      </c>
    </row>
    <row r="7" spans="2:14" ht="52.5">
      <c r="B7" s="308" t="s">
        <v>632</v>
      </c>
      <c r="C7" s="309" t="s">
        <v>542</v>
      </c>
      <c r="D7" s="309">
        <v>-6.74</v>
      </c>
      <c r="E7" s="309">
        <v>-27</v>
      </c>
      <c r="F7" s="309" t="s">
        <v>633</v>
      </c>
      <c r="G7" s="310" t="s">
        <v>564</v>
      </c>
      <c r="H7" s="312" t="s">
        <v>560</v>
      </c>
    </row>
    <row r="8" spans="2:14" ht="52.5">
      <c r="B8" s="305" t="s">
        <v>634</v>
      </c>
      <c r="C8" s="306" t="s">
        <v>555</v>
      </c>
      <c r="D8" s="306">
        <v>-6.63</v>
      </c>
      <c r="E8" s="306">
        <v>-26.5</v>
      </c>
      <c r="F8" s="306" t="s">
        <v>631</v>
      </c>
      <c r="G8" s="307" t="s">
        <v>564</v>
      </c>
      <c r="H8" s="312" t="s">
        <v>560</v>
      </c>
    </row>
    <row r="9" spans="2:14" ht="52.5">
      <c r="B9" s="308" t="s">
        <v>634</v>
      </c>
      <c r="C9" s="309" t="s">
        <v>555</v>
      </c>
      <c r="D9" s="309">
        <v>-6.23</v>
      </c>
      <c r="E9" s="309">
        <v>-24.9</v>
      </c>
      <c r="F9" s="309" t="s">
        <v>631</v>
      </c>
      <c r="G9" s="310" t="s">
        <v>564</v>
      </c>
      <c r="H9" s="312" t="s">
        <v>560</v>
      </c>
    </row>
    <row r="10" spans="2:14" ht="52.5">
      <c r="B10" s="305" t="s">
        <v>561</v>
      </c>
      <c r="C10" s="306" t="s">
        <v>542</v>
      </c>
      <c r="D10" s="306">
        <v>-19.5</v>
      </c>
      <c r="E10" s="306" t="s">
        <v>562</v>
      </c>
      <c r="F10" s="306" t="s">
        <v>563</v>
      </c>
      <c r="G10" s="307" t="s">
        <v>564</v>
      </c>
      <c r="H10" s="312" t="s">
        <v>560</v>
      </c>
      <c r="K10">
        <v>19.5</v>
      </c>
      <c r="L10">
        <v>77.5</v>
      </c>
      <c r="N10">
        <f>L10/K10</f>
        <v>3.9743589743589745</v>
      </c>
    </row>
    <row r="11" spans="2:14" ht="52.5">
      <c r="B11" s="308" t="s">
        <v>561</v>
      </c>
      <c r="C11" s="309" t="s">
        <v>551</v>
      </c>
      <c r="D11" s="309">
        <v>-2.5</v>
      </c>
      <c r="E11" s="309">
        <v>-2.5</v>
      </c>
      <c r="F11" s="309" t="s">
        <v>565</v>
      </c>
      <c r="G11" s="310" t="s">
        <v>564</v>
      </c>
      <c r="H11" s="312" t="s">
        <v>560</v>
      </c>
    </row>
    <row r="12" spans="2:14" ht="52.5">
      <c r="B12" s="305" t="s">
        <v>561</v>
      </c>
      <c r="C12" s="306" t="s">
        <v>553</v>
      </c>
      <c r="D12" s="306">
        <v>-50.07</v>
      </c>
      <c r="E12" s="306">
        <v>-200</v>
      </c>
      <c r="F12" s="306" t="s">
        <v>565</v>
      </c>
      <c r="G12" s="307" t="s">
        <v>564</v>
      </c>
      <c r="H12" s="312" t="s">
        <v>560</v>
      </c>
      <c r="K12">
        <v>50.07</v>
      </c>
      <c r="L12">
        <v>200</v>
      </c>
      <c r="N12">
        <f t="shared" ref="N12" si="0">L12/K12</f>
        <v>3.994407829039345</v>
      </c>
    </row>
    <row r="13" spans="2:14" ht="52.5">
      <c r="B13" s="308" t="s">
        <v>561</v>
      </c>
      <c r="C13" s="309" t="s">
        <v>542</v>
      </c>
      <c r="D13" s="309">
        <v>-12.06</v>
      </c>
      <c r="E13" s="309" t="s">
        <v>566</v>
      </c>
      <c r="F13" s="309" t="s">
        <v>567</v>
      </c>
      <c r="G13" s="310" t="s">
        <v>564</v>
      </c>
      <c r="H13" s="312" t="s">
        <v>560</v>
      </c>
    </row>
    <row r="14" spans="2:14" ht="52.5">
      <c r="B14" s="305" t="s">
        <v>568</v>
      </c>
      <c r="C14" s="306" t="s">
        <v>542</v>
      </c>
      <c r="D14" s="306">
        <v>-32.29</v>
      </c>
      <c r="E14" s="306">
        <v>-129</v>
      </c>
      <c r="F14" s="306" t="s">
        <v>569</v>
      </c>
      <c r="G14" s="307" t="s">
        <v>564</v>
      </c>
      <c r="H14" s="312" t="s">
        <v>560</v>
      </c>
    </row>
    <row r="15" spans="2:14" ht="63">
      <c r="B15" s="308" t="s">
        <v>568</v>
      </c>
      <c r="C15" s="309" t="s">
        <v>542</v>
      </c>
      <c r="D15" s="309">
        <v>-9.51</v>
      </c>
      <c r="E15" s="309">
        <v>-38</v>
      </c>
      <c r="F15" s="309" t="s">
        <v>570</v>
      </c>
      <c r="G15" s="310" t="s">
        <v>564</v>
      </c>
      <c r="H15" s="312" t="s">
        <v>560</v>
      </c>
    </row>
    <row r="16" spans="2:14" ht="52.5">
      <c r="B16" s="305" t="s">
        <v>571</v>
      </c>
      <c r="C16" s="306" t="s">
        <v>542</v>
      </c>
      <c r="D16" s="306">
        <v>-28.12</v>
      </c>
      <c r="E16" s="306">
        <v>-112.2</v>
      </c>
      <c r="F16" s="306" t="s">
        <v>572</v>
      </c>
      <c r="G16" s="307" t="s">
        <v>564</v>
      </c>
      <c r="H16" s="312" t="s">
        <v>560</v>
      </c>
    </row>
    <row r="17" spans="2:8" ht="63">
      <c r="B17" s="308" t="s">
        <v>571</v>
      </c>
      <c r="C17" s="309" t="s">
        <v>542</v>
      </c>
      <c r="D17" s="309">
        <v>-3.48</v>
      </c>
      <c r="E17" s="309">
        <v>-13.9</v>
      </c>
      <c r="F17" s="309" t="s">
        <v>573</v>
      </c>
      <c r="G17" s="310" t="s">
        <v>564</v>
      </c>
      <c r="H17" s="312" t="s">
        <v>560</v>
      </c>
    </row>
    <row r="18" spans="2:8" ht="63">
      <c r="B18" s="305" t="s">
        <v>574</v>
      </c>
      <c r="C18" s="306" t="s">
        <v>542</v>
      </c>
      <c r="D18" s="306">
        <v>-22.53</v>
      </c>
      <c r="E18" s="306">
        <v>-22.53</v>
      </c>
      <c r="F18" s="306" t="s">
        <v>575</v>
      </c>
      <c r="G18" s="307" t="s">
        <v>564</v>
      </c>
      <c r="H18" s="312" t="s">
        <v>560</v>
      </c>
    </row>
    <row r="19" spans="2:8" ht="52.5">
      <c r="B19" s="308" t="s">
        <v>574</v>
      </c>
      <c r="C19" s="309" t="s">
        <v>542</v>
      </c>
      <c r="D19" s="309">
        <v>-9.35</v>
      </c>
      <c r="E19" s="309">
        <v>-37.200000000000003</v>
      </c>
      <c r="F19" s="309" t="s">
        <v>576</v>
      </c>
      <c r="G19" s="310" t="s">
        <v>564</v>
      </c>
      <c r="H19" s="312" t="s">
        <v>560</v>
      </c>
    </row>
    <row r="20" spans="2:8" ht="63">
      <c r="B20" s="305" t="s">
        <v>577</v>
      </c>
      <c r="C20" s="306" t="s">
        <v>542</v>
      </c>
      <c r="D20" s="306">
        <v>-30.05</v>
      </c>
      <c r="E20" s="306">
        <v>-30.05</v>
      </c>
      <c r="F20" s="306" t="s">
        <v>578</v>
      </c>
      <c r="G20" s="307" t="s">
        <v>564</v>
      </c>
      <c r="H20" s="312" t="s">
        <v>560</v>
      </c>
    </row>
    <row r="21" spans="2:8" ht="52.5">
      <c r="B21" s="308" t="s">
        <v>577</v>
      </c>
      <c r="C21" s="309" t="s">
        <v>542</v>
      </c>
      <c r="D21" s="309">
        <v>-5.82</v>
      </c>
      <c r="E21" s="309">
        <v>-22.9</v>
      </c>
      <c r="F21" s="309" t="s">
        <v>579</v>
      </c>
      <c r="G21" s="310" t="s">
        <v>564</v>
      </c>
      <c r="H21" s="312" t="s">
        <v>560</v>
      </c>
    </row>
    <row r="22" spans="2:8" ht="63">
      <c r="B22" s="305" t="s">
        <v>580</v>
      </c>
      <c r="C22" s="306" t="s">
        <v>542</v>
      </c>
      <c r="D22" s="306">
        <v>-7.81</v>
      </c>
      <c r="E22" s="306">
        <v>-30.8</v>
      </c>
      <c r="F22" s="306" t="s">
        <v>581</v>
      </c>
      <c r="G22" s="307" t="s">
        <v>564</v>
      </c>
      <c r="H22" s="312" t="s">
        <v>560</v>
      </c>
    </row>
    <row r="23" spans="2:8" ht="52.5">
      <c r="B23" s="308" t="s">
        <v>582</v>
      </c>
      <c r="C23" s="309" t="s">
        <v>542</v>
      </c>
      <c r="D23" s="309">
        <v>-24.83</v>
      </c>
      <c r="E23" s="309">
        <v>-98</v>
      </c>
      <c r="F23" s="309" t="s">
        <v>583</v>
      </c>
      <c r="G23" s="310" t="s">
        <v>564</v>
      </c>
      <c r="H23" s="311" t="s">
        <v>560</v>
      </c>
    </row>
    <row r="24" spans="2:8" ht="52.5">
      <c r="B24" s="305" t="s">
        <v>582</v>
      </c>
      <c r="C24" s="306" t="s">
        <v>542</v>
      </c>
      <c r="D24" s="306">
        <v>-19.75</v>
      </c>
      <c r="E24" s="306">
        <v>-77.95</v>
      </c>
      <c r="F24" s="306" t="s">
        <v>584</v>
      </c>
      <c r="G24" s="307" t="s">
        <v>564</v>
      </c>
      <c r="H24" s="312" t="s">
        <v>560</v>
      </c>
    </row>
    <row r="25" spans="2:8" ht="52.5">
      <c r="B25" s="308" t="s">
        <v>585</v>
      </c>
      <c r="C25" s="309" t="s">
        <v>555</v>
      </c>
      <c r="D25" s="309">
        <v>-1.77</v>
      </c>
      <c r="E25" s="309">
        <v>-7</v>
      </c>
      <c r="F25" s="309" t="s">
        <v>586</v>
      </c>
      <c r="G25" s="310" t="s">
        <v>564</v>
      </c>
      <c r="H25" s="312" t="s">
        <v>560</v>
      </c>
    </row>
    <row r="26" spans="2:8" ht="52.5">
      <c r="B26" s="305" t="s">
        <v>585</v>
      </c>
      <c r="C26" s="306" t="s">
        <v>542</v>
      </c>
      <c r="D26" s="306">
        <v>-23.18</v>
      </c>
      <c r="E26" s="306">
        <v>-91.5</v>
      </c>
      <c r="F26" s="306" t="s">
        <v>587</v>
      </c>
      <c r="G26" s="307" t="s">
        <v>564</v>
      </c>
      <c r="H26" s="312" t="s">
        <v>560</v>
      </c>
    </row>
    <row r="27" spans="2:8" ht="63">
      <c r="B27" s="308" t="s">
        <v>588</v>
      </c>
      <c r="C27" s="309" t="s">
        <v>542</v>
      </c>
      <c r="D27" s="309">
        <v>-31.15</v>
      </c>
      <c r="E27" s="309">
        <v>-122.9</v>
      </c>
      <c r="F27" s="309" t="s">
        <v>589</v>
      </c>
      <c r="G27" s="310" t="s">
        <v>564</v>
      </c>
      <c r="H27" s="312" t="s">
        <v>560</v>
      </c>
    </row>
    <row r="28" spans="2:8" ht="42">
      <c r="B28" s="305" t="s">
        <v>590</v>
      </c>
      <c r="C28" s="306" t="s">
        <v>542</v>
      </c>
      <c r="D28" s="306">
        <v>-18.93</v>
      </c>
      <c r="E28" s="306">
        <v>-74.5</v>
      </c>
      <c r="F28" s="306" t="s">
        <v>591</v>
      </c>
      <c r="G28" s="307" t="s">
        <v>564</v>
      </c>
      <c r="H28" s="312" t="s">
        <v>560</v>
      </c>
    </row>
    <row r="29" spans="2:8" ht="52.5">
      <c r="B29" s="308" t="s">
        <v>592</v>
      </c>
      <c r="C29" s="309" t="s">
        <v>542</v>
      </c>
      <c r="D29" s="309">
        <v>-18.59</v>
      </c>
      <c r="E29" s="309">
        <v>-73.2</v>
      </c>
      <c r="F29" s="309" t="s">
        <v>593</v>
      </c>
      <c r="G29" s="310" t="s">
        <v>564</v>
      </c>
      <c r="H29" s="312" t="s">
        <v>560</v>
      </c>
    </row>
    <row r="30" spans="2:8" ht="31.5">
      <c r="B30" s="305" t="s">
        <v>594</v>
      </c>
      <c r="C30" s="306" t="s">
        <v>543</v>
      </c>
      <c r="D30" s="306">
        <v>-350</v>
      </c>
      <c r="E30" s="306">
        <v>-350</v>
      </c>
      <c r="F30" s="306" t="s">
        <v>595</v>
      </c>
      <c r="G30" s="307" t="s">
        <v>564</v>
      </c>
      <c r="H30" s="312" t="s">
        <v>560</v>
      </c>
    </row>
    <row r="31" spans="2:8" ht="52.5">
      <c r="B31" s="308" t="s">
        <v>548</v>
      </c>
      <c r="C31" s="309" t="s">
        <v>542</v>
      </c>
      <c r="D31" s="309">
        <v>-18.420000000000002</v>
      </c>
      <c r="E31" s="309">
        <v>-72.5</v>
      </c>
      <c r="F31" s="309" t="s">
        <v>572</v>
      </c>
      <c r="G31" s="310" t="s">
        <v>564</v>
      </c>
      <c r="H31" s="312" t="s">
        <v>560</v>
      </c>
    </row>
    <row r="32" spans="2:8" ht="63">
      <c r="B32" s="305" t="s">
        <v>549</v>
      </c>
      <c r="C32" s="306" t="s">
        <v>542</v>
      </c>
      <c r="D32" s="306">
        <v>-28.81</v>
      </c>
      <c r="E32" s="306">
        <v>-113.4</v>
      </c>
      <c r="F32" s="306" t="s">
        <v>550</v>
      </c>
      <c r="G32" s="307" t="s">
        <v>564</v>
      </c>
      <c r="H32" s="312" t="s">
        <v>560</v>
      </c>
    </row>
    <row r="33" spans="2:8" ht="63">
      <c r="B33" s="308" t="s">
        <v>549</v>
      </c>
      <c r="C33" s="309" t="s">
        <v>551</v>
      </c>
      <c r="D33" s="309">
        <v>-2.5</v>
      </c>
      <c r="E33" s="309">
        <v>-2.5</v>
      </c>
      <c r="F33" s="309" t="s">
        <v>552</v>
      </c>
      <c r="G33" s="310" t="s">
        <v>564</v>
      </c>
      <c r="H33" s="312" t="s">
        <v>560</v>
      </c>
    </row>
    <row r="34" spans="2:8" ht="63">
      <c r="B34" s="305" t="s">
        <v>549</v>
      </c>
      <c r="C34" s="306" t="s">
        <v>553</v>
      </c>
      <c r="D34" s="306">
        <v>-50.81</v>
      </c>
      <c r="E34" s="306">
        <v>-200</v>
      </c>
      <c r="F34" s="306" t="s">
        <v>552</v>
      </c>
      <c r="G34" s="307" t="s">
        <v>564</v>
      </c>
      <c r="H34" s="312" t="s">
        <v>560</v>
      </c>
    </row>
    <row r="35" spans="2:8" ht="52.5">
      <c r="B35" s="308" t="s">
        <v>554</v>
      </c>
      <c r="C35" s="309" t="s">
        <v>555</v>
      </c>
      <c r="D35" s="309">
        <v>-14</v>
      </c>
      <c r="E35" s="309">
        <v>-49</v>
      </c>
      <c r="F35" s="309" t="s">
        <v>556</v>
      </c>
      <c r="G35" s="310" t="s">
        <v>564</v>
      </c>
      <c r="H35" s="312" t="s">
        <v>560</v>
      </c>
    </row>
    <row r="36" spans="2:8" ht="52.5">
      <c r="B36" s="305" t="s">
        <v>557</v>
      </c>
      <c r="C36" s="306" t="s">
        <v>555</v>
      </c>
      <c r="D36" s="306">
        <v>-37.18</v>
      </c>
      <c r="E36" s="306">
        <v>-115</v>
      </c>
      <c r="F36" s="306" t="s">
        <v>558</v>
      </c>
      <c r="G36" s="307" t="s">
        <v>564</v>
      </c>
      <c r="H36" s="311" t="s">
        <v>560</v>
      </c>
    </row>
    <row r="37" spans="2:8" ht="31.5">
      <c r="B37" s="308" t="s">
        <v>557</v>
      </c>
      <c r="C37" s="309" t="s">
        <v>555</v>
      </c>
      <c r="D37" s="309">
        <v>-7.92</v>
      </c>
      <c r="E37" s="309">
        <v>-24.5</v>
      </c>
      <c r="F37" s="309" t="s">
        <v>559</v>
      </c>
      <c r="G37" s="310" t="s">
        <v>564</v>
      </c>
      <c r="H37" s="311" t="s">
        <v>560</v>
      </c>
    </row>
  </sheetData>
  <hyperlinks>
    <hyperlink ref="G10" r:id="rId1" display="javascript:;"/>
    <hyperlink ref="G11" r:id="rId2" display="javascript:;"/>
    <hyperlink ref="G12" r:id="rId3" display="javascript:;"/>
    <hyperlink ref="G13" r:id="rId4" display="javascript:;"/>
    <hyperlink ref="G14" r:id="rId5" display="javascript:;"/>
    <hyperlink ref="G15" r:id="rId6" display="javascript:;"/>
    <hyperlink ref="G16" r:id="rId7" display="javascript:;"/>
    <hyperlink ref="G17" r:id="rId8" display="javascript:;"/>
    <hyperlink ref="G18" r:id="rId9" display="javascript:;"/>
    <hyperlink ref="G19" r:id="rId10" display="javascript:;"/>
    <hyperlink ref="G20" r:id="rId11" display="javascript:;"/>
    <hyperlink ref="G21" r:id="rId12" display="javascript:;"/>
    <hyperlink ref="G22" r:id="rId13" display="javascript:;"/>
    <hyperlink ref="G23" r:id="rId14" display="javascript:;"/>
    <hyperlink ref="G24" r:id="rId15" display="javascript:;"/>
    <hyperlink ref="G25" r:id="rId16" display="javascript:;"/>
    <hyperlink ref="G26" r:id="rId17" display="javascript:;"/>
    <hyperlink ref="G27" r:id="rId18" display="javascript:;"/>
    <hyperlink ref="G28" r:id="rId19" display="javascript:;"/>
    <hyperlink ref="G29" r:id="rId20" display="javascript:;"/>
    <hyperlink ref="G30" r:id="rId21" display="javascript:;"/>
    <hyperlink ref="G31" r:id="rId22" display="javascript:;"/>
    <hyperlink ref="G32" r:id="rId23" display="javascript:;"/>
    <hyperlink ref="G33" r:id="rId24" display="javascript:;"/>
    <hyperlink ref="G34" r:id="rId25" display="javascript:;"/>
    <hyperlink ref="G35" r:id="rId26" display="javascript:;"/>
    <hyperlink ref="G36" r:id="rId27" display="javascript:;"/>
    <hyperlink ref="G37" r:id="rId28" display="javascript:;"/>
    <hyperlink ref="G2" r:id="rId29" display="javascript:;"/>
    <hyperlink ref="G3" r:id="rId30" display="javascript:;"/>
    <hyperlink ref="G4" r:id="rId31" display="javascript:;"/>
    <hyperlink ref="G5" r:id="rId32" display="javascript:;"/>
    <hyperlink ref="G6" r:id="rId33" display="javascript:;"/>
    <hyperlink ref="G7" r:id="rId34" display="javascript:;"/>
    <hyperlink ref="G8" r:id="rId35" display="javascript:;"/>
    <hyperlink ref="G9" r:id="rId36" display="javascript:;"/>
  </hyperlinks>
  <pageMargins left="0.511811024" right="0.511811024" top="0.78740157499999996" bottom="0.78740157499999996" header="0.31496062000000002" footer="0.31496062000000002"/>
  <pageSetup paperSize="9" orientation="portrait" verticalDpi="0" r:id="rId3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D22" sqref="D22"/>
    </sheetView>
  </sheetViews>
  <sheetFormatPr defaultRowHeight="15"/>
  <cols>
    <col min="2" max="2" width="13" customWidth="1"/>
    <col min="3" max="3" width="32" customWidth="1"/>
    <col min="6" max="6" width="28" customWidth="1"/>
  </cols>
  <sheetData>
    <row r="2" spans="2:9">
      <c r="B2" t="s">
        <v>600</v>
      </c>
      <c r="C2" t="s">
        <v>601</v>
      </c>
      <c r="D2" t="s">
        <v>602</v>
      </c>
      <c r="E2" t="s">
        <v>603</v>
      </c>
      <c r="F2" t="s">
        <v>604</v>
      </c>
      <c r="H2" t="s">
        <v>609</v>
      </c>
      <c r="I2">
        <v>3.97</v>
      </c>
    </row>
    <row r="3" spans="2:9">
      <c r="B3" s="313">
        <v>42651</v>
      </c>
      <c r="C3" t="s">
        <v>596</v>
      </c>
      <c r="D3" s="314">
        <v>-7</v>
      </c>
      <c r="E3" s="314">
        <f>D3/$I$2</f>
        <v>-1.7632241813602014</v>
      </c>
      <c r="F3" t="s">
        <v>597</v>
      </c>
    </row>
    <row r="4" spans="2:9">
      <c r="B4" s="313">
        <v>42647</v>
      </c>
      <c r="C4" t="s">
        <v>598</v>
      </c>
      <c r="D4" s="314">
        <v>-38.15</v>
      </c>
      <c r="E4" s="314">
        <f t="shared" ref="E4:E21" si="0">D4/$I$2</f>
        <v>-9.6095717884130973</v>
      </c>
      <c r="F4" t="s">
        <v>599</v>
      </c>
    </row>
    <row r="5" spans="2:9">
      <c r="B5" s="313">
        <v>42651</v>
      </c>
      <c r="C5" t="s">
        <v>605</v>
      </c>
      <c r="D5" s="314">
        <f>(13.68+0.82)*-1</f>
        <v>-14.5</v>
      </c>
      <c r="E5" s="314">
        <f t="shared" si="0"/>
        <v>-3.6523929471032743</v>
      </c>
      <c r="F5" t="s">
        <v>606</v>
      </c>
    </row>
    <row r="6" spans="2:9">
      <c r="B6" s="313">
        <v>42651</v>
      </c>
      <c r="C6" t="s">
        <v>605</v>
      </c>
      <c r="D6" s="314">
        <f>(8.4+0.5)*-1</f>
        <v>-8.9</v>
      </c>
      <c r="E6" s="314">
        <f t="shared" si="0"/>
        <v>-2.2418136020151134</v>
      </c>
      <c r="F6" t="s">
        <v>606</v>
      </c>
    </row>
    <row r="7" spans="2:9">
      <c r="B7" s="313">
        <v>42650</v>
      </c>
      <c r="C7" t="s">
        <v>607</v>
      </c>
      <c r="D7" s="314">
        <v>-50</v>
      </c>
      <c r="E7" s="314">
        <f t="shared" si="0"/>
        <v>-12.594458438287154</v>
      </c>
      <c r="F7" t="s">
        <v>608</v>
      </c>
    </row>
    <row r="8" spans="2:9">
      <c r="B8" s="313">
        <v>42649</v>
      </c>
      <c r="C8" t="s">
        <v>610</v>
      </c>
      <c r="D8" s="314">
        <v>-34.299999999999997</v>
      </c>
      <c r="E8" s="314">
        <f t="shared" si="0"/>
        <v>-8.6397984886649866</v>
      </c>
      <c r="F8" t="s">
        <v>611</v>
      </c>
    </row>
    <row r="9" spans="2:9">
      <c r="B9" s="313">
        <v>42650</v>
      </c>
      <c r="C9" t="s">
        <v>612</v>
      </c>
      <c r="D9" s="314">
        <v>-9</v>
      </c>
      <c r="E9" s="314">
        <f t="shared" si="0"/>
        <v>-2.2670025188916876</v>
      </c>
      <c r="F9" t="s">
        <v>613</v>
      </c>
    </row>
    <row r="10" spans="2:9">
      <c r="B10" s="313">
        <v>42654</v>
      </c>
      <c r="C10" t="s">
        <v>614</v>
      </c>
      <c r="D10" s="314">
        <v>-6</v>
      </c>
      <c r="E10" s="314">
        <f t="shared" si="0"/>
        <v>-1.5113350125944585</v>
      </c>
      <c r="F10" t="s">
        <v>615</v>
      </c>
    </row>
    <row r="11" spans="2:9">
      <c r="B11" s="313">
        <v>42655</v>
      </c>
      <c r="C11" t="s">
        <v>617</v>
      </c>
      <c r="D11" s="314">
        <v>-5</v>
      </c>
      <c r="E11" s="314">
        <f t="shared" si="0"/>
        <v>-1.2594458438287153</v>
      </c>
      <c r="F11" t="s">
        <v>618</v>
      </c>
    </row>
    <row r="12" spans="2:9">
      <c r="B12" s="313">
        <v>42656</v>
      </c>
      <c r="C12" t="s">
        <v>619</v>
      </c>
      <c r="D12" s="314">
        <v>-11</v>
      </c>
      <c r="E12" s="314">
        <f t="shared" si="0"/>
        <v>-2.7707808564231735</v>
      </c>
      <c r="F12" t="s">
        <v>620</v>
      </c>
    </row>
    <row r="13" spans="2:9">
      <c r="B13" s="313">
        <v>42645</v>
      </c>
      <c r="C13" t="s">
        <v>621</v>
      </c>
      <c r="D13" s="314">
        <v>-40</v>
      </c>
      <c r="E13" s="314">
        <f t="shared" si="0"/>
        <v>-10.075566750629722</v>
      </c>
      <c r="F13" t="s">
        <v>608</v>
      </c>
    </row>
    <row r="14" spans="2:9">
      <c r="B14" s="313">
        <v>42658</v>
      </c>
      <c r="C14" t="s">
        <v>596</v>
      </c>
      <c r="D14" s="314">
        <v>-3.6</v>
      </c>
      <c r="E14" s="314">
        <f t="shared" si="0"/>
        <v>-0.90680100755667503</v>
      </c>
      <c r="F14" t="s">
        <v>622</v>
      </c>
    </row>
    <row r="15" spans="2:9">
      <c r="B15" s="313">
        <v>42657</v>
      </c>
      <c r="C15" t="s">
        <v>616</v>
      </c>
      <c r="D15" s="314">
        <v>-28.6</v>
      </c>
      <c r="E15" s="314">
        <f t="shared" si="0"/>
        <v>-7.2040302267002518</v>
      </c>
      <c r="F15" t="s">
        <v>654</v>
      </c>
    </row>
    <row r="16" spans="2:9">
      <c r="B16" s="313">
        <v>42661</v>
      </c>
      <c r="C16" t="s">
        <v>635</v>
      </c>
      <c r="D16" s="314">
        <v>-5.5</v>
      </c>
      <c r="E16" s="314">
        <f t="shared" si="0"/>
        <v>-1.3853904282115868</v>
      </c>
      <c r="F16" t="s">
        <v>636</v>
      </c>
    </row>
    <row r="17" spans="2:6">
      <c r="B17" s="313">
        <v>42661</v>
      </c>
      <c r="C17" t="s">
        <v>605</v>
      </c>
      <c r="D17" s="314">
        <v>-6.9</v>
      </c>
      <c r="E17" s="314">
        <f t="shared" si="0"/>
        <v>-1.7380352644836272</v>
      </c>
      <c r="F17" t="s">
        <v>637</v>
      </c>
    </row>
    <row r="18" spans="2:6">
      <c r="B18" s="313">
        <v>42662</v>
      </c>
      <c r="C18" t="s">
        <v>638</v>
      </c>
      <c r="D18" s="314">
        <v>-19.399999999999999</v>
      </c>
      <c r="E18" s="314">
        <f t="shared" si="0"/>
        <v>-4.886649874055415</v>
      </c>
      <c r="F18" t="s">
        <v>639</v>
      </c>
    </row>
    <row r="19" spans="2:6">
      <c r="B19" s="313">
        <v>42660</v>
      </c>
      <c r="C19" t="s">
        <v>655</v>
      </c>
      <c r="D19" s="314">
        <v>-5</v>
      </c>
      <c r="E19" s="314">
        <f t="shared" si="0"/>
        <v>-1.2594458438287153</v>
      </c>
      <c r="F19" t="s">
        <v>615</v>
      </c>
    </row>
    <row r="20" spans="2:6">
      <c r="B20" s="313">
        <v>42648</v>
      </c>
      <c r="C20" t="s">
        <v>656</v>
      </c>
      <c r="D20" s="314">
        <v>-79</v>
      </c>
      <c r="E20" s="314">
        <f t="shared" si="0"/>
        <v>-19.899244332493701</v>
      </c>
      <c r="F20" t="s">
        <v>657</v>
      </c>
    </row>
    <row r="21" spans="2:6">
      <c r="B21" s="313">
        <v>42663</v>
      </c>
      <c r="C21" t="s">
        <v>653</v>
      </c>
      <c r="D21" s="314">
        <v>-31.8</v>
      </c>
      <c r="E21" s="314">
        <f t="shared" si="0"/>
        <v>-8.0100755667506292</v>
      </c>
      <c r="F21" t="s">
        <v>654</v>
      </c>
    </row>
    <row r="22" spans="2:6">
      <c r="D22" s="314"/>
      <c r="E22" s="314"/>
    </row>
    <row r="23" spans="2:6">
      <c r="B23" t="s">
        <v>269</v>
      </c>
      <c r="D23" s="315">
        <f>SUM(D3:D21)</f>
        <v>-403.65</v>
      </c>
      <c r="E23" s="315">
        <f>SUM(E3:E21)</f>
        <v>-101.67506297229218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Despesas Viagem</vt:lpstr>
      <vt:lpstr>APOIO</vt:lpstr>
      <vt:lpstr>Fonte</vt:lpstr>
      <vt:lpstr>Reembolso viagem</vt:lpstr>
      <vt:lpstr>Gastos no Cartão</vt:lpstr>
      <vt:lpstr>Gastos no Dinheiro</vt:lpstr>
      <vt:lpstr>'Reembolso viagem'!Area_de_impressao</vt:lpstr>
      <vt:lpstr>APOIO!Investimento</vt:lpstr>
      <vt:lpstr>APOIO!Titulos_de_impressao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Freitas</dc:creator>
  <cp:lastModifiedBy>Carlos Vamberto Martins Filho</cp:lastModifiedBy>
  <cp:lastPrinted>2016-10-26T17:54:30Z</cp:lastPrinted>
  <dcterms:created xsi:type="dcterms:W3CDTF">2007-08-19T02:37:31Z</dcterms:created>
  <dcterms:modified xsi:type="dcterms:W3CDTF">2016-11-18T13:11:04Z</dcterms:modified>
</cp:coreProperties>
</file>