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Desktop\RECURSOS HUMANOS CAREN MIO\Remuneraciones\2020\9 septiembre 2020\Detalle Facturas\Facturas\"/>
    </mc:Choice>
  </mc:AlternateContent>
  <xr:revisionPtr revIDLastSave="0" documentId="8_{9ED14F49-4F56-4CCF-A264-7B9414911827}" xr6:coauthVersionLast="41" xr6:coauthVersionMax="41" xr10:uidLastSave="{00000000-0000-0000-0000-000000000000}"/>
  <bookViews>
    <workbookView xWindow="-120" yWindow="-120" windowWidth="20730" windowHeight="11160" xr2:uid="{97F07495-F313-4D74-AB2E-8E0C21D938C5}"/>
  </bookViews>
  <sheets>
    <sheet name="2020_09_16858030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29" i="1" l="1"/>
  <c r="W30" i="1" s="1"/>
  <c r="W32" i="1" s="1"/>
  <c r="W21" i="1"/>
  <c r="W20" i="1"/>
  <c r="W22" i="1" s="1"/>
  <c r="W13" i="1"/>
  <c r="W12" i="1"/>
  <c r="W14" i="1" s="1"/>
  <c r="W16" i="1" s="1"/>
  <c r="W11" i="1"/>
  <c r="W6" i="1"/>
  <c r="W5" i="1"/>
  <c r="W4" i="1"/>
  <c r="W23" i="1" l="1"/>
  <c r="W25" i="1" s="1"/>
  <c r="W35" i="1"/>
</calcChain>
</file>

<file path=xl/sharedStrings.xml><?xml version="1.0" encoding="utf-8"?>
<sst xmlns="http://schemas.openxmlformats.org/spreadsheetml/2006/main" count="342" uniqueCount="126">
  <si>
    <t>ID_Detalle</t>
  </si>
  <si>
    <t>Vendedor Meson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</si>
  <si>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</si>
  <si>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</si>
  <si>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</si>
  <si>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</si>
  <si>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</si>
  <si>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</si>
  <si>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</si>
  <si>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</si>
  <si>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</si>
  <si>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</si>
  <si>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</si>
  <si>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</si>
  <si>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</si>
  <si>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</si>
  <si>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</si>
  <si>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</si>
  <si>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</si>
  <si>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% Cumplimiento Sucursal</t>
  </si>
  <si>
    <t>2020_09_16858030</t>
  </si>
  <si>
    <t xml:space="preserve">RETAMAL HERNANDEZ STEFANNY FABIOL            </t>
  </si>
  <si>
    <t>K8</t>
  </si>
  <si>
    <t>16858030-4</t>
  </si>
  <si>
    <t xml:space="preserve">195/70R15C 8PR 104/102R H188 GOODR </t>
  </si>
  <si>
    <t>CV-A-0000-00224475</t>
  </si>
  <si>
    <t xml:space="preserve">CURICO REPUESTOS </t>
  </si>
  <si>
    <t>0014014999-3-0</t>
  </si>
  <si>
    <t xml:space="preserve">CONTRERAS HUERTA ALEJANDRO ANTONIO </t>
  </si>
  <si>
    <t>Neumaticos</t>
  </si>
  <si>
    <t>Actual</t>
  </si>
  <si>
    <t>Nota Crédito</t>
  </si>
  <si>
    <t>Venta Normal</t>
  </si>
  <si>
    <t xml:space="preserve">ROTULA C/CAMBIO INF.DER. N-967 </t>
  </si>
  <si>
    <t>CV-A-0000-00224478</t>
  </si>
  <si>
    <t>0076099639-4-0</t>
  </si>
  <si>
    <t xml:space="preserve">TRANSPORTES TARA LIMITADA </t>
  </si>
  <si>
    <t>Repuestos</t>
  </si>
  <si>
    <t>Venta Pendiente</t>
  </si>
  <si>
    <t xml:space="preserve">S0790 </t>
  </si>
  <si>
    <t xml:space="preserve">EMPAQ.CENTRIFUGO JGO. 1952101 </t>
  </si>
  <si>
    <t>CV-A-0000-00224479</t>
  </si>
  <si>
    <t>0076800359-9-0</t>
  </si>
  <si>
    <t xml:space="preserve">LAS PIEDRAS SPA </t>
  </si>
  <si>
    <t>Nombre</t>
  </si>
  <si>
    <t xml:space="preserve">12R22.5 18PR 152/149L CR926W GOODR </t>
  </si>
  <si>
    <t>CV-A-0000-00224687</t>
  </si>
  <si>
    <t>0010243993-7-0</t>
  </si>
  <si>
    <t xml:space="preserve">SALAS JAQUE JOSE LUIS </t>
  </si>
  <si>
    <t>Cod Vendedor</t>
  </si>
  <si>
    <t xml:space="preserve">TOBERA CON TURBO BOSCH S 1266 </t>
  </si>
  <si>
    <t>CV-A-0000-00225305</t>
  </si>
  <si>
    <t>0017819667-7-0</t>
  </si>
  <si>
    <t xml:space="preserve">GREZ GREZ CARLOS </t>
  </si>
  <si>
    <t>Rut</t>
  </si>
  <si>
    <t xml:space="preserve">255/70R22.5 16PR 140/137M CR976A GOODR </t>
  </si>
  <si>
    <t>FV-A-0000-02253202</t>
  </si>
  <si>
    <t>0012785297-9-0</t>
  </si>
  <si>
    <t xml:space="preserve">VENEGAS MUNOZ JOSE ANTONIO </t>
  </si>
  <si>
    <t>Factura</t>
  </si>
  <si>
    <t>Mes Pago</t>
  </si>
  <si>
    <t xml:space="preserve">295/80R22.5 152/148M HS3 CONTI </t>
  </si>
  <si>
    <t>FV-A-0000-02253884</t>
  </si>
  <si>
    <t>0076479294-7-0</t>
  </si>
  <si>
    <t xml:space="preserve">COM.MAURICIO ALBERTO CALQUIN URQUIOLA SP </t>
  </si>
  <si>
    <t xml:space="preserve">295/80R22.5 154/149M FUEL MAX GOODYEAR </t>
  </si>
  <si>
    <t>FV-A-0000-02254011</t>
  </si>
  <si>
    <t>0076041427-1-0</t>
  </si>
  <si>
    <t xml:space="preserve">TRANS.TRESMARIAS LTDA. </t>
  </si>
  <si>
    <t>FV-A-0000-02254532</t>
  </si>
  <si>
    <t>COMISION REPUESTOS</t>
  </si>
  <si>
    <t>Tabla de Cumplimiento Repuestos</t>
  </si>
  <si>
    <t xml:space="preserve">295/80R22.5 18PR 152/149M AT161 GOODR </t>
  </si>
  <si>
    <t>FV-A-0000-02254543</t>
  </si>
  <si>
    <t>0076004272-2-0</t>
  </si>
  <si>
    <t xml:space="preserve">TRANSPORTES MORA ES SERVICIO LTDA. </t>
  </si>
  <si>
    <t>VTA TOTAL PERIODO ANTERIOR</t>
  </si>
  <si>
    <t>Ventas</t>
  </si>
  <si>
    <t>% Comisión</t>
  </si>
  <si>
    <t>FV-A-0000-02254544</t>
  </si>
  <si>
    <t>VTA NORMAL PERIODO ANTERIOR</t>
  </si>
  <si>
    <t>Desde</t>
  </si>
  <si>
    <t>Hasta</t>
  </si>
  <si>
    <t>FV-A-0000-02254601</t>
  </si>
  <si>
    <t>COMISION NORMAL (%)</t>
  </si>
  <si>
    <t>o mas</t>
  </si>
  <si>
    <t>FV-A-0000-02255068</t>
  </si>
  <si>
    <t>COMISION NORMAL ($)</t>
  </si>
  <si>
    <t xml:space="preserve">195/60R16 89H RP28 GOODR </t>
  </si>
  <si>
    <t>FV-A-0000-02255375</t>
  </si>
  <si>
    <t>0076747928-K-0</t>
  </si>
  <si>
    <t xml:space="preserve">COMERCIAL TIRESTEC LTDA </t>
  </si>
  <si>
    <t xml:space="preserve">EURODIESEL E-4 15W40 CI-4 TB 208 LT </t>
  </si>
  <si>
    <t>FV-A-0000-02255982</t>
  </si>
  <si>
    <t>0077118838-9-0</t>
  </si>
  <si>
    <t xml:space="preserve">TRANS. LUIS ALEXIS ROJAS NAVARRO EIRL </t>
  </si>
  <si>
    <t>Lubricantes</t>
  </si>
  <si>
    <t>TOTAL COMISION REPUESTOS</t>
  </si>
  <si>
    <t xml:space="preserve">V4213 </t>
  </si>
  <si>
    <t xml:space="preserve">SILENCIADOR </t>
  </si>
  <si>
    <t>FV-A-0000-02256421</t>
  </si>
  <si>
    <t>0076133186-8-0</t>
  </si>
  <si>
    <t xml:space="preserve">TRANSPORTES VENTANA LTDA </t>
  </si>
  <si>
    <t xml:space="preserve">500R12C 8PR 83/82P CR868 GOODR </t>
  </si>
  <si>
    <t>FV-A-0000-02256836</t>
  </si>
  <si>
    <t xml:space="preserve">C5074 </t>
  </si>
  <si>
    <t>CINTA C/RATCHET 2" C/GANCHO TIPO JJ 9MTS</t>
  </si>
  <si>
    <t>FV-A-0000-02260690</t>
  </si>
  <si>
    <t>0076948781-6-0</t>
  </si>
  <si>
    <t xml:space="preserve">OSCAR PINILLA ESPINOZA SPA </t>
  </si>
  <si>
    <t>COMISION NEUMATICOS, LUBRICANTES, BATERIAS Y REMOLQUE</t>
  </si>
  <si>
    <t>Tabla de Cumplimiento Neumaticos, Lubricantes, Baterias y Remolques</t>
  </si>
  <si>
    <t xml:space="preserve">205/55R16 91V RP28 GOODR </t>
  </si>
  <si>
    <t>FV-A-0000-02260726</t>
  </si>
  <si>
    <t>VENTA TOTAL PERIODO ACTUAL</t>
  </si>
  <si>
    <t xml:space="preserve">215/75R15 6PR 100/97Q SL366 GOODR </t>
  </si>
  <si>
    <t>FV-A-0000-02266261</t>
  </si>
  <si>
    <t>VENTA NORMAL</t>
  </si>
  <si>
    <t xml:space="preserve">TOTAL COMISION </t>
  </si>
  <si>
    <t>BONO GRUPAL</t>
  </si>
  <si>
    <t>Tabla de Cumplimiento Bono Grupal</t>
  </si>
  <si>
    <t>CUMPLIMIENTO GRUPAL SUCURSAL</t>
  </si>
  <si>
    <t>$ Bono</t>
  </si>
  <si>
    <t>BONO</t>
  </si>
  <si>
    <t>TOTAL BONO META</t>
  </si>
  <si>
    <t>TOTAL REMUNERACION VARIABLE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</si>
</sst>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8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10" fontId="3" fillId="2" borderId="0" xfId="3" applyNumberFormat="1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10" fontId="4" fillId="0" borderId="0" xfId="3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166" fontId="6" fillId="0" borderId="1" xfId="0" applyNumberFormat="1" applyFont="1" applyBorder="1" applyAlignment="1">
      <alignment horizontal="right" vertical="center" wrapText="1"/>
    </xf>
    <xf numFmtId="0" fontId="4" fillId="0" borderId="0" xfId="0" applyFont="1" applyBorder="1" applyAlignment="1">
      <alignment vertical="center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10" fontId="6" fillId="0" borderId="1" xfId="0" applyNumberFormat="1" applyFont="1" applyBorder="1" applyAlignment="1">
      <alignment horizontal="right" vertical="center" wrapText="1"/>
    </xf>
    <xf numFmtId="16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 wrapText="1"/>
    </xf>
    <xf numFmtId="10" fontId="6" fillId="4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right" vertical="center" wrapText="1"/>
    </xf>
    <xf numFmtId="166" fontId="6" fillId="0" borderId="1" xfId="0" applyNumberFormat="1" applyFont="1" applyBorder="1" applyAlignment="1">
      <alignment horizontal="center" vertical="center"/>
    </xf>
    <xf numFmtId="10" fontId="6" fillId="4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166" fontId="2" fillId="0" borderId="1" xfId="0" applyNumberFormat="1" applyFont="1" applyBorder="1" applyAlignment="1">
      <alignment horizontal="right" vertical="center" wrapText="1"/>
    </xf>
    <xf numFmtId="166" fontId="6" fillId="0" borderId="0" xfId="0" applyNumberFormat="1" applyFont="1" applyFill="1" applyBorder="1" applyAlignment="1">
      <alignment horizontal="center" vertical="center"/>
    </xf>
    <xf numFmtId="10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Border="1" applyAlignment="1">
      <alignment horizontal="right" vertical="center"/>
    </xf>
    <xf numFmtId="0" fontId="5" fillId="0" borderId="0" xfId="0" applyFont="1" applyBorder="1" applyAlignment="1">
      <alignment vertical="center" wrapText="1"/>
    </xf>
    <xf numFmtId="0" fontId="2" fillId="0" borderId="0" xfId="0" applyFont="1" applyBorder="1" applyAlignment="1">
      <alignment horizontal="right" vertical="center" wrapText="1"/>
    </xf>
    <xf numFmtId="0" fontId="6" fillId="0" borderId="0" xfId="0" applyFont="1" applyFill="1" applyBorder="1" applyAlignment="1">
      <alignment horizontal="center" vertical="center"/>
    </xf>
    <xf numFmtId="10" fontId="6" fillId="0" borderId="1" xfId="3" applyNumberFormat="1" applyFont="1" applyBorder="1" applyAlignment="1">
      <alignment horizontal="right" vertical="center" wrapText="1"/>
    </xf>
    <xf numFmtId="0" fontId="2" fillId="0" borderId="8" xfId="0" applyFont="1" applyBorder="1" applyAlignment="1">
      <alignment horizontal="center" vertical="center"/>
    </xf>
    <xf numFmtId="0" fontId="6" fillId="0" borderId="6" xfId="0" applyFont="1" applyBorder="1" applyAlignment="1">
      <alignment vertical="center" wrapText="1"/>
    </xf>
    <xf numFmtId="10" fontId="6" fillId="0" borderId="6" xfId="0" applyNumberFormat="1" applyFont="1" applyBorder="1" applyAlignment="1">
      <alignment horizontal="right" vertical="center" wrapText="1"/>
    </xf>
    <xf numFmtId="9" fontId="4" fillId="0" borderId="1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vertical="center" wrapText="1"/>
    </xf>
    <xf numFmtId="0" fontId="6" fillId="0" borderId="0" xfId="0" applyFont="1" applyBorder="1" applyAlignment="1">
      <alignment horizontal="right" vertical="center" wrapText="1"/>
    </xf>
    <xf numFmtId="0" fontId="6" fillId="0" borderId="0" xfId="0" applyFont="1" applyAlignment="1">
      <alignment horizontal="right" vertical="center"/>
    </xf>
    <xf numFmtId="166" fontId="5" fillId="0" borderId="1" xfId="2" applyNumberFormat="1" applyFont="1" applyBorder="1" applyAlignment="1">
      <alignment vertical="center" wrapText="1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</cellXfs>
  <cellStyles count="4">
    <cellStyle name="Millares" xfId="1" builtinId="3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ristian.cerda/Desktop/RECURSOS%20HUMANOS%20CAREN%20MIO/Remuneraciones/2020/9%20Septiembre%202020/Detalle%20Facturas/3%20Macro%20Detalle%20Facturas%20septiembre%202020%20Meson_Curic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as"/>
      <sheetName val="Revisión"/>
      <sheetName val="Venta Documentada"/>
      <sheetName val="2020_09_16858030"/>
      <sheetName val="2020_09_11251803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D04E7-5F84-4E6A-994B-868F184827F6}">
  <sheetPr codeName="Hoja1">
    <tabColor rgb="FF00B050"/>
  </sheetPr>
  <dimension ref="A1:AA36"/>
  <sheetViews>
    <sheetView tabSelected="1" topLeftCell="T1" workbookViewId="0">
      <selection activeCell="Y5" sqref="Y5"/>
    </sheetView>
  </sheetViews>
  <sheetFormatPr baseColWidth="10" defaultRowHeight="15" x14ac:dyDescent="0.25"/>
  <cols>
    <col min="1" max="1" width="16.85546875" bestFit="1" customWidth="1"/>
    <col min="2" max="2" width="37.28515625" bestFit="1" customWidth="1"/>
    <col min="3" max="3" width="12" bestFit="1" customWidth="1"/>
    <col min="4" max="4" width="11.7109375" bestFit="1" customWidth="1"/>
    <col min="5" max="5" width="11.28515625" bestFit="1" customWidth="1"/>
    <col min="6" max="6" width="38.140625" bestFit="1" customWidth="1"/>
    <col min="7" max="7" width="17.85546875" bestFit="1" customWidth="1"/>
    <col min="8" max="8" width="10.140625" bestFit="1" customWidth="1"/>
    <col min="9" max="9" width="13" bestFit="1" customWidth="1"/>
    <col min="10" max="10" width="16.7109375" bestFit="1" customWidth="1"/>
    <col min="11" max="11" width="14.140625" bestFit="1" customWidth="1"/>
    <col min="12" max="12" width="39.85546875" bestFit="1" customWidth="1"/>
    <col min="13" max="13" width="7.85546875" bestFit="1" customWidth="1"/>
    <col min="14" max="14" width="10" bestFit="1" customWidth="1"/>
    <col min="15" max="15" width="10.28515625" bestFit="1" customWidth="1"/>
    <col min="16" max="16" width="8.42578125" bestFit="1" customWidth="1"/>
    <col min="17" max="17" width="16.42578125" bestFit="1" customWidth="1"/>
    <col min="18" max="18" width="17.140625" bestFit="1" customWidth="1"/>
    <col min="19" max="19" width="12.7109375" bestFit="1" customWidth="1"/>
    <col min="20" max="20" width="20.7109375" bestFit="1" customWidth="1"/>
    <col min="22" max="23" width="30.7109375" customWidth="1"/>
    <col min="25" max="27" width="25.7109375" customWidth="1"/>
  </cols>
  <sheetData>
    <row r="1" spans="1:27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  <c r="T1" s="5" t="s">
        <v>19</v>
      </c>
    </row>
    <row r="2" spans="1:27" x14ac:dyDescent="0.25">
      <c r="A2" s="6" t="s">
        <v>20</v>
      </c>
      <c r="B2" s="7" t="s">
        <v>21</v>
      </c>
      <c r="C2" s="7" t="s">
        <v>22</v>
      </c>
      <c r="D2" s="7" t="s">
        <v>23</v>
      </c>
      <c r="E2" s="7">
        <v>47652</v>
      </c>
      <c r="F2" s="7" t="s">
        <v>24</v>
      </c>
      <c r="G2" s="7" t="s">
        <v>25</v>
      </c>
      <c r="H2" s="8">
        <v>44047</v>
      </c>
      <c r="I2" s="7">
        <v>6</v>
      </c>
      <c r="J2" s="7" t="s">
        <v>26</v>
      </c>
      <c r="K2" s="7" t="s">
        <v>27</v>
      </c>
      <c r="L2" s="7" t="s">
        <v>28</v>
      </c>
      <c r="M2" s="7">
        <v>-6</v>
      </c>
      <c r="N2" s="9">
        <v>-214758</v>
      </c>
      <c r="O2" s="7" t="s">
        <v>29</v>
      </c>
      <c r="P2" s="7" t="s">
        <v>30</v>
      </c>
      <c r="Q2" s="7" t="s">
        <v>31</v>
      </c>
      <c r="R2" s="7" t="s">
        <v>32</v>
      </c>
      <c r="S2" s="7" t="s">
        <v>29</v>
      </c>
      <c r="T2" s="10">
        <v>1.1618999999999999</v>
      </c>
    </row>
    <row r="3" spans="1:27" x14ac:dyDescent="0.25">
      <c r="A3" s="6" t="s">
        <v>20</v>
      </c>
      <c r="B3" s="7" t="s">
        <v>21</v>
      </c>
      <c r="C3" s="7" t="s">
        <v>22</v>
      </c>
      <c r="D3" s="7" t="s">
        <v>23</v>
      </c>
      <c r="E3" s="7">
        <v>62074</v>
      </c>
      <c r="F3" s="7" t="s">
        <v>33</v>
      </c>
      <c r="G3" s="7" t="s">
        <v>34</v>
      </c>
      <c r="H3" s="8">
        <v>44047</v>
      </c>
      <c r="I3" s="7">
        <v>6</v>
      </c>
      <c r="J3" s="7" t="s">
        <v>26</v>
      </c>
      <c r="K3" s="7" t="s">
        <v>35</v>
      </c>
      <c r="L3" s="7" t="s">
        <v>36</v>
      </c>
      <c r="M3" s="7">
        <v>-1</v>
      </c>
      <c r="N3" s="9">
        <v>-4866</v>
      </c>
      <c r="O3" s="7" t="s">
        <v>37</v>
      </c>
      <c r="P3" s="7" t="s">
        <v>30</v>
      </c>
      <c r="Q3" s="7" t="s">
        <v>31</v>
      </c>
      <c r="R3" s="7" t="s">
        <v>38</v>
      </c>
      <c r="S3" s="7" t="s">
        <v>37</v>
      </c>
      <c r="T3" s="10">
        <v>1.1618999999999999</v>
      </c>
    </row>
    <row r="4" spans="1:27" x14ac:dyDescent="0.25">
      <c r="A4" s="6" t="s">
        <v>20</v>
      </c>
      <c r="B4" s="7" t="s">
        <v>21</v>
      </c>
      <c r="C4" s="7" t="s">
        <v>22</v>
      </c>
      <c r="D4" s="7" t="s">
        <v>23</v>
      </c>
      <c r="E4" s="7" t="s">
        <v>39</v>
      </c>
      <c r="F4" s="7" t="s">
        <v>40</v>
      </c>
      <c r="G4" s="7" t="s">
        <v>41</v>
      </c>
      <c r="H4" s="8">
        <v>44047</v>
      </c>
      <c r="I4" s="7">
        <v>6</v>
      </c>
      <c r="J4" s="7" t="s">
        <v>26</v>
      </c>
      <c r="K4" s="7" t="s">
        <v>42</v>
      </c>
      <c r="L4" s="7" t="s">
        <v>43</v>
      </c>
      <c r="M4" s="7">
        <v>-1</v>
      </c>
      <c r="N4" s="9">
        <v>-2739</v>
      </c>
      <c r="O4" s="7" t="s">
        <v>37</v>
      </c>
      <c r="P4" s="7" t="s">
        <v>30</v>
      </c>
      <c r="Q4" s="7" t="s">
        <v>31</v>
      </c>
      <c r="R4" s="7" t="s">
        <v>38</v>
      </c>
      <c r="S4" s="7" t="s">
        <v>37</v>
      </c>
      <c r="T4" s="10">
        <v>1.1618999999999999</v>
      </c>
      <c r="V4" s="11" t="s">
        <v>44</v>
      </c>
      <c r="W4" s="11" t="str">
        <f>+$B$2</f>
        <v xml:space="preserve">RETAMAL HERNANDEZ STEFANNY FABIOL            </v>
      </c>
      <c r="X4" s="7"/>
      <c r="Y4" s="7"/>
      <c r="Z4" s="7"/>
      <c r="AA4" s="7"/>
    </row>
    <row r="5" spans="1:27" x14ac:dyDescent="0.25">
      <c r="A5" s="6" t="s">
        <v>20</v>
      </c>
      <c r="B5" s="7" t="s">
        <v>21</v>
      </c>
      <c r="C5" s="7" t="s">
        <v>22</v>
      </c>
      <c r="D5" s="7" t="s">
        <v>23</v>
      </c>
      <c r="E5" s="7">
        <v>40662</v>
      </c>
      <c r="F5" s="7" t="s">
        <v>45</v>
      </c>
      <c r="G5" s="7" t="s">
        <v>46</v>
      </c>
      <c r="H5" s="8">
        <v>44054</v>
      </c>
      <c r="I5" s="7">
        <v>6</v>
      </c>
      <c r="J5" s="7" t="s">
        <v>26</v>
      </c>
      <c r="K5" s="7" t="s">
        <v>47</v>
      </c>
      <c r="L5" s="7" t="s">
        <v>48</v>
      </c>
      <c r="M5" s="7">
        <v>-1</v>
      </c>
      <c r="N5" s="9">
        <v>-155664</v>
      </c>
      <c r="O5" s="7" t="s">
        <v>29</v>
      </c>
      <c r="P5" s="7" t="s">
        <v>30</v>
      </c>
      <c r="Q5" s="7" t="s">
        <v>31</v>
      </c>
      <c r="R5" s="7" t="s">
        <v>38</v>
      </c>
      <c r="S5" s="7" t="s">
        <v>29</v>
      </c>
      <c r="T5" s="10">
        <v>1.1618999999999999</v>
      </c>
      <c r="V5" s="11" t="s">
        <v>49</v>
      </c>
      <c r="W5" s="11" t="str">
        <f>+$C$2</f>
        <v>K8</v>
      </c>
      <c r="X5" s="7"/>
      <c r="Y5" s="12"/>
      <c r="Z5" s="12"/>
      <c r="AA5" s="7"/>
    </row>
    <row r="6" spans="1:27" x14ac:dyDescent="0.25">
      <c r="A6" s="6" t="s">
        <v>20</v>
      </c>
      <c r="B6" s="7" t="s">
        <v>21</v>
      </c>
      <c r="C6" s="7" t="s">
        <v>22</v>
      </c>
      <c r="D6" s="7" t="s">
        <v>23</v>
      </c>
      <c r="E6" s="7">
        <v>81057</v>
      </c>
      <c r="F6" s="7" t="s">
        <v>50</v>
      </c>
      <c r="G6" s="7" t="s">
        <v>51</v>
      </c>
      <c r="H6" s="8">
        <v>44069</v>
      </c>
      <c r="I6" s="7">
        <v>6</v>
      </c>
      <c r="J6" s="7" t="s">
        <v>26</v>
      </c>
      <c r="K6" s="7" t="s">
        <v>52</v>
      </c>
      <c r="L6" s="7" t="s">
        <v>53</v>
      </c>
      <c r="M6" s="7">
        <v>-1</v>
      </c>
      <c r="N6" s="9">
        <v>-15350</v>
      </c>
      <c r="O6" s="7" t="s">
        <v>37</v>
      </c>
      <c r="P6" s="7" t="s">
        <v>30</v>
      </c>
      <c r="Q6" s="7" t="s">
        <v>31</v>
      </c>
      <c r="R6" s="7" t="s">
        <v>38</v>
      </c>
      <c r="S6" s="7" t="s">
        <v>37</v>
      </c>
      <c r="T6" s="10">
        <v>1.1618999999999999</v>
      </c>
      <c r="V6" s="11" t="s">
        <v>54</v>
      </c>
      <c r="W6" s="13" t="str">
        <f>+$D$2</f>
        <v>16858030-4</v>
      </c>
      <c r="X6" s="7"/>
      <c r="Y6" s="7"/>
      <c r="Z6" s="7"/>
      <c r="AA6" s="7"/>
    </row>
    <row r="7" spans="1:27" x14ac:dyDescent="0.25">
      <c r="A7" s="6" t="s">
        <v>20</v>
      </c>
      <c r="B7" s="7" t="s">
        <v>21</v>
      </c>
      <c r="C7" s="7" t="s">
        <v>22</v>
      </c>
      <c r="D7" s="7" t="s">
        <v>23</v>
      </c>
      <c r="E7" s="7">
        <v>40143</v>
      </c>
      <c r="F7" s="7" t="s">
        <v>55</v>
      </c>
      <c r="G7" s="7" t="s">
        <v>56</v>
      </c>
      <c r="H7" s="8">
        <v>44044</v>
      </c>
      <c r="I7" s="7">
        <v>6</v>
      </c>
      <c r="J7" s="7" t="s">
        <v>26</v>
      </c>
      <c r="K7" s="7" t="s">
        <v>57</v>
      </c>
      <c r="L7" s="7" t="s">
        <v>58</v>
      </c>
      <c r="M7" s="7">
        <v>4</v>
      </c>
      <c r="N7" s="9">
        <v>467864</v>
      </c>
      <c r="O7" s="7" t="s">
        <v>29</v>
      </c>
      <c r="P7" s="7" t="s">
        <v>30</v>
      </c>
      <c r="Q7" s="7" t="s">
        <v>59</v>
      </c>
      <c r="R7" s="7" t="s">
        <v>32</v>
      </c>
      <c r="S7" s="7" t="s">
        <v>29</v>
      </c>
      <c r="T7" s="10">
        <v>1.1618999999999999</v>
      </c>
      <c r="V7" s="11" t="s">
        <v>60</v>
      </c>
      <c r="W7" s="14">
        <v>44075</v>
      </c>
      <c r="X7" s="7"/>
      <c r="Y7" s="7"/>
      <c r="Z7" s="7"/>
      <c r="AA7" s="7"/>
    </row>
    <row r="8" spans="1:27" x14ac:dyDescent="0.25">
      <c r="A8" s="6" t="s">
        <v>20</v>
      </c>
      <c r="B8" s="7" t="s">
        <v>21</v>
      </c>
      <c r="C8" s="7" t="s">
        <v>22</v>
      </c>
      <c r="D8" s="7" t="s">
        <v>23</v>
      </c>
      <c r="E8" s="7">
        <v>47534</v>
      </c>
      <c r="F8" s="7" t="s">
        <v>61</v>
      </c>
      <c r="G8" s="7" t="s">
        <v>62</v>
      </c>
      <c r="H8" s="8">
        <v>44046</v>
      </c>
      <c r="I8" s="7">
        <v>6</v>
      </c>
      <c r="J8" s="7" t="s">
        <v>26</v>
      </c>
      <c r="K8" s="7" t="s">
        <v>63</v>
      </c>
      <c r="L8" s="7" t="s">
        <v>64</v>
      </c>
      <c r="M8" s="7">
        <v>2</v>
      </c>
      <c r="N8" s="9">
        <v>473932</v>
      </c>
      <c r="O8" s="7" t="s">
        <v>29</v>
      </c>
      <c r="P8" s="7" t="s">
        <v>30</v>
      </c>
      <c r="Q8" s="7" t="s">
        <v>59</v>
      </c>
      <c r="R8" s="7" t="s">
        <v>38</v>
      </c>
      <c r="S8" s="7" t="s">
        <v>29</v>
      </c>
      <c r="T8" s="10">
        <v>1.1618999999999999</v>
      </c>
      <c r="V8" s="15"/>
      <c r="W8" s="16"/>
      <c r="X8" s="7"/>
      <c r="Y8" s="7"/>
      <c r="Z8" s="7"/>
      <c r="AA8" s="7"/>
    </row>
    <row r="9" spans="1:27" x14ac:dyDescent="0.25">
      <c r="A9" s="6" t="s">
        <v>20</v>
      </c>
      <c r="B9" s="7" t="s">
        <v>21</v>
      </c>
      <c r="C9" s="7" t="s">
        <v>22</v>
      </c>
      <c r="D9" s="7" t="s">
        <v>23</v>
      </c>
      <c r="E9" s="7">
        <v>47575</v>
      </c>
      <c r="F9" s="7" t="s">
        <v>65</v>
      </c>
      <c r="G9" s="7" t="s">
        <v>66</v>
      </c>
      <c r="H9" s="8">
        <v>44046</v>
      </c>
      <c r="I9" s="7">
        <v>6</v>
      </c>
      <c r="J9" s="7" t="s">
        <v>26</v>
      </c>
      <c r="K9" s="7" t="s">
        <v>67</v>
      </c>
      <c r="L9" s="7" t="s">
        <v>68</v>
      </c>
      <c r="M9" s="7">
        <v>4</v>
      </c>
      <c r="N9" s="9">
        <v>907528</v>
      </c>
      <c r="O9" s="7" t="s">
        <v>29</v>
      </c>
      <c r="P9" s="7" t="s">
        <v>30</v>
      </c>
      <c r="Q9" s="7" t="s">
        <v>59</v>
      </c>
      <c r="R9" s="7" t="s">
        <v>38</v>
      </c>
      <c r="S9" s="7" t="s">
        <v>29</v>
      </c>
      <c r="T9" s="10">
        <v>1.1618999999999999</v>
      </c>
      <c r="V9" s="7"/>
      <c r="W9" s="7"/>
      <c r="X9" s="7"/>
      <c r="Y9" s="7"/>
      <c r="Z9" s="7"/>
      <c r="AA9" s="7"/>
    </row>
    <row r="10" spans="1:27" x14ac:dyDescent="0.25">
      <c r="A10" s="6" t="s">
        <v>20</v>
      </c>
      <c r="B10" s="7" t="s">
        <v>21</v>
      </c>
      <c r="C10" s="7" t="s">
        <v>22</v>
      </c>
      <c r="D10" s="7" t="s">
        <v>23</v>
      </c>
      <c r="E10" s="7">
        <v>47652</v>
      </c>
      <c r="F10" s="7" t="s">
        <v>24</v>
      </c>
      <c r="G10" s="7" t="s">
        <v>69</v>
      </c>
      <c r="H10" s="8">
        <v>44047</v>
      </c>
      <c r="I10" s="7">
        <v>6</v>
      </c>
      <c r="J10" s="7" t="s">
        <v>26</v>
      </c>
      <c r="K10" s="7" t="s">
        <v>27</v>
      </c>
      <c r="L10" s="7" t="s">
        <v>28</v>
      </c>
      <c r="M10" s="7">
        <v>6</v>
      </c>
      <c r="N10" s="9">
        <v>214758</v>
      </c>
      <c r="O10" s="7" t="s">
        <v>29</v>
      </c>
      <c r="P10" s="7" t="s">
        <v>30</v>
      </c>
      <c r="Q10" s="7" t="s">
        <v>59</v>
      </c>
      <c r="R10" s="7" t="s">
        <v>32</v>
      </c>
      <c r="S10" s="7" t="s">
        <v>29</v>
      </c>
      <c r="T10" s="10">
        <v>1.1618999999999999</v>
      </c>
      <c r="V10" s="17" t="s">
        <v>70</v>
      </c>
      <c r="W10" s="18"/>
      <c r="X10" s="7"/>
      <c r="Y10" s="19" t="s">
        <v>71</v>
      </c>
      <c r="Z10" s="20"/>
      <c r="AA10" s="21"/>
    </row>
    <row r="11" spans="1:27" x14ac:dyDescent="0.25">
      <c r="A11" s="6" t="s">
        <v>20</v>
      </c>
      <c r="B11" s="7" t="s">
        <v>21</v>
      </c>
      <c r="C11" s="7" t="s">
        <v>22</v>
      </c>
      <c r="D11" s="7" t="s">
        <v>23</v>
      </c>
      <c r="E11" s="7">
        <v>47416</v>
      </c>
      <c r="F11" s="7" t="s">
        <v>72</v>
      </c>
      <c r="G11" s="7" t="s">
        <v>73</v>
      </c>
      <c r="H11" s="8">
        <v>44047</v>
      </c>
      <c r="I11" s="7">
        <v>6</v>
      </c>
      <c r="J11" s="7" t="s">
        <v>26</v>
      </c>
      <c r="K11" s="7" t="s">
        <v>74</v>
      </c>
      <c r="L11" s="7" t="s">
        <v>75</v>
      </c>
      <c r="M11" s="7">
        <v>8</v>
      </c>
      <c r="N11" s="9">
        <v>1008336</v>
      </c>
      <c r="O11" s="7" t="s">
        <v>29</v>
      </c>
      <c r="P11" s="7" t="s">
        <v>30</v>
      </c>
      <c r="Q11" s="7" t="s">
        <v>59</v>
      </c>
      <c r="R11" s="7" t="s">
        <v>38</v>
      </c>
      <c r="S11" s="7" t="s">
        <v>29</v>
      </c>
      <c r="T11" s="10">
        <v>1.1618999999999999</v>
      </c>
      <c r="V11" s="22" t="s">
        <v>76</v>
      </c>
      <c r="W11" s="23">
        <f>SUMIFS(N:N,S:S,"Repuestos",P:P,"Actual")</f>
        <v>37030</v>
      </c>
      <c r="X11" s="24"/>
      <c r="Y11" s="19" t="s">
        <v>77</v>
      </c>
      <c r="Z11" s="21"/>
      <c r="AA11" s="25" t="s">
        <v>78</v>
      </c>
    </row>
    <row r="12" spans="1:27" x14ac:dyDescent="0.25">
      <c r="A12" s="6" t="s">
        <v>20</v>
      </c>
      <c r="B12" s="7" t="s">
        <v>21</v>
      </c>
      <c r="C12" s="7" t="s">
        <v>22</v>
      </c>
      <c r="D12" s="7" t="s">
        <v>23</v>
      </c>
      <c r="E12" s="7">
        <v>47534</v>
      </c>
      <c r="F12" s="7" t="s">
        <v>61</v>
      </c>
      <c r="G12" s="7" t="s">
        <v>79</v>
      </c>
      <c r="H12" s="8">
        <v>44047</v>
      </c>
      <c r="I12" s="7">
        <v>6</v>
      </c>
      <c r="J12" s="7" t="s">
        <v>26</v>
      </c>
      <c r="K12" s="7" t="s">
        <v>74</v>
      </c>
      <c r="L12" s="7" t="s">
        <v>75</v>
      </c>
      <c r="M12" s="7">
        <v>4</v>
      </c>
      <c r="N12" s="9">
        <v>947864</v>
      </c>
      <c r="O12" s="7" t="s">
        <v>29</v>
      </c>
      <c r="P12" s="7" t="s">
        <v>30</v>
      </c>
      <c r="Q12" s="7" t="s">
        <v>59</v>
      </c>
      <c r="R12" s="7" t="s">
        <v>38</v>
      </c>
      <c r="S12" s="7" t="s">
        <v>29</v>
      </c>
      <c r="T12" s="10">
        <v>1.1618999999999999</v>
      </c>
      <c r="V12" s="22" t="s">
        <v>80</v>
      </c>
      <c r="W12" s="23">
        <f>SUMIFS(N:N,S:S,"Repuestos",P:P,"Actual")</f>
        <v>37030</v>
      </c>
      <c r="X12" s="24"/>
      <c r="Y12" s="26" t="s">
        <v>81</v>
      </c>
      <c r="Z12" s="26" t="s">
        <v>82</v>
      </c>
      <c r="AA12" s="27"/>
    </row>
    <row r="13" spans="1:27" x14ac:dyDescent="0.25">
      <c r="A13" s="6" t="s">
        <v>20</v>
      </c>
      <c r="B13" s="7" t="s">
        <v>21</v>
      </c>
      <c r="C13" s="7" t="s">
        <v>22</v>
      </c>
      <c r="D13" s="7" t="s">
        <v>23</v>
      </c>
      <c r="E13" s="7">
        <v>47652</v>
      </c>
      <c r="F13" s="7" t="s">
        <v>24</v>
      </c>
      <c r="G13" s="7" t="s">
        <v>83</v>
      </c>
      <c r="H13" s="8">
        <v>44047</v>
      </c>
      <c r="I13" s="7">
        <v>6</v>
      </c>
      <c r="J13" s="7" t="s">
        <v>26</v>
      </c>
      <c r="K13" s="7" t="s">
        <v>27</v>
      </c>
      <c r="L13" s="7" t="s">
        <v>28</v>
      </c>
      <c r="M13" s="7">
        <v>6</v>
      </c>
      <c r="N13" s="9">
        <v>214758</v>
      </c>
      <c r="O13" s="7" t="s">
        <v>29</v>
      </c>
      <c r="P13" s="7" t="s">
        <v>30</v>
      </c>
      <c r="Q13" s="7" t="s">
        <v>59</v>
      </c>
      <c r="R13" s="7" t="s">
        <v>32</v>
      </c>
      <c r="S13" s="7" t="s">
        <v>29</v>
      </c>
      <c r="T13" s="10">
        <v>1.1618999999999999</v>
      </c>
      <c r="V13" s="22" t="s">
        <v>84</v>
      </c>
      <c r="W13" s="28">
        <f>+IF(W11&lt;=Z15,AA15,IF(W11&lt;=Z14,AA14,IF(W11&gt;=Y13,AA13)))</f>
        <v>9.4999999999999998E-3</v>
      </c>
      <c r="X13" s="24"/>
      <c r="Y13" s="29">
        <v>25000000</v>
      </c>
      <c r="Z13" s="30" t="s">
        <v>85</v>
      </c>
      <c r="AA13" s="31">
        <v>1.4999999999999999E-2</v>
      </c>
    </row>
    <row r="14" spans="1:27" x14ac:dyDescent="0.25">
      <c r="A14" s="6" t="s">
        <v>20</v>
      </c>
      <c r="B14" s="7" t="s">
        <v>21</v>
      </c>
      <c r="C14" s="7" t="s">
        <v>22</v>
      </c>
      <c r="D14" s="7" t="s">
        <v>23</v>
      </c>
      <c r="E14" s="7">
        <v>47416</v>
      </c>
      <c r="F14" s="7" t="s">
        <v>72</v>
      </c>
      <c r="G14" s="7" t="s">
        <v>86</v>
      </c>
      <c r="H14" s="8">
        <v>44048</v>
      </c>
      <c r="I14" s="7">
        <v>6</v>
      </c>
      <c r="J14" s="7" t="s">
        <v>26</v>
      </c>
      <c r="K14" s="7" t="s">
        <v>67</v>
      </c>
      <c r="L14" s="7" t="s">
        <v>68</v>
      </c>
      <c r="M14" s="7">
        <v>4</v>
      </c>
      <c r="N14" s="9">
        <v>504168</v>
      </c>
      <c r="O14" s="7" t="s">
        <v>29</v>
      </c>
      <c r="P14" s="7" t="s">
        <v>30</v>
      </c>
      <c r="Q14" s="7" t="s">
        <v>59</v>
      </c>
      <c r="R14" s="7" t="s">
        <v>38</v>
      </c>
      <c r="S14" s="7" t="s">
        <v>29</v>
      </c>
      <c r="T14" s="10">
        <v>1.1618999999999999</v>
      </c>
      <c r="V14" s="22" t="s">
        <v>87</v>
      </c>
      <c r="W14" s="23">
        <f>+W12*W13</f>
        <v>351.78499999999997</v>
      </c>
      <c r="X14" s="24"/>
      <c r="Y14" s="32">
        <v>12000000</v>
      </c>
      <c r="Z14" s="33">
        <v>24999999</v>
      </c>
      <c r="AA14" s="34">
        <v>1.35E-2</v>
      </c>
    </row>
    <row r="15" spans="1:27" x14ac:dyDescent="0.25">
      <c r="A15" s="6" t="s">
        <v>20</v>
      </c>
      <c r="B15" s="7" t="s">
        <v>21</v>
      </c>
      <c r="C15" s="7" t="s">
        <v>22</v>
      </c>
      <c r="D15" s="7" t="s">
        <v>23</v>
      </c>
      <c r="E15" s="7">
        <v>51157</v>
      </c>
      <c r="F15" s="7" t="s">
        <v>88</v>
      </c>
      <c r="G15" s="7" t="s">
        <v>89</v>
      </c>
      <c r="H15" s="8">
        <v>44048</v>
      </c>
      <c r="I15" s="7">
        <v>6</v>
      </c>
      <c r="J15" s="7" t="s">
        <v>26</v>
      </c>
      <c r="K15" s="7" t="s">
        <v>90</v>
      </c>
      <c r="L15" s="7" t="s">
        <v>91</v>
      </c>
      <c r="M15" s="7">
        <v>4</v>
      </c>
      <c r="N15" s="9">
        <v>114532</v>
      </c>
      <c r="O15" s="7" t="s">
        <v>29</v>
      </c>
      <c r="P15" s="7" t="s">
        <v>30</v>
      </c>
      <c r="Q15" s="7" t="s">
        <v>59</v>
      </c>
      <c r="R15" s="7" t="s">
        <v>32</v>
      </c>
      <c r="S15" s="7" t="s">
        <v>29</v>
      </c>
      <c r="T15" s="10">
        <v>1.1618999999999999</v>
      </c>
      <c r="V15" s="22"/>
      <c r="W15" s="35"/>
      <c r="X15" s="24"/>
      <c r="Y15" s="36">
        <v>0</v>
      </c>
      <c r="Z15" s="32">
        <v>11999999</v>
      </c>
      <c r="AA15" s="37">
        <v>9.4999999999999998E-3</v>
      </c>
    </row>
    <row r="16" spans="1:27" x14ac:dyDescent="0.25">
      <c r="A16" s="6" t="s">
        <v>20</v>
      </c>
      <c r="B16" s="7" t="s">
        <v>21</v>
      </c>
      <c r="C16" s="7" t="s">
        <v>22</v>
      </c>
      <c r="D16" s="7" t="s">
        <v>23</v>
      </c>
      <c r="E16" s="7">
        <v>4248</v>
      </c>
      <c r="F16" s="7" t="s">
        <v>92</v>
      </c>
      <c r="G16" s="7" t="s">
        <v>93</v>
      </c>
      <c r="H16" s="8">
        <v>44049</v>
      </c>
      <c r="I16" s="7">
        <v>6</v>
      </c>
      <c r="J16" s="7" t="s">
        <v>26</v>
      </c>
      <c r="K16" s="7" t="s">
        <v>94</v>
      </c>
      <c r="L16" s="7" t="s">
        <v>95</v>
      </c>
      <c r="M16" s="7">
        <v>1</v>
      </c>
      <c r="N16" s="9">
        <v>346883</v>
      </c>
      <c r="O16" s="7" t="s">
        <v>96</v>
      </c>
      <c r="P16" s="7" t="s">
        <v>30</v>
      </c>
      <c r="Q16" s="7" t="s">
        <v>59</v>
      </c>
      <c r="R16" s="7" t="s">
        <v>32</v>
      </c>
      <c r="S16" s="7" t="s">
        <v>29</v>
      </c>
      <c r="T16" s="10">
        <v>1.1618999999999999</v>
      </c>
      <c r="V16" s="38" t="s">
        <v>97</v>
      </c>
      <c r="W16" s="39">
        <f>+W14</f>
        <v>351.78499999999997</v>
      </c>
      <c r="X16" s="24"/>
      <c r="Y16" s="40"/>
      <c r="Z16" s="40"/>
      <c r="AA16" s="41"/>
    </row>
    <row r="17" spans="1:27" x14ac:dyDescent="0.25">
      <c r="A17" s="6" t="s">
        <v>20</v>
      </c>
      <c r="B17" s="7" t="s">
        <v>21</v>
      </c>
      <c r="C17" s="7" t="s">
        <v>22</v>
      </c>
      <c r="D17" s="7" t="s">
        <v>23</v>
      </c>
      <c r="E17" s="7" t="s">
        <v>98</v>
      </c>
      <c r="F17" s="7" t="s">
        <v>99</v>
      </c>
      <c r="G17" s="7" t="s">
        <v>100</v>
      </c>
      <c r="H17" s="8">
        <v>44049</v>
      </c>
      <c r="I17" s="7">
        <v>6</v>
      </c>
      <c r="J17" s="7" t="s">
        <v>26</v>
      </c>
      <c r="K17" s="7" t="s">
        <v>101</v>
      </c>
      <c r="L17" s="7" t="s">
        <v>102</v>
      </c>
      <c r="M17" s="7">
        <v>1</v>
      </c>
      <c r="N17" s="9">
        <v>59985</v>
      </c>
      <c r="O17" s="7" t="s">
        <v>37</v>
      </c>
      <c r="P17" s="7" t="s">
        <v>30</v>
      </c>
      <c r="Q17" s="7" t="s">
        <v>59</v>
      </c>
      <c r="R17" s="7" t="s">
        <v>38</v>
      </c>
      <c r="S17" s="7" t="s">
        <v>37</v>
      </c>
      <c r="T17" s="10">
        <v>1.1618999999999999</v>
      </c>
      <c r="V17" s="7"/>
      <c r="W17" s="7"/>
      <c r="X17" s="42"/>
      <c r="Y17" s="40"/>
      <c r="Z17" s="40"/>
      <c r="AA17" s="41"/>
    </row>
    <row r="18" spans="1:27" x14ac:dyDescent="0.25">
      <c r="A18" s="6" t="s">
        <v>20</v>
      </c>
      <c r="B18" s="7" t="s">
        <v>21</v>
      </c>
      <c r="C18" s="7" t="s">
        <v>22</v>
      </c>
      <c r="D18" s="7" t="s">
        <v>23</v>
      </c>
      <c r="E18" s="7">
        <v>40430</v>
      </c>
      <c r="F18" s="7" t="s">
        <v>103</v>
      </c>
      <c r="G18" s="7" t="s">
        <v>104</v>
      </c>
      <c r="H18" s="8">
        <v>44050</v>
      </c>
      <c r="I18" s="7">
        <v>6</v>
      </c>
      <c r="J18" s="7" t="s">
        <v>26</v>
      </c>
      <c r="K18" s="7" t="s">
        <v>63</v>
      </c>
      <c r="L18" s="7" t="s">
        <v>64</v>
      </c>
      <c r="M18" s="7">
        <v>4</v>
      </c>
      <c r="N18" s="9">
        <v>90664</v>
      </c>
      <c r="O18" s="7" t="s">
        <v>29</v>
      </c>
      <c r="P18" s="7" t="s">
        <v>30</v>
      </c>
      <c r="Q18" s="7" t="s">
        <v>59</v>
      </c>
      <c r="R18" s="7" t="s">
        <v>38</v>
      </c>
      <c r="S18" s="7" t="s">
        <v>29</v>
      </c>
      <c r="T18" s="10">
        <v>1.1618999999999999</v>
      </c>
      <c r="V18" s="43"/>
      <c r="W18" s="44"/>
      <c r="X18" s="42"/>
      <c r="Y18" s="45"/>
      <c r="Z18" s="40"/>
      <c r="AA18" s="41"/>
    </row>
    <row r="19" spans="1:27" x14ac:dyDescent="0.25">
      <c r="A19" s="6" t="s">
        <v>20</v>
      </c>
      <c r="B19" s="7" t="s">
        <v>21</v>
      </c>
      <c r="C19" s="7" t="s">
        <v>22</v>
      </c>
      <c r="D19" s="7" t="s">
        <v>23</v>
      </c>
      <c r="E19" s="7" t="s">
        <v>105</v>
      </c>
      <c r="F19" s="7" t="s">
        <v>106</v>
      </c>
      <c r="G19" s="7" t="s">
        <v>107</v>
      </c>
      <c r="H19" s="8">
        <v>44056</v>
      </c>
      <c r="I19" s="7">
        <v>6</v>
      </c>
      <c r="J19" s="7" t="s">
        <v>26</v>
      </c>
      <c r="K19" s="7" t="s">
        <v>108</v>
      </c>
      <c r="L19" s="7" t="s">
        <v>109</v>
      </c>
      <c r="M19" s="7">
        <v>10</v>
      </c>
      <c r="N19" s="9">
        <v>58740</v>
      </c>
      <c r="O19" s="7" t="s">
        <v>37</v>
      </c>
      <c r="P19" s="7" t="s">
        <v>30</v>
      </c>
      <c r="Q19" s="7" t="s">
        <v>59</v>
      </c>
      <c r="R19" s="7" t="s">
        <v>32</v>
      </c>
      <c r="S19" s="7" t="s">
        <v>29</v>
      </c>
      <c r="T19" s="10">
        <v>1.1618999999999999</v>
      </c>
      <c r="V19" s="17" t="s">
        <v>110</v>
      </c>
      <c r="W19" s="18"/>
      <c r="X19" s="7"/>
      <c r="Y19" s="19" t="s">
        <v>111</v>
      </c>
      <c r="Z19" s="20"/>
      <c r="AA19" s="21"/>
    </row>
    <row r="20" spans="1:27" x14ac:dyDescent="0.25">
      <c r="A20" s="6" t="s">
        <v>20</v>
      </c>
      <c r="B20" s="7" t="s">
        <v>21</v>
      </c>
      <c r="C20" s="7" t="s">
        <v>22</v>
      </c>
      <c r="D20" s="7" t="s">
        <v>23</v>
      </c>
      <c r="E20" s="7">
        <v>40393</v>
      </c>
      <c r="F20" s="7" t="s">
        <v>112</v>
      </c>
      <c r="G20" s="7" t="s">
        <v>113</v>
      </c>
      <c r="H20" s="8">
        <v>44056</v>
      </c>
      <c r="I20" s="7">
        <v>6</v>
      </c>
      <c r="J20" s="7" t="s">
        <v>26</v>
      </c>
      <c r="K20" s="7" t="s">
        <v>90</v>
      </c>
      <c r="L20" s="7" t="s">
        <v>91</v>
      </c>
      <c r="M20" s="7">
        <v>4</v>
      </c>
      <c r="N20" s="9">
        <v>109756</v>
      </c>
      <c r="O20" s="7" t="s">
        <v>29</v>
      </c>
      <c r="P20" s="7" t="s">
        <v>30</v>
      </c>
      <c r="Q20" s="7" t="s">
        <v>59</v>
      </c>
      <c r="R20" s="7" t="s">
        <v>32</v>
      </c>
      <c r="S20" s="7" t="s">
        <v>29</v>
      </c>
      <c r="T20" s="10">
        <v>1.1618999999999999</v>
      </c>
      <c r="V20" s="22" t="s">
        <v>114</v>
      </c>
      <c r="W20" s="23">
        <f>SUMIFS(N:N,S:S,"Neumaticos",P:P,"Actual")</f>
        <v>5277873</v>
      </c>
      <c r="X20" s="24"/>
      <c r="Y20" s="19" t="s">
        <v>77</v>
      </c>
      <c r="Z20" s="21"/>
      <c r="AA20" s="25" t="s">
        <v>78</v>
      </c>
    </row>
    <row r="21" spans="1:27" x14ac:dyDescent="0.25">
      <c r="A21" s="6" t="s">
        <v>20</v>
      </c>
      <c r="B21" s="7" t="s">
        <v>21</v>
      </c>
      <c r="C21" s="7" t="s">
        <v>22</v>
      </c>
      <c r="D21" s="7" t="s">
        <v>23</v>
      </c>
      <c r="E21" s="7">
        <v>59058</v>
      </c>
      <c r="F21" s="7" t="s">
        <v>115</v>
      </c>
      <c r="G21" s="7" t="s">
        <v>116</v>
      </c>
      <c r="H21" s="8">
        <v>44064</v>
      </c>
      <c r="I21" s="7">
        <v>6</v>
      </c>
      <c r="J21" s="7" t="s">
        <v>26</v>
      </c>
      <c r="K21" s="7" t="s">
        <v>90</v>
      </c>
      <c r="L21" s="7" t="s">
        <v>91</v>
      </c>
      <c r="M21" s="7">
        <v>4</v>
      </c>
      <c r="N21" s="9">
        <v>188512</v>
      </c>
      <c r="O21" s="7" t="s">
        <v>29</v>
      </c>
      <c r="P21" s="7" t="s">
        <v>30</v>
      </c>
      <c r="Q21" s="7" t="s">
        <v>59</v>
      </c>
      <c r="R21" s="7" t="s">
        <v>32</v>
      </c>
      <c r="S21" s="7" t="s">
        <v>29</v>
      </c>
      <c r="T21" s="10">
        <v>1.1618999999999999</v>
      </c>
      <c r="V21" s="22" t="s">
        <v>117</v>
      </c>
      <c r="W21" s="23">
        <f>SUMIFS(N:N,S:S,"Neumaticos",P:P,"Actual")</f>
        <v>5277873</v>
      </c>
      <c r="X21" s="24"/>
      <c r="Y21" s="26" t="s">
        <v>81</v>
      </c>
      <c r="Z21" s="26" t="s">
        <v>82</v>
      </c>
      <c r="AA21" s="27"/>
    </row>
    <row r="22" spans="1:27" x14ac:dyDescent="0.25">
      <c r="V22" s="22" t="s">
        <v>84</v>
      </c>
      <c r="W22" s="28">
        <f>+IF(W20&lt;=Z24,AA24,IF(W20&lt;=Z23,AA23,IF(W20&gt;=Y22,AA22)))</f>
        <v>5.0000000000000001E-3</v>
      </c>
      <c r="X22" s="24"/>
      <c r="Y22" s="29">
        <v>25000000</v>
      </c>
      <c r="Z22" s="30" t="s">
        <v>85</v>
      </c>
      <c r="AA22" s="31">
        <v>0.01</v>
      </c>
    </row>
    <row r="23" spans="1:27" x14ac:dyDescent="0.25">
      <c r="V23" s="22" t="s">
        <v>87</v>
      </c>
      <c r="W23" s="23">
        <f>+W21*W22</f>
        <v>26389.365000000002</v>
      </c>
      <c r="X23" s="24"/>
      <c r="Y23" s="32">
        <v>12000000</v>
      </c>
      <c r="Z23" s="33">
        <v>24999999</v>
      </c>
      <c r="AA23" s="34">
        <v>7.4999999999999997E-3</v>
      </c>
    </row>
    <row r="24" spans="1:27" x14ac:dyDescent="0.25">
      <c r="V24" s="22"/>
      <c r="W24" s="35"/>
      <c r="X24" s="24"/>
      <c r="Y24" s="36">
        <v>0</v>
      </c>
      <c r="Z24" s="32">
        <v>11999999</v>
      </c>
      <c r="AA24" s="37">
        <v>5.0000000000000001E-3</v>
      </c>
    </row>
    <row r="25" spans="1:27" x14ac:dyDescent="0.25">
      <c r="V25" s="38" t="s">
        <v>118</v>
      </c>
      <c r="W25" s="39">
        <f>+W23</f>
        <v>26389.365000000002</v>
      </c>
      <c r="X25" s="24"/>
      <c r="Y25" s="40"/>
      <c r="Z25" s="40"/>
      <c r="AA25" s="41"/>
    </row>
    <row r="26" spans="1:27" x14ac:dyDescent="0.25">
      <c r="V26" s="7"/>
      <c r="W26" s="7"/>
      <c r="X26" s="7"/>
      <c r="Y26" s="7"/>
      <c r="Z26" s="7"/>
      <c r="AA26" s="7"/>
    </row>
    <row r="27" spans="1:27" x14ac:dyDescent="0.25">
      <c r="V27" s="7"/>
      <c r="W27" s="7"/>
      <c r="X27" s="42"/>
      <c r="Y27" s="40"/>
      <c r="Z27" s="40"/>
      <c r="AA27" s="41"/>
    </row>
    <row r="28" spans="1:27" x14ac:dyDescent="0.25">
      <c r="V28" s="17" t="s">
        <v>119</v>
      </c>
      <c r="W28" s="18"/>
      <c r="X28" s="42"/>
      <c r="Y28" s="19" t="s">
        <v>120</v>
      </c>
      <c r="Z28" s="20"/>
      <c r="AA28" s="21"/>
    </row>
    <row r="29" spans="1:27" x14ac:dyDescent="0.25">
      <c r="V29" s="22" t="s">
        <v>121</v>
      </c>
      <c r="W29" s="46">
        <f>+$T$2</f>
        <v>1.1618999999999999</v>
      </c>
      <c r="X29" s="42"/>
      <c r="Y29" s="19" t="s">
        <v>77</v>
      </c>
      <c r="Z29" s="21"/>
      <c r="AA29" s="25" t="s">
        <v>122</v>
      </c>
    </row>
    <row r="30" spans="1:27" x14ac:dyDescent="0.25">
      <c r="V30" s="22" t="s">
        <v>123</v>
      </c>
      <c r="W30" s="23">
        <f>+IF(W29&lt;=Z35,AA35,IF(W29&lt;=Z34,AA34,IF(W29&lt;=Z33,AA33,IF(W29&lt;=Z32,AA32,IF(W29&gt;=Y31,AA31)))))</f>
        <v>75600</v>
      </c>
      <c r="X30" s="7"/>
      <c r="Y30" s="26" t="s">
        <v>81</v>
      </c>
      <c r="Z30" s="26" t="s">
        <v>82</v>
      </c>
      <c r="AA30" s="47"/>
    </row>
    <row r="31" spans="1:27" x14ac:dyDescent="0.25">
      <c r="V31" s="48"/>
      <c r="W31" s="49"/>
      <c r="X31" s="24"/>
      <c r="Y31" s="50">
        <v>1.2</v>
      </c>
      <c r="Z31" s="30" t="s">
        <v>85</v>
      </c>
      <c r="AA31" s="23">
        <v>80500</v>
      </c>
    </row>
    <row r="32" spans="1:27" x14ac:dyDescent="0.25">
      <c r="V32" s="38" t="s">
        <v>124</v>
      </c>
      <c r="W32" s="39">
        <f>+W30</f>
        <v>75600</v>
      </c>
      <c r="X32" s="24"/>
      <c r="Y32" s="50">
        <v>1.1000000000000001</v>
      </c>
      <c r="Z32" s="31">
        <v>1.1999</v>
      </c>
      <c r="AA32" s="23">
        <v>75600</v>
      </c>
    </row>
    <row r="33" spans="22:27" x14ac:dyDescent="0.25">
      <c r="V33" s="51"/>
      <c r="W33" s="52"/>
      <c r="X33" s="53"/>
      <c r="Y33" s="50">
        <v>1</v>
      </c>
      <c r="Z33" s="31">
        <v>1.0999000000000001</v>
      </c>
      <c r="AA33" s="23">
        <v>70000</v>
      </c>
    </row>
    <row r="34" spans="22:27" x14ac:dyDescent="0.25">
      <c r="V34" s="7"/>
      <c r="W34" s="7"/>
      <c r="X34" s="53"/>
      <c r="Y34" s="50">
        <v>0.9</v>
      </c>
      <c r="Z34" s="31">
        <v>0.99990000000000001</v>
      </c>
      <c r="AA34" s="23">
        <v>42000</v>
      </c>
    </row>
    <row r="35" spans="22:27" x14ac:dyDescent="0.25">
      <c r="V35" s="38" t="s">
        <v>125</v>
      </c>
      <c r="W35" s="54">
        <f>+W32+W25+W16</f>
        <v>102341.15000000001</v>
      </c>
      <c r="X35" s="53"/>
      <c r="Y35" s="50">
        <v>0</v>
      </c>
      <c r="Z35" s="31">
        <v>0.89990000000000003</v>
      </c>
      <c r="AA35" s="23">
        <v>0</v>
      </c>
    </row>
    <row r="36" spans="22:27" x14ac:dyDescent="0.25">
      <c r="V36" s="7"/>
      <c r="W36" s="7"/>
      <c r="X36" s="53"/>
      <c r="Y36" s="55"/>
      <c r="Z36" s="56"/>
      <c r="AA36" s="57"/>
    </row>
  </sheetData>
  <mergeCells count="12">
    <mergeCell ref="Y20:Z20"/>
    <mergeCell ref="AA20:AA21"/>
    <mergeCell ref="V28:W28"/>
    <mergeCell ref="Y28:AA28"/>
    <mergeCell ref="Y29:Z29"/>
    <mergeCell ref="AA29:AA30"/>
    <mergeCell ref="V10:W10"/>
    <mergeCell ref="Y10:AA10"/>
    <mergeCell ref="Y11:Z11"/>
    <mergeCell ref="AA11:AA12"/>
    <mergeCell ref="V19:W19"/>
    <mergeCell ref="Y19:AA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2020_09_16858030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2020-09-29T20:09:52Z</dcterms:created>
  <dcterms:modified xsi:type="dcterms:W3CDTF">2020-09-29T20:09:53Z</dcterms:modified>
</cp:coreProperties>
</file>