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7936AF5-AB8F-4EF7-AA84-C3AE12388DD7}" xr6:coauthVersionLast="46" xr6:coauthVersionMax="46" xr10:uidLastSave="{00000000-0000-0000-0000-000000000000}"/>
  <bookViews>
    <workbookView xWindow="-108" yWindow="-108" windowWidth="23256" windowHeight="12576" xr2:uid="{602CBA14-DB06-4C11-8375-F76B24963A69}"/>
  </bookViews>
  <sheets>
    <sheet name="2020_12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<sst xmlns="http://schemas.openxmlformats.org/spreadsheetml/2006/main" count="685" uniqueCount="175">
  <si>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</si>
  <si>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</si>
  <si>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</si>
  <si>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</si>
  <si>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</si>
  <si>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</si>
  <si>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</si>
  <si>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</si>
  <si>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</si>
  <si>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</si>
  <si>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</si>
  <si>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</si>
  <si>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</si>
  <si>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</si>
  <si>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</si>
  <si>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</si>
  <si>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</si>
  <si>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</si>
  <si>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</si>
  <si>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2020_12_08696608</t>
  </si>
  <si>
    <t xml:space="preserve">ORELLANA DAZA VASCO RAMON                    </t>
  </si>
  <si>
    <t>B3</t>
  </si>
  <si>
    <t>08696608-5</t>
  </si>
  <si>
    <t xml:space="preserve">C1269 </t>
  </si>
  <si>
    <t xml:space="preserve">SOPORTE "G" BARANDA </t>
  </si>
  <si>
    <t>FV-A-0000-02034890</t>
  </si>
  <si>
    <t xml:space="preserve">CHILLAN FLOTACENTRO </t>
  </si>
  <si>
    <t>0076105358-2-0</t>
  </si>
  <si>
    <t xml:space="preserve">INDUSTRIA METALMECANICA RODAMEG LTDA </t>
  </si>
  <si>
    <t>Repuestos</t>
  </si>
  <si>
    <t>Otros meses</t>
  </si>
  <si>
    <t>Factura</t>
  </si>
  <si>
    <t>Venta Pendiente</t>
  </si>
  <si>
    <t>Neumaticos</t>
  </si>
  <si>
    <t>FV-A-0000-02034934</t>
  </si>
  <si>
    <t>FV-A-0000-02034959</t>
  </si>
  <si>
    <t>Nombre</t>
  </si>
  <si>
    <t>FV-A-0000-02034963</t>
  </si>
  <si>
    <t>Cod Vendedor</t>
  </si>
  <si>
    <t xml:space="preserve">C5003 </t>
  </si>
  <si>
    <t xml:space="preserve">PUNTA DE LANZA P/REMOLQUES ALEMANA </t>
  </si>
  <si>
    <t>FV-A-0000-02043355</t>
  </si>
  <si>
    <t>Rut</t>
  </si>
  <si>
    <t xml:space="preserve">C1270 </t>
  </si>
  <si>
    <t xml:space="preserve">BISAGRA BARANDA </t>
  </si>
  <si>
    <t>FV-A-0000-02048661</t>
  </si>
  <si>
    <t>Mes Pago</t>
  </si>
  <si>
    <t>FV-A-0000-02054954</t>
  </si>
  <si>
    <t xml:space="preserve">C5077 </t>
  </si>
  <si>
    <t xml:space="preserve">PORTA NEUMATICO REPUESTO (EUROPEO) </t>
  </si>
  <si>
    <t>FV-A-0000-02054975</t>
  </si>
  <si>
    <t>FV-A-0000-02066290</t>
  </si>
  <si>
    <t>COMISION REPUESTOS</t>
  </si>
  <si>
    <t>Tabla de Cumplimiento Repuestos</t>
  </si>
  <si>
    <t>FV-A-0000-02066434</t>
  </si>
  <si>
    <t>VENTA TOTAL PERIODO ACTUAL</t>
  </si>
  <si>
    <t>Ventas</t>
  </si>
  <si>
    <t>% Comisión</t>
  </si>
  <si>
    <t xml:space="preserve">235/75R15 8PR 110/107Q SL366 GOODR </t>
  </si>
  <si>
    <t>FV-A-0000-02125494</t>
  </si>
  <si>
    <t>0013381254-7-0</t>
  </si>
  <si>
    <t xml:space="preserve">RIVERA POBLETE LUIS ALFONSO </t>
  </si>
  <si>
    <t>VENTA NORMAL</t>
  </si>
  <si>
    <t>Desde</t>
  </si>
  <si>
    <t>Hasta</t>
  </si>
  <si>
    <t xml:space="preserve">ZAA06 </t>
  </si>
  <si>
    <t>ALINEACION FURGON/VAN/CAMION 3/4 - FLOTA</t>
  </si>
  <si>
    <t>Servicios</t>
  </si>
  <si>
    <t>COMISION NORMAL (%)</t>
  </si>
  <si>
    <t>o mas</t>
  </si>
  <si>
    <t xml:space="preserve">ZBAL3 </t>
  </si>
  <si>
    <t>BALANCEO LIVIANOS (PLOMO NORMAL) - FLOTA</t>
  </si>
  <si>
    <t>COMISION NORMAL ($)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</si>
  <si>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</si>
  <si>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</si>
  <si>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</si>
  <si>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</si>
  <si>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>TOTAL COMISION REPUESTOS</t>
  </si>
  <si>
    <t xml:space="preserve">11R22.5 16PR 148/145J CB972W GOODR </t>
  </si>
  <si>
    <t>FV-A-0000-02142355</t>
  </si>
  <si>
    <t>VENTA POR DOCUMENTAR  A LA FECHA DE CORTE</t>
  </si>
  <si>
    <t>LLANTA 8.25X22.5 10H TUB.LISO DISCO EURO</t>
  </si>
  <si>
    <t xml:space="preserve">MOP04 </t>
  </si>
  <si>
    <t xml:space="preserve">MONTAJE NEUM CAMION/BUS FIERRO - NORMAL </t>
  </si>
  <si>
    <t>FV-A-0000-02145685</t>
  </si>
  <si>
    <t>0076520416-K-0</t>
  </si>
  <si>
    <t xml:space="preserve">TRANSPORTES LUIS ALFONSO RIVERA POBLETE </t>
  </si>
  <si>
    <t>COMISION NEUMATICOS, LUBRICANTES, BATERIAS Y REMOLQUE</t>
  </si>
  <si>
    <t>Tabla de Cumplimiento Neumaticos, Lubricantes, Baterias y Remolques</t>
  </si>
  <si>
    <t xml:space="preserve">MOP21 </t>
  </si>
  <si>
    <t>MONTAJ NEUM FURGON/VAN/CAMION 3/4 -CAREN</t>
  </si>
  <si>
    <t xml:space="preserve">13R22.5 18PR 156/151F CB919 GOODR </t>
  </si>
  <si>
    <t>FV-A-0000-02331751</t>
  </si>
  <si>
    <t>0076112737-3-0</t>
  </si>
  <si>
    <t xml:space="preserve">TRANSPORTES MARDONES LTDA </t>
  </si>
  <si>
    <t>Actual</t>
  </si>
  <si>
    <t xml:space="preserve">185/65R14 86H RP28 GOODR </t>
  </si>
  <si>
    <t>FV-A-0000-02331848</t>
  </si>
  <si>
    <t>0013138115-8-0</t>
  </si>
  <si>
    <t xml:space="preserve">VILLEGAS AGUILERA MARCELINO ENRIQUE </t>
  </si>
  <si>
    <t xml:space="preserve">12R22.5 16PR 150/147F CB972 GOODR </t>
  </si>
  <si>
    <t>FV-A-0000-02332340</t>
  </si>
  <si>
    <t>0077469220-7-0</t>
  </si>
  <si>
    <t xml:space="preserve">MARCO SALGADO Y CIA LTDA </t>
  </si>
  <si>
    <t>FV-A-0000-02332599</t>
  </si>
  <si>
    <t>TOTAL COMISION NEU / LUB / BAT / REM</t>
  </si>
  <si>
    <t>FV-A-0000-02332650</t>
  </si>
  <si>
    <t xml:space="preserve">FILTRO AIRE TECFIL </t>
  </si>
  <si>
    <t>FV-A-0000-02332795</t>
  </si>
  <si>
    <t xml:space="preserve">C1313 </t>
  </si>
  <si>
    <t xml:space="preserve">BARRA FIJACION CARGA 2.29MTS /2.67MTS </t>
  </si>
  <si>
    <t>FV-A-0000-02332934</t>
  </si>
  <si>
    <t>0016186017-4-0</t>
  </si>
  <si>
    <t xml:space="preserve">SANCHEZ BECERRA JOSE </t>
  </si>
  <si>
    <t>Venta Normal</t>
  </si>
  <si>
    <t xml:space="preserve">295/80R22.5 18PR 154/149M GSR1W GOODR </t>
  </si>
  <si>
    <t>FV-A-0000-02333573</t>
  </si>
  <si>
    <t>0079829180-7-0</t>
  </si>
  <si>
    <t xml:space="preserve">YANEZ HERMANOS LIMITADA </t>
  </si>
  <si>
    <t>COMISION SERVICIOS</t>
  </si>
  <si>
    <t>Tabla de Cumplimiento Servicios</t>
  </si>
  <si>
    <t xml:space="preserve">195/70R14 91T RP28 GOODR </t>
  </si>
  <si>
    <t>FV-A-0000-02333857</t>
  </si>
  <si>
    <t>0015168905-1-0</t>
  </si>
  <si>
    <t xml:space="preserve">LAGOS BELLO DEMETRIO ANTONIO </t>
  </si>
  <si>
    <t>Comisión</t>
  </si>
  <si>
    <t xml:space="preserve">265/70R17 10PR 121/118Q SL366 GOODR </t>
  </si>
  <si>
    <t>FV-A-0000-02333969</t>
  </si>
  <si>
    <t>0005333171-8-0</t>
  </si>
  <si>
    <t xml:space="preserve">CASTILLO SALAZAR VICTOR JAVIER </t>
  </si>
  <si>
    <t xml:space="preserve">PASTILLA FRENO DEL.TRAS.(JGO) </t>
  </si>
  <si>
    <t>FV-A-0000-02334033</t>
  </si>
  <si>
    <t>0079968010-6-0</t>
  </si>
  <si>
    <t xml:space="preserve">SOC.DE TRANSPORTES LLICO LTDA. </t>
  </si>
  <si>
    <t>TOTAL VARIABLE</t>
  </si>
  <si>
    <t xml:space="preserve">C5074 </t>
  </si>
  <si>
    <t>CINTA C/RATCHET 2" C/GANCHO TIPO JJ 9MTS</t>
  </si>
  <si>
    <t>FV-A-0000-02334081</t>
  </si>
  <si>
    <t>0016293131-8-0</t>
  </si>
  <si>
    <t xml:space="preserve">QUIROZ FAUNDEZ SEBASTIAN JUSTINO </t>
  </si>
  <si>
    <t xml:space="preserve">C1562 </t>
  </si>
  <si>
    <t xml:space="preserve">LLANTA ARTILLERA TUBULAR 8.25X22.5 GRIS </t>
  </si>
  <si>
    <t xml:space="preserve">ZAA01 </t>
  </si>
  <si>
    <t xml:space="preserve">ALINEACION CAMION/BUS - NORMAL </t>
  </si>
  <si>
    <t>FV-A-0000-02334095</t>
  </si>
  <si>
    <t>TOTAL COMISION SERVICIOS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</si>
  <si>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</si>
  <si>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</si>
  <si>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</si>
  <si>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</si>
  <si>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 xml:space="preserve">C2551 </t>
  </si>
  <si>
    <t xml:space="preserve">LLANTA 8.25X22.5 10H TUB. DISCO AMERICA </t>
  </si>
  <si>
    <t>FV-A-0000-02334108</t>
  </si>
  <si>
    <t>0076071188-8-0</t>
  </si>
  <si>
    <t xml:space="preserve">SOC TRANSPORTES TRANS CAPI LTDA </t>
  </si>
  <si>
    <t>COMISION IMPULSO</t>
  </si>
  <si>
    <t xml:space="preserve">C5113 </t>
  </si>
  <si>
    <t xml:space="preserve">CINTA C/RATCHET 2" C/GANCHO TIPO JJ 12M </t>
  </si>
  <si>
    <t>FV-A-0000-02334121</t>
  </si>
  <si>
    <t>0010924620-4-0</t>
  </si>
  <si>
    <t xml:space="preserve">HERNANDEZ VALDES WILDO ENRIQUE </t>
  </si>
  <si>
    <t xml:space="preserve">HK150 </t>
  </si>
  <si>
    <t xml:space="preserve">BATERIA 150 AMP 1000 CCA HANKOOK </t>
  </si>
  <si>
    <t>FV-A-0000-02334183</t>
  </si>
  <si>
    <t>0011791055-5-0</t>
  </si>
  <si>
    <t xml:space="preserve">SANDOVAL SEPULVEDA ANGEL MARIO </t>
  </si>
  <si>
    <t>245/75R16 10PR 120/116S GIANTSAVER MAZZI</t>
  </si>
  <si>
    <t>FV-A-0000-02334411</t>
  </si>
  <si>
    <t>0016735906-K-0</t>
  </si>
  <si>
    <t xml:space="preserve">VALLEJOS FUENTEALBA MACKARENA ANDREA </t>
  </si>
  <si>
    <t xml:space="preserve">C2213 </t>
  </si>
  <si>
    <t>TAMBOR DE FRENO 8" 10 PERF.OUTBOARD EURO</t>
  </si>
  <si>
    <t>FV-A-0000-02334708</t>
  </si>
  <si>
    <t>0076061347-9-0</t>
  </si>
  <si>
    <t xml:space="preserve">TRANSPORTES LF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</si>
</sst>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15DB-1FE2-4250-AF3B-279B8A160848}">
  <sheetPr codeName="Hoja13">
    <tabColor rgb="FF00B050"/>
  </sheetPr>
  <dimension ref="A1:Z48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6640625" bestFit="1" customWidth="1"/>
    <col min="8" max="8" width="7.88671875" bestFit="1" customWidth="1"/>
    <col min="9" max="9" width="10.109375" bestFit="1" customWidth="1"/>
    <col min="10" max="10" width="14.77734375" bestFit="1" customWidth="1"/>
    <col min="11" max="11" width="11" bestFit="1" customWidth="1"/>
    <col min="12" max="12" width="28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43732</v>
      </c>
      <c r="I2" s="6">
        <v>17</v>
      </c>
      <c r="J2" s="6" t="s">
        <v>26</v>
      </c>
      <c r="K2" s="6" t="s">
        <v>27</v>
      </c>
      <c r="L2" s="6" t="s">
        <v>28</v>
      </c>
      <c r="M2" s="6">
        <v>20</v>
      </c>
      <c r="N2" s="8">
        <v>32860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34</v>
      </c>
      <c r="H3" s="7">
        <v>43732</v>
      </c>
      <c r="I3" s="6">
        <v>17</v>
      </c>
      <c r="J3" s="6" t="s">
        <v>26</v>
      </c>
      <c r="K3" s="6" t="s">
        <v>27</v>
      </c>
      <c r="L3" s="6" t="s">
        <v>28</v>
      </c>
      <c r="M3" s="6">
        <v>10</v>
      </c>
      <c r="N3" s="8">
        <v>16430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35</v>
      </c>
      <c r="H4" s="7">
        <v>43732</v>
      </c>
      <c r="I4" s="6">
        <v>17</v>
      </c>
      <c r="J4" s="6" t="s">
        <v>26</v>
      </c>
      <c r="K4" s="6" t="s">
        <v>27</v>
      </c>
      <c r="L4" s="6" t="s">
        <v>28</v>
      </c>
      <c r="M4" s="6">
        <v>20</v>
      </c>
      <c r="N4" s="8">
        <v>32860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36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37</v>
      </c>
      <c r="H5" s="7">
        <v>43732</v>
      </c>
      <c r="I5" s="6">
        <v>17</v>
      </c>
      <c r="J5" s="6" t="s">
        <v>26</v>
      </c>
      <c r="K5" s="6" t="s">
        <v>27</v>
      </c>
      <c r="L5" s="6" t="s">
        <v>28</v>
      </c>
      <c r="M5" s="6">
        <v>8</v>
      </c>
      <c r="N5" s="8">
        <v>13144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38</v>
      </c>
      <c r="V5" s="9" t="str">
        <f>+$C$2</f>
        <v>B3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39</v>
      </c>
      <c r="F6" s="6" t="s">
        <v>40</v>
      </c>
      <c r="G6" s="6" t="s">
        <v>41</v>
      </c>
      <c r="H6" s="7">
        <v>43742</v>
      </c>
      <c r="I6" s="6">
        <v>17</v>
      </c>
      <c r="J6" s="6" t="s">
        <v>26</v>
      </c>
      <c r="K6" s="6" t="s">
        <v>27</v>
      </c>
      <c r="L6" s="6" t="s">
        <v>28</v>
      </c>
      <c r="M6" s="6">
        <v>1</v>
      </c>
      <c r="N6" s="8">
        <v>37614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42</v>
      </c>
      <c r="V6" s="11" t="str">
        <f>+$D$2</f>
        <v>08696608-5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43</v>
      </c>
      <c r="F7" s="6" t="s">
        <v>44</v>
      </c>
      <c r="G7" s="6" t="s">
        <v>45</v>
      </c>
      <c r="H7" s="7">
        <v>43749</v>
      </c>
      <c r="I7" s="6">
        <v>17</v>
      </c>
      <c r="J7" s="6" t="s">
        <v>26</v>
      </c>
      <c r="K7" s="6" t="s">
        <v>27</v>
      </c>
      <c r="L7" s="6" t="s">
        <v>28</v>
      </c>
      <c r="M7" s="6">
        <v>18</v>
      </c>
      <c r="N7" s="8">
        <v>89496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46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23</v>
      </c>
      <c r="F8" s="6" t="s">
        <v>24</v>
      </c>
      <c r="G8" s="6" t="s">
        <v>47</v>
      </c>
      <c r="H8" s="7">
        <v>43761</v>
      </c>
      <c r="I8" s="6">
        <v>17</v>
      </c>
      <c r="J8" s="6" t="s">
        <v>26</v>
      </c>
      <c r="K8" s="6" t="s">
        <v>27</v>
      </c>
      <c r="L8" s="6" t="s">
        <v>28</v>
      </c>
      <c r="M8" s="6">
        <v>100</v>
      </c>
      <c r="N8" s="8">
        <v>171400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48</v>
      </c>
      <c r="F9" s="6" t="s">
        <v>49</v>
      </c>
      <c r="G9" s="6" t="s">
        <v>50</v>
      </c>
      <c r="H9" s="7">
        <v>43761</v>
      </c>
      <c r="I9" s="6">
        <v>17</v>
      </c>
      <c r="J9" s="6" t="s">
        <v>26</v>
      </c>
      <c r="K9" s="6" t="s">
        <v>27</v>
      </c>
      <c r="L9" s="6" t="s">
        <v>28</v>
      </c>
      <c r="M9" s="6">
        <v>1</v>
      </c>
      <c r="N9" s="8">
        <v>46693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51</v>
      </c>
      <c r="H10" s="7">
        <v>43782</v>
      </c>
      <c r="I10" s="6">
        <v>17</v>
      </c>
      <c r="J10" s="6" t="s">
        <v>26</v>
      </c>
      <c r="K10" s="6" t="s">
        <v>27</v>
      </c>
      <c r="L10" s="6" t="s">
        <v>28</v>
      </c>
      <c r="M10" s="6">
        <v>170</v>
      </c>
      <c r="N10" s="8">
        <v>291380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6" t="s">
        <v>54</v>
      </c>
      <c r="H11" s="7">
        <v>43782</v>
      </c>
      <c r="I11" s="6">
        <v>17</v>
      </c>
      <c r="J11" s="6" t="s">
        <v>26</v>
      </c>
      <c r="K11" s="6" t="s">
        <v>27</v>
      </c>
      <c r="L11" s="6" t="s">
        <v>28</v>
      </c>
      <c r="M11" s="6">
        <v>30</v>
      </c>
      <c r="N11" s="8">
        <v>51420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U11" s="20" t="s">
        <v>55</v>
      </c>
      <c r="V11" s="21">
        <f>IF(SUMIFS(N2:N20000,S2:S20000,"Repuestos",P2:P20000,"Actual")&lt;0,0,SUMIFS(N2:N20000,S2:S20000,"Repuestos",P2:P20000,"Actual"))</f>
        <v>813691</v>
      </c>
      <c r="W11" s="5"/>
      <c r="X11" s="17" t="s">
        <v>56</v>
      </c>
      <c r="Y11" s="19"/>
      <c r="Z11" s="22" t="s">
        <v>57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44331</v>
      </c>
      <c r="F12" s="6" t="s">
        <v>58</v>
      </c>
      <c r="G12" s="6" t="s">
        <v>59</v>
      </c>
      <c r="H12" s="7">
        <v>43860</v>
      </c>
      <c r="I12" s="6">
        <v>17</v>
      </c>
      <c r="J12" s="6" t="s">
        <v>26</v>
      </c>
      <c r="K12" s="6" t="s">
        <v>60</v>
      </c>
      <c r="L12" s="6" t="s">
        <v>61</v>
      </c>
      <c r="M12" s="6">
        <v>4</v>
      </c>
      <c r="N12" s="8">
        <v>287164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65</v>
      </c>
      <c r="F13" s="6" t="s">
        <v>66</v>
      </c>
      <c r="G13" s="6" t="s">
        <v>59</v>
      </c>
      <c r="H13" s="7">
        <v>43860</v>
      </c>
      <c r="I13" s="6">
        <v>17</v>
      </c>
      <c r="J13" s="6" t="s">
        <v>26</v>
      </c>
      <c r="K13" s="6" t="s">
        <v>60</v>
      </c>
      <c r="L13" s="6" t="s">
        <v>61</v>
      </c>
      <c r="M13" s="6">
        <v>1</v>
      </c>
      <c r="N13" s="8">
        <v>13193</v>
      </c>
      <c r="O13" s="6" t="s">
        <v>67</v>
      </c>
      <c r="P13" s="6" t="s">
        <v>30</v>
      </c>
      <c r="Q13" s="6" t="s">
        <v>31</v>
      </c>
      <c r="R13" s="6" t="s">
        <v>32</v>
      </c>
      <c r="S13" s="6" t="s">
        <v>67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70</v>
      </c>
      <c r="F14" s="6" t="s">
        <v>71</v>
      </c>
      <c r="G14" s="6" t="s">
        <v>59</v>
      </c>
      <c r="H14" s="7">
        <v>43860</v>
      </c>
      <c r="I14" s="6">
        <v>17</v>
      </c>
      <c r="J14" s="6" t="s">
        <v>26</v>
      </c>
      <c r="K14" s="6" t="s">
        <v>60</v>
      </c>
      <c r="L14" s="6" t="s">
        <v>61</v>
      </c>
      <c r="M14" s="6">
        <v>4</v>
      </c>
      <c r="N14" s="8">
        <v>10756</v>
      </c>
      <c r="O14" s="6" t="s">
        <v>67</v>
      </c>
      <c r="P14" s="6" t="s">
        <v>30</v>
      </c>
      <c r="Q14" s="6" t="s">
        <v>31</v>
      </c>
      <c r="R14" s="6" t="s">
        <v>32</v>
      </c>
      <c r="S14" s="6" t="s">
        <v>67</v>
      </c>
      <c r="U14" s="20" t="s">
        <v>72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73</v>
      </c>
      <c r="F15" s="6" t="s">
        <v>74</v>
      </c>
      <c r="G15" s="6" t="s">
        <v>59</v>
      </c>
      <c r="H15" s="7">
        <v>43860</v>
      </c>
      <c r="I15" s="6">
        <v>17</v>
      </c>
      <c r="J15" s="6" t="s">
        <v>26</v>
      </c>
      <c r="K15" s="6" t="s">
        <v>60</v>
      </c>
      <c r="L15" s="6" t="s">
        <v>61</v>
      </c>
      <c r="M15" s="6">
        <v>4</v>
      </c>
      <c r="N15" s="8">
        <v>12436</v>
      </c>
      <c r="O15" s="6" t="s">
        <v>67</v>
      </c>
      <c r="P15" s="6" t="s">
        <v>30</v>
      </c>
      <c r="Q15" s="6" t="s">
        <v>31</v>
      </c>
      <c r="R15" s="6" t="s">
        <v>32</v>
      </c>
      <c r="S15" s="6" t="s">
        <v>67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75</v>
      </c>
      <c r="G16" s="6" t="s">
        <v>76</v>
      </c>
      <c r="H16" s="7">
        <v>43860</v>
      </c>
      <c r="I16" s="6">
        <v>17</v>
      </c>
      <c r="J16" s="6" t="s">
        <v>26</v>
      </c>
      <c r="K16" s="6" t="s">
        <v>60</v>
      </c>
      <c r="L16" s="6" t="s">
        <v>61</v>
      </c>
      <c r="M16" s="6">
        <v>4</v>
      </c>
      <c r="N16" s="8">
        <v>433580</v>
      </c>
      <c r="O16" s="6" t="s">
        <v>33</v>
      </c>
      <c r="P16" s="6" t="s">
        <v>30</v>
      </c>
      <c r="Q16" s="6" t="s">
        <v>31</v>
      </c>
      <c r="R16" s="6" t="s">
        <v>32</v>
      </c>
      <c r="S16" s="6" t="s">
        <v>33</v>
      </c>
      <c r="U16" s="34" t="s">
        <v>77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40038</v>
      </c>
      <c r="F17" s="6" t="s">
        <v>78</v>
      </c>
      <c r="G17" s="6" t="s">
        <v>79</v>
      </c>
      <c r="H17" s="7">
        <v>43885</v>
      </c>
      <c r="I17" s="6">
        <v>17</v>
      </c>
      <c r="J17" s="6" t="s">
        <v>26</v>
      </c>
      <c r="K17" s="6" t="s">
        <v>60</v>
      </c>
      <c r="L17" s="6" t="s">
        <v>61</v>
      </c>
      <c r="M17" s="6">
        <v>4</v>
      </c>
      <c r="N17" s="8">
        <v>587264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20" t="s">
        <v>80</v>
      </c>
      <c r="V17" s="21">
        <f>IF(SUMIFS(N2:N20000,S2:S20000,"Repuestos",R2:R20000,"Venta Pendiente")&lt;0,0,SUMIFS(N2:N20000,S2:S20000,"Repuestos",R2:R20000,"Venta Pendiente"))</f>
        <v>813691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81</v>
      </c>
      <c r="G18" s="6" t="s">
        <v>79</v>
      </c>
      <c r="H18" s="7">
        <v>43885</v>
      </c>
      <c r="I18" s="6">
        <v>17</v>
      </c>
      <c r="J18" s="6" t="s">
        <v>26</v>
      </c>
      <c r="K18" s="6" t="s">
        <v>60</v>
      </c>
      <c r="L18" s="6" t="s">
        <v>61</v>
      </c>
      <c r="M18" s="6">
        <v>4</v>
      </c>
      <c r="N18" s="8">
        <v>141176</v>
      </c>
      <c r="O18" s="6" t="s">
        <v>33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82</v>
      </c>
      <c r="F19" s="6" t="s">
        <v>83</v>
      </c>
      <c r="G19" s="6" t="s">
        <v>79</v>
      </c>
      <c r="H19" s="7">
        <v>43885</v>
      </c>
      <c r="I19" s="6">
        <v>17</v>
      </c>
      <c r="J19" s="6" t="s">
        <v>26</v>
      </c>
      <c r="K19" s="6" t="s">
        <v>60</v>
      </c>
      <c r="L19" s="6" t="s">
        <v>61</v>
      </c>
      <c r="M19" s="6">
        <v>4</v>
      </c>
      <c r="N19" s="8">
        <v>27564</v>
      </c>
      <c r="O19" s="6" t="s">
        <v>67</v>
      </c>
      <c r="P19" s="6" t="s">
        <v>30</v>
      </c>
      <c r="Q19" s="6" t="s">
        <v>31</v>
      </c>
      <c r="R19" s="6" t="s">
        <v>32</v>
      </c>
      <c r="S19" s="6" t="s">
        <v>67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40038</v>
      </c>
      <c r="F20" s="6" t="s">
        <v>78</v>
      </c>
      <c r="G20" s="6" t="s">
        <v>84</v>
      </c>
      <c r="H20" s="7">
        <v>43889</v>
      </c>
      <c r="I20" s="6">
        <v>17</v>
      </c>
      <c r="J20" s="6" t="s">
        <v>26</v>
      </c>
      <c r="K20" s="6" t="s">
        <v>85</v>
      </c>
      <c r="L20" s="6" t="s">
        <v>86</v>
      </c>
      <c r="M20" s="6">
        <v>4</v>
      </c>
      <c r="N20" s="8">
        <v>587264</v>
      </c>
      <c r="O20" s="6" t="s">
        <v>33</v>
      </c>
      <c r="P20" s="6" t="s">
        <v>30</v>
      </c>
      <c r="Q20" s="6" t="s">
        <v>31</v>
      </c>
      <c r="R20" s="6" t="s">
        <v>32</v>
      </c>
      <c r="S20" s="6" t="s">
        <v>33</v>
      </c>
      <c r="U20" s="15" t="s">
        <v>87</v>
      </c>
      <c r="V20" s="16"/>
      <c r="W20" s="6"/>
      <c r="X20" s="17" t="s">
        <v>88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36021</v>
      </c>
      <c r="F21" s="6" t="s">
        <v>81</v>
      </c>
      <c r="G21" s="6" t="s">
        <v>84</v>
      </c>
      <c r="H21" s="7">
        <v>43889</v>
      </c>
      <c r="I21" s="6">
        <v>17</v>
      </c>
      <c r="J21" s="6" t="s">
        <v>26</v>
      </c>
      <c r="K21" s="6" t="s">
        <v>85</v>
      </c>
      <c r="L21" s="6" t="s">
        <v>86</v>
      </c>
      <c r="M21" s="6">
        <v>4</v>
      </c>
      <c r="N21" s="8">
        <v>141176</v>
      </c>
      <c r="O21" s="6" t="s">
        <v>33</v>
      </c>
      <c r="P21" s="6" t="s">
        <v>30</v>
      </c>
      <c r="Q21" s="6" t="s">
        <v>31</v>
      </c>
      <c r="R21" s="6" t="s">
        <v>32</v>
      </c>
      <c r="S21" s="6" t="s">
        <v>33</v>
      </c>
      <c r="U21" s="20" t="s">
        <v>55</v>
      </c>
      <c r="V21" s="21">
        <f>IF(SUMIFS(N2:N20000,S2:S20000,"Neumaticos",P2:P20000,"Actual")&lt;0,0,SUMIFS(N2:N20000,S2:S20000,"Neumaticos",P2:P20000,"Actual"))</f>
        <v>21017564</v>
      </c>
      <c r="W21" s="5"/>
      <c r="X21" s="42" t="s">
        <v>56</v>
      </c>
      <c r="Y21" s="43"/>
      <c r="Z21" s="22" t="s">
        <v>57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89</v>
      </c>
      <c r="F22" s="6" t="s">
        <v>90</v>
      </c>
      <c r="G22" s="6" t="s">
        <v>84</v>
      </c>
      <c r="H22" s="7">
        <v>43889</v>
      </c>
      <c r="I22" s="6">
        <v>17</v>
      </c>
      <c r="J22" s="6" t="s">
        <v>26</v>
      </c>
      <c r="K22" s="6" t="s">
        <v>85</v>
      </c>
      <c r="L22" s="6" t="s">
        <v>86</v>
      </c>
      <c r="M22" s="6">
        <v>4</v>
      </c>
      <c r="N22" s="8">
        <v>19496</v>
      </c>
      <c r="O22" s="6" t="s">
        <v>67</v>
      </c>
      <c r="P22" s="6" t="s">
        <v>30</v>
      </c>
      <c r="Q22" s="6" t="s">
        <v>31</v>
      </c>
      <c r="R22" s="6" t="s">
        <v>32</v>
      </c>
      <c r="S22" s="6" t="s">
        <v>67</v>
      </c>
      <c r="U22" s="20" t="s">
        <v>62</v>
      </c>
      <c r="V22" s="21">
        <f>IF(SUMIFS(N2:N20000,S2:S20000,"Neumaticos",R2:R20000,"Venta Normal")&lt;0,0,SUMIFS(N2:N20000,S2:S20000,"Neumaticos",R2:R20000,"Venta Normal"))</f>
        <v>986540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47413</v>
      </c>
      <c r="F23" s="6" t="s">
        <v>91</v>
      </c>
      <c r="G23" s="6" t="s">
        <v>92</v>
      </c>
      <c r="H23" s="7">
        <v>44161</v>
      </c>
      <c r="I23" s="6">
        <v>17</v>
      </c>
      <c r="J23" s="6" t="s">
        <v>26</v>
      </c>
      <c r="K23" s="6" t="s">
        <v>93</v>
      </c>
      <c r="L23" s="6" t="s">
        <v>94</v>
      </c>
      <c r="M23" s="6">
        <v>8</v>
      </c>
      <c r="N23" s="8">
        <v>1871528</v>
      </c>
      <c r="O23" s="6" t="s">
        <v>33</v>
      </c>
      <c r="P23" s="6" t="s">
        <v>95</v>
      </c>
      <c r="Q23" s="6" t="s">
        <v>31</v>
      </c>
      <c r="R23" s="6" t="s">
        <v>32</v>
      </c>
      <c r="S23" s="6" t="s">
        <v>33</v>
      </c>
      <c r="U23" s="20" t="s">
        <v>68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40850</v>
      </c>
      <c r="F24" s="6" t="s">
        <v>96</v>
      </c>
      <c r="G24" s="6" t="s">
        <v>97</v>
      </c>
      <c r="H24" s="7">
        <v>44161</v>
      </c>
      <c r="I24" s="6">
        <v>17</v>
      </c>
      <c r="J24" s="6" t="s">
        <v>26</v>
      </c>
      <c r="K24" s="6" t="s">
        <v>98</v>
      </c>
      <c r="L24" s="6" t="s">
        <v>99</v>
      </c>
      <c r="M24" s="6">
        <v>30</v>
      </c>
      <c r="N24" s="8">
        <v>651240</v>
      </c>
      <c r="O24" s="6" t="s">
        <v>33</v>
      </c>
      <c r="P24" s="6" t="s">
        <v>95</v>
      </c>
      <c r="Q24" s="6" t="s">
        <v>31</v>
      </c>
      <c r="R24" s="6" t="s">
        <v>32</v>
      </c>
      <c r="S24" s="6" t="s">
        <v>33</v>
      </c>
      <c r="U24" s="20" t="s">
        <v>72</v>
      </c>
      <c r="V24" s="21">
        <f>+V22*V23</f>
        <v>22197.149999999998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40049</v>
      </c>
      <c r="F25" s="6" t="s">
        <v>100</v>
      </c>
      <c r="G25" s="6" t="s">
        <v>101</v>
      </c>
      <c r="H25" s="7">
        <v>44162</v>
      </c>
      <c r="I25" s="6">
        <v>17</v>
      </c>
      <c r="J25" s="6" t="s">
        <v>26</v>
      </c>
      <c r="K25" s="6" t="s">
        <v>102</v>
      </c>
      <c r="L25" s="6" t="s">
        <v>103</v>
      </c>
      <c r="M25" s="6">
        <v>8</v>
      </c>
      <c r="N25" s="8">
        <v>1243632</v>
      </c>
      <c r="O25" s="6" t="s">
        <v>33</v>
      </c>
      <c r="P25" s="6" t="s">
        <v>95</v>
      </c>
      <c r="Q25" s="6" t="s">
        <v>31</v>
      </c>
      <c r="R25" s="6" t="s">
        <v>32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40049</v>
      </c>
      <c r="F26" s="6" t="s">
        <v>100</v>
      </c>
      <c r="G26" s="6" t="s">
        <v>104</v>
      </c>
      <c r="H26" s="7">
        <v>44162</v>
      </c>
      <c r="I26" s="6">
        <v>17</v>
      </c>
      <c r="J26" s="6" t="s">
        <v>26</v>
      </c>
      <c r="K26" s="6" t="s">
        <v>102</v>
      </c>
      <c r="L26" s="6" t="s">
        <v>103</v>
      </c>
      <c r="M26" s="6">
        <v>44</v>
      </c>
      <c r="N26" s="8">
        <v>6599692</v>
      </c>
      <c r="O26" s="6" t="s">
        <v>33</v>
      </c>
      <c r="P26" s="6" t="s">
        <v>95</v>
      </c>
      <c r="Q26" s="6" t="s">
        <v>31</v>
      </c>
      <c r="R26" s="6" t="s">
        <v>32</v>
      </c>
      <c r="S26" s="6" t="s">
        <v>33</v>
      </c>
      <c r="U26" s="34" t="s">
        <v>105</v>
      </c>
      <c r="V26" s="35">
        <f>+V24</f>
        <v>22197.149999999998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40049</v>
      </c>
      <c r="F27" s="6" t="s">
        <v>100</v>
      </c>
      <c r="G27" s="6" t="s">
        <v>106</v>
      </c>
      <c r="H27" s="7">
        <v>44162</v>
      </c>
      <c r="I27" s="6">
        <v>17</v>
      </c>
      <c r="J27" s="6" t="s">
        <v>26</v>
      </c>
      <c r="K27" s="6" t="s">
        <v>102</v>
      </c>
      <c r="L27" s="6" t="s">
        <v>103</v>
      </c>
      <c r="M27" s="6">
        <v>56</v>
      </c>
      <c r="N27" s="8">
        <v>8399608</v>
      </c>
      <c r="O27" s="6" t="s">
        <v>33</v>
      </c>
      <c r="P27" s="6" t="s">
        <v>95</v>
      </c>
      <c r="Q27" s="6" t="s">
        <v>31</v>
      </c>
      <c r="R27" s="6" t="s">
        <v>32</v>
      </c>
      <c r="S27" s="6" t="s">
        <v>33</v>
      </c>
      <c r="U27" s="20" t="s">
        <v>80</v>
      </c>
      <c r="V27" s="21">
        <f>IF(SUMIFS(N2:N20000,S2:S20000,"Neumaticos",R2:R20000,"Venta Pendiente")&lt;0,0,SUMIFS(N2:N20000,S2:S20000,"Neumaticos",R2:R20000,"Venta Pendiente"))</f>
        <v>22991945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27225</v>
      </c>
      <c r="F28" s="6" t="s">
        <v>107</v>
      </c>
      <c r="G28" s="6" t="s">
        <v>108</v>
      </c>
      <c r="H28" s="7">
        <v>44162</v>
      </c>
      <c r="I28" s="6">
        <v>17</v>
      </c>
      <c r="J28" s="6" t="s">
        <v>26</v>
      </c>
      <c r="K28" s="6" t="s">
        <v>102</v>
      </c>
      <c r="L28" s="6" t="s">
        <v>103</v>
      </c>
      <c r="M28" s="6">
        <v>3</v>
      </c>
      <c r="N28" s="8">
        <v>67401</v>
      </c>
      <c r="O28" s="6" t="s">
        <v>29</v>
      </c>
      <c r="P28" s="6" t="s">
        <v>95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109</v>
      </c>
      <c r="F29" s="6" t="s">
        <v>110</v>
      </c>
      <c r="G29" s="6" t="s">
        <v>111</v>
      </c>
      <c r="H29" s="7">
        <v>44162</v>
      </c>
      <c r="I29" s="6">
        <v>17</v>
      </c>
      <c r="J29" s="6" t="s">
        <v>26</v>
      </c>
      <c r="K29" s="6" t="s">
        <v>112</v>
      </c>
      <c r="L29" s="6" t="s">
        <v>113</v>
      </c>
      <c r="M29" s="6">
        <v>3</v>
      </c>
      <c r="N29" s="8">
        <v>33000</v>
      </c>
      <c r="O29" s="6" t="s">
        <v>29</v>
      </c>
      <c r="P29" s="6" t="s">
        <v>95</v>
      </c>
      <c r="Q29" s="6" t="s">
        <v>31</v>
      </c>
      <c r="R29" s="6" t="s">
        <v>114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50911</v>
      </c>
      <c r="F30" s="6" t="s">
        <v>115</v>
      </c>
      <c r="G30" s="6" t="s">
        <v>116</v>
      </c>
      <c r="H30" s="7">
        <v>44163</v>
      </c>
      <c r="I30" s="6">
        <v>17</v>
      </c>
      <c r="J30" s="6" t="s">
        <v>26</v>
      </c>
      <c r="K30" s="6" t="s">
        <v>117</v>
      </c>
      <c r="L30" s="6" t="s">
        <v>118</v>
      </c>
      <c r="M30" s="6">
        <v>2</v>
      </c>
      <c r="N30" s="8">
        <v>331748</v>
      </c>
      <c r="O30" s="6" t="s">
        <v>33</v>
      </c>
      <c r="P30" s="6" t="s">
        <v>95</v>
      </c>
      <c r="Q30" s="6" t="s">
        <v>31</v>
      </c>
      <c r="R30" s="6" t="s">
        <v>32</v>
      </c>
      <c r="S30" s="6" t="s">
        <v>33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40660</v>
      </c>
      <c r="F31" s="6" t="s">
        <v>121</v>
      </c>
      <c r="G31" s="6" t="s">
        <v>122</v>
      </c>
      <c r="H31" s="7">
        <v>44165</v>
      </c>
      <c r="I31" s="6">
        <v>17</v>
      </c>
      <c r="J31" s="6" t="s">
        <v>26</v>
      </c>
      <c r="K31" s="6" t="s">
        <v>123</v>
      </c>
      <c r="L31" s="6" t="s">
        <v>124</v>
      </c>
      <c r="M31" s="6">
        <v>2</v>
      </c>
      <c r="N31" s="8">
        <v>65060</v>
      </c>
      <c r="O31" s="6" t="s">
        <v>33</v>
      </c>
      <c r="P31" s="6" t="s">
        <v>95</v>
      </c>
      <c r="Q31" s="6" t="s">
        <v>31</v>
      </c>
      <c r="R31" s="6" t="s">
        <v>32</v>
      </c>
      <c r="S31" s="6" t="s">
        <v>33</v>
      </c>
      <c r="U31" s="20" t="s">
        <v>55</v>
      </c>
      <c r="V31" s="21">
        <f>IF(SUMIFS(N2:N20000,S2:S20000,"Servicios",P2:P20000,"Actual")&lt;0,0,SUMIFS(N2:N20000,S2:S20000,"Servicios",P2:P20000,"Actual"))</f>
        <v>43027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46914</v>
      </c>
      <c r="F32" s="6" t="s">
        <v>126</v>
      </c>
      <c r="G32" s="6" t="s">
        <v>127</v>
      </c>
      <c r="H32" s="7">
        <v>44165</v>
      </c>
      <c r="I32" s="6">
        <v>17</v>
      </c>
      <c r="J32" s="6" t="s">
        <v>26</v>
      </c>
      <c r="K32" s="6" t="s">
        <v>128</v>
      </c>
      <c r="L32" s="6" t="s">
        <v>129</v>
      </c>
      <c r="M32" s="6">
        <v>4</v>
      </c>
      <c r="N32" s="8">
        <v>414088</v>
      </c>
      <c r="O32" s="6" t="s">
        <v>33</v>
      </c>
      <c r="P32" s="6" t="s">
        <v>95</v>
      </c>
      <c r="Q32" s="6" t="s">
        <v>31</v>
      </c>
      <c r="R32" s="6" t="s">
        <v>114</v>
      </c>
      <c r="S32" s="6" t="s">
        <v>33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91013</v>
      </c>
      <c r="F33" s="6" t="s">
        <v>130</v>
      </c>
      <c r="G33" s="6" t="s">
        <v>131</v>
      </c>
      <c r="H33" s="7">
        <v>44165</v>
      </c>
      <c r="I33" s="6">
        <v>17</v>
      </c>
      <c r="J33" s="6" t="s">
        <v>26</v>
      </c>
      <c r="K33" s="6" t="s">
        <v>132</v>
      </c>
      <c r="L33" s="6" t="s">
        <v>133</v>
      </c>
      <c r="M33" s="6">
        <v>10</v>
      </c>
      <c r="N33" s="8">
        <v>746290</v>
      </c>
      <c r="O33" s="6" t="s">
        <v>29</v>
      </c>
      <c r="P33" s="6" t="s">
        <v>95</v>
      </c>
      <c r="Q33" s="6" t="s">
        <v>31</v>
      </c>
      <c r="R33" s="6" t="s">
        <v>32</v>
      </c>
      <c r="S33" s="6" t="s">
        <v>29</v>
      </c>
      <c r="U33" s="20" t="s">
        <v>68</v>
      </c>
      <c r="V33" s="24">
        <f>+$Y$31</f>
        <v>2.5000000000000001E-2</v>
      </c>
      <c r="W33" s="36"/>
      <c r="X33" s="48" t="s">
        <v>134</v>
      </c>
      <c r="Y33" s="49">
        <f>+$V$16+$V$26+$V$36+$V$45</f>
        <v>22197.149999999998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135</v>
      </c>
      <c r="F34" s="6" t="s">
        <v>136</v>
      </c>
      <c r="G34" s="6" t="s">
        <v>137</v>
      </c>
      <c r="H34" s="7">
        <v>44165</v>
      </c>
      <c r="I34" s="6">
        <v>17</v>
      </c>
      <c r="J34" s="6" t="s">
        <v>26</v>
      </c>
      <c r="K34" s="6" t="s">
        <v>138</v>
      </c>
      <c r="L34" s="6" t="s">
        <v>139</v>
      </c>
      <c r="M34" s="6">
        <v>50</v>
      </c>
      <c r="N34" s="8">
        <v>293700</v>
      </c>
      <c r="O34" s="6" t="s">
        <v>29</v>
      </c>
      <c r="P34" s="6" t="s">
        <v>95</v>
      </c>
      <c r="Q34" s="6" t="s">
        <v>31</v>
      </c>
      <c r="R34" s="6" t="s">
        <v>32</v>
      </c>
      <c r="S34" s="6" t="s">
        <v>33</v>
      </c>
      <c r="U34" s="20" t="s">
        <v>72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140</v>
      </c>
      <c r="F35" s="6" t="s">
        <v>141</v>
      </c>
      <c r="G35" s="6" t="s">
        <v>137</v>
      </c>
      <c r="H35" s="7">
        <v>44165</v>
      </c>
      <c r="I35" s="6">
        <v>17</v>
      </c>
      <c r="J35" s="6" t="s">
        <v>26</v>
      </c>
      <c r="K35" s="6" t="s">
        <v>138</v>
      </c>
      <c r="L35" s="6" t="s">
        <v>139</v>
      </c>
      <c r="M35" s="6">
        <v>2</v>
      </c>
      <c r="N35" s="8">
        <v>77294</v>
      </c>
      <c r="O35" s="6" t="s">
        <v>33</v>
      </c>
      <c r="P35" s="6" t="s">
        <v>95</v>
      </c>
      <c r="Q35" s="6" t="s">
        <v>31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142</v>
      </c>
      <c r="F36" s="6" t="s">
        <v>143</v>
      </c>
      <c r="G36" s="6" t="s">
        <v>144</v>
      </c>
      <c r="H36" s="7">
        <v>44165</v>
      </c>
      <c r="I36" s="6">
        <v>17</v>
      </c>
      <c r="J36" s="6" t="s">
        <v>26</v>
      </c>
      <c r="K36" s="6" t="s">
        <v>132</v>
      </c>
      <c r="L36" s="6" t="s">
        <v>133</v>
      </c>
      <c r="M36" s="6">
        <v>1</v>
      </c>
      <c r="N36" s="8">
        <v>21849</v>
      </c>
      <c r="O36" s="6" t="s">
        <v>67</v>
      </c>
      <c r="P36" s="6" t="s">
        <v>95</v>
      </c>
      <c r="Q36" s="6" t="s">
        <v>31</v>
      </c>
      <c r="R36" s="6" t="s">
        <v>32</v>
      </c>
      <c r="S36" s="6" t="s">
        <v>67</v>
      </c>
      <c r="U36" s="34" t="s">
        <v>145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146</v>
      </c>
      <c r="F37" s="6" t="s">
        <v>147</v>
      </c>
      <c r="G37" s="6" t="s">
        <v>144</v>
      </c>
      <c r="H37" s="7">
        <v>44165</v>
      </c>
      <c r="I37" s="6">
        <v>17</v>
      </c>
      <c r="J37" s="6" t="s">
        <v>26</v>
      </c>
      <c r="K37" s="6" t="s">
        <v>132</v>
      </c>
      <c r="L37" s="6" t="s">
        <v>133</v>
      </c>
      <c r="M37" s="6">
        <v>2</v>
      </c>
      <c r="N37" s="8">
        <v>18488</v>
      </c>
      <c r="O37" s="6" t="s">
        <v>67</v>
      </c>
      <c r="P37" s="6" t="s">
        <v>95</v>
      </c>
      <c r="Q37" s="6" t="s">
        <v>31</v>
      </c>
      <c r="R37" s="6" t="s">
        <v>32</v>
      </c>
      <c r="S37" s="6" t="s">
        <v>67</v>
      </c>
      <c r="U37" s="20" t="s">
        <v>80</v>
      </c>
      <c r="V37" s="21">
        <f>IF(SUMIFS(N2:N20000,S2:S20000,"Servicios",R2:R20000,"Venta Pendiente")&lt;0,0,SUMIFS(N2:N20000,S2:S20000,"Servicios",R2:R20000,"Venta Pendiente"))</f>
        <v>126472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148</v>
      </c>
      <c r="F38" s="6" t="s">
        <v>149</v>
      </c>
      <c r="G38" s="6" t="s">
        <v>144</v>
      </c>
      <c r="H38" s="7">
        <v>44165</v>
      </c>
      <c r="I38" s="6">
        <v>17</v>
      </c>
      <c r="J38" s="6" t="s">
        <v>26</v>
      </c>
      <c r="K38" s="6" t="s">
        <v>132</v>
      </c>
      <c r="L38" s="6" t="s">
        <v>133</v>
      </c>
      <c r="M38" s="6">
        <v>2</v>
      </c>
      <c r="N38" s="8">
        <v>2690</v>
      </c>
      <c r="O38" s="6" t="s">
        <v>67</v>
      </c>
      <c r="P38" s="6" t="s">
        <v>95</v>
      </c>
      <c r="Q38" s="6" t="s">
        <v>31</v>
      </c>
      <c r="R38" s="6" t="s">
        <v>32</v>
      </c>
      <c r="S38" s="6" t="s">
        <v>67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150</v>
      </c>
      <c r="F39" s="6" t="s">
        <v>151</v>
      </c>
      <c r="G39" s="6" t="s">
        <v>152</v>
      </c>
      <c r="H39" s="7">
        <v>44165</v>
      </c>
      <c r="I39" s="6">
        <v>17</v>
      </c>
      <c r="J39" s="6" t="s">
        <v>26</v>
      </c>
      <c r="K39" s="6" t="s">
        <v>153</v>
      </c>
      <c r="L39" s="6" t="s">
        <v>154</v>
      </c>
      <c r="M39" s="6">
        <v>6</v>
      </c>
      <c r="N39" s="8">
        <v>236922</v>
      </c>
      <c r="O39" s="6" t="s">
        <v>33</v>
      </c>
      <c r="P39" s="6" t="s">
        <v>95</v>
      </c>
      <c r="Q39" s="6" t="s">
        <v>31</v>
      </c>
      <c r="R39" s="6" t="s">
        <v>32</v>
      </c>
      <c r="S39" s="6" t="s">
        <v>33</v>
      </c>
      <c r="U39" s="15" t="s">
        <v>155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156</v>
      </c>
      <c r="F40" s="6" t="s">
        <v>157</v>
      </c>
      <c r="G40" s="6" t="s">
        <v>158</v>
      </c>
      <c r="H40" s="7">
        <v>44165</v>
      </c>
      <c r="I40" s="6">
        <v>17</v>
      </c>
      <c r="J40" s="6" t="s">
        <v>26</v>
      </c>
      <c r="K40" s="6" t="s">
        <v>159</v>
      </c>
      <c r="L40" s="6" t="s">
        <v>160</v>
      </c>
      <c r="M40" s="6">
        <v>20</v>
      </c>
      <c r="N40" s="8">
        <v>134280</v>
      </c>
      <c r="O40" s="6" t="s">
        <v>29</v>
      </c>
      <c r="P40" s="6" t="s">
        <v>95</v>
      </c>
      <c r="Q40" s="6" t="s">
        <v>31</v>
      </c>
      <c r="R40" s="6" t="s">
        <v>32</v>
      </c>
      <c r="S40" s="6" t="s">
        <v>33</v>
      </c>
      <c r="U40" s="20" t="s">
        <v>55</v>
      </c>
      <c r="V40" s="21">
        <f>IF(SUMIFS(N2:N20000,S2:S20000,"Impulso ",P2:P20000,"Actual")&lt;0,0,SUMIFS(N2:N20000,S2:S20000,"Impulso ",P2:P20000,"Actual"))</f>
        <v>0</v>
      </c>
      <c r="W40" s="6"/>
      <c r="X40" s="17" t="s">
        <v>56</v>
      </c>
      <c r="Y40" s="19"/>
      <c r="Z40" s="22" t="s">
        <v>57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161</v>
      </c>
      <c r="F41" s="6" t="s">
        <v>162</v>
      </c>
      <c r="G41" s="6" t="s">
        <v>163</v>
      </c>
      <c r="H41" s="7">
        <v>44165</v>
      </c>
      <c r="I41" s="6">
        <v>17</v>
      </c>
      <c r="J41" s="6" t="s">
        <v>26</v>
      </c>
      <c r="K41" s="6" t="s">
        <v>164</v>
      </c>
      <c r="L41" s="6" t="s">
        <v>165</v>
      </c>
      <c r="M41" s="6">
        <v>2</v>
      </c>
      <c r="N41" s="8">
        <v>252084</v>
      </c>
      <c r="O41" s="6" t="s">
        <v>29</v>
      </c>
      <c r="P41" s="6" t="s">
        <v>95</v>
      </c>
      <c r="Q41" s="6" t="s">
        <v>31</v>
      </c>
      <c r="R41" s="6" t="s">
        <v>114</v>
      </c>
      <c r="S41" s="6" t="s">
        <v>33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45602</v>
      </c>
      <c r="F42" s="6" t="s">
        <v>166</v>
      </c>
      <c r="G42" s="6" t="s">
        <v>167</v>
      </c>
      <c r="H42" s="7">
        <v>44165</v>
      </c>
      <c r="I42" s="6">
        <v>17</v>
      </c>
      <c r="J42" s="6" t="s">
        <v>26</v>
      </c>
      <c r="K42" s="6" t="s">
        <v>168</v>
      </c>
      <c r="L42" s="6" t="s">
        <v>169</v>
      </c>
      <c r="M42" s="6">
        <v>4</v>
      </c>
      <c r="N42" s="8">
        <v>287368</v>
      </c>
      <c r="O42" s="6" t="s">
        <v>33</v>
      </c>
      <c r="P42" s="6" t="s">
        <v>95</v>
      </c>
      <c r="Q42" s="6" t="s">
        <v>31</v>
      </c>
      <c r="R42" s="6" t="s">
        <v>114</v>
      </c>
      <c r="S42" s="6" t="s">
        <v>33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170</v>
      </c>
      <c r="F43" s="6" t="s">
        <v>171</v>
      </c>
      <c r="G43" s="6" t="s">
        <v>172</v>
      </c>
      <c r="H43" s="7">
        <v>44165</v>
      </c>
      <c r="I43" s="6">
        <v>17</v>
      </c>
      <c r="J43" s="6" t="s">
        <v>26</v>
      </c>
      <c r="K43" s="6" t="s">
        <v>173</v>
      </c>
      <c r="L43" s="6" t="s">
        <v>174</v>
      </c>
      <c r="M43" s="6">
        <v>2</v>
      </c>
      <c r="N43" s="8">
        <v>126320</v>
      </c>
      <c r="O43" s="6" t="s">
        <v>29</v>
      </c>
      <c r="P43" s="6" t="s">
        <v>95</v>
      </c>
      <c r="Q43" s="6" t="s">
        <v>31</v>
      </c>
      <c r="R43" s="6" t="s">
        <v>32</v>
      </c>
      <c r="S43" s="6" t="s">
        <v>33</v>
      </c>
      <c r="U43" s="20" t="s">
        <v>72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U45" s="34" t="s">
        <v>77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U46" s="20" t="s">
        <v>80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U47" s="6"/>
      <c r="V47" s="6"/>
      <c r="W47" s="6"/>
      <c r="X47" s="6"/>
      <c r="Y47" s="6"/>
      <c r="Z47" s="6"/>
    </row>
    <row r="48" spans="1:26" x14ac:dyDescent="0.3">
      <c r="U48" s="6"/>
      <c r="V48" s="6"/>
      <c r="W48" s="6"/>
      <c r="X48" s="6"/>
      <c r="Y48" s="6"/>
      <c r="Z48" s="6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2021-02-03T20:20:16Z</dcterms:created>
  <dcterms:modified xsi:type="dcterms:W3CDTF">2021-02-03T20:20:17Z</dcterms:modified>
</cp:coreProperties>
</file>