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6F84AB1-F55E-438B-BB3F-35AF5C26384D}" xr6:coauthVersionLast="47" xr6:coauthVersionMax="47" xr10:uidLastSave="{00000000-0000-0000-0000-000000000000}"/>
  <bookViews>
    <workbookView xWindow="-108" yWindow="-108" windowWidth="23256" windowHeight="12576" xr2:uid="{3291DACA-F0BE-4DAA-9D3B-C634102FEDBF}"/>
  </bookViews>
  <sheets>
    <sheet name="2021_05_1950764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 s="1"/>
  <c r="J23" i="1"/>
  <c r="J24" i="1" s="1"/>
  <c r="D23" i="1"/>
  <c r="D24" i="1" s="1"/>
  <c r="D22" i="1"/>
  <c r="D21" i="1"/>
  <c r="D18" i="1"/>
  <c r="D19" i="1" s="1"/>
  <c r="D17" i="1"/>
  <c r="D16" i="1"/>
  <c r="E13" i="1"/>
  <c r="F13" i="1" s="1"/>
  <c r="D13" i="1"/>
  <c r="D12" i="1"/>
  <c r="D11" i="1"/>
  <c r="E11" i="1" s="1"/>
  <c r="H10" i="1"/>
  <c r="D10" i="1"/>
  <c r="H9" i="1"/>
  <c r="D8" i="1"/>
  <c r="D7" i="1"/>
  <c r="D6" i="1"/>
  <c r="F11" i="1" l="1"/>
  <c r="E12" i="1"/>
  <c r="F12" i="1" s="1"/>
  <c r="E10" i="1"/>
  <c r="F10" i="1" s="1"/>
  <c r="F14" i="1" s="1"/>
  <c r="D27" i="1" s="1"/>
</calcChain>
</file>

<file path=xl/sharedStrings.xml><?xml version="1.0" encoding="utf-8"?>
<sst xmlns="http://schemas.openxmlformats.org/spreadsheetml/2006/main" count="59" uniqueCount="49">
  <si>
    <t>ID_Detalle</t>
  </si>
  <si>
    <t>C.V.</t>
  </si>
  <si>
    <t>RUT</t>
  </si>
  <si>
    <t>Nombre Vendedor</t>
  </si>
  <si>
    <t>VTA Neumaticos</t>
  </si>
  <si>
    <t>VTA Repuestos</t>
  </si>
  <si>
    <t>VTA Lubricantes</t>
  </si>
  <si>
    <t>VTA Servicios</t>
  </si>
  <si>
    <t>COM Neumaticos</t>
  </si>
  <si>
    <t>COM Repuestos</t>
  </si>
  <si>
    <t>COM Lubricantes</t>
  </si>
  <si>
    <t>COM Servicios</t>
  </si>
  <si>
    <t>Venta Grupal</t>
  </si>
  <si>
    <t>Meta Grupal</t>
  </si>
  <si>
    <t>% Cumpl.</t>
  </si>
  <si>
    <t>Total Bono Grupal</t>
  </si>
  <si>
    <t>Q Clientes Contactados</t>
  </si>
  <si>
    <t>Meta</t>
  </si>
  <si>
    <t>2021_05_19507647</t>
  </si>
  <si>
    <t>IC</t>
  </si>
  <si>
    <t>19507647-2</t>
  </si>
  <si>
    <t xml:space="preserve">CARREñO ARTIGAS IGNACIO ANDRES               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</si>
  <si>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</si>
  <si>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</si>
  <si>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</si>
  <si>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</si>
  <si>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</si>
  <si>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</si>
  <si>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</si>
  <si>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</si>
  <si>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</si>
  <si>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</si>
  <si>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COMISIÓN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</si>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</sst>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42" fontId="3" fillId="0" borderId="1" xfId="2" applyFont="1" applyBorder="1"/>
    <xf numFmtId="10" fontId="3" fillId="0" borderId="1" xfId="3" applyNumberFormat="1" applyFont="1" applyBorder="1"/>
    <xf numFmtId="41" fontId="3" fillId="0" borderId="1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6" borderId="5" xfId="0" applyFont="1" applyFill="1" applyBorder="1" applyAlignment="1">
      <alignment horizontal="center"/>
    </xf>
    <xf numFmtId="165" fontId="2" fillId="6" borderId="0" xfId="4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6" xfId="4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3" fontId="3" fillId="0" borderId="5" xfId="0" applyNumberFormat="1" applyFont="1" applyBorder="1"/>
    <xf numFmtId="3" fontId="3" fillId="0" borderId="0" xfId="0" applyNumberFormat="1" applyFont="1"/>
    <xf numFmtId="10" fontId="3" fillId="0" borderId="7" xfId="0" applyNumberFormat="1" applyFont="1" applyBorder="1"/>
    <xf numFmtId="10" fontId="3" fillId="0" borderId="0" xfId="0" applyNumberFormat="1" applyFont="1"/>
    <xf numFmtId="10" fontId="3" fillId="0" borderId="6" xfId="0" applyNumberFormat="1" applyFont="1" applyBorder="1"/>
    <xf numFmtId="0" fontId="3" fillId="0" borderId="10" xfId="0" applyFont="1" applyBorder="1" applyAlignment="1">
      <alignment horizontal="center"/>
    </xf>
    <xf numFmtId="42" fontId="3" fillId="0" borderId="3" xfId="0" applyNumberFormat="1" applyFont="1" applyBorder="1"/>
    <xf numFmtId="10" fontId="3" fillId="0" borderId="11" xfId="3" applyNumberFormat="1" applyFont="1" applyBorder="1"/>
    <xf numFmtId="42" fontId="3" fillId="0" borderId="11" xfId="2" applyFont="1" applyBorder="1"/>
    <xf numFmtId="3" fontId="3" fillId="0" borderId="8" xfId="0" applyNumberFormat="1" applyFont="1" applyBorder="1"/>
    <xf numFmtId="3" fontId="3" fillId="0" borderId="12" xfId="0" applyNumberFormat="1" applyFont="1" applyBorder="1"/>
    <xf numFmtId="10" fontId="3" fillId="0" borderId="13" xfId="0" applyNumberFormat="1" applyFont="1" applyBorder="1"/>
    <xf numFmtId="10" fontId="3" fillId="0" borderId="12" xfId="0" applyNumberFormat="1" applyFont="1" applyBorder="1"/>
    <xf numFmtId="10" fontId="3" fillId="0" borderId="9" xfId="0" applyNumberFormat="1" applyFont="1" applyBorder="1"/>
    <xf numFmtId="42" fontId="3" fillId="0" borderId="6" xfId="0" applyNumberFormat="1" applyFont="1" applyBorder="1"/>
    <xf numFmtId="10" fontId="3" fillId="0" borderId="14" xfId="3" applyNumberFormat="1" applyFont="1" applyBorder="1"/>
    <xf numFmtId="42" fontId="3" fillId="0" borderId="14" xfId="2" applyFont="1" applyBorder="1"/>
    <xf numFmtId="42" fontId="3" fillId="0" borderId="9" xfId="0" applyNumberFormat="1" applyFont="1" applyBorder="1"/>
    <xf numFmtId="10" fontId="3" fillId="0" borderId="15" xfId="3" applyNumberFormat="1" applyFont="1" applyBorder="1"/>
    <xf numFmtId="42" fontId="3" fillId="0" borderId="15" xfId="2" applyFont="1" applyBorder="1"/>
    <xf numFmtId="42" fontId="2" fillId="2" borderId="10" xfId="0" applyNumberFormat="1" applyFont="1" applyFill="1" applyBorder="1"/>
    <xf numFmtId="0" fontId="4" fillId="5" borderId="2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42" fontId="3" fillId="2" borderId="9" xfId="0" applyNumberFormat="1" applyFont="1" applyFill="1" applyBorder="1"/>
    <xf numFmtId="9" fontId="3" fillId="0" borderId="5" xfId="0" applyNumberFormat="1" applyFont="1" applyBorder="1"/>
    <xf numFmtId="165" fontId="3" fillId="0" borderId="6" xfId="4" applyNumberFormat="1" applyFont="1" applyBorder="1"/>
    <xf numFmtId="3" fontId="3" fillId="0" borderId="3" xfId="0" applyNumberFormat="1" applyFont="1" applyBorder="1"/>
    <xf numFmtId="3" fontId="3" fillId="0" borderId="6" xfId="0" applyNumberFormat="1" applyFont="1" applyBorder="1"/>
    <xf numFmtId="0" fontId="3" fillId="0" borderId="16" xfId="0" applyFont="1" applyBorder="1"/>
    <xf numFmtId="42" fontId="3" fillId="0" borderId="17" xfId="0" applyNumberFormat="1" applyFont="1" applyBorder="1"/>
    <xf numFmtId="9" fontId="3" fillId="0" borderId="8" xfId="0" applyNumberFormat="1" applyFont="1" applyBorder="1"/>
    <xf numFmtId="0" fontId="3" fillId="0" borderId="12" xfId="0" applyFont="1" applyBorder="1" applyAlignment="1">
      <alignment horizontal="center"/>
    </xf>
    <xf numFmtId="165" fontId="3" fillId="0" borderId="9" xfId="4" applyNumberFormat="1" applyFont="1" applyBorder="1"/>
  </cellXfs>
  <cellStyles count="5">
    <cellStyle name="Millares [0]" xfId="1" builtinId="6"/>
    <cellStyle name="Millares 2" xfId="4" xr:uid="{05DAA287-8BC9-4324-AC84-A09EA50306A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8%20Macro%20Detalle%20Facturas%20May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624200"/>
      <sheetName val="2021_05_19749416"/>
      <sheetName val="2021_05_19507647"/>
      <sheetName val="2021_05_16609278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A4CB-405E-4F70-9D4B-C6EF70DED399}">
  <sheetPr codeName="Hoja4"/>
  <dimension ref="A1:S29"/>
  <sheetViews>
    <sheetView tabSelected="1" workbookViewId="0">
      <selection activeCell="F10" sqref="F10"/>
    </sheetView>
  </sheetViews>
  <sheetFormatPr baseColWidth="10" defaultRowHeight="14.4" x14ac:dyDescent="0.3"/>
  <cols>
    <col min="1" max="1" width="13" bestFit="1" customWidth="1"/>
    <col min="2" max="2" width="3.109375" bestFit="1" customWidth="1"/>
    <col min="3" max="3" width="19.109375" bestFit="1" customWidth="1"/>
    <col min="4" max="4" width="27.5546875" bestFit="1" customWidth="1"/>
    <col min="5" max="5" width="10.77734375" bestFit="1" customWidth="1"/>
    <col min="6" max="6" width="9.88671875" bestFit="1" customWidth="1"/>
    <col min="7" max="7" width="10.5546875" bestFit="1" customWidth="1"/>
    <col min="8" max="8" width="8.77734375" bestFit="1" customWidth="1"/>
    <col min="9" max="9" width="11.33203125" bestFit="1" customWidth="1"/>
    <col min="10" max="10" width="10.44140625" bestFit="1" customWidth="1"/>
    <col min="11" max="11" width="11.109375" bestFit="1" customWidth="1"/>
    <col min="12" max="12" width="9.33203125" bestFit="1" customWidth="1"/>
    <col min="13" max="14" width="9.88671875" bestFit="1" customWidth="1"/>
    <col min="15" max="15" width="6.33203125" bestFit="1" customWidth="1"/>
    <col min="17" max="17" width="8.21875" bestFit="1" customWidth="1"/>
    <col min="18" max="18" width="4" bestFit="1" customWidth="1"/>
    <col min="19" max="19" width="6.33203125" bestFit="1" customWidth="1"/>
  </cols>
  <sheetData>
    <row r="1" spans="1:19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14</v>
      </c>
    </row>
    <row r="2" spans="1:19" x14ac:dyDescent="0.3">
      <c r="A2" s="5" t="s">
        <v>18</v>
      </c>
      <c r="B2" s="6" t="s">
        <v>19</v>
      </c>
      <c r="C2" s="6" t="s">
        <v>20</v>
      </c>
      <c r="D2" s="6" t="s">
        <v>21</v>
      </c>
      <c r="E2" s="7">
        <v>9653806</v>
      </c>
      <c r="F2" s="7">
        <v>1852781</v>
      </c>
      <c r="G2" s="7">
        <v>830364</v>
      </c>
      <c r="H2" s="7">
        <v>193734</v>
      </c>
      <c r="I2" s="7">
        <v>38615.224000000002</v>
      </c>
      <c r="J2" s="7">
        <v>13895.8575</v>
      </c>
      <c r="K2" s="7">
        <v>3321.4560000000001</v>
      </c>
      <c r="L2" s="7">
        <v>4843.3500000000004</v>
      </c>
      <c r="M2" s="7">
        <v>129397688</v>
      </c>
      <c r="N2" s="7">
        <v>146300000</v>
      </c>
      <c r="O2" s="8">
        <v>0.88449999999999995</v>
      </c>
      <c r="P2" s="7">
        <v>37000</v>
      </c>
      <c r="Q2" s="9">
        <v>313</v>
      </c>
      <c r="R2" s="9">
        <v>600</v>
      </c>
      <c r="S2" s="8">
        <v>0.52</v>
      </c>
    </row>
    <row r="5" spans="1:19" ht="15" thickBot="1" x14ac:dyDescent="0.35"/>
    <row r="6" spans="1:19" x14ac:dyDescent="0.3">
      <c r="C6" s="10" t="s">
        <v>22</v>
      </c>
      <c r="D6" s="11" t="str">
        <f>+D2</f>
        <v xml:space="preserve">CARREñO ARTIGAS IGNACIO ANDRES               </v>
      </c>
      <c r="E6" s="12"/>
      <c r="F6" s="12"/>
      <c r="G6" s="12"/>
      <c r="H6" s="13" t="s">
        <v>23</v>
      </c>
      <c r="I6" s="14"/>
      <c r="J6" s="14"/>
      <c r="K6" s="14"/>
      <c r="L6" s="14"/>
      <c r="M6" s="15"/>
      <c r="N6" s="12"/>
    </row>
    <row r="7" spans="1:19" x14ac:dyDescent="0.3">
      <c r="C7" s="16" t="s">
        <v>2</v>
      </c>
      <c r="D7" s="17" t="str">
        <f>+C2</f>
        <v>19507647-2</v>
      </c>
      <c r="E7" s="12"/>
      <c r="F7" s="12"/>
      <c r="G7" s="12"/>
      <c r="H7" s="18" t="s">
        <v>24</v>
      </c>
      <c r="I7" s="19" t="s">
        <v>25</v>
      </c>
      <c r="J7" s="20" t="s">
        <v>26</v>
      </c>
      <c r="K7" s="21" t="s">
        <v>27</v>
      </c>
      <c r="L7" s="21" t="s">
        <v>28</v>
      </c>
      <c r="M7" s="22" t="s">
        <v>29</v>
      </c>
      <c r="N7" s="12"/>
    </row>
    <row r="8" spans="1:19" ht="15" thickBot="1" x14ac:dyDescent="0.35">
      <c r="C8" s="23" t="s">
        <v>30</v>
      </c>
      <c r="D8" s="24" t="str">
        <f>+B2</f>
        <v>IC</v>
      </c>
      <c r="E8" s="12"/>
      <c r="F8" s="12"/>
      <c r="G8" s="12"/>
      <c r="H8" s="25">
        <v>0</v>
      </c>
      <c r="I8" s="26">
        <v>11999999</v>
      </c>
      <c r="J8" s="27">
        <v>7.4999999999999997E-3</v>
      </c>
      <c r="K8" s="28">
        <v>4.0000000000000001E-3</v>
      </c>
      <c r="L8" s="28">
        <v>4.0000000000000001E-3</v>
      </c>
      <c r="M8" s="29">
        <v>2.5000000000000001E-2</v>
      </c>
      <c r="N8" s="12"/>
    </row>
    <row r="9" spans="1:19" ht="15" thickBot="1" x14ac:dyDescent="0.35">
      <c r="C9" s="12"/>
      <c r="D9" s="12"/>
      <c r="E9" s="30" t="s">
        <v>31</v>
      </c>
      <c r="F9" s="30" t="s">
        <v>32</v>
      </c>
      <c r="G9" s="12"/>
      <c r="H9" s="25">
        <f>+I8+1</f>
        <v>12000000</v>
      </c>
      <c r="I9" s="26">
        <v>24999999</v>
      </c>
      <c r="J9" s="27">
        <v>0.01</v>
      </c>
      <c r="K9" s="28">
        <v>6.0000000000000001E-3</v>
      </c>
      <c r="L9" s="28">
        <v>6.0000000000000001E-3</v>
      </c>
      <c r="M9" s="29">
        <v>2.5000000000000001E-2</v>
      </c>
      <c r="N9" s="12"/>
    </row>
    <row r="10" spans="1:19" ht="15" thickBot="1" x14ac:dyDescent="0.35">
      <c r="C10" s="10" t="s">
        <v>33</v>
      </c>
      <c r="D10" s="31">
        <f>+E2</f>
        <v>9653806</v>
      </c>
      <c r="E10" s="32">
        <f>+VLOOKUP(D10,$H$8:$K$10,4,1)</f>
        <v>4.0000000000000001E-3</v>
      </c>
      <c r="F10" s="33">
        <f>+D10*E10</f>
        <v>38615.224000000002</v>
      </c>
      <c r="G10" s="12"/>
      <c r="H10" s="34">
        <f>+I9+1</f>
        <v>25000000</v>
      </c>
      <c r="I10" s="35" t="s">
        <v>34</v>
      </c>
      <c r="J10" s="36">
        <v>1.2500000000000001E-2</v>
      </c>
      <c r="K10" s="37">
        <v>8.0000000000000002E-3</v>
      </c>
      <c r="L10" s="37">
        <v>8.0000000000000002E-3</v>
      </c>
      <c r="M10" s="38">
        <v>2.5000000000000001E-2</v>
      </c>
      <c r="N10" s="12"/>
    </row>
    <row r="11" spans="1:19" x14ac:dyDescent="0.3">
      <c r="C11" s="16" t="s">
        <v>35</v>
      </c>
      <c r="D11" s="39">
        <f>+F2</f>
        <v>1852781</v>
      </c>
      <c r="E11" s="40">
        <f>+VLOOKUP(D11,$H$8:$K$10,3,1)</f>
        <v>7.4999999999999997E-3</v>
      </c>
      <c r="F11" s="41">
        <f>+D11*E11</f>
        <v>13895.8575</v>
      </c>
      <c r="G11" s="12"/>
      <c r="H11" s="12"/>
      <c r="I11" s="12"/>
      <c r="J11" s="12"/>
      <c r="K11" s="12"/>
      <c r="L11" s="12"/>
      <c r="M11" s="12"/>
      <c r="N11" s="12"/>
    </row>
    <row r="12" spans="1:19" x14ac:dyDescent="0.3">
      <c r="C12" s="16" t="s">
        <v>36</v>
      </c>
      <c r="D12" s="39">
        <f>+G2</f>
        <v>830364</v>
      </c>
      <c r="E12" s="40">
        <f>+VLOOKUP(D12,$H$8:$L$10,5,1)</f>
        <v>4.0000000000000001E-3</v>
      </c>
      <c r="F12" s="41">
        <f>+D12*E12</f>
        <v>3321.4560000000001</v>
      </c>
      <c r="G12" s="12"/>
      <c r="H12" s="12"/>
      <c r="I12" s="12"/>
      <c r="J12" s="12"/>
      <c r="K12" s="12"/>
      <c r="L12" s="12"/>
      <c r="M12" s="12"/>
      <c r="N12" s="12"/>
    </row>
    <row r="13" spans="1:19" ht="15" thickBot="1" x14ac:dyDescent="0.35">
      <c r="C13" s="23" t="s">
        <v>37</v>
      </c>
      <c r="D13" s="42">
        <f>+H2</f>
        <v>193734</v>
      </c>
      <c r="E13" s="43">
        <f>+VLOOKUP(D13,$H$8:$M$10,6,1)</f>
        <v>2.5000000000000001E-2</v>
      </c>
      <c r="F13" s="44">
        <f>+D13*E13</f>
        <v>4843.3500000000004</v>
      </c>
      <c r="G13" s="12"/>
      <c r="H13" s="12"/>
      <c r="I13" s="12"/>
      <c r="J13" s="12"/>
      <c r="K13" s="12"/>
      <c r="L13" s="12"/>
      <c r="M13" s="12"/>
      <c r="N13" s="12"/>
    </row>
    <row r="14" spans="1:19" ht="15" thickBot="1" x14ac:dyDescent="0.35">
      <c r="C14" s="12"/>
      <c r="D14" s="12"/>
      <c r="E14" s="12"/>
      <c r="F14" s="45">
        <f>+SUM(F10:F13)</f>
        <v>60675.887499999997</v>
      </c>
      <c r="G14" s="12"/>
      <c r="H14" s="12"/>
      <c r="I14" s="12"/>
      <c r="J14" s="12"/>
      <c r="K14" s="12"/>
      <c r="L14" s="12"/>
      <c r="M14" s="12"/>
      <c r="N14" s="12"/>
    </row>
    <row r="15" spans="1:19" ht="15" thickBot="1" x14ac:dyDescent="0.3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9" x14ac:dyDescent="0.3">
      <c r="C16" s="10" t="s">
        <v>38</v>
      </c>
      <c r="D16" s="31">
        <f>+M2</f>
        <v>129397688</v>
      </c>
      <c r="E16" s="12"/>
      <c r="F16" s="12"/>
      <c r="G16" s="12"/>
      <c r="H16" s="46" t="s">
        <v>39</v>
      </c>
      <c r="I16" s="47"/>
      <c r="J16" s="48"/>
      <c r="K16" s="12"/>
      <c r="L16" s="46" t="s">
        <v>40</v>
      </c>
      <c r="M16" s="47"/>
      <c r="N16" s="48"/>
    </row>
    <row r="17" spans="3:14" x14ac:dyDescent="0.3">
      <c r="C17" s="16" t="s">
        <v>41</v>
      </c>
      <c r="D17" s="39">
        <f>+N2</f>
        <v>146300000</v>
      </c>
      <c r="E17" s="12"/>
      <c r="F17" s="12"/>
      <c r="G17" s="12"/>
      <c r="H17" s="49"/>
      <c r="I17" s="50"/>
      <c r="J17" s="51"/>
      <c r="K17" s="12"/>
      <c r="L17" s="49"/>
      <c r="M17" s="50"/>
      <c r="N17" s="51"/>
    </row>
    <row r="18" spans="3:14" x14ac:dyDescent="0.3">
      <c r="C18" s="16" t="s">
        <v>42</v>
      </c>
      <c r="D18" s="29">
        <f>+O2</f>
        <v>0.88449999999999995</v>
      </c>
      <c r="E18" s="12"/>
      <c r="F18" s="12"/>
      <c r="G18" s="12"/>
      <c r="H18" s="18" t="s">
        <v>24</v>
      </c>
      <c r="I18" s="19" t="s">
        <v>25</v>
      </c>
      <c r="J18" s="52" t="s">
        <v>43</v>
      </c>
      <c r="K18" s="12"/>
      <c r="L18" s="18" t="s">
        <v>24</v>
      </c>
      <c r="M18" s="19" t="s">
        <v>25</v>
      </c>
      <c r="N18" s="52" t="s">
        <v>43</v>
      </c>
    </row>
    <row r="19" spans="3:14" ht="15" thickBot="1" x14ac:dyDescent="0.35">
      <c r="C19" s="23" t="s">
        <v>44</v>
      </c>
      <c r="D19" s="53">
        <f>+VLOOKUP(D18,$H$19:$J$29,3,1)</f>
        <v>37000</v>
      </c>
      <c r="E19" s="12"/>
      <c r="F19" s="12"/>
      <c r="G19" s="12"/>
      <c r="H19" s="54">
        <v>0</v>
      </c>
      <c r="I19" s="28">
        <v>0.74990000000000001</v>
      </c>
      <c r="J19" s="55">
        <v>0</v>
      </c>
      <c r="K19" s="12"/>
      <c r="L19" s="54">
        <v>0</v>
      </c>
      <c r="M19" s="28">
        <v>0.74990000000000001</v>
      </c>
      <c r="N19" s="55">
        <v>0</v>
      </c>
    </row>
    <row r="20" spans="3:14" ht="15" thickBot="1" x14ac:dyDescent="0.35">
      <c r="C20" s="12"/>
      <c r="D20" s="12"/>
      <c r="E20" s="12"/>
      <c r="F20" s="12"/>
      <c r="G20" s="12"/>
      <c r="H20" s="54">
        <v>0.75</v>
      </c>
      <c r="I20" s="28">
        <v>0.79990000000000006</v>
      </c>
      <c r="J20" s="55">
        <v>31000</v>
      </c>
      <c r="K20" s="12"/>
      <c r="L20" s="54">
        <v>0.75</v>
      </c>
      <c r="M20" s="28">
        <v>0.79990000000000006</v>
      </c>
      <c r="N20" s="55">
        <v>31000</v>
      </c>
    </row>
    <row r="21" spans="3:14" x14ac:dyDescent="0.3">
      <c r="C21" s="10" t="s">
        <v>45</v>
      </c>
      <c r="D21" s="56">
        <f>+Q2</f>
        <v>313</v>
      </c>
      <c r="E21" s="12"/>
      <c r="F21" s="12"/>
      <c r="G21" s="12"/>
      <c r="H21" s="54">
        <v>0.8</v>
      </c>
      <c r="I21" s="28">
        <v>0.84989999999999999</v>
      </c>
      <c r="J21" s="55">
        <v>34000</v>
      </c>
      <c r="K21" s="12"/>
      <c r="L21" s="54">
        <v>0.8</v>
      </c>
      <c r="M21" s="28">
        <v>0.84989999999999999</v>
      </c>
      <c r="N21" s="55">
        <v>34000</v>
      </c>
    </row>
    <row r="22" spans="3:14" x14ac:dyDescent="0.3">
      <c r="C22" s="16" t="s">
        <v>46</v>
      </c>
      <c r="D22" s="57">
        <f>+R2</f>
        <v>600</v>
      </c>
      <c r="E22" s="12"/>
      <c r="F22" s="12"/>
      <c r="G22" s="12"/>
      <c r="H22" s="54">
        <v>0.85</v>
      </c>
      <c r="I22" s="28">
        <v>0.89990000000000003</v>
      </c>
      <c r="J22" s="55">
        <v>37000</v>
      </c>
      <c r="K22" s="12"/>
      <c r="L22" s="54">
        <v>0.85</v>
      </c>
      <c r="M22" s="28">
        <v>0.89990000000000003</v>
      </c>
      <c r="N22" s="55">
        <v>37000</v>
      </c>
    </row>
    <row r="23" spans="3:14" x14ac:dyDescent="0.3">
      <c r="C23" s="16" t="s">
        <v>42</v>
      </c>
      <c r="D23" s="29">
        <f>+S2</f>
        <v>0.52</v>
      </c>
      <c r="E23" s="12"/>
      <c r="F23" s="12"/>
      <c r="G23" s="12"/>
      <c r="H23" s="54">
        <v>0.9</v>
      </c>
      <c r="I23" s="28">
        <v>0.94989999999999997</v>
      </c>
      <c r="J23" s="55">
        <f>+J22+4000</f>
        <v>41000</v>
      </c>
      <c r="K23" s="12"/>
      <c r="L23" s="54">
        <v>0.9</v>
      </c>
      <c r="M23" s="28">
        <v>0.94989999999999997</v>
      </c>
      <c r="N23" s="55">
        <f>+N22+4000</f>
        <v>41000</v>
      </c>
    </row>
    <row r="24" spans="3:14" ht="15" thickBot="1" x14ac:dyDescent="0.35">
      <c r="C24" s="23" t="s">
        <v>47</v>
      </c>
      <c r="D24" s="53">
        <f>+VLOOKUP(D23,$L$19:$N$29,3,1)</f>
        <v>0</v>
      </c>
      <c r="E24" s="12"/>
      <c r="F24" s="12"/>
      <c r="G24" s="12"/>
      <c r="H24" s="54">
        <v>0.95</v>
      </c>
      <c r="I24" s="28">
        <v>0.99990000000000001</v>
      </c>
      <c r="J24" s="55">
        <f t="shared" ref="J24" si="0">+J23+4000</f>
        <v>45000</v>
      </c>
      <c r="K24" s="12"/>
      <c r="L24" s="54">
        <v>0.95</v>
      </c>
      <c r="M24" s="28">
        <v>0.99990000000000001</v>
      </c>
      <c r="N24" s="55">
        <f t="shared" ref="N24" si="1">+N23+4000</f>
        <v>45000</v>
      </c>
    </row>
    <row r="25" spans="3:14" x14ac:dyDescent="0.3">
      <c r="C25" s="12"/>
      <c r="D25" s="12"/>
      <c r="E25" s="12"/>
      <c r="F25" s="12"/>
      <c r="G25" s="12"/>
      <c r="H25" s="54">
        <v>1</v>
      </c>
      <c r="I25" s="28">
        <v>1.0499000000000001</v>
      </c>
      <c r="J25" s="55">
        <v>50000</v>
      </c>
      <c r="K25" s="12"/>
      <c r="L25" s="54">
        <v>1</v>
      </c>
      <c r="M25" s="28">
        <v>1.0499000000000001</v>
      </c>
      <c r="N25" s="55">
        <v>50000</v>
      </c>
    </row>
    <row r="26" spans="3:14" ht="15" thickBot="1" x14ac:dyDescent="0.35">
      <c r="C26" s="12"/>
      <c r="D26" s="12"/>
      <c r="E26" s="12"/>
      <c r="F26" s="12"/>
      <c r="G26" s="12"/>
      <c r="H26" s="54">
        <v>1.05</v>
      </c>
      <c r="I26" s="28">
        <v>1.0999000000000001</v>
      </c>
      <c r="J26" s="55">
        <v>56000</v>
      </c>
      <c r="K26" s="12"/>
      <c r="L26" s="54">
        <v>1.05</v>
      </c>
      <c r="M26" s="28">
        <v>1.0999000000000001</v>
      </c>
      <c r="N26" s="55">
        <v>56000</v>
      </c>
    </row>
    <row r="27" spans="3:14" ht="15" thickBot="1" x14ac:dyDescent="0.35">
      <c r="C27" s="58" t="s">
        <v>48</v>
      </c>
      <c r="D27" s="59">
        <f>+F14+D19+D24</f>
        <v>97675.887499999997</v>
      </c>
      <c r="E27" s="12"/>
      <c r="F27" s="12"/>
      <c r="G27" s="12"/>
      <c r="H27" s="54">
        <v>1.1000000000000001</v>
      </c>
      <c r="I27" s="28">
        <v>1.1498999999999999</v>
      </c>
      <c r="J27" s="55">
        <v>63000</v>
      </c>
      <c r="K27" s="12"/>
      <c r="L27" s="54">
        <v>1.1000000000000001</v>
      </c>
      <c r="M27" s="28">
        <v>1.1498999999999999</v>
      </c>
      <c r="N27" s="55">
        <v>63000</v>
      </c>
    </row>
    <row r="28" spans="3:14" x14ac:dyDescent="0.3">
      <c r="C28" s="12"/>
      <c r="D28" s="12"/>
      <c r="E28" s="12"/>
      <c r="F28" s="12"/>
      <c r="G28" s="12"/>
      <c r="H28" s="54">
        <v>1.1499999999999999</v>
      </c>
      <c r="I28" s="28">
        <v>1.1999</v>
      </c>
      <c r="J28" s="55">
        <v>70000</v>
      </c>
      <c r="K28" s="12"/>
      <c r="L28" s="54">
        <v>1.1499999999999999</v>
      </c>
      <c r="M28" s="28">
        <v>1.1999</v>
      </c>
      <c r="N28" s="55">
        <v>70000</v>
      </c>
    </row>
    <row r="29" spans="3:14" ht="15" thickBot="1" x14ac:dyDescent="0.35">
      <c r="C29" s="12"/>
      <c r="D29" s="12"/>
      <c r="E29" s="12"/>
      <c r="F29" s="12"/>
      <c r="G29" s="12"/>
      <c r="H29" s="60">
        <v>1.2</v>
      </c>
      <c r="I29" s="61" t="s">
        <v>34</v>
      </c>
      <c r="J29" s="62">
        <v>78000</v>
      </c>
      <c r="K29" s="12"/>
      <c r="L29" s="60">
        <v>1.2</v>
      </c>
      <c r="M29" s="61" t="s">
        <v>34</v>
      </c>
      <c r="N29" s="62">
        <v>78000</v>
      </c>
    </row>
  </sheetData>
  <mergeCells count="3">
    <mergeCell ref="H6:M6"/>
    <mergeCell ref="H16:J17"/>
    <mergeCell ref="L16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2021_05_19507647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2021-06-08T04:51:01Z</dcterms:created>
  <dcterms:modified xsi:type="dcterms:W3CDTF">2021-06-08T04:51:01Z</dcterms:modified>
</cp:coreProperties>
</file>