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G:\My Drive\Lab_work\Projects\Delta_aquatic_vegetation\Data\"/>
    </mc:Choice>
  </mc:AlternateContent>
  <xr:revisionPtr revIDLastSave="0" documentId="13_ncr:1_{A92D3781-BCEE-4500-8A98-76D42F6EFCA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AVFAV_Literature Value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49" i="4" l="1"/>
  <c r="S149" i="4" s="1"/>
  <c r="T149" i="4" s="1"/>
  <c r="R150" i="4"/>
  <c r="S150" i="4" s="1"/>
  <c r="T150" i="4" s="1"/>
  <c r="R151" i="4"/>
  <c r="S151" i="4" s="1"/>
  <c r="T151" i="4" s="1"/>
  <c r="R152" i="4"/>
  <c r="S152" i="4" s="1"/>
  <c r="T152" i="4" s="1"/>
  <c r="R153" i="4"/>
  <c r="S153" i="4" s="1"/>
  <c r="T153" i="4" s="1"/>
  <c r="R148" i="4"/>
  <c r="S148" i="4" s="1"/>
  <c r="T148" i="4" s="1"/>
  <c r="R8" i="4" l="1"/>
  <c r="R51" i="4"/>
  <c r="P51" i="4"/>
  <c r="R81" i="4"/>
  <c r="R80" i="4"/>
  <c r="R79" i="4"/>
  <c r="R39" i="4"/>
  <c r="L142" i="4" l="1"/>
  <c r="P142" i="4" s="1"/>
  <c r="R142" i="4" s="1"/>
  <c r="S142" i="4" s="1"/>
  <c r="T142" i="4" s="1"/>
  <c r="M147" i="4"/>
  <c r="L147" i="4" s="1"/>
  <c r="P147" i="4" s="1"/>
  <c r="R147" i="4" s="1"/>
  <c r="S147" i="4" s="1"/>
  <c r="T147" i="4" s="1"/>
  <c r="M146" i="4"/>
  <c r="L146" i="4" s="1"/>
  <c r="P146" i="4" s="1"/>
  <c r="R146" i="4" s="1"/>
  <c r="S146" i="4" s="1"/>
  <c r="T146" i="4" s="1"/>
  <c r="M145" i="4"/>
  <c r="L145" i="4" s="1"/>
  <c r="P145" i="4" s="1"/>
  <c r="R145" i="4" s="1"/>
  <c r="S145" i="4" s="1"/>
  <c r="T145" i="4" s="1"/>
  <c r="M144" i="4"/>
  <c r="L144" i="4" s="1"/>
  <c r="P144" i="4" s="1"/>
  <c r="R144" i="4" s="1"/>
  <c r="S144" i="4" s="1"/>
  <c r="T144" i="4" s="1"/>
  <c r="M143" i="4"/>
  <c r="L143" i="4" s="1"/>
  <c r="P143" i="4" s="1"/>
  <c r="R143" i="4" s="1"/>
  <c r="S143" i="4" s="1"/>
  <c r="T143" i="4" s="1"/>
  <c r="M142" i="4"/>
  <c r="S141" i="4" l="1"/>
  <c r="T141" i="4" s="1"/>
  <c r="S140" i="4"/>
  <c r="T140" i="4" s="1"/>
  <c r="L139" i="4"/>
  <c r="P139" i="4" s="1"/>
  <c r="R139" i="4" s="1"/>
  <c r="S139" i="4" s="1"/>
  <c r="T139" i="4" s="1"/>
  <c r="L138" i="4"/>
  <c r="P138" i="4" s="1"/>
  <c r="R138" i="4" s="1"/>
  <c r="S138" i="4" s="1"/>
  <c r="T138" i="4" s="1"/>
  <c r="P137" i="4"/>
  <c r="R137" i="4" s="1"/>
  <c r="S137" i="4" s="1"/>
  <c r="T137" i="4" s="1"/>
  <c r="P136" i="4"/>
  <c r="R136" i="4" s="1"/>
  <c r="S136" i="4" s="1"/>
  <c r="T136" i="4" s="1"/>
  <c r="P135" i="4"/>
  <c r="R135" i="4" s="1"/>
  <c r="S135" i="4" s="1"/>
  <c r="T135" i="4" s="1"/>
  <c r="P134" i="4"/>
  <c r="R134" i="4" s="1"/>
  <c r="S134" i="4" s="1"/>
  <c r="T134" i="4" s="1"/>
  <c r="P133" i="4"/>
  <c r="R133" i="4" s="1"/>
  <c r="S133" i="4" s="1"/>
  <c r="T133" i="4" s="1"/>
  <c r="P132" i="4"/>
  <c r="R132" i="4" s="1"/>
  <c r="S132" i="4" s="1"/>
  <c r="T132" i="4" s="1"/>
  <c r="P131" i="4"/>
  <c r="R131" i="4" s="1"/>
  <c r="S131" i="4" s="1"/>
  <c r="T131" i="4" s="1"/>
  <c r="L33" i="4" l="1"/>
  <c r="L71" i="4" l="1"/>
  <c r="L70" i="4"/>
  <c r="P70" i="4" s="1"/>
  <c r="R70" i="4" s="1"/>
  <c r="S70" i="4" s="1"/>
  <c r="T70" i="4" s="1"/>
  <c r="P71" i="4" l="1"/>
  <c r="R71" i="4" s="1"/>
  <c r="S71" i="4" s="1"/>
  <c r="T71" i="4" s="1"/>
  <c r="M56" i="4" l="1"/>
  <c r="L74" i="4"/>
  <c r="P74" i="4" s="1"/>
  <c r="R74" i="4" s="1"/>
  <c r="S74" i="4" s="1"/>
  <c r="T74" i="4" s="1"/>
  <c r="L42" i="4"/>
  <c r="R10" i="4"/>
  <c r="S10" i="4" s="1"/>
  <c r="T10" i="4" s="1"/>
  <c r="L11" i="4"/>
  <c r="P11" i="4" s="1"/>
  <c r="L13" i="4"/>
  <c r="L16" i="4"/>
  <c r="P16" i="4" s="1"/>
  <c r="R16" i="4" s="1"/>
  <c r="S16" i="4" s="1"/>
  <c r="T16" i="4" s="1"/>
  <c r="L17" i="4"/>
  <c r="P17" i="4" s="1"/>
  <c r="R17" i="4" s="1"/>
  <c r="S17" i="4" s="1"/>
  <c r="T17" i="4" s="1"/>
  <c r="L18" i="4"/>
  <c r="P18" i="4" s="1"/>
  <c r="R18" i="4" s="1"/>
  <c r="S18" i="4" s="1"/>
  <c r="T18" i="4" s="1"/>
  <c r="L19" i="4"/>
  <c r="P19" i="4" s="1"/>
  <c r="R19" i="4" s="1"/>
  <c r="S19" i="4" s="1"/>
  <c r="T19" i="4" s="1"/>
  <c r="L20" i="4"/>
  <c r="P20" i="4" s="1"/>
  <c r="R20" i="4" s="1"/>
  <c r="S20" i="4" s="1"/>
  <c r="T20" i="4" s="1"/>
  <c r="P42" i="4" l="1"/>
  <c r="R42" i="4" s="1"/>
  <c r="S42" i="4" s="1"/>
  <c r="T42" i="4" s="1"/>
  <c r="L90" i="4"/>
  <c r="P90" i="4" s="1"/>
  <c r="R90" i="4" s="1"/>
  <c r="S90" i="4" s="1"/>
  <c r="T90" i="4" s="1"/>
  <c r="L91" i="4"/>
  <c r="P91" i="4" s="1"/>
  <c r="R91" i="4" s="1"/>
  <c r="S91" i="4" s="1"/>
  <c r="T91" i="4" s="1"/>
  <c r="L92" i="4"/>
  <c r="P92" i="4" s="1"/>
  <c r="R92" i="4" s="1"/>
  <c r="S92" i="4" s="1"/>
  <c r="T92" i="4" s="1"/>
  <c r="L93" i="4"/>
  <c r="P93" i="4" s="1"/>
  <c r="R93" i="4" s="1"/>
  <c r="S93" i="4" s="1"/>
  <c r="T93" i="4" s="1"/>
  <c r="L94" i="4"/>
  <c r="P94" i="4" s="1"/>
  <c r="R94" i="4" s="1"/>
  <c r="S94" i="4" s="1"/>
  <c r="T94" i="4" s="1"/>
  <c r="L95" i="4"/>
  <c r="P95" i="4" s="1"/>
  <c r="R95" i="4" s="1"/>
  <c r="S95" i="4" s="1"/>
  <c r="T95" i="4" s="1"/>
  <c r="L97" i="4"/>
  <c r="P97" i="4" s="1"/>
  <c r="R97" i="4" s="1"/>
  <c r="S97" i="4" s="1"/>
  <c r="T97" i="4" s="1"/>
  <c r="L98" i="4"/>
  <c r="P98" i="4" s="1"/>
  <c r="R98" i="4" s="1"/>
  <c r="S98" i="4" s="1"/>
  <c r="T98" i="4" s="1"/>
  <c r="L103" i="4"/>
  <c r="P103" i="4" s="1"/>
  <c r="R103" i="4" s="1"/>
  <c r="S103" i="4" s="1"/>
  <c r="T103" i="4" s="1"/>
  <c r="L104" i="4"/>
  <c r="P104" i="4" s="1"/>
  <c r="R104" i="4" s="1"/>
  <c r="S104" i="4" s="1"/>
  <c r="T104" i="4" s="1"/>
  <c r="L105" i="4"/>
  <c r="P105" i="4" s="1"/>
  <c r="R105" i="4" s="1"/>
  <c r="S105" i="4" s="1"/>
  <c r="T105" i="4" s="1"/>
  <c r="L106" i="4"/>
  <c r="P106" i="4" s="1"/>
  <c r="R106" i="4" s="1"/>
  <c r="S106" i="4" s="1"/>
  <c r="T106" i="4" s="1"/>
  <c r="L107" i="4"/>
  <c r="P107" i="4" s="1"/>
  <c r="R107" i="4" s="1"/>
  <c r="S107" i="4" s="1"/>
  <c r="T107" i="4" s="1"/>
  <c r="L89" i="4" l="1"/>
  <c r="P89" i="4" s="1"/>
  <c r="R89" i="4" s="1"/>
  <c r="S89" i="4" s="1"/>
  <c r="T89" i="4" s="1"/>
  <c r="L15" i="4"/>
  <c r="P15" i="4" s="1"/>
  <c r="R15" i="4" s="1"/>
  <c r="S15" i="4" s="1"/>
  <c r="T15" i="4" s="1"/>
  <c r="L14" i="4"/>
  <c r="P14" i="4" s="1"/>
  <c r="R14" i="4" s="1"/>
  <c r="S14" i="4" s="1"/>
  <c r="T14" i="4" s="1"/>
  <c r="P13" i="4"/>
  <c r="R13" i="4" s="1"/>
  <c r="S13" i="4" s="1"/>
  <c r="T13" i="4" s="1"/>
  <c r="M88" i="4"/>
  <c r="M86" i="4"/>
  <c r="M87" i="4"/>
  <c r="L87" i="4" s="1"/>
  <c r="P87" i="4" s="1"/>
  <c r="R87" i="4" s="1"/>
  <c r="S87" i="4" s="1"/>
  <c r="T87" i="4" s="1"/>
  <c r="L34" i="4"/>
  <c r="L124" i="4" l="1"/>
  <c r="L120" i="4" l="1"/>
  <c r="P124" i="4" l="1"/>
  <c r="R124" i="4" s="1"/>
  <c r="S124" i="4" s="1"/>
  <c r="T124" i="4" s="1"/>
  <c r="P120" i="4"/>
  <c r="R120" i="4" s="1"/>
  <c r="S120" i="4" s="1"/>
  <c r="T120" i="4" s="1"/>
  <c r="L130" i="4"/>
  <c r="P130" i="4" s="1"/>
  <c r="R130" i="4" s="1"/>
  <c r="S130" i="4" s="1"/>
  <c r="T130" i="4" s="1"/>
  <c r="L129" i="4"/>
  <c r="P129" i="4" s="1"/>
  <c r="R129" i="4" s="1"/>
  <c r="S129" i="4" s="1"/>
  <c r="T129" i="4" s="1"/>
  <c r="L128" i="4"/>
  <c r="P128" i="4" s="1"/>
  <c r="R128" i="4" s="1"/>
  <c r="S128" i="4" s="1"/>
  <c r="T128" i="4" s="1"/>
  <c r="L127" i="4"/>
  <c r="P127" i="4" s="1"/>
  <c r="R127" i="4" s="1"/>
  <c r="S127" i="4" s="1"/>
  <c r="T127" i="4" s="1"/>
  <c r="L126" i="4"/>
  <c r="P126" i="4" s="1"/>
  <c r="R126" i="4" s="1"/>
  <c r="S126" i="4" s="1"/>
  <c r="T126" i="4" s="1"/>
  <c r="L125" i="4"/>
  <c r="P125" i="4" s="1"/>
  <c r="R125" i="4" s="1"/>
  <c r="S125" i="4" s="1"/>
  <c r="T125" i="4" s="1"/>
  <c r="L123" i="4"/>
  <c r="P123" i="4" s="1"/>
  <c r="R123" i="4" s="1"/>
  <c r="S123" i="4" s="1"/>
  <c r="T123" i="4" s="1"/>
  <c r="L122" i="4"/>
  <c r="P122" i="4" s="1"/>
  <c r="R122" i="4" s="1"/>
  <c r="S122" i="4" s="1"/>
  <c r="T122" i="4" s="1"/>
  <c r="L121" i="4"/>
  <c r="P121" i="4" s="1"/>
  <c r="R121" i="4" s="1"/>
  <c r="S121" i="4" s="1"/>
  <c r="T121" i="4" s="1"/>
  <c r="L119" i="4" l="1"/>
  <c r="P119" i="4" s="1"/>
  <c r="R119" i="4" s="1"/>
  <c r="S119" i="4" s="1"/>
  <c r="T119" i="4" s="1"/>
  <c r="L23" i="4" l="1"/>
  <c r="L114" i="4" l="1"/>
  <c r="P114" i="4" s="1"/>
  <c r="L115" i="4"/>
  <c r="P115" i="4" s="1"/>
  <c r="L116" i="4"/>
  <c r="P116" i="4" s="1"/>
  <c r="L117" i="4"/>
  <c r="P117" i="4" s="1"/>
  <c r="L118" i="4"/>
  <c r="P118" i="4" s="1"/>
  <c r="L85" i="4"/>
  <c r="P85" i="4" s="1"/>
  <c r="L84" i="4"/>
  <c r="P84" i="4" s="1"/>
  <c r="L83" i="4"/>
  <c r="P83" i="4" s="1"/>
  <c r="L82" i="4"/>
  <c r="P82" i="4" s="1"/>
  <c r="S51" i="4" l="1"/>
  <c r="T51" i="4" s="1"/>
  <c r="S39" i="4"/>
  <c r="T39" i="4" s="1"/>
  <c r="L40" i="4"/>
  <c r="P40" i="4" s="1"/>
  <c r="L38" i="4"/>
  <c r="R118" i="4"/>
  <c r="S118" i="4" s="1"/>
  <c r="T118" i="4" s="1"/>
  <c r="R117" i="4"/>
  <c r="S117" i="4" s="1"/>
  <c r="T117" i="4" s="1"/>
  <c r="R116" i="4"/>
  <c r="S116" i="4" s="1"/>
  <c r="T116" i="4" s="1"/>
  <c r="R115" i="4"/>
  <c r="S115" i="4" s="1"/>
  <c r="T115" i="4" s="1"/>
  <c r="R114" i="4"/>
  <c r="S114" i="4" s="1"/>
  <c r="T114" i="4" s="1"/>
  <c r="R85" i="4"/>
  <c r="S85" i="4" s="1"/>
  <c r="T85" i="4" s="1"/>
  <c r="R84" i="4"/>
  <c r="S84" i="4" s="1"/>
  <c r="T84" i="4" s="1"/>
  <c r="R83" i="4"/>
  <c r="S83" i="4" s="1"/>
  <c r="T83" i="4" s="1"/>
  <c r="R82" i="4"/>
  <c r="S82" i="4" s="1"/>
  <c r="T82" i="4" s="1"/>
  <c r="S81" i="4"/>
  <c r="T81" i="4" s="1"/>
  <c r="S80" i="4"/>
  <c r="T80" i="4" s="1"/>
  <c r="S79" i="4"/>
  <c r="T79" i="4" s="1"/>
  <c r="S50" i="4"/>
  <c r="T50" i="4" s="1"/>
  <c r="L78" i="4"/>
  <c r="P78" i="4" s="1"/>
  <c r="R78" i="4" s="1"/>
  <c r="S78" i="4" s="1"/>
  <c r="T78" i="4" s="1"/>
  <c r="L77" i="4"/>
  <c r="P77" i="4" s="1"/>
  <c r="R77" i="4" s="1"/>
  <c r="S77" i="4" s="1"/>
  <c r="T77" i="4" s="1"/>
  <c r="L76" i="4"/>
  <c r="P76" i="4" s="1"/>
  <c r="R76" i="4" s="1"/>
  <c r="S76" i="4" s="1"/>
  <c r="T76" i="4" s="1"/>
  <c r="L75" i="4"/>
  <c r="P75" i="4" s="1"/>
  <c r="R75" i="4" s="1"/>
  <c r="S75" i="4" s="1"/>
  <c r="T75" i="4" s="1"/>
  <c r="L73" i="4"/>
  <c r="P73" i="4" s="1"/>
  <c r="R73" i="4" s="1"/>
  <c r="S73" i="4" s="1"/>
  <c r="T73" i="4" s="1"/>
  <c r="L69" i="4"/>
  <c r="P69" i="4" s="1"/>
  <c r="R69" i="4" s="1"/>
  <c r="S69" i="4" s="1"/>
  <c r="T69" i="4" s="1"/>
  <c r="L68" i="4"/>
  <c r="P68" i="4" s="1"/>
  <c r="R68" i="4" s="1"/>
  <c r="S68" i="4" s="1"/>
  <c r="T68" i="4" s="1"/>
  <c r="L67" i="4"/>
  <c r="P67" i="4" s="1"/>
  <c r="R67" i="4" s="1"/>
  <c r="S67" i="4" s="1"/>
  <c r="T67" i="4" s="1"/>
  <c r="L66" i="4"/>
  <c r="P66" i="4" s="1"/>
  <c r="R66" i="4" s="1"/>
  <c r="S66" i="4" s="1"/>
  <c r="T66" i="4" s="1"/>
  <c r="L65" i="4"/>
  <c r="P65" i="4" s="1"/>
  <c r="R65" i="4" s="1"/>
  <c r="S65" i="4" s="1"/>
  <c r="T65" i="4" s="1"/>
  <c r="L64" i="4"/>
  <c r="P64" i="4" s="1"/>
  <c r="R64" i="4" s="1"/>
  <c r="S64" i="4" s="1"/>
  <c r="T64" i="4" s="1"/>
  <c r="L63" i="4"/>
  <c r="P63" i="4" s="1"/>
  <c r="R63" i="4" s="1"/>
  <c r="S63" i="4" s="1"/>
  <c r="T63" i="4" s="1"/>
  <c r="L62" i="4"/>
  <c r="P62" i="4" s="1"/>
  <c r="R62" i="4" s="1"/>
  <c r="S62" i="4" s="1"/>
  <c r="T62" i="4" s="1"/>
  <c r="L61" i="4"/>
  <c r="P61" i="4" s="1"/>
  <c r="R61" i="4" s="1"/>
  <c r="S61" i="4" s="1"/>
  <c r="T61" i="4" s="1"/>
  <c r="L60" i="4"/>
  <c r="P60" i="4" s="1"/>
  <c r="R60" i="4" s="1"/>
  <c r="S60" i="4" s="1"/>
  <c r="T60" i="4" s="1"/>
  <c r="L59" i="4"/>
  <c r="P59" i="4" s="1"/>
  <c r="R59" i="4" s="1"/>
  <c r="S59" i="4" s="1"/>
  <c r="T59" i="4" s="1"/>
  <c r="L58" i="4"/>
  <c r="P58" i="4" s="1"/>
  <c r="R58" i="4" s="1"/>
  <c r="S58" i="4" s="1"/>
  <c r="T58" i="4" s="1"/>
  <c r="L57" i="4"/>
  <c r="P57" i="4" s="1"/>
  <c r="R57" i="4" s="1"/>
  <c r="S57" i="4" s="1"/>
  <c r="T57" i="4" s="1"/>
  <c r="L72" i="4"/>
  <c r="P72" i="4" s="1"/>
  <c r="R72" i="4" s="1"/>
  <c r="S72" i="4" s="1"/>
  <c r="T72" i="4" s="1"/>
  <c r="L56" i="4"/>
  <c r="P56" i="4" s="1"/>
  <c r="R56" i="4" s="1"/>
  <c r="S56" i="4" s="1"/>
  <c r="T56" i="4" s="1"/>
  <c r="M55" i="4"/>
  <c r="L55" i="4" s="1"/>
  <c r="P55" i="4" s="1"/>
  <c r="R55" i="4" s="1"/>
  <c r="S55" i="4" s="1"/>
  <c r="T55" i="4" s="1"/>
  <c r="M54" i="4"/>
  <c r="L54" i="4" s="1"/>
  <c r="P54" i="4" s="1"/>
  <c r="R54" i="4" s="1"/>
  <c r="S54" i="4" s="1"/>
  <c r="T54" i="4" s="1"/>
  <c r="M53" i="4"/>
  <c r="L53" i="4" s="1"/>
  <c r="P53" i="4" s="1"/>
  <c r="R53" i="4" s="1"/>
  <c r="S53" i="4" s="1"/>
  <c r="T53" i="4" s="1"/>
  <c r="M52" i="4"/>
  <c r="L52" i="4" l="1"/>
  <c r="P52" i="4" s="1"/>
  <c r="R52" i="4" s="1"/>
  <c r="S52" i="4" s="1"/>
  <c r="T52" i="4" s="1"/>
  <c r="L43" i="4"/>
  <c r="L41" i="4"/>
  <c r="L37" i="4"/>
  <c r="P37" i="4" s="1"/>
  <c r="L29" i="4"/>
  <c r="L32" i="4"/>
  <c r="L31" i="4"/>
  <c r="L30" i="4"/>
  <c r="L28" i="4"/>
  <c r="L27" i="4"/>
  <c r="L26" i="4"/>
  <c r="L25" i="4"/>
  <c r="L24" i="4"/>
  <c r="L22" i="4"/>
  <c r="P22" i="4" s="1"/>
  <c r="R22" i="4" s="1"/>
  <c r="S22" i="4" s="1"/>
  <c r="R11" i="4" l="1"/>
  <c r="T22" i="4"/>
  <c r="S11" i="4" l="1"/>
  <c r="T11" i="4" s="1"/>
  <c r="L12" i="4"/>
  <c r="P12" i="4" s="1"/>
  <c r="R12" i="4" s="1"/>
  <c r="S12" i="4" s="1"/>
  <c r="T12" i="4" s="1"/>
  <c r="L21" i="4"/>
  <c r="P21" i="4" s="1"/>
  <c r="S8" i="4"/>
  <c r="T8" i="4" s="1"/>
  <c r="L7" i="4"/>
  <c r="P7" i="4" s="1"/>
  <c r="R7" i="4" s="1"/>
  <c r="S7" i="4" s="1"/>
  <c r="T7" i="4" s="1"/>
  <c r="P49" i="4"/>
  <c r="R49" i="4" s="1"/>
  <c r="S49" i="4" s="1"/>
  <c r="T49" i="4" s="1"/>
  <c r="P48" i="4"/>
  <c r="R48" i="4" s="1"/>
  <c r="S48" i="4" s="1"/>
  <c r="T48" i="4" s="1"/>
  <c r="P47" i="4"/>
  <c r="R47" i="4" s="1"/>
  <c r="S47" i="4" s="1"/>
  <c r="T47" i="4" s="1"/>
  <c r="P46" i="4"/>
  <c r="R46" i="4" s="1"/>
  <c r="S46" i="4" s="1"/>
  <c r="T46" i="4" s="1"/>
  <c r="P45" i="4"/>
  <c r="R45" i="4" s="1"/>
  <c r="S45" i="4" s="1"/>
  <c r="T45" i="4" s="1"/>
  <c r="P44" i="4"/>
  <c r="R44" i="4" s="1"/>
  <c r="S44" i="4" s="1"/>
  <c r="T44" i="4" s="1"/>
  <c r="P43" i="4"/>
  <c r="P41" i="4"/>
  <c r="R41" i="4" s="1"/>
  <c r="R40" i="4"/>
  <c r="P38" i="4"/>
  <c r="R38" i="4" s="1"/>
  <c r="R37" i="4"/>
  <c r="P36" i="4"/>
  <c r="R36" i="4" s="1"/>
  <c r="P34" i="4"/>
  <c r="R34" i="4" s="1"/>
  <c r="P33" i="4"/>
  <c r="R33" i="4" s="1"/>
  <c r="P32" i="4"/>
  <c r="R32" i="4" s="1"/>
  <c r="P31" i="4"/>
  <c r="R31" i="4" s="1"/>
  <c r="P30" i="4"/>
  <c r="R30" i="4" s="1"/>
  <c r="P29" i="4"/>
  <c r="R29" i="4" s="1"/>
  <c r="P28" i="4"/>
  <c r="R28" i="4" s="1"/>
  <c r="P27" i="4"/>
  <c r="R27" i="4" s="1"/>
  <c r="P26" i="4"/>
  <c r="R26" i="4" s="1"/>
  <c r="P25" i="4"/>
  <c r="R25" i="4" s="1"/>
  <c r="P24" i="4"/>
  <c r="R24" i="4" s="1"/>
  <c r="P23" i="4"/>
  <c r="R23" i="4" s="1"/>
  <c r="P6" i="4"/>
  <c r="R6" i="4" s="1"/>
  <c r="S6" i="4" s="1"/>
  <c r="T6" i="4" s="1"/>
  <c r="P5" i="4"/>
  <c r="R5" i="4" s="1"/>
  <c r="S5" i="4" s="1"/>
  <c r="T5" i="4" s="1"/>
  <c r="P4" i="4"/>
  <c r="R4" i="4" s="1"/>
  <c r="S4" i="4" s="1"/>
  <c r="T4" i="4" s="1"/>
  <c r="P3" i="4"/>
  <c r="R3" i="4" s="1"/>
  <c r="S3" i="4" s="1"/>
  <c r="T3" i="4" s="1"/>
  <c r="P2" i="4"/>
  <c r="R2" i="4" s="1"/>
  <c r="J9" i="4"/>
  <c r="L9" i="4" s="1"/>
  <c r="P9" i="4" s="1"/>
  <c r="R9" i="4" s="1"/>
  <c r="S9" i="4" s="1"/>
  <c r="T9" i="4" s="1"/>
  <c r="R21" i="4" l="1"/>
  <c r="S21" i="4" s="1"/>
  <c r="T21" i="4" s="1"/>
  <c r="S2" i="4"/>
  <c r="T2" i="4" s="1"/>
  <c r="S25" i="4"/>
  <c r="T25" i="4" s="1"/>
  <c r="S29" i="4"/>
  <c r="T29" i="4" s="1"/>
  <c r="S26" i="4"/>
  <c r="T26" i="4" s="1"/>
  <c r="S30" i="4"/>
  <c r="T30" i="4" s="1"/>
  <c r="S36" i="4"/>
  <c r="T36" i="4" s="1"/>
  <c r="S27" i="4"/>
  <c r="T27" i="4" s="1"/>
  <c r="S23" i="4"/>
  <c r="T23" i="4" s="1"/>
  <c r="S31" i="4"/>
  <c r="T31" i="4" s="1"/>
  <c r="S33" i="4"/>
  <c r="T33" i="4" s="1"/>
  <c r="S24" i="4"/>
  <c r="T24" i="4" s="1"/>
  <c r="S28" i="4"/>
  <c r="T28" i="4" s="1"/>
  <c r="S32" i="4"/>
  <c r="T32" i="4" s="1"/>
  <c r="S34" i="4"/>
  <c r="T34" i="4" s="1"/>
  <c r="R43" i="4"/>
  <c r="S43" i="4" s="1"/>
  <c r="T43" i="4" s="1"/>
  <c r="S37" i="4"/>
  <c r="T37" i="4" s="1"/>
  <c r="S41" i="4"/>
  <c r="T41" i="4" s="1"/>
  <c r="S38" i="4"/>
  <c r="T38" i="4" s="1"/>
  <c r="S40" i="4"/>
  <c r="T40" i="4" s="1"/>
</calcChain>
</file>

<file path=xl/sharedStrings.xml><?xml version="1.0" encoding="utf-8"?>
<sst xmlns="http://schemas.openxmlformats.org/spreadsheetml/2006/main" count="1121" uniqueCount="301">
  <si>
    <t>Lake Wingra, Wisconsin</t>
  </si>
  <si>
    <t>Myriophyllum spicatum</t>
  </si>
  <si>
    <t>Lake Biwa, Japan</t>
  </si>
  <si>
    <t>Stuckenia pectinata</t>
  </si>
  <si>
    <t xml:space="preserve">Effects of the herbicide paraquat on the ecology of a reservoir. I. Botanical and chemical aspects. </t>
  </si>
  <si>
    <t>Freshwater Biology 3: 157-175</t>
  </si>
  <si>
    <t xml:space="preserve">Limitations of macrophytes in a eutrophic lake, Loch Leven. II. Wave action, sediments and waterfowl grazing. </t>
  </si>
  <si>
    <t>Journal of Ecology 65:431-446</t>
  </si>
  <si>
    <t>Primary data on biomass and production estimates in typical stands of fishpond littoral plant communities</t>
  </si>
  <si>
    <t xml:space="preserve">Element accumulation and release by macrophytes in a wetland stream. </t>
  </si>
  <si>
    <t>Journal of Environmental Quality, 14:137-143</t>
  </si>
  <si>
    <t>K. R. Reddy and J.C. Tucker</t>
  </si>
  <si>
    <t>Growth and nutrient uptake of Pennywort (Hydrocotyle umbellata L.) as influenced by the nitrogen concentration of the water</t>
  </si>
  <si>
    <t>Journal of Aquatic Plant Management 23: 35-40</t>
  </si>
  <si>
    <t xml:space="preserve">Mesocosm: 1000 Liter concrete vaults </t>
  </si>
  <si>
    <t>Florida</t>
  </si>
  <si>
    <t>plants collected from St. Johns River, Florida</t>
  </si>
  <si>
    <t>4 mg N per liter addition</t>
  </si>
  <si>
    <t>10 mg N per liter addition</t>
  </si>
  <si>
    <t>20 mg N per liter addition</t>
  </si>
  <si>
    <t>40 mg N per liter addition</t>
  </si>
  <si>
    <t>no nutrient addition</t>
  </si>
  <si>
    <t xml:space="preserve">Elodea canadensis </t>
  </si>
  <si>
    <t>Lake Alexandrina, New Zealand</t>
  </si>
  <si>
    <t>3-3.2</t>
  </si>
  <si>
    <t>using mean monthly maximum minus minimum biomass</t>
  </si>
  <si>
    <t>J. Ward, J. Talbot, I. Stewart</t>
  </si>
  <si>
    <t>Aboveground biomass and productivity of submerged macrophytes in Lake Alexandrina, New Zealand</t>
  </si>
  <si>
    <t>New Zealand Journal of Marine and Freshwater Research</t>
  </si>
  <si>
    <t>Ceratophyllum demersum</t>
  </si>
  <si>
    <t>May</t>
  </si>
  <si>
    <t>June</t>
  </si>
  <si>
    <t>July</t>
  </si>
  <si>
    <t>August</t>
  </si>
  <si>
    <t>September</t>
  </si>
  <si>
    <t>October</t>
  </si>
  <si>
    <t>E.P.H. Best</t>
  </si>
  <si>
    <t>The aquatic macrophytes of Lake Vechten. Species composition, spatial distribution and production</t>
  </si>
  <si>
    <t>Hydrobiologia 95(1):65-77</t>
  </si>
  <si>
    <t>Lake Vechten, the Netherlands</t>
  </si>
  <si>
    <t>2-5 M</t>
  </si>
  <si>
    <t>April 1 - Oct 12</t>
  </si>
  <si>
    <t>Brooker and Edwards</t>
  </si>
  <si>
    <t>May 1970</t>
  </si>
  <si>
    <t>July 1970</t>
  </si>
  <si>
    <t>May 1971</t>
  </si>
  <si>
    <t>April 1971</t>
  </si>
  <si>
    <t>June 1971</t>
  </si>
  <si>
    <t>Herbicide applied AFTER June 1971</t>
  </si>
  <si>
    <t>Reservoir in Wales</t>
  </si>
  <si>
    <t>1 m</t>
  </si>
  <si>
    <t>K. R. Reddy and W.F. Debusk</t>
  </si>
  <si>
    <t xml:space="preserve">Growth characteristics of aquatic macrophytes cultured in nutrient-enriched water: I. Water hyacynth, water lettuce, and pennywort. </t>
  </si>
  <si>
    <t>Economic Botany 38 (2): 229-239</t>
  </si>
  <si>
    <t>February</t>
  </si>
  <si>
    <t>December-January</t>
  </si>
  <si>
    <t>Economic Botany 38 (2): 229-240</t>
  </si>
  <si>
    <t>Economic Botany 38 (2): 229-241</t>
  </si>
  <si>
    <t>Economic Botany 38 (2): 229-242</t>
  </si>
  <si>
    <t>Economic Botany 38 (2): 229-243</t>
  </si>
  <si>
    <t>Economic Botany 38 (2): 229-244</t>
  </si>
  <si>
    <t>nutrient enriched water</t>
  </si>
  <si>
    <t>Loch Leven, Wales</t>
  </si>
  <si>
    <t>Peverly</t>
  </si>
  <si>
    <t>Pond littoral ecosystems. Structure and Functioning. Springer-Verlag, new York, Pages 211-216. Internet says citation is from  journal"Ecol Stud Anal Synth, 1978 (28) 211-216</t>
  </si>
  <si>
    <t>Oak Orchard Stream, NY</t>
  </si>
  <si>
    <t>"peak rates in fertile streams" can only find abstract, not full text</t>
  </si>
  <si>
    <t>Stream was enriched with N, P, K, also calcerous and near saturation with CO2</t>
  </si>
  <si>
    <t>Hydrocotyle umbellata</t>
  </si>
  <si>
    <t>C. Forsberg</t>
  </si>
  <si>
    <t>Oikos 11 (2): 183-199</t>
  </si>
  <si>
    <t>Eutrophic lake, Sweden</t>
  </si>
  <si>
    <t>Madsen and Adams</t>
  </si>
  <si>
    <t>The seasonal biomass and productivity of the submerged macrophytes in a polluted Wisonsin stream</t>
  </si>
  <si>
    <t>Freshwater Biology 20: 41-50</t>
  </si>
  <si>
    <t>Badfish creek, Southern Wisconsin</t>
  </si>
  <si>
    <t>Stream polluted with nutrients from runoff and sewage effluent</t>
  </si>
  <si>
    <t>Pokorny et al 1984</t>
  </si>
  <si>
    <t>Haag and Gorham 1977</t>
  </si>
  <si>
    <t>Intraseasonal variations in environmental and productivity relations of Potamogeton pectinatus communities</t>
  </si>
  <si>
    <t>Archiv fur Hydrobiologie Supplement 50 4390472</t>
  </si>
  <si>
    <t>Growth and production of aquatic macrophytes in a south temperate saline lake</t>
  </si>
  <si>
    <t>﻿Verhandlungen der Internationale Vereinigung fiir Theoretische und Angewandte Limnologie, 20, 1153-1158</t>
  </si>
  <si>
    <t>coastal lake Swartvlei, South Africa</t>
  </si>
  <si>
    <t>Production-ecological analysis of a plant community dominated by Elodea canadensis michx</t>
  </si>
  <si>
    <t>Aquatic Botany 19 (3-4): 263-292</t>
  </si>
  <si>
    <t>Effects of Thermal Effluent on Standing Crop and Net Production of Elodea canadensis and Other Submerged Macrophytes in Lake Wabamun, Alberta</t>
  </si>
  <si>
    <t>Journal of Applied Ecology 14(3): 835-851</t>
  </si>
  <si>
    <t>Lake Wabamun, Alberta, Canada</t>
  </si>
  <si>
    <t>August 1970</t>
  </si>
  <si>
    <t xml:space="preserve">Adams and McCracken </t>
  </si>
  <si>
    <t>Egeria densa</t>
  </si>
  <si>
    <t>Potamogeton crispus</t>
  </si>
  <si>
    <t>Growth and resource allocation of water hyacinth as affected by gradually increasing nutrient concentrations</t>
  </si>
  <si>
    <t>Aquatic Botany 79:257-266</t>
  </si>
  <si>
    <t>mesocosms, China</t>
  </si>
  <si>
    <t>low, constant nutrient supply. Divided g dry wt / m2 that developed in 8 weeks by 56 days</t>
  </si>
  <si>
    <t>high or gradually increasing nutrient supply. Divided g dry wt / m2 that developed in 8 weeks by 56 days</t>
  </si>
  <si>
    <t>The significance of lateral roots in phosphorus (P) acquisition of water hyacinth (Eichhornia crassipes)</t>
  </si>
  <si>
    <t>Aquatic Botany 75:311-321</t>
  </si>
  <si>
    <t>low P. Divided dry wt/m2 that developed over 122 days by 122.</t>
  </si>
  <si>
    <t>high P. Divided dry wt/m2 that developed over 122 days by 122.</t>
  </si>
  <si>
    <t>T. A. DeBusk and F. E. Dierberg</t>
  </si>
  <si>
    <t>Effects of nutrient availability on water hyacinth standingcrop and detritus deposition</t>
  </si>
  <si>
    <t>Hydrobiologia 174:151-159</t>
  </si>
  <si>
    <t>mesocosms, FL</t>
  </si>
  <si>
    <t>Subtracted starting g/m2 wet weight from highest wet weight then took 6% of that for dry (Wilson et al 2005 says 94% water on average found in Ec across many studies); divided by 90 days</t>
  </si>
  <si>
    <t>12/30/1-1/31-82</t>
  </si>
  <si>
    <t>2/1-2/28/82</t>
  </si>
  <si>
    <t>3/1-4/11/82</t>
  </si>
  <si>
    <t>4/19-6/13/82</t>
  </si>
  <si>
    <t>6/21-8/1/82</t>
  </si>
  <si>
    <t>8/1-9/19/82</t>
  </si>
  <si>
    <t>9/19-12/6/82</t>
  </si>
  <si>
    <t>Productivity and nutrient uptake of Water Hyacinth, Eichhornia crassipes. 1. Effect of nitrogen source</t>
  </si>
  <si>
    <t>Economic Botany 37 (2): 237-247</t>
  </si>
  <si>
    <t>average at 12 ambient temperatures for nitrate addition</t>
  </si>
  <si>
    <t>average at 12 ambient temperatures for ammonium + N serve addition</t>
  </si>
  <si>
    <t>average at 12 ambient temperatures for ammonium addition</t>
  </si>
  <si>
    <t>average at 12 ambient temperatures for ammonium + N serve + nitrate addition</t>
  </si>
  <si>
    <t>average at 12 ambient temperatures for urea addition</t>
  </si>
  <si>
    <t>average at 12 ambient temperatures for digester effluent addition</t>
  </si>
  <si>
    <t>F.E. Debusk, J.H. Ryther, M. D. Hanisak, L.D. Williams</t>
  </si>
  <si>
    <t>Effects of seasonality and plant density on productivity of some freshwater macrophytes</t>
  </si>
  <si>
    <t>Aquatic Botany</t>
  </si>
  <si>
    <t>central Florida</t>
  </si>
  <si>
    <t>T. D. Center, N. R. Spencer</t>
  </si>
  <si>
    <t>The phenology and growth of water hyacinth (Eichhornia crassipes (Mart.) Solms) in a eutrophic north-central Florida lake</t>
  </si>
  <si>
    <t>Aquatic Botany 10:1-32</t>
  </si>
  <si>
    <t>north-central Florida</t>
  </si>
  <si>
    <t>M. K. B. Greco, J. R. de Freitas</t>
  </si>
  <si>
    <t>On two methods to estimate production of Eichhornia crassipes in the eutrophic Pampulha Reservior (MG, Brazil)</t>
  </si>
  <si>
    <t>Braz. J. Biol 62(3):463-471</t>
  </si>
  <si>
    <t>very low, zero, or negative numbers for other months (below 20 degC)</t>
  </si>
  <si>
    <t>November</t>
  </si>
  <si>
    <t>December</t>
  </si>
  <si>
    <t>January</t>
  </si>
  <si>
    <t>F. E. Matheson, M. D. de Winton, J. S. Clayton, T. M. Edwards, T.  J. Mathieson</t>
  </si>
  <si>
    <t>Responses of vascular (Egeria densa) and non-vascular (Chara globularis) submerged plants and oospores to contrasting sediment types</t>
  </si>
  <si>
    <t>Aquatic Botany 83:141-153</t>
  </si>
  <si>
    <t>K. R. Reddy,  J.C. Tucker, W. F. Debusk</t>
  </si>
  <si>
    <t>The role of Egeria in removing nitrogen and phosphorus from nutrient enriched waters</t>
  </si>
  <si>
    <t>J. Aquatic Plant Management 25:14-19</t>
  </si>
  <si>
    <t>mesocosms, Florida</t>
  </si>
  <si>
    <t>12/30/81-/15/82 (winter)</t>
  </si>
  <si>
    <t>3/15/82-6/14/82 (spring)</t>
  </si>
  <si>
    <t>6/14/82-9/20/82 (summer)</t>
  </si>
  <si>
    <t>9/20/82-11/29/82 (fall)</t>
  </si>
  <si>
    <t xml:space="preserve">August </t>
  </si>
  <si>
    <t>Rogers and Breen</t>
  </si>
  <si>
    <r>
      <t xml:space="preserve">Growth and reproduction of </t>
    </r>
    <r>
      <rPr>
        <sz val="12"/>
        <color theme="1"/>
        <rFont val="Calibri"/>
        <family val="2"/>
        <scheme val="minor"/>
      </rPr>
      <t>Potamogeton crispus in a south african lake</t>
    </r>
  </si>
  <si>
    <t>Journal of Ecology 68: 561-571</t>
  </si>
  <si>
    <t>South Africa</t>
  </si>
  <si>
    <t>I. Ikusima</t>
  </si>
  <si>
    <t>Ecological Studies on the Productivity of Aquatic Plant Communities I. Measurement of Photosynthetic Activity</t>
  </si>
  <si>
    <t>Shokubutsugaku Zasshi</t>
  </si>
  <si>
    <t>Chiba, Japan</t>
  </si>
  <si>
    <t>Ludwigia peploides</t>
  </si>
  <si>
    <t>Ecology of creeping macrophytes with special reference to Ludwigia peploides (H.B.K.) Raven</t>
  </si>
  <si>
    <t>Aquatic Botany (43) 283-299</t>
  </si>
  <si>
    <t>Davis, CA</t>
  </si>
  <si>
    <t xml:space="preserve">Rejmankova, E. </t>
  </si>
  <si>
    <t xml:space="preserve">Growth rate varied with different starting densities. Outdoor mesocosm. </t>
  </si>
  <si>
    <t>Aquatic Botany (43) 283-300</t>
  </si>
  <si>
    <t>Aquatic Botany (43) 283-301</t>
  </si>
  <si>
    <t>Aquatic Botany (43) 283-302</t>
  </si>
  <si>
    <t>Aquatic Botany (43) 283-303</t>
  </si>
  <si>
    <t>Aquatic Botany (43) 283-304</t>
  </si>
  <si>
    <t>Aquatic Botany (43) 283-305</t>
  </si>
  <si>
    <t>Aquatic Botany (43) 283-306</t>
  </si>
  <si>
    <t>Aquatic Botany (43) 283-307</t>
  </si>
  <si>
    <t>Aquatic Botany (43) 283-308</t>
  </si>
  <si>
    <t>Aquatic Botany (43) 283-309</t>
  </si>
  <si>
    <t>Maly Dubovec fishpond, Czeck Republic</t>
  </si>
  <si>
    <t>Subaquatic macrovegetation in Osbysjon, Djursholm</t>
  </si>
  <si>
    <t>yes</t>
  </si>
  <si>
    <t>Kvet and Husak</t>
  </si>
  <si>
    <t>March</t>
  </si>
  <si>
    <t>T. Haramoto, I. Ikusima</t>
  </si>
  <si>
    <t>Life cycle of Egeria densa planch., an aquatic plant naturalized in Japan</t>
  </si>
  <si>
    <t>Aquatic Botany 38: 389-403</t>
  </si>
  <si>
    <t>lotic irrigation ditch, Japan</t>
  </si>
  <si>
    <t>Jupp and Spence</t>
  </si>
  <si>
    <t xml:space="preserve">July </t>
  </si>
  <si>
    <t>EVYAN'S RAW DATA - TURBIDITY EXPT</t>
  </si>
  <si>
    <t>mesocosms, Tiburon, CA</t>
  </si>
  <si>
    <t>March, cloudy</t>
  </si>
  <si>
    <t>April, cloudy</t>
  </si>
  <si>
    <t>May, cloudy</t>
  </si>
  <si>
    <t>June, cloudy</t>
  </si>
  <si>
    <t>July, cloudy</t>
  </si>
  <si>
    <t>August, cloudy</t>
  </si>
  <si>
    <t xml:space="preserve">February 1974, cloudy </t>
  </si>
  <si>
    <t>September, cloudy</t>
  </si>
  <si>
    <t>October, cloudy</t>
  </si>
  <si>
    <t>November, cloudy</t>
  </si>
  <si>
    <t>December, cloudy</t>
  </si>
  <si>
    <t>January 1975, cloudy</t>
  </si>
  <si>
    <t>February 1974, sunny</t>
  </si>
  <si>
    <t>March, sunny</t>
  </si>
  <si>
    <t>April, sunny</t>
  </si>
  <si>
    <t>May, sunny</t>
  </si>
  <si>
    <t>June, sunny</t>
  </si>
  <si>
    <t>July, sunny</t>
  </si>
  <si>
    <t>August, sunny</t>
  </si>
  <si>
    <t>September, sunny</t>
  </si>
  <si>
    <t>October, sunny</t>
  </si>
  <si>
    <t>November, sunny</t>
  </si>
  <si>
    <t>December, sunny</t>
  </si>
  <si>
    <t>January 1975, sunny</t>
  </si>
  <si>
    <t>Studies on the submerged plant community in Lake Biwa. I. Distribution and productivity of Egeria densa. A submerged plant invader in the south basin</t>
  </si>
  <si>
    <t>K. Tanimizu and T. Miura</t>
  </si>
  <si>
    <t>Physiology and Ecology Japan 17: 283-290</t>
  </si>
  <si>
    <t>Kollman &amp; Wali</t>
  </si>
  <si>
    <t>Howard-Williams</t>
  </si>
  <si>
    <t>drop</t>
  </si>
  <si>
    <t>Dropped winter months where productivity is 0 (jul-oct)</t>
  </si>
  <si>
    <t xml:space="preserve"> </t>
  </si>
  <si>
    <t>August-October. Not included because values are negative</t>
  </si>
  <si>
    <t>paper calculated daily rate and annual rate, comes to close to the same</t>
  </si>
  <si>
    <t xml:space="preserve">May-August. </t>
  </si>
  <si>
    <t>calculated for entire year (although crop only present late may through october in this site)</t>
  </si>
  <si>
    <t>5.3 is via Madsen and Adams, but wasn't immediately obvious in this paper. However, I did some calculations that make sense, see notes on PDF. Keeping it!</t>
  </si>
  <si>
    <t>using direct measurement of tagged plants. Shallower</t>
  </si>
  <si>
    <t>using direct measurement of tagged plants. Deeper</t>
  </si>
  <si>
    <t>Annual net C production</t>
  </si>
  <si>
    <t>Daily rate of C production</t>
  </si>
  <si>
    <t>Seasonal production of the myriophyllum component of the littoral of Lake wingra, Wisconsin</t>
  </si>
  <si>
    <t>Journal of Ecology 62 (2): 457</t>
  </si>
  <si>
    <t>organic rich sediment, over 1 year</t>
  </si>
  <si>
    <t>fine silt sediment, over 1 year</t>
  </si>
  <si>
    <t>sand, over 1 year</t>
  </si>
  <si>
    <t>outdoor mesocosms, New Zealand</t>
  </si>
  <si>
    <t>Pampulha Reservoir, Brazil</t>
  </si>
  <si>
    <t>Xie, Y., M. Wen, D. Yu, Y. Li</t>
  </si>
  <si>
    <t>Xie, Y.,  D. Yu</t>
  </si>
  <si>
    <t>consider dropping if we say 2/3 of year is primary growth time. I say we keep b/c this study was in florida, so winter productivity is not comparable to here</t>
  </si>
  <si>
    <t>Nord Dakota, USA</t>
  </si>
  <si>
    <t>in cultivation, April-October</t>
  </si>
  <si>
    <t>In  natural stands</t>
  </si>
  <si>
    <t>Mean growth rate from March-June</t>
  </si>
  <si>
    <t>uploaded_annotated</t>
  </si>
  <si>
    <t>ref_name</t>
  </si>
  <si>
    <t>paper_cumulative_number</t>
  </si>
  <si>
    <t>ref_year</t>
  </si>
  <si>
    <t>title</t>
  </si>
  <si>
    <t>citation</t>
  </si>
  <si>
    <t>location</t>
  </si>
  <si>
    <t>species</t>
  </si>
  <si>
    <t>water_depth</t>
  </si>
  <si>
    <t>productivity_C_mgCm2d</t>
  </si>
  <si>
    <t>productivity_C_mgCm2s</t>
  </si>
  <si>
    <t>productivity_C_gCm2d</t>
  </si>
  <si>
    <t>productivity_dw_gm2d</t>
  </si>
  <si>
    <t>productivity_dw_gm2y</t>
  </si>
  <si>
    <t>conversion_ratio_dw_to_C</t>
  </si>
  <si>
    <t>annual_productivity_gCm2y</t>
  </si>
  <si>
    <t>productivity_365_days_gCm2</t>
  </si>
  <si>
    <t>proportion_year_productive</t>
  </si>
  <si>
    <t>annual_productivity_gChay</t>
  </si>
  <si>
    <t>annual_productivity_kgChay</t>
  </si>
  <si>
    <t>notes_condition</t>
  </si>
  <si>
    <t>notes</t>
  </si>
  <si>
    <t>growth_Conditions</t>
  </si>
  <si>
    <t>conversion_notes</t>
  </si>
  <si>
    <t>no</t>
  </si>
  <si>
    <t xml:space="preserve">Cohen, R.A., Wilkerson, F.P., Parker, A.E. et al. </t>
  </si>
  <si>
    <t>Ecosystem-Scale Rates of Primary Production Within Wetland Habitats of the Northern San Francisco Estuary. Wetlands 34, 759–774 (2014). https://doi.org/10.1007/s13157-014-0540-3</t>
  </si>
  <si>
    <t>Lab incubation of Sherman Island samples</t>
  </si>
  <si>
    <t>Cabomba caroliniana</t>
  </si>
  <si>
    <t>April</t>
  </si>
  <si>
    <t>Schooler, S.S.</t>
  </si>
  <si>
    <t>Shade as a management tool for the invasive submerged macrophyte, Cabomba caroliniana</t>
  </si>
  <si>
    <t>Schooler, S. S. 2008. Shade as a management tool for the invasive submerged macrophyte, Cabomba caroliniana. J. Aquat. Plant Manage. 46: 168-171</t>
  </si>
  <si>
    <t>Lake in SE Queensland, Australia</t>
  </si>
  <si>
    <t>2 m depth. Lake experiment, no shade</t>
  </si>
  <si>
    <t>3 m depth. Lake experiment, no shade</t>
  </si>
  <si>
    <t>Van Wick</t>
  </si>
  <si>
    <t>Ecological studies on Potamogeton pectinatus L. I. General characteristics, biomass production and life cycles under field conditions</t>
  </si>
  <si>
    <t>Van Wick, R. J. 1988. Ecological studies on Potamogeton pectinatus L. I. General characteristics, biomass production and life cycles under field conditions. Aquatic Botany 31:211-258.</t>
  </si>
  <si>
    <t>Flint and Goldman</t>
  </si>
  <si>
    <t>Flint, R. W., and C. R. Goldman. 1975. The effects of a benthic grazer on the primary productivity of the littoral zone of Lake Tahoe. Limnology and Oceanography 20:935-945.</t>
  </si>
  <si>
    <t>Spence and Dale 1978</t>
  </si>
  <si>
    <t>Sparrow Lake, Ontario</t>
  </si>
  <si>
    <t>Potamogeton richardsonii</t>
  </si>
  <si>
    <t>June for 3 weeks in all. mesocosms with field sediment = clay; full light = 48% of PAR in air</t>
  </si>
  <si>
    <t>mesocosms with field sediment = marl; full light = 48% of PAR in air</t>
  </si>
  <si>
    <t>mesocosms with field sediment = sand; full light = 48% of PAR in air</t>
  </si>
  <si>
    <t>mesocosms with field sediment = clay; shaded = 6% of PAR in air</t>
  </si>
  <si>
    <t>mesocosms with field sediment = marl; shaded = 6% of PAR in air</t>
  </si>
  <si>
    <t>mesocosms with field sediment = sand; shaded = 6% of PAR in air</t>
  </si>
  <si>
    <t>Variations in the shallow water form of Potamogeton richardsonii induced by some environmental factors</t>
  </si>
  <si>
    <t xml:space="preserve">Freshwater Biology, 8: 251-268. </t>
  </si>
  <si>
    <t>de la Vega et al. 1993</t>
  </si>
  <si>
    <t>Hasandras et al. 2015</t>
  </si>
  <si>
    <t>Spraekle et al. 2004</t>
  </si>
  <si>
    <t>south Florida</t>
  </si>
  <si>
    <t>Najas guadalupensis</t>
  </si>
  <si>
    <t>mesocosms in FL</t>
  </si>
  <si>
    <t>James River, VA</t>
  </si>
  <si>
    <t>Eichhornia crassipes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</si>
</sst>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theme="1"/>
      <name val="HP Simplified Light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HP Simplified Light"/>
      <family val="2"/>
    </font>
    <font>
      <sz val="12"/>
      <color theme="1"/>
      <name val="Calibri (Body)"/>
    </font>
    <font>
      <sz val="12"/>
      <color rgb="FF000000"/>
      <name val="Calibri"/>
      <family val="2"/>
    </font>
    <font>
      <sz val="12"/>
      <color rgb="FF000000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BBFF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left"/>
    </xf>
    <xf numFmtId="0" fontId="12" fillId="7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49" fontId="11" fillId="6" borderId="1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6" borderId="1" xfId="0" applyNumberFormat="1" applyFont="1" applyFill="1" applyBorder="1" applyAlignment="1">
      <alignment horizontal="left"/>
    </xf>
    <xf numFmtId="49" fontId="12" fillId="0" borderId="1" xfId="0" applyNumberFormat="1" applyFont="1" applyFill="1" applyBorder="1" applyAlignment="1">
      <alignment horizontal="left"/>
    </xf>
    <xf numFmtId="0" fontId="17" fillId="8" borderId="1" xfId="0" applyFont="1" applyFill="1" applyBorder="1" applyAlignment="1">
      <alignment horizontal="left"/>
    </xf>
    <xf numFmtId="0" fontId="12" fillId="8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0" fillId="6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7" fillId="6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 vertical="top"/>
    </xf>
    <xf numFmtId="0" fontId="1" fillId="0" borderId="1" xfId="0" applyFont="1" applyBorder="1" applyAlignment="1"/>
    <xf numFmtId="0" fontId="14" fillId="0" borderId="1" xfId="0" applyFont="1" applyBorder="1" applyAlignment="1"/>
    <xf numFmtId="0" fontId="1" fillId="6" borderId="1" xfId="0" applyFont="1" applyFill="1" applyBorder="1" applyAlignment="1"/>
    <xf numFmtId="0" fontId="14" fillId="6" borderId="1" xfId="0" applyFont="1" applyFill="1" applyBorder="1" applyAlignment="1"/>
    <xf numFmtId="0" fontId="13" fillId="0" borderId="1" xfId="0" applyFont="1" applyBorder="1" applyAlignment="1"/>
    <xf numFmtId="0" fontId="13" fillId="3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2" borderId="1" xfId="0" applyFont="1" applyFill="1" applyBorder="1" applyAlignment="1"/>
    <xf numFmtId="0" fontId="13" fillId="5" borderId="1" xfId="0" applyFont="1" applyFill="1" applyBorder="1" applyAlignment="1">
      <alignment horizontal="left"/>
    </xf>
    <xf numFmtId="0" fontId="12" fillId="0" borderId="1" xfId="0" applyFont="1" applyFill="1" applyBorder="1" applyAlignment="1"/>
    <xf numFmtId="0" fontId="16" fillId="0" borderId="1" xfId="0" applyFont="1" applyFill="1" applyBorder="1" applyAlignment="1"/>
    <xf numFmtId="0" fontId="14" fillId="0" borderId="1" xfId="0" applyFont="1" applyFill="1" applyBorder="1" applyAlignment="1"/>
    <xf numFmtId="0" fontId="11" fillId="0" borderId="1" xfId="0" applyFont="1" applyFill="1" applyBorder="1" applyAlignment="1"/>
    <xf numFmtId="0" fontId="12" fillId="6" borderId="1" xfId="0" applyFont="1" applyFill="1" applyBorder="1" applyAlignment="1"/>
    <xf numFmtId="0" fontId="11" fillId="6" borderId="1" xfId="0" applyFont="1" applyFill="1" applyBorder="1" applyAlignment="1"/>
    <xf numFmtId="0" fontId="7" fillId="0" borderId="1" xfId="0" applyFont="1" applyFill="1" applyBorder="1" applyAlignment="1"/>
    <xf numFmtId="0" fontId="3" fillId="0" borderId="1" xfId="0" applyFont="1" applyFill="1" applyBorder="1" applyAlignment="1"/>
    <xf numFmtId="0" fontId="3" fillId="6" borderId="1" xfId="0" applyFont="1" applyFill="1" applyBorder="1" applyAlignment="1"/>
    <xf numFmtId="0" fontId="4" fillId="6" borderId="1" xfId="0" applyFont="1" applyFill="1" applyBorder="1" applyAlignment="1"/>
    <xf numFmtId="0" fontId="12" fillId="7" borderId="1" xfId="0" applyFont="1" applyFill="1" applyBorder="1" applyAlignment="1"/>
    <xf numFmtId="0" fontId="11" fillId="7" borderId="1" xfId="0" applyFont="1" applyFill="1" applyBorder="1" applyAlignment="1"/>
    <xf numFmtId="0" fontId="12" fillId="0" borderId="1" xfId="0" applyFont="1" applyBorder="1" applyAlignment="1"/>
    <xf numFmtId="0" fontId="11" fillId="0" borderId="1" xfId="0" applyFont="1" applyBorder="1" applyAlignment="1"/>
    <xf numFmtId="0" fontId="8" fillId="6" borderId="1" xfId="0" applyFont="1" applyFill="1" applyBorder="1" applyAlignment="1"/>
    <xf numFmtId="0" fontId="12" fillId="8" borderId="1" xfId="0" applyFont="1" applyFill="1" applyBorder="1" applyAlignment="1"/>
    <xf numFmtId="0" fontId="14" fillId="11" borderId="1" xfId="0" applyFont="1" applyFill="1" applyBorder="1" applyAlignment="1"/>
    <xf numFmtId="0" fontId="3" fillId="8" borderId="1" xfId="0" applyFont="1" applyFill="1" applyBorder="1" applyAlignment="1"/>
    <xf numFmtId="0" fontId="3" fillId="0" borderId="1" xfId="0" applyFont="1" applyBorder="1" applyAlignment="1"/>
    <xf numFmtId="0" fontId="7" fillId="6" borderId="1" xfId="0" applyFont="1" applyFill="1" applyBorder="1" applyAlignment="1"/>
    <xf numFmtId="0" fontId="6" fillId="0" borderId="1" xfId="0" applyFont="1" applyFill="1" applyBorder="1" applyAlignment="1"/>
    <xf numFmtId="0" fontId="4" fillId="0" borderId="1" xfId="0" applyFont="1" applyFill="1" applyBorder="1" applyAlignment="1"/>
    <xf numFmtId="0" fontId="10" fillId="6" borderId="1" xfId="0" applyFont="1" applyFill="1" applyBorder="1" applyAlignment="1"/>
    <xf numFmtId="0" fontId="9" fillId="0" borderId="1" xfId="0" applyFont="1" applyBorder="1" applyAlignment="1"/>
    <xf numFmtId="0" fontId="13" fillId="9" borderId="1" xfId="0" applyFont="1" applyFill="1" applyBorder="1" applyAlignment="1">
      <alignment horizontal="center"/>
    </xf>
    <xf numFmtId="0" fontId="0" fillId="0" borderId="1" xfId="0" applyBorder="1" applyAlignment="1"/>
    <xf numFmtId="0" fontId="17" fillId="8" borderId="1" xfId="0" applyFont="1" applyFill="1" applyBorder="1" applyAlignment="1">
      <alignment horizontal="center"/>
    </xf>
    <xf numFmtId="0" fontId="18" fillId="8" borderId="1" xfId="0" applyFont="1" applyFill="1" applyBorder="1" applyAlignment="1"/>
    <xf numFmtId="0" fontId="17" fillId="8" borderId="1" xfId="0" applyFont="1" applyFill="1" applyBorder="1" applyAlignment="1"/>
    <xf numFmtId="0" fontId="1" fillId="6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vertical="top"/>
    </xf>
    <xf numFmtId="0" fontId="14" fillId="8" borderId="1" xfId="0" applyFont="1" applyFill="1" applyBorder="1" applyAlignment="1"/>
    <xf numFmtId="0" fontId="13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0" borderId="1" xfId="0" applyFont="1" applyBorder="1"/>
    <xf numFmtId="0" fontId="1" fillId="6" borderId="1" xfId="0" applyFont="1" applyFill="1" applyBorder="1"/>
    <xf numFmtId="0" fontId="14" fillId="6" borderId="2" xfId="0" applyFont="1" applyFill="1" applyBorder="1"/>
    <xf numFmtId="0" fontId="14" fillId="0" borderId="2" xfId="0" applyFont="1" applyFill="1" applyBorder="1"/>
    <xf numFmtId="0" fontId="13" fillId="0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B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11/j.1365-2427.1978.tb01446.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111/j.1365-2427.1978.tb01446.x" TargetMode="External"/><Relationship Id="rId1" Type="http://schemas.openxmlformats.org/officeDocument/2006/relationships/hyperlink" Target="https://doi.org/10.1111/j.1365-2427.1978.tb01446.x" TargetMode="External"/><Relationship Id="rId6" Type="http://schemas.openxmlformats.org/officeDocument/2006/relationships/hyperlink" Target="https://doi.org/10.1111/j.1365-2427.1978.tb01446.x" TargetMode="External"/><Relationship Id="rId5" Type="http://schemas.openxmlformats.org/officeDocument/2006/relationships/hyperlink" Target="https://doi.org/10.1111/j.1365-2427.1978.tb01446.x" TargetMode="External"/><Relationship Id="rId4" Type="http://schemas.openxmlformats.org/officeDocument/2006/relationships/hyperlink" Target="https://doi.org/10.1111/j.1365-2427.1978.tb01446.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1B4BE-42A1-324F-992A-DB8385252A6C}">
  <dimension ref="A1:X153"/>
  <sheetViews>
    <sheetView tabSelected="1" zoomScale="70" zoomScaleNormal="70" workbookViewId="0">
      <pane ySplit="1" topLeftCell="A52" activePane="bottomLeft" state="frozen"/>
      <selection pane="bottomLeft" activeCell="H53" sqref="H53"/>
    </sheetView>
  </sheetViews>
  <sheetFormatPr defaultColWidth="11" defaultRowHeight="15.75"/>
  <cols>
    <col min="1" max="1" width="11" style="85"/>
    <col min="2" max="2" width="16.42578125" style="2" customWidth="1"/>
    <col min="3" max="3" width="27.5703125" style="1" customWidth="1"/>
    <col min="4" max="4" width="14" style="2" customWidth="1"/>
    <col min="5" max="5" width="10.85546875" style="2" customWidth="1"/>
    <col min="6" max="7" width="8.42578125" style="85" customWidth="1"/>
    <col min="8" max="8" width="14.42578125" style="85" customWidth="1"/>
    <col min="9" max="9" width="6.42578125" style="85" customWidth="1"/>
    <col min="10" max="10" width="15.28515625" style="3" customWidth="1"/>
    <col min="11" max="11" width="12.42578125" style="3" customWidth="1"/>
    <col min="12" max="12" width="11.5703125" style="3" customWidth="1"/>
    <col min="13" max="13" width="16.140625" style="3" customWidth="1"/>
    <col min="14" max="14" width="15.5703125" style="3" customWidth="1"/>
    <col min="15" max="15" width="15.42578125" style="3" customWidth="1"/>
    <col min="16" max="19" width="17" style="3" customWidth="1"/>
    <col min="20" max="20" width="22" style="3" customWidth="1"/>
    <col min="21" max="21" width="48.85546875" style="5" customWidth="1"/>
    <col min="22" max="22" width="50.85546875" style="85" customWidth="1"/>
    <col min="23" max="23" width="14" style="85" customWidth="1"/>
    <col min="24" max="16384" width="11" style="85"/>
  </cols>
  <sheetData>
    <row r="1" spans="1:24" s="68" customFormat="1">
      <c r="A1" s="68" t="s">
        <v>243</v>
      </c>
      <c r="B1" s="28" t="s">
        <v>241</v>
      </c>
      <c r="C1" s="28" t="s">
        <v>242</v>
      </c>
      <c r="D1" s="28" t="s">
        <v>244</v>
      </c>
      <c r="E1" s="28" t="s">
        <v>245</v>
      </c>
      <c r="F1" s="28" t="s">
        <v>246</v>
      </c>
      <c r="G1" s="28" t="s">
        <v>247</v>
      </c>
      <c r="H1" s="28" t="s">
        <v>248</v>
      </c>
      <c r="I1" s="28" t="s">
        <v>249</v>
      </c>
      <c r="J1" s="69" t="s">
        <v>250</v>
      </c>
      <c r="K1" s="69" t="s">
        <v>251</v>
      </c>
      <c r="L1" s="69" t="s">
        <v>252</v>
      </c>
      <c r="M1" s="70" t="s">
        <v>253</v>
      </c>
      <c r="N1" s="70" t="s">
        <v>254</v>
      </c>
      <c r="O1" s="70" t="s">
        <v>255</v>
      </c>
      <c r="P1" s="97" t="s">
        <v>257</v>
      </c>
      <c r="Q1" s="97" t="s">
        <v>258</v>
      </c>
      <c r="R1" s="71" t="s">
        <v>256</v>
      </c>
      <c r="S1" s="71" t="s">
        <v>259</v>
      </c>
      <c r="T1" s="71" t="s">
        <v>260</v>
      </c>
      <c r="U1" s="72" t="s">
        <v>261</v>
      </c>
      <c r="V1" s="28" t="s">
        <v>262</v>
      </c>
      <c r="W1" s="28" t="s">
        <v>263</v>
      </c>
      <c r="X1" s="68" t="s">
        <v>264</v>
      </c>
    </row>
    <row r="2" spans="1:24" s="73" customFormat="1">
      <c r="A2" s="73">
        <v>1</v>
      </c>
      <c r="B2" s="38" t="s">
        <v>175</v>
      </c>
      <c r="C2" s="10" t="s">
        <v>42</v>
      </c>
      <c r="D2" s="3">
        <v>1973</v>
      </c>
      <c r="E2" s="10" t="s">
        <v>4</v>
      </c>
      <c r="F2" s="5" t="s">
        <v>5</v>
      </c>
      <c r="G2" s="74" t="s">
        <v>49</v>
      </c>
      <c r="H2" s="75" t="s">
        <v>3</v>
      </c>
      <c r="I2" s="76" t="s">
        <v>50</v>
      </c>
      <c r="J2" s="3"/>
      <c r="K2" s="3"/>
      <c r="L2" s="4">
        <v>0.18</v>
      </c>
      <c r="M2" s="3"/>
      <c r="N2" s="3"/>
      <c r="O2" s="3"/>
      <c r="P2" s="3">
        <f>L2*365</f>
        <v>65.7</v>
      </c>
      <c r="Q2" s="3">
        <v>0.66600000000000004</v>
      </c>
      <c r="R2" s="3">
        <f>Q2*P2</f>
        <v>43.756200000000007</v>
      </c>
      <c r="S2" s="3">
        <f>R2*10000</f>
        <v>437562.00000000006</v>
      </c>
      <c r="T2" s="3">
        <f>S2/1000</f>
        <v>437.56200000000007</v>
      </c>
      <c r="U2" s="18" t="s">
        <v>43</v>
      </c>
      <c r="V2" s="76" t="s">
        <v>48</v>
      </c>
    </row>
    <row r="3" spans="1:24" s="73" customFormat="1">
      <c r="A3" s="73">
        <v>1</v>
      </c>
      <c r="B3" s="38" t="s">
        <v>175</v>
      </c>
      <c r="C3" s="10" t="s">
        <v>42</v>
      </c>
      <c r="D3" s="3">
        <v>1973</v>
      </c>
      <c r="E3" s="10" t="s">
        <v>4</v>
      </c>
      <c r="F3" s="5" t="s">
        <v>5</v>
      </c>
      <c r="G3" s="74" t="s">
        <v>49</v>
      </c>
      <c r="H3" s="75" t="s">
        <v>3</v>
      </c>
      <c r="I3" s="76" t="s">
        <v>50</v>
      </c>
      <c r="J3" s="3"/>
      <c r="K3" s="3"/>
      <c r="L3" s="4">
        <v>1.4</v>
      </c>
      <c r="M3" s="3"/>
      <c r="N3" s="3"/>
      <c r="O3" s="3"/>
      <c r="P3" s="3">
        <f t="shared" ref="P3:P49" si="0">L3*365</f>
        <v>510.99999999999994</v>
      </c>
      <c r="Q3" s="3">
        <v>0.66600000000000004</v>
      </c>
      <c r="R3" s="3">
        <f>Q3*P3</f>
        <v>340.32599999999996</v>
      </c>
      <c r="S3" s="3">
        <f t="shared" ref="S3:S21" si="1">R3*10000</f>
        <v>3403259.9999999995</v>
      </c>
      <c r="T3" s="3">
        <f t="shared" ref="T3:T34" si="2">S3/1000</f>
        <v>3403.2599999999993</v>
      </c>
      <c r="U3" s="18" t="s">
        <v>44</v>
      </c>
      <c r="V3" s="76" t="s">
        <v>48</v>
      </c>
    </row>
    <row r="4" spans="1:24" s="73" customFormat="1">
      <c r="A4" s="73">
        <v>1</v>
      </c>
      <c r="B4" s="38" t="s">
        <v>175</v>
      </c>
      <c r="C4" s="10" t="s">
        <v>42</v>
      </c>
      <c r="D4" s="3">
        <v>1973</v>
      </c>
      <c r="E4" s="10" t="s">
        <v>4</v>
      </c>
      <c r="F4" s="5" t="s">
        <v>5</v>
      </c>
      <c r="G4" s="74" t="s">
        <v>49</v>
      </c>
      <c r="H4" s="75" t="s">
        <v>3</v>
      </c>
      <c r="I4" s="76" t="s">
        <v>50</v>
      </c>
      <c r="J4" s="3"/>
      <c r="K4" s="3"/>
      <c r="L4" s="4">
        <v>0.17</v>
      </c>
      <c r="M4" s="3"/>
      <c r="N4" s="3"/>
      <c r="O4" s="3"/>
      <c r="P4" s="3">
        <f t="shared" si="0"/>
        <v>62.050000000000004</v>
      </c>
      <c r="Q4" s="3">
        <v>0.66600000000000004</v>
      </c>
      <c r="R4" s="3">
        <f>Q4*P4</f>
        <v>41.325300000000006</v>
      </c>
      <c r="S4" s="3">
        <f t="shared" si="1"/>
        <v>413253.00000000006</v>
      </c>
      <c r="T4" s="3">
        <f t="shared" si="2"/>
        <v>413.25300000000004</v>
      </c>
      <c r="U4" s="18" t="s">
        <v>46</v>
      </c>
      <c r="V4" s="76" t="s">
        <v>48</v>
      </c>
    </row>
    <row r="5" spans="1:24" s="73" customFormat="1">
      <c r="A5" s="73">
        <v>1</v>
      </c>
      <c r="B5" s="38" t="s">
        <v>175</v>
      </c>
      <c r="C5" s="10" t="s">
        <v>42</v>
      </c>
      <c r="D5" s="3">
        <v>1973</v>
      </c>
      <c r="E5" s="10" t="s">
        <v>4</v>
      </c>
      <c r="F5" s="5" t="s">
        <v>5</v>
      </c>
      <c r="G5" s="74" t="s">
        <v>49</v>
      </c>
      <c r="H5" s="75" t="s">
        <v>3</v>
      </c>
      <c r="I5" s="76" t="s">
        <v>50</v>
      </c>
      <c r="J5" s="3"/>
      <c r="K5" s="3"/>
      <c r="L5" s="4">
        <v>0.23</v>
      </c>
      <c r="M5" s="3"/>
      <c r="N5" s="3"/>
      <c r="O5" s="3"/>
      <c r="P5" s="3">
        <f t="shared" si="0"/>
        <v>83.95</v>
      </c>
      <c r="Q5" s="3">
        <v>0.66600000000000004</v>
      </c>
      <c r="R5" s="3">
        <f>Q5*P5</f>
        <v>55.910700000000006</v>
      </c>
      <c r="S5" s="3">
        <f t="shared" si="1"/>
        <v>559107</v>
      </c>
      <c r="T5" s="3">
        <f t="shared" si="2"/>
        <v>559.10699999999997</v>
      </c>
      <c r="U5" s="18" t="s">
        <v>45</v>
      </c>
      <c r="V5" s="76" t="s">
        <v>48</v>
      </c>
    </row>
    <row r="6" spans="1:24" s="73" customFormat="1">
      <c r="A6" s="73">
        <v>1</v>
      </c>
      <c r="B6" s="38" t="s">
        <v>175</v>
      </c>
      <c r="C6" s="10" t="s">
        <v>42</v>
      </c>
      <c r="D6" s="3">
        <v>1973</v>
      </c>
      <c r="E6" s="10" t="s">
        <v>4</v>
      </c>
      <c r="F6" s="5" t="s">
        <v>5</v>
      </c>
      <c r="G6" s="74" t="s">
        <v>49</v>
      </c>
      <c r="H6" s="75" t="s">
        <v>3</v>
      </c>
      <c r="I6" s="76" t="s">
        <v>50</v>
      </c>
      <c r="J6" s="3"/>
      <c r="K6" s="3"/>
      <c r="L6" s="4">
        <v>0.31</v>
      </c>
      <c r="M6" s="3"/>
      <c r="N6" s="3"/>
      <c r="O6" s="3"/>
      <c r="P6" s="3">
        <f t="shared" si="0"/>
        <v>113.15</v>
      </c>
      <c r="Q6" s="3">
        <v>0.66600000000000004</v>
      </c>
      <c r="R6" s="3">
        <f>Q6*P6</f>
        <v>75.357900000000015</v>
      </c>
      <c r="S6" s="3">
        <f t="shared" si="1"/>
        <v>753579.00000000012</v>
      </c>
      <c r="T6" s="3">
        <f t="shared" si="2"/>
        <v>753.57900000000006</v>
      </c>
      <c r="U6" s="18" t="s">
        <v>47</v>
      </c>
      <c r="V6" s="76" t="s">
        <v>48</v>
      </c>
    </row>
    <row r="7" spans="1:24" s="77" customFormat="1">
      <c r="A7" s="77">
        <v>2</v>
      </c>
      <c r="B7" s="39" t="s">
        <v>175</v>
      </c>
      <c r="C7" s="35" t="s">
        <v>182</v>
      </c>
      <c r="D7" s="7">
        <v>1977</v>
      </c>
      <c r="E7" s="9" t="s">
        <v>6</v>
      </c>
      <c r="F7" s="6" t="s">
        <v>7</v>
      </c>
      <c r="G7" s="78" t="s">
        <v>62</v>
      </c>
      <c r="H7" s="67" t="s">
        <v>3</v>
      </c>
      <c r="J7" s="8">
        <v>668</v>
      </c>
      <c r="K7" s="7"/>
      <c r="L7" s="7">
        <f>J7/1000</f>
        <v>0.66800000000000004</v>
      </c>
      <c r="M7" s="7"/>
      <c r="N7" s="7"/>
      <c r="O7" s="7"/>
      <c r="P7" s="7">
        <f t="shared" si="0"/>
        <v>243.82000000000002</v>
      </c>
      <c r="Q7" s="7">
        <v>0.66600000000000004</v>
      </c>
      <c r="R7" s="7">
        <f t="shared" ref="R7:R20" si="3">Q7*P7</f>
        <v>162.38412000000002</v>
      </c>
      <c r="S7" s="7">
        <f t="shared" si="1"/>
        <v>1623841.2000000002</v>
      </c>
      <c r="T7" s="7">
        <f t="shared" si="2"/>
        <v>1623.8412000000003</v>
      </c>
      <c r="U7" s="21"/>
    </row>
    <row r="8" spans="1:24" s="73" customFormat="1">
      <c r="A8" s="73">
        <v>3</v>
      </c>
      <c r="B8" s="48" t="s">
        <v>175</v>
      </c>
      <c r="C8" s="36" t="s">
        <v>176</v>
      </c>
      <c r="D8" s="3">
        <v>1978</v>
      </c>
      <c r="E8" s="10" t="s">
        <v>8</v>
      </c>
      <c r="F8" s="10" t="s">
        <v>64</v>
      </c>
      <c r="H8" s="75" t="s">
        <v>3</v>
      </c>
      <c r="J8" s="4"/>
      <c r="K8" s="3"/>
      <c r="L8" s="3"/>
      <c r="M8" s="3"/>
      <c r="N8" s="4">
        <v>300</v>
      </c>
      <c r="O8" s="17">
        <v>0.37530000000000002</v>
      </c>
      <c r="P8" s="3"/>
      <c r="Q8" s="3"/>
      <c r="R8" s="3">
        <f>N8*O8</f>
        <v>112.59</v>
      </c>
      <c r="S8" s="3">
        <f t="shared" si="1"/>
        <v>1125900</v>
      </c>
      <c r="T8" s="3">
        <f t="shared" si="2"/>
        <v>1125.9000000000001</v>
      </c>
      <c r="U8" s="22"/>
      <c r="V8" s="79"/>
    </row>
    <row r="9" spans="1:24" s="77" customFormat="1">
      <c r="A9" s="77">
        <v>4</v>
      </c>
      <c r="B9" s="44" t="s">
        <v>175</v>
      </c>
      <c r="C9" s="9" t="s">
        <v>63</v>
      </c>
      <c r="D9" s="7">
        <v>1985</v>
      </c>
      <c r="E9" s="9" t="s">
        <v>9</v>
      </c>
      <c r="F9" s="6" t="s">
        <v>10</v>
      </c>
      <c r="G9" s="78" t="s">
        <v>65</v>
      </c>
      <c r="H9" s="67" t="s">
        <v>3</v>
      </c>
      <c r="J9" s="15">
        <f>K9*86400</f>
        <v>5184</v>
      </c>
      <c r="K9" s="8">
        <v>0.06</v>
      </c>
      <c r="L9" s="77">
        <f>J9/1000</f>
        <v>5.1840000000000002</v>
      </c>
      <c r="M9" s="8"/>
      <c r="N9" s="8"/>
      <c r="O9" s="8"/>
      <c r="P9" s="15">
        <f t="shared" si="0"/>
        <v>1892.16</v>
      </c>
      <c r="Q9" s="15">
        <v>0.66600000000000004</v>
      </c>
      <c r="R9" s="15">
        <f t="shared" si="3"/>
        <v>1260.1785600000001</v>
      </c>
      <c r="S9" s="15">
        <f t="shared" si="1"/>
        <v>12601785.600000001</v>
      </c>
      <c r="T9" s="15">
        <f t="shared" si="2"/>
        <v>12601.785600000001</v>
      </c>
      <c r="U9" s="16" t="s">
        <v>67</v>
      </c>
      <c r="V9" s="78" t="s">
        <v>66</v>
      </c>
    </row>
    <row r="10" spans="1:24" s="73" customFormat="1">
      <c r="A10" s="73">
        <v>5</v>
      </c>
      <c r="B10" s="48" t="s">
        <v>175</v>
      </c>
      <c r="C10" s="10" t="s">
        <v>72</v>
      </c>
      <c r="D10" s="3">
        <v>1988</v>
      </c>
      <c r="E10" s="10" t="s">
        <v>73</v>
      </c>
      <c r="F10" s="10" t="s">
        <v>74</v>
      </c>
      <c r="G10" s="76" t="s">
        <v>75</v>
      </c>
      <c r="H10" s="75" t="s">
        <v>3</v>
      </c>
      <c r="J10" s="17"/>
      <c r="K10" s="4"/>
      <c r="L10" s="80"/>
      <c r="M10" s="4"/>
      <c r="N10" s="4">
        <v>1440</v>
      </c>
      <c r="O10" s="17">
        <v>0.37530000000000002</v>
      </c>
      <c r="P10" s="17"/>
      <c r="Q10" s="17"/>
      <c r="R10" s="3">
        <f>N10*O10</f>
        <v>540.43200000000002</v>
      </c>
      <c r="S10" s="17">
        <f t="shared" si="1"/>
        <v>5404320</v>
      </c>
      <c r="T10" s="17">
        <f t="shared" si="2"/>
        <v>5404.32</v>
      </c>
      <c r="U10" s="18" t="s">
        <v>76</v>
      </c>
      <c r="V10" s="80" t="s">
        <v>219</v>
      </c>
    </row>
    <row r="11" spans="1:24" s="73" customFormat="1">
      <c r="A11" s="73">
        <v>5</v>
      </c>
      <c r="B11" s="38" t="s">
        <v>175</v>
      </c>
      <c r="C11" s="10" t="s">
        <v>72</v>
      </c>
      <c r="D11" s="3">
        <v>1988</v>
      </c>
      <c r="E11" s="10" t="s">
        <v>73</v>
      </c>
      <c r="F11" s="10" t="s">
        <v>74</v>
      </c>
      <c r="G11" s="76" t="s">
        <v>75</v>
      </c>
      <c r="H11" s="75" t="s">
        <v>3</v>
      </c>
      <c r="J11" s="17"/>
      <c r="K11" s="4"/>
      <c r="L11" s="73">
        <f>M11*O11</f>
        <v>1.7639100000000001</v>
      </c>
      <c r="M11" s="4">
        <v>4.7</v>
      </c>
      <c r="N11" s="4"/>
      <c r="O11" s="17">
        <v>0.37530000000000002</v>
      </c>
      <c r="P11" s="17">
        <f>L11*365</f>
        <v>643.82715000000007</v>
      </c>
      <c r="Q11" s="17">
        <v>0.66600000000000004</v>
      </c>
      <c r="R11" s="17">
        <f>Q11*P11</f>
        <v>428.78888190000009</v>
      </c>
      <c r="S11" s="17">
        <f t="shared" si="1"/>
        <v>4287888.8190000011</v>
      </c>
      <c r="T11" s="17">
        <f t="shared" si="2"/>
        <v>4287.8888190000007</v>
      </c>
      <c r="U11" s="18" t="s">
        <v>76</v>
      </c>
      <c r="V11" s="80" t="s">
        <v>219</v>
      </c>
    </row>
    <row r="12" spans="1:24" s="77" customFormat="1">
      <c r="A12" s="77">
        <v>6</v>
      </c>
      <c r="B12" s="39" t="s">
        <v>175</v>
      </c>
      <c r="C12" s="46" t="s">
        <v>213</v>
      </c>
      <c r="D12" s="7">
        <v>1976</v>
      </c>
      <c r="E12" s="9" t="s">
        <v>79</v>
      </c>
      <c r="F12" s="9" t="s">
        <v>80</v>
      </c>
      <c r="G12" s="81" t="s">
        <v>237</v>
      </c>
      <c r="H12" s="67" t="s">
        <v>3</v>
      </c>
      <c r="J12" s="15"/>
      <c r="K12" s="8"/>
      <c r="L12" s="77">
        <f t="shared" ref="L12:L21" si="4">M12*O12</f>
        <v>1.9515600000000002</v>
      </c>
      <c r="M12" s="8">
        <v>5.2</v>
      </c>
      <c r="N12" s="8"/>
      <c r="O12" s="15">
        <v>0.37530000000000002</v>
      </c>
      <c r="P12" s="15">
        <f t="shared" si="0"/>
        <v>712.31940000000009</v>
      </c>
      <c r="Q12" s="15">
        <v>0.66600000000000004</v>
      </c>
      <c r="R12" s="15">
        <f t="shared" si="3"/>
        <v>474.40472040000009</v>
      </c>
      <c r="S12" s="15">
        <f t="shared" si="1"/>
        <v>4744047.2040000008</v>
      </c>
      <c r="T12" s="15">
        <f t="shared" si="2"/>
        <v>4744.0472040000004</v>
      </c>
      <c r="U12" s="41" t="s">
        <v>183</v>
      </c>
      <c r="V12" s="78"/>
    </row>
    <row r="13" spans="1:24" s="77" customFormat="1">
      <c r="A13" s="77">
        <v>6</v>
      </c>
      <c r="B13" s="39" t="s">
        <v>175</v>
      </c>
      <c r="C13" s="46" t="s">
        <v>213</v>
      </c>
      <c r="D13" s="7">
        <v>1976</v>
      </c>
      <c r="E13" s="9" t="s">
        <v>79</v>
      </c>
      <c r="F13" s="9" t="s">
        <v>80</v>
      </c>
      <c r="G13" s="81" t="s">
        <v>237</v>
      </c>
      <c r="H13" s="67" t="s">
        <v>3</v>
      </c>
      <c r="J13" s="15"/>
      <c r="K13" s="8"/>
      <c r="L13" s="77">
        <f>M13*O13</f>
        <v>1.1634300000000002</v>
      </c>
      <c r="M13" s="8">
        <v>3.1</v>
      </c>
      <c r="N13" s="8"/>
      <c r="O13" s="15">
        <v>0.37530000000000002</v>
      </c>
      <c r="P13" s="15">
        <f t="shared" si="0"/>
        <v>424.65195000000006</v>
      </c>
      <c r="Q13" s="15">
        <v>0.66600000000000004</v>
      </c>
      <c r="R13" s="15">
        <f t="shared" si="3"/>
        <v>282.81819870000004</v>
      </c>
      <c r="S13" s="15">
        <f t="shared" si="1"/>
        <v>2828181.9870000002</v>
      </c>
      <c r="T13" s="15">
        <f t="shared" si="2"/>
        <v>2828.1819870000004</v>
      </c>
      <c r="U13" s="41" t="s">
        <v>183</v>
      </c>
      <c r="V13" s="78"/>
    </row>
    <row r="14" spans="1:24" s="77" customFormat="1">
      <c r="A14" s="77">
        <v>6</v>
      </c>
      <c r="B14" s="39" t="s">
        <v>175</v>
      </c>
      <c r="C14" s="46" t="s">
        <v>213</v>
      </c>
      <c r="D14" s="7">
        <v>1976</v>
      </c>
      <c r="E14" s="9" t="s">
        <v>79</v>
      </c>
      <c r="F14" s="9" t="s">
        <v>80</v>
      </c>
      <c r="G14" s="81" t="s">
        <v>237</v>
      </c>
      <c r="H14" s="67" t="s">
        <v>3</v>
      </c>
      <c r="J14" s="15"/>
      <c r="K14" s="8"/>
      <c r="L14" s="77">
        <f t="shared" si="4"/>
        <v>0.71306999999999998</v>
      </c>
      <c r="M14" s="8">
        <v>1.9</v>
      </c>
      <c r="N14" s="8"/>
      <c r="O14" s="15">
        <v>0.37530000000000002</v>
      </c>
      <c r="P14" s="15">
        <f t="shared" si="0"/>
        <v>260.27055000000001</v>
      </c>
      <c r="Q14" s="15">
        <v>0.66600000000000004</v>
      </c>
      <c r="R14" s="15">
        <f t="shared" si="3"/>
        <v>173.34018630000003</v>
      </c>
      <c r="S14" s="15">
        <f t="shared" si="1"/>
        <v>1733401.8630000004</v>
      </c>
      <c r="T14" s="15">
        <f t="shared" si="2"/>
        <v>1733.4018630000003</v>
      </c>
      <c r="U14" s="41" t="s">
        <v>33</v>
      </c>
      <c r="V14" s="78"/>
    </row>
    <row r="15" spans="1:24" s="77" customFormat="1">
      <c r="A15" s="77">
        <v>6</v>
      </c>
      <c r="B15" s="39" t="s">
        <v>175</v>
      </c>
      <c r="C15" s="46" t="s">
        <v>213</v>
      </c>
      <c r="D15" s="7">
        <v>1976</v>
      </c>
      <c r="E15" s="9" t="s">
        <v>79</v>
      </c>
      <c r="F15" s="9" t="s">
        <v>80</v>
      </c>
      <c r="G15" s="81" t="s">
        <v>237</v>
      </c>
      <c r="H15" s="67" t="s">
        <v>3</v>
      </c>
      <c r="J15" s="15"/>
      <c r="K15" s="8"/>
      <c r="L15" s="77">
        <f t="shared" si="4"/>
        <v>0.86319000000000001</v>
      </c>
      <c r="M15" s="8">
        <v>2.2999999999999998</v>
      </c>
      <c r="N15" s="8"/>
      <c r="O15" s="15">
        <v>0.37530000000000002</v>
      </c>
      <c r="P15" s="15">
        <f t="shared" si="0"/>
        <v>315.06434999999999</v>
      </c>
      <c r="Q15" s="15">
        <v>0.66600000000000004</v>
      </c>
      <c r="R15" s="15">
        <f t="shared" si="3"/>
        <v>209.83285710000001</v>
      </c>
      <c r="S15" s="15">
        <f t="shared" si="1"/>
        <v>2098328.571</v>
      </c>
      <c r="T15" s="15">
        <f t="shared" si="2"/>
        <v>2098.328571</v>
      </c>
      <c r="U15" s="41" t="s">
        <v>33</v>
      </c>
      <c r="V15" s="78"/>
    </row>
    <row r="16" spans="1:24" s="73" customFormat="1">
      <c r="A16" s="73">
        <v>7</v>
      </c>
      <c r="B16" s="48" t="s">
        <v>175</v>
      </c>
      <c r="C16" s="45" t="s">
        <v>214</v>
      </c>
      <c r="D16" s="3">
        <v>1978</v>
      </c>
      <c r="E16" s="36" t="s">
        <v>81</v>
      </c>
      <c r="F16" s="5" t="s">
        <v>82</v>
      </c>
      <c r="G16" s="76" t="s">
        <v>83</v>
      </c>
      <c r="H16" s="75" t="s">
        <v>3</v>
      </c>
      <c r="J16" s="17"/>
      <c r="K16" s="4"/>
      <c r="L16" s="73">
        <f t="shared" si="4"/>
        <v>1.5012000000000001</v>
      </c>
      <c r="M16" s="4">
        <v>4</v>
      </c>
      <c r="N16" s="4"/>
      <c r="O16" s="17">
        <v>0.37530000000000002</v>
      </c>
      <c r="P16" s="17">
        <f t="shared" si="0"/>
        <v>547.93799999999999</v>
      </c>
      <c r="Q16" s="17">
        <v>0.66600000000000004</v>
      </c>
      <c r="R16" s="17">
        <f t="shared" si="3"/>
        <v>364.92670800000002</v>
      </c>
      <c r="S16" s="17">
        <f t="shared" ref="S16:S20" si="5">R16*10000</f>
        <v>3649267.08</v>
      </c>
      <c r="T16" s="17">
        <f t="shared" ref="T16:T20" si="6">S16/1000</f>
        <v>3649.2670800000001</v>
      </c>
      <c r="U16" s="47" t="s">
        <v>134</v>
      </c>
      <c r="V16" s="80" t="s">
        <v>216</v>
      </c>
    </row>
    <row r="17" spans="1:24" s="73" customFormat="1">
      <c r="A17" s="73">
        <v>7</v>
      </c>
      <c r="B17" s="48" t="s">
        <v>175</v>
      </c>
      <c r="C17" s="45" t="s">
        <v>214</v>
      </c>
      <c r="D17" s="3">
        <v>1978</v>
      </c>
      <c r="E17" s="36" t="s">
        <v>81</v>
      </c>
      <c r="F17" s="5" t="s">
        <v>82</v>
      </c>
      <c r="G17" s="76" t="s">
        <v>83</v>
      </c>
      <c r="H17" s="75" t="s">
        <v>3</v>
      </c>
      <c r="J17" s="17"/>
      <c r="K17" s="4"/>
      <c r="L17" s="73">
        <f t="shared" si="4"/>
        <v>1.31355</v>
      </c>
      <c r="M17" s="4">
        <v>3.5</v>
      </c>
      <c r="N17" s="4"/>
      <c r="O17" s="17">
        <v>0.37530000000000002</v>
      </c>
      <c r="P17" s="17">
        <f t="shared" si="0"/>
        <v>479.44574999999998</v>
      </c>
      <c r="Q17" s="17">
        <v>0.66600000000000004</v>
      </c>
      <c r="R17" s="17">
        <f t="shared" si="3"/>
        <v>319.31086950000002</v>
      </c>
      <c r="S17" s="17">
        <f t="shared" si="5"/>
        <v>3193108.6950000003</v>
      </c>
      <c r="T17" s="17">
        <f t="shared" si="6"/>
        <v>3193.1086950000004</v>
      </c>
      <c r="U17" s="47" t="s">
        <v>135</v>
      </c>
      <c r="V17" s="80" t="s">
        <v>216</v>
      </c>
    </row>
    <row r="18" spans="1:24" s="73" customFormat="1">
      <c r="A18" s="73">
        <v>7</v>
      </c>
      <c r="B18" s="48" t="s">
        <v>175</v>
      </c>
      <c r="C18" s="45" t="s">
        <v>214</v>
      </c>
      <c r="D18" s="3">
        <v>1978</v>
      </c>
      <c r="E18" s="36" t="s">
        <v>81</v>
      </c>
      <c r="F18" s="5" t="s">
        <v>82</v>
      </c>
      <c r="G18" s="76" t="s">
        <v>83</v>
      </c>
      <c r="H18" s="75" t="s">
        <v>3</v>
      </c>
      <c r="J18" s="17"/>
      <c r="K18" s="4"/>
      <c r="L18" s="73">
        <f t="shared" si="4"/>
        <v>5.0665500000000003</v>
      </c>
      <c r="M18" s="4">
        <v>13.5</v>
      </c>
      <c r="N18" s="4"/>
      <c r="O18" s="17">
        <v>0.37530000000000002</v>
      </c>
      <c r="P18" s="17">
        <f t="shared" si="0"/>
        <v>1849.2907500000001</v>
      </c>
      <c r="Q18" s="17">
        <v>0.66600000000000004</v>
      </c>
      <c r="R18" s="17">
        <f t="shared" si="3"/>
        <v>1231.6276395000002</v>
      </c>
      <c r="S18" s="17">
        <f t="shared" si="5"/>
        <v>12316276.395000001</v>
      </c>
      <c r="T18" s="17">
        <f t="shared" si="6"/>
        <v>12316.276395000001</v>
      </c>
      <c r="U18" s="47" t="s">
        <v>136</v>
      </c>
      <c r="V18" s="80" t="s">
        <v>216</v>
      </c>
    </row>
    <row r="19" spans="1:24" s="73" customFormat="1">
      <c r="A19" s="73">
        <v>7</v>
      </c>
      <c r="B19" s="48" t="s">
        <v>175</v>
      </c>
      <c r="C19" s="45" t="s">
        <v>214</v>
      </c>
      <c r="D19" s="3">
        <v>1978</v>
      </c>
      <c r="E19" s="36" t="s">
        <v>81</v>
      </c>
      <c r="F19" s="5" t="s">
        <v>82</v>
      </c>
      <c r="G19" s="76" t="s">
        <v>83</v>
      </c>
      <c r="H19" s="75" t="s">
        <v>3</v>
      </c>
      <c r="J19" s="17"/>
      <c r="K19" s="4"/>
      <c r="L19" s="73">
        <f t="shared" si="4"/>
        <v>6.0048000000000004</v>
      </c>
      <c r="M19" s="4">
        <v>16</v>
      </c>
      <c r="N19" s="4"/>
      <c r="O19" s="17">
        <v>0.37530000000000002</v>
      </c>
      <c r="P19" s="17">
        <f t="shared" si="0"/>
        <v>2191.752</v>
      </c>
      <c r="Q19" s="17">
        <v>0.66600000000000004</v>
      </c>
      <c r="R19" s="17">
        <f t="shared" si="3"/>
        <v>1459.7068320000001</v>
      </c>
      <c r="S19" s="17">
        <f t="shared" si="5"/>
        <v>14597068.32</v>
      </c>
      <c r="T19" s="17">
        <f t="shared" si="6"/>
        <v>14597.06832</v>
      </c>
      <c r="U19" s="47" t="s">
        <v>54</v>
      </c>
      <c r="V19" s="80" t="s">
        <v>216</v>
      </c>
    </row>
    <row r="20" spans="1:24" s="73" customFormat="1">
      <c r="A20" s="73">
        <v>7</v>
      </c>
      <c r="B20" s="48" t="s">
        <v>175</v>
      </c>
      <c r="C20" s="45" t="s">
        <v>214</v>
      </c>
      <c r="D20" s="3">
        <v>1978</v>
      </c>
      <c r="E20" s="36" t="s">
        <v>81</v>
      </c>
      <c r="F20" s="5" t="s">
        <v>82</v>
      </c>
      <c r="G20" s="76" t="s">
        <v>83</v>
      </c>
      <c r="H20" s="75" t="s">
        <v>3</v>
      </c>
      <c r="J20" s="17"/>
      <c r="K20" s="4"/>
      <c r="L20" s="73">
        <f t="shared" si="4"/>
        <v>4.6912500000000001</v>
      </c>
      <c r="M20" s="4">
        <v>12.5</v>
      </c>
      <c r="N20" s="4"/>
      <c r="O20" s="17">
        <v>0.37530000000000002</v>
      </c>
      <c r="P20" s="17">
        <f t="shared" si="0"/>
        <v>1712.3062500000001</v>
      </c>
      <c r="Q20" s="17">
        <v>0.66600000000000004</v>
      </c>
      <c r="R20" s="17">
        <f t="shared" si="3"/>
        <v>1140.3959625000002</v>
      </c>
      <c r="S20" s="17">
        <f t="shared" si="5"/>
        <v>11403959.625000002</v>
      </c>
      <c r="T20" s="17">
        <f t="shared" si="6"/>
        <v>11403.959625000001</v>
      </c>
      <c r="U20" s="47" t="s">
        <v>177</v>
      </c>
      <c r="V20" s="80" t="s">
        <v>216</v>
      </c>
    </row>
    <row r="21" spans="1:24" s="73" customFormat="1">
      <c r="A21" s="73">
        <v>7</v>
      </c>
      <c r="B21" s="48" t="s">
        <v>175</v>
      </c>
      <c r="C21" s="45" t="s">
        <v>214</v>
      </c>
      <c r="D21" s="3">
        <v>1978</v>
      </c>
      <c r="E21" s="36" t="s">
        <v>81</v>
      </c>
      <c r="F21" s="5" t="s">
        <v>82</v>
      </c>
      <c r="G21" s="76" t="s">
        <v>83</v>
      </c>
      <c r="H21" s="75" t="s">
        <v>3</v>
      </c>
      <c r="J21" s="17"/>
      <c r="K21" s="4"/>
      <c r="L21" s="73">
        <f t="shared" si="4"/>
        <v>4.31595</v>
      </c>
      <c r="M21" s="4">
        <v>11.5</v>
      </c>
      <c r="O21" s="17">
        <v>0.37530000000000002</v>
      </c>
      <c r="P21" s="17">
        <f>L21*365</f>
        <v>1575.3217500000001</v>
      </c>
      <c r="Q21" s="17">
        <v>0.66600000000000004</v>
      </c>
      <c r="R21" s="17">
        <f>Q21*P21</f>
        <v>1049.1642855</v>
      </c>
      <c r="S21" s="17">
        <f t="shared" si="1"/>
        <v>10491642.855</v>
      </c>
      <c r="T21" s="17">
        <f t="shared" si="2"/>
        <v>10491.642855</v>
      </c>
      <c r="U21" s="47" t="s">
        <v>30</v>
      </c>
      <c r="V21" s="80" t="s">
        <v>216</v>
      </c>
    </row>
    <row r="22" spans="1:24" s="77" customFormat="1">
      <c r="A22" s="77">
        <v>8</v>
      </c>
      <c r="B22" s="49" t="s">
        <v>175</v>
      </c>
      <c r="C22" s="32" t="s">
        <v>11</v>
      </c>
      <c r="D22" s="7">
        <v>1985</v>
      </c>
      <c r="E22" s="32" t="s">
        <v>12</v>
      </c>
      <c r="F22" s="32" t="s">
        <v>13</v>
      </c>
      <c r="G22" s="77" t="s">
        <v>15</v>
      </c>
      <c r="H22" s="67" t="s">
        <v>68</v>
      </c>
      <c r="J22" s="7"/>
      <c r="K22" s="7"/>
      <c r="L22" s="77">
        <f t="shared" ref="L22:L32" si="7">M22*O22</f>
        <v>2.052</v>
      </c>
      <c r="M22" s="8">
        <v>5.4</v>
      </c>
      <c r="N22" s="8"/>
      <c r="O22" s="15">
        <v>0.38</v>
      </c>
      <c r="P22" s="15">
        <f>L22*365</f>
        <v>748.98</v>
      </c>
      <c r="Q22" s="15">
        <v>0.66600000000000004</v>
      </c>
      <c r="R22" s="15">
        <f>Q22*P22</f>
        <v>498.82068000000004</v>
      </c>
      <c r="S22" s="15">
        <f>R22*10000</f>
        <v>4988206.8000000007</v>
      </c>
      <c r="T22" s="15">
        <f t="shared" si="2"/>
        <v>4988.2068000000008</v>
      </c>
      <c r="U22" s="6" t="s">
        <v>21</v>
      </c>
      <c r="V22" s="77" t="s">
        <v>16</v>
      </c>
      <c r="W22" s="82" t="s">
        <v>14</v>
      </c>
      <c r="X22" s="78"/>
    </row>
    <row r="23" spans="1:24" s="77" customFormat="1">
      <c r="A23" s="77">
        <v>8</v>
      </c>
      <c r="B23" s="49" t="s">
        <v>175</v>
      </c>
      <c r="C23" s="6" t="s">
        <v>11</v>
      </c>
      <c r="D23" s="7">
        <v>1985</v>
      </c>
      <c r="E23" s="6" t="s">
        <v>12</v>
      </c>
      <c r="F23" s="6" t="s">
        <v>13</v>
      </c>
      <c r="G23" s="77" t="s">
        <v>15</v>
      </c>
      <c r="H23" s="67" t="s">
        <v>68</v>
      </c>
      <c r="J23" s="7"/>
      <c r="K23" s="7"/>
      <c r="L23" s="77">
        <f>M23*O23</f>
        <v>4.4459999999999997</v>
      </c>
      <c r="M23" s="8">
        <v>11.7</v>
      </c>
      <c r="N23" s="8"/>
      <c r="O23" s="15">
        <v>0.38</v>
      </c>
      <c r="P23" s="15">
        <f t="shared" si="0"/>
        <v>1622.79</v>
      </c>
      <c r="Q23" s="15">
        <v>0.66600000000000004</v>
      </c>
      <c r="R23" s="15">
        <f t="shared" ref="R23:R32" si="8">Q23*P23</f>
        <v>1080.7781400000001</v>
      </c>
      <c r="S23" s="15">
        <f t="shared" ref="S23:S32" si="9">R23*10000</f>
        <v>10807781.4</v>
      </c>
      <c r="T23" s="15">
        <f t="shared" si="2"/>
        <v>10807.7814</v>
      </c>
      <c r="U23" s="6" t="s">
        <v>17</v>
      </c>
      <c r="V23" s="77" t="s">
        <v>16</v>
      </c>
      <c r="W23" s="77" t="s">
        <v>14</v>
      </c>
    </row>
    <row r="24" spans="1:24" s="77" customFormat="1">
      <c r="A24" s="77">
        <v>8</v>
      </c>
      <c r="B24" s="49" t="s">
        <v>175</v>
      </c>
      <c r="C24" s="6" t="s">
        <v>11</v>
      </c>
      <c r="D24" s="7">
        <v>1985</v>
      </c>
      <c r="E24" s="6" t="s">
        <v>12</v>
      </c>
      <c r="F24" s="6" t="s">
        <v>13</v>
      </c>
      <c r="G24" s="77" t="s">
        <v>15</v>
      </c>
      <c r="H24" s="67" t="s">
        <v>68</v>
      </c>
      <c r="J24" s="7"/>
      <c r="K24" s="7"/>
      <c r="L24" s="77">
        <f t="shared" si="7"/>
        <v>4.8640000000000008</v>
      </c>
      <c r="M24" s="8">
        <v>12.8</v>
      </c>
      <c r="N24" s="8"/>
      <c r="O24" s="15">
        <v>0.38</v>
      </c>
      <c r="P24" s="15">
        <f t="shared" si="0"/>
        <v>1775.3600000000004</v>
      </c>
      <c r="Q24" s="15">
        <v>0.66600000000000004</v>
      </c>
      <c r="R24" s="15">
        <f t="shared" si="8"/>
        <v>1182.3897600000003</v>
      </c>
      <c r="S24" s="15">
        <f t="shared" si="9"/>
        <v>11823897.600000003</v>
      </c>
      <c r="T24" s="15">
        <f t="shared" si="2"/>
        <v>11823.897600000004</v>
      </c>
      <c r="U24" s="6" t="s">
        <v>18</v>
      </c>
      <c r="V24" s="77" t="s">
        <v>16</v>
      </c>
      <c r="W24" s="77" t="s">
        <v>14</v>
      </c>
    </row>
    <row r="25" spans="1:24" s="77" customFormat="1">
      <c r="A25" s="77">
        <v>8</v>
      </c>
      <c r="B25" s="49" t="s">
        <v>175</v>
      </c>
      <c r="C25" s="6" t="s">
        <v>11</v>
      </c>
      <c r="D25" s="7">
        <v>1985</v>
      </c>
      <c r="E25" s="6" t="s">
        <v>12</v>
      </c>
      <c r="F25" s="6" t="s">
        <v>13</v>
      </c>
      <c r="G25" s="77" t="s">
        <v>15</v>
      </c>
      <c r="H25" s="67" t="s">
        <v>68</v>
      </c>
      <c r="J25" s="7"/>
      <c r="K25" s="7"/>
      <c r="L25" s="77">
        <f t="shared" si="7"/>
        <v>5.9660000000000002</v>
      </c>
      <c r="M25" s="8">
        <v>15.7</v>
      </c>
      <c r="N25" s="8"/>
      <c r="O25" s="15">
        <v>0.38</v>
      </c>
      <c r="P25" s="15">
        <f t="shared" si="0"/>
        <v>2177.59</v>
      </c>
      <c r="Q25" s="15">
        <v>0.66600000000000004</v>
      </c>
      <c r="R25" s="15">
        <f t="shared" si="8"/>
        <v>1450.2749400000002</v>
      </c>
      <c r="S25" s="15">
        <f t="shared" si="9"/>
        <v>14502749.400000002</v>
      </c>
      <c r="T25" s="15">
        <f t="shared" si="2"/>
        <v>14502.749400000002</v>
      </c>
      <c r="U25" s="6" t="s">
        <v>19</v>
      </c>
      <c r="V25" s="77" t="s">
        <v>16</v>
      </c>
      <c r="W25" s="77" t="s">
        <v>14</v>
      </c>
    </row>
    <row r="26" spans="1:24" s="77" customFormat="1">
      <c r="A26" s="77">
        <v>8</v>
      </c>
      <c r="B26" s="49" t="s">
        <v>175</v>
      </c>
      <c r="C26" s="6" t="s">
        <v>11</v>
      </c>
      <c r="D26" s="7">
        <v>1985</v>
      </c>
      <c r="E26" s="6" t="s">
        <v>12</v>
      </c>
      <c r="F26" s="6" t="s">
        <v>13</v>
      </c>
      <c r="G26" s="77" t="s">
        <v>15</v>
      </c>
      <c r="H26" s="67" t="s">
        <v>68</v>
      </c>
      <c r="J26" s="7"/>
      <c r="K26" s="7"/>
      <c r="L26" s="77">
        <f t="shared" si="7"/>
        <v>4.5979999999999999</v>
      </c>
      <c r="M26" s="8">
        <v>12.1</v>
      </c>
      <c r="N26" s="8"/>
      <c r="O26" s="15">
        <v>0.38</v>
      </c>
      <c r="P26" s="15">
        <f t="shared" si="0"/>
        <v>1678.27</v>
      </c>
      <c r="Q26" s="15">
        <v>0.66600000000000004</v>
      </c>
      <c r="R26" s="15">
        <f t="shared" si="8"/>
        <v>1117.7278200000001</v>
      </c>
      <c r="S26" s="15">
        <f t="shared" si="9"/>
        <v>11177278.200000001</v>
      </c>
      <c r="T26" s="15">
        <f t="shared" si="2"/>
        <v>11177.278200000001</v>
      </c>
      <c r="U26" s="6" t="s">
        <v>20</v>
      </c>
      <c r="V26" s="77" t="s">
        <v>16</v>
      </c>
      <c r="W26" s="77" t="s">
        <v>14</v>
      </c>
    </row>
    <row r="27" spans="1:24" s="83" customFormat="1">
      <c r="A27" s="83">
        <v>9</v>
      </c>
      <c r="B27" s="50" t="s">
        <v>175</v>
      </c>
      <c r="C27" s="11" t="s">
        <v>51</v>
      </c>
      <c r="D27" s="12">
        <v>1984</v>
      </c>
      <c r="E27" s="33" t="s">
        <v>52</v>
      </c>
      <c r="F27" s="33" t="s">
        <v>53</v>
      </c>
      <c r="G27" s="84" t="s">
        <v>15</v>
      </c>
      <c r="H27" s="67" t="s">
        <v>68</v>
      </c>
      <c r="J27" s="12"/>
      <c r="K27" s="12"/>
      <c r="L27" s="73">
        <f t="shared" si="7"/>
        <v>5.4340000000000002</v>
      </c>
      <c r="M27" s="13">
        <v>14.3</v>
      </c>
      <c r="N27" s="13"/>
      <c r="O27" s="14">
        <v>0.38</v>
      </c>
      <c r="P27" s="14">
        <f t="shared" si="0"/>
        <v>1983.41</v>
      </c>
      <c r="Q27" s="14">
        <v>0.66600000000000004</v>
      </c>
      <c r="R27" s="17">
        <f t="shared" si="8"/>
        <v>1320.9510600000001</v>
      </c>
      <c r="S27" s="14">
        <f t="shared" si="9"/>
        <v>13209510.600000001</v>
      </c>
      <c r="T27" s="14">
        <f t="shared" si="2"/>
        <v>13209.510600000001</v>
      </c>
      <c r="U27" s="11" t="s">
        <v>54</v>
      </c>
      <c r="V27" s="84" t="s">
        <v>61</v>
      </c>
    </row>
    <row r="28" spans="1:24" s="83" customFormat="1">
      <c r="A28" s="83">
        <v>9</v>
      </c>
      <c r="B28" s="50" t="s">
        <v>175</v>
      </c>
      <c r="C28" s="11" t="s">
        <v>51</v>
      </c>
      <c r="D28" s="12">
        <v>1984</v>
      </c>
      <c r="E28" s="11" t="s">
        <v>52</v>
      </c>
      <c r="F28" s="11" t="s">
        <v>56</v>
      </c>
      <c r="G28" s="84" t="s">
        <v>15</v>
      </c>
      <c r="H28" s="67" t="s">
        <v>68</v>
      </c>
      <c r="J28" s="12"/>
      <c r="K28" s="12"/>
      <c r="L28" s="73">
        <f t="shared" si="7"/>
        <v>6.9540000000000006</v>
      </c>
      <c r="M28" s="13">
        <v>18.3</v>
      </c>
      <c r="N28" s="13"/>
      <c r="O28" s="14">
        <v>0.38</v>
      </c>
      <c r="P28" s="14">
        <f t="shared" si="0"/>
        <v>2538.21</v>
      </c>
      <c r="Q28" s="14">
        <v>0.66600000000000004</v>
      </c>
      <c r="R28" s="17">
        <f t="shared" si="8"/>
        <v>1690.4478600000002</v>
      </c>
      <c r="S28" s="14">
        <f t="shared" si="9"/>
        <v>16904478.600000001</v>
      </c>
      <c r="T28" s="14">
        <f t="shared" si="2"/>
        <v>16904.478600000002</v>
      </c>
      <c r="U28" s="11" t="s">
        <v>30</v>
      </c>
      <c r="V28" s="84" t="s">
        <v>61</v>
      </c>
    </row>
    <row r="29" spans="1:24" s="83" customFormat="1">
      <c r="A29" s="83">
        <v>9</v>
      </c>
      <c r="B29" s="50" t="s">
        <v>175</v>
      </c>
      <c r="C29" s="11" t="s">
        <v>51</v>
      </c>
      <c r="D29" s="12">
        <v>1984</v>
      </c>
      <c r="E29" s="11" t="s">
        <v>52</v>
      </c>
      <c r="F29" s="11" t="s">
        <v>57</v>
      </c>
      <c r="G29" s="84" t="s">
        <v>15</v>
      </c>
      <c r="H29" s="67" t="s">
        <v>68</v>
      </c>
      <c r="J29" s="12"/>
      <c r="K29" s="12"/>
      <c r="L29" s="73">
        <f>M29*O29</f>
        <v>4.6360000000000001</v>
      </c>
      <c r="M29" s="13">
        <v>12.2</v>
      </c>
      <c r="N29" s="13"/>
      <c r="O29" s="14">
        <v>0.38</v>
      </c>
      <c r="P29" s="14">
        <f t="shared" si="0"/>
        <v>1692.14</v>
      </c>
      <c r="Q29" s="14">
        <v>0.66600000000000004</v>
      </c>
      <c r="R29" s="17">
        <f t="shared" si="8"/>
        <v>1126.9652400000002</v>
      </c>
      <c r="S29" s="14">
        <f t="shared" si="9"/>
        <v>11269652.400000002</v>
      </c>
      <c r="T29" s="14">
        <f t="shared" si="2"/>
        <v>11269.652400000003</v>
      </c>
      <c r="U29" s="11" t="s">
        <v>32</v>
      </c>
      <c r="V29" s="84" t="s">
        <v>61</v>
      </c>
    </row>
    <row r="30" spans="1:24" s="83" customFormat="1">
      <c r="A30" s="83">
        <v>9</v>
      </c>
      <c r="B30" s="50" t="s">
        <v>175</v>
      </c>
      <c r="C30" s="11" t="s">
        <v>51</v>
      </c>
      <c r="D30" s="12">
        <v>1984</v>
      </c>
      <c r="E30" s="11" t="s">
        <v>52</v>
      </c>
      <c r="F30" s="11" t="s">
        <v>58</v>
      </c>
      <c r="G30" s="84" t="s">
        <v>15</v>
      </c>
      <c r="H30" s="67" t="s">
        <v>68</v>
      </c>
      <c r="J30" s="12"/>
      <c r="K30" s="12"/>
      <c r="L30" s="73">
        <f t="shared" si="7"/>
        <v>0.91199999999999992</v>
      </c>
      <c r="M30" s="13">
        <v>2.4</v>
      </c>
      <c r="N30" s="13"/>
      <c r="O30" s="14">
        <v>0.38</v>
      </c>
      <c r="P30" s="14">
        <f t="shared" si="0"/>
        <v>332.88</v>
      </c>
      <c r="Q30" s="14">
        <v>0.66600000000000004</v>
      </c>
      <c r="R30" s="17">
        <f t="shared" si="8"/>
        <v>221.69808</v>
      </c>
      <c r="S30" s="14">
        <f t="shared" si="9"/>
        <v>2216980.7999999998</v>
      </c>
      <c r="T30" s="14">
        <f t="shared" si="2"/>
        <v>2216.9807999999998</v>
      </c>
      <c r="U30" s="11" t="s">
        <v>33</v>
      </c>
      <c r="V30" s="84" t="s">
        <v>61</v>
      </c>
    </row>
    <row r="31" spans="1:24" s="83" customFormat="1">
      <c r="A31" s="83">
        <v>9</v>
      </c>
      <c r="B31" s="50" t="s">
        <v>175</v>
      </c>
      <c r="C31" s="11" t="s">
        <v>51</v>
      </c>
      <c r="D31" s="12">
        <v>1984</v>
      </c>
      <c r="E31" s="11" t="s">
        <v>52</v>
      </c>
      <c r="F31" s="11" t="s">
        <v>59</v>
      </c>
      <c r="G31" s="84" t="s">
        <v>15</v>
      </c>
      <c r="H31" s="67" t="s">
        <v>68</v>
      </c>
      <c r="J31" s="12"/>
      <c r="K31" s="12"/>
      <c r="L31" s="73">
        <f t="shared" si="7"/>
        <v>3.0779999999999998</v>
      </c>
      <c r="M31" s="13">
        <v>8.1</v>
      </c>
      <c r="N31" s="13"/>
      <c r="O31" s="14">
        <v>0.38</v>
      </c>
      <c r="P31" s="14">
        <f t="shared" si="0"/>
        <v>1123.47</v>
      </c>
      <c r="Q31" s="14">
        <v>0.66600000000000004</v>
      </c>
      <c r="R31" s="17">
        <f t="shared" si="8"/>
        <v>748.23102000000006</v>
      </c>
      <c r="S31" s="14">
        <f t="shared" si="9"/>
        <v>7482310.2000000002</v>
      </c>
      <c r="T31" s="14">
        <f t="shared" si="2"/>
        <v>7482.3101999999999</v>
      </c>
      <c r="U31" s="11" t="s">
        <v>35</v>
      </c>
      <c r="V31" s="84" t="s">
        <v>61</v>
      </c>
    </row>
    <row r="32" spans="1:24" s="83" customFormat="1">
      <c r="A32" s="83">
        <v>9</v>
      </c>
      <c r="B32" s="50" t="s">
        <v>175</v>
      </c>
      <c r="C32" s="11" t="s">
        <v>51</v>
      </c>
      <c r="D32" s="12">
        <v>1984</v>
      </c>
      <c r="E32" s="11" t="s">
        <v>52</v>
      </c>
      <c r="F32" s="11" t="s">
        <v>60</v>
      </c>
      <c r="G32" s="84" t="s">
        <v>15</v>
      </c>
      <c r="H32" s="67" t="s">
        <v>68</v>
      </c>
      <c r="J32" s="12"/>
      <c r="K32" s="12"/>
      <c r="L32" s="73">
        <f t="shared" si="7"/>
        <v>2.9260000000000002</v>
      </c>
      <c r="M32" s="13">
        <v>7.7</v>
      </c>
      <c r="N32" s="13"/>
      <c r="O32" s="14">
        <v>0.38</v>
      </c>
      <c r="P32" s="14">
        <f t="shared" si="0"/>
        <v>1067.99</v>
      </c>
      <c r="Q32" s="14">
        <v>0.66600000000000004</v>
      </c>
      <c r="R32" s="17">
        <f t="shared" si="8"/>
        <v>711.28134</v>
      </c>
      <c r="S32" s="14">
        <f t="shared" si="9"/>
        <v>7112813.4000000004</v>
      </c>
      <c r="T32" s="14">
        <f t="shared" si="2"/>
        <v>7112.8134</v>
      </c>
      <c r="U32" s="11" t="s">
        <v>55</v>
      </c>
      <c r="V32" s="84" t="s">
        <v>61</v>
      </c>
    </row>
    <row r="33" spans="1:22" s="77" customFormat="1">
      <c r="A33" s="77">
        <v>10</v>
      </c>
      <c r="B33" s="49" t="s">
        <v>175</v>
      </c>
      <c r="C33" s="9" t="s">
        <v>69</v>
      </c>
      <c r="D33" s="7">
        <v>1960</v>
      </c>
      <c r="E33" s="59" t="s">
        <v>174</v>
      </c>
      <c r="F33" s="78" t="s">
        <v>70</v>
      </c>
      <c r="G33" s="78" t="s">
        <v>71</v>
      </c>
      <c r="H33" s="67" t="s">
        <v>29</v>
      </c>
      <c r="J33" s="7"/>
      <c r="K33" s="7"/>
      <c r="L33" s="7">
        <f>M33*O33</f>
        <v>2.1204000000000001</v>
      </c>
      <c r="M33" s="8">
        <v>5.7</v>
      </c>
      <c r="N33" s="7"/>
      <c r="O33" s="7">
        <v>0.372</v>
      </c>
      <c r="P33" s="7">
        <f t="shared" si="0"/>
        <v>773.94600000000003</v>
      </c>
      <c r="Q33" s="15">
        <v>0.66600000000000004</v>
      </c>
      <c r="R33" s="7">
        <f t="shared" ref="R33:R34" si="10">Q33*P33</f>
        <v>515.448036</v>
      </c>
      <c r="S33" s="7">
        <f t="shared" ref="S33:S36" si="11">R33*10000</f>
        <v>5154480.3600000003</v>
      </c>
      <c r="T33" s="7">
        <f t="shared" si="2"/>
        <v>5154.4803600000005</v>
      </c>
      <c r="U33" s="9" t="s">
        <v>31</v>
      </c>
    </row>
    <row r="34" spans="1:22" s="77" customFormat="1">
      <c r="A34" s="77">
        <v>10</v>
      </c>
      <c r="B34" s="49" t="s">
        <v>175</v>
      </c>
      <c r="C34" s="9" t="s">
        <v>69</v>
      </c>
      <c r="D34" s="7">
        <v>1960</v>
      </c>
      <c r="E34" s="35" t="s">
        <v>174</v>
      </c>
      <c r="F34" s="78" t="s">
        <v>70</v>
      </c>
      <c r="G34" s="78" t="s">
        <v>71</v>
      </c>
      <c r="H34" s="67" t="s">
        <v>29</v>
      </c>
      <c r="J34" s="7"/>
      <c r="K34" s="7"/>
      <c r="L34" s="7">
        <f t="shared" ref="L34" si="12">M34*O34</f>
        <v>1.3764000000000001</v>
      </c>
      <c r="M34" s="8">
        <v>3.7</v>
      </c>
      <c r="N34" s="7"/>
      <c r="O34" s="7">
        <v>0.372</v>
      </c>
      <c r="P34" s="7">
        <f t="shared" si="0"/>
        <v>502.38600000000002</v>
      </c>
      <c r="Q34" s="15">
        <v>0.66600000000000004</v>
      </c>
      <c r="R34" s="7">
        <f t="shared" si="10"/>
        <v>334.58907600000003</v>
      </c>
      <c r="S34" s="7">
        <f t="shared" si="11"/>
        <v>3345890.7600000002</v>
      </c>
      <c r="T34" s="7">
        <f t="shared" si="2"/>
        <v>3345.8907600000002</v>
      </c>
      <c r="U34" s="9" t="s">
        <v>32</v>
      </c>
    </row>
    <row r="35" spans="1:22" s="77" customFormat="1">
      <c r="A35" s="77">
        <v>10</v>
      </c>
      <c r="B35" s="49" t="s">
        <v>175</v>
      </c>
      <c r="C35" s="9" t="s">
        <v>69</v>
      </c>
      <c r="D35" s="7">
        <v>1960</v>
      </c>
      <c r="E35" s="35" t="s">
        <v>174</v>
      </c>
      <c r="F35" s="78" t="s">
        <v>70</v>
      </c>
      <c r="G35" s="78" t="s">
        <v>71</v>
      </c>
      <c r="H35" s="67" t="s">
        <v>29</v>
      </c>
      <c r="L35" s="7"/>
      <c r="M35" s="8">
        <v>-1.7</v>
      </c>
      <c r="O35" s="7"/>
      <c r="Q35" s="15"/>
      <c r="U35" s="51" t="s">
        <v>218</v>
      </c>
    </row>
    <row r="36" spans="1:22" s="73" customFormat="1">
      <c r="A36" s="73">
        <v>11</v>
      </c>
      <c r="B36" s="48" t="s">
        <v>175</v>
      </c>
      <c r="C36" s="10" t="s">
        <v>36</v>
      </c>
      <c r="D36" s="3">
        <v>1982</v>
      </c>
      <c r="E36" s="10" t="s">
        <v>37</v>
      </c>
      <c r="F36" s="76" t="s">
        <v>38</v>
      </c>
      <c r="G36" s="76" t="s">
        <v>39</v>
      </c>
      <c r="H36" s="75" t="s">
        <v>29</v>
      </c>
      <c r="I36" s="76" t="s">
        <v>40</v>
      </c>
      <c r="J36" s="3"/>
      <c r="K36" s="3"/>
      <c r="L36" s="4">
        <v>8.3000000000000004E-2</v>
      </c>
      <c r="M36" s="3"/>
      <c r="N36" s="3"/>
      <c r="O36" s="3"/>
      <c r="P36" s="3">
        <f t="shared" si="0"/>
        <v>30.295000000000002</v>
      </c>
      <c r="Q36" s="15">
        <v>0.66600000000000004</v>
      </c>
      <c r="R36" s="3">
        <f>Q36*P36</f>
        <v>20.176470000000002</v>
      </c>
      <c r="S36" s="3">
        <f t="shared" si="11"/>
        <v>201764.7</v>
      </c>
      <c r="T36" s="3">
        <f>S36/1000</f>
        <v>201.7647</v>
      </c>
      <c r="U36" s="10" t="s">
        <v>41</v>
      </c>
    </row>
    <row r="37" spans="1:22">
      <c r="A37" s="85">
        <v>5</v>
      </c>
      <c r="B37" s="52" t="s">
        <v>175</v>
      </c>
      <c r="C37" s="10" t="s">
        <v>72</v>
      </c>
      <c r="D37" s="3">
        <v>1988</v>
      </c>
      <c r="E37" s="10" t="s">
        <v>73</v>
      </c>
      <c r="F37" s="10" t="s">
        <v>74</v>
      </c>
      <c r="G37" s="76" t="s">
        <v>75</v>
      </c>
      <c r="H37" s="65" t="s">
        <v>22</v>
      </c>
      <c r="L37" s="3">
        <f>M37*O37</f>
        <v>0.27280799999999999</v>
      </c>
      <c r="M37" s="4">
        <v>0.72</v>
      </c>
      <c r="N37" s="4"/>
      <c r="O37" s="7">
        <v>0.37890000000000001</v>
      </c>
      <c r="P37" s="17">
        <f>L37*365</f>
        <v>99.574919999999992</v>
      </c>
      <c r="Q37" s="17">
        <v>0.66600000000000004</v>
      </c>
      <c r="R37" s="17">
        <f t="shared" ref="R37:R41" si="13">Q37*P37</f>
        <v>66.316896720000003</v>
      </c>
      <c r="S37" s="17">
        <f t="shared" ref="S37:S118" si="14">R37*10000</f>
        <v>663168.96720000007</v>
      </c>
      <c r="T37" s="17">
        <f t="shared" ref="T37:T118" si="15">S37/1000</f>
        <v>663.16896720000011</v>
      </c>
      <c r="U37" s="10"/>
      <c r="V37" s="86"/>
    </row>
    <row r="38" spans="1:22" s="77" customFormat="1">
      <c r="A38" s="77">
        <v>12</v>
      </c>
      <c r="B38" s="49" t="s">
        <v>175</v>
      </c>
      <c r="C38" s="9" t="s">
        <v>77</v>
      </c>
      <c r="D38" s="7">
        <v>1984</v>
      </c>
      <c r="E38" s="9" t="s">
        <v>84</v>
      </c>
      <c r="F38" s="78" t="s">
        <v>85</v>
      </c>
      <c r="G38" s="87" t="s">
        <v>173</v>
      </c>
      <c r="H38" s="67" t="s">
        <v>22</v>
      </c>
      <c r="J38" s="7"/>
      <c r="K38" s="7"/>
      <c r="L38" s="7">
        <f>M38*O38</f>
        <v>1.610325</v>
      </c>
      <c r="M38" s="8">
        <v>4.25</v>
      </c>
      <c r="N38" s="8"/>
      <c r="O38" s="7">
        <v>0.37890000000000001</v>
      </c>
      <c r="P38" s="15">
        <f t="shared" si="0"/>
        <v>587.76862500000004</v>
      </c>
      <c r="Q38" s="15">
        <v>0.66600000000000004</v>
      </c>
      <c r="R38" s="15">
        <f t="shared" si="13"/>
        <v>391.45390425000005</v>
      </c>
      <c r="S38" s="15">
        <f t="shared" si="14"/>
        <v>3914539.0425000004</v>
      </c>
      <c r="T38" s="15">
        <f t="shared" si="15"/>
        <v>3914.5390425000005</v>
      </c>
      <c r="U38" s="51" t="s">
        <v>220</v>
      </c>
      <c r="V38" s="78"/>
    </row>
    <row r="39" spans="1:22" s="77" customFormat="1">
      <c r="A39" s="77">
        <v>12</v>
      </c>
      <c r="B39" s="49" t="s">
        <v>175</v>
      </c>
      <c r="C39" s="9" t="s">
        <v>77</v>
      </c>
      <c r="D39" s="7">
        <v>1984</v>
      </c>
      <c r="E39" s="9" t="s">
        <v>84</v>
      </c>
      <c r="F39" s="78" t="s">
        <v>85</v>
      </c>
      <c r="G39" s="87" t="s">
        <v>173</v>
      </c>
      <c r="H39" s="67" t="s">
        <v>22</v>
      </c>
      <c r="J39" s="7"/>
      <c r="K39" s="7"/>
      <c r="L39" s="7"/>
      <c r="M39" s="8"/>
      <c r="N39" s="8">
        <v>500</v>
      </c>
      <c r="O39" s="7">
        <v>0.37890000000000001</v>
      </c>
      <c r="P39" s="15"/>
      <c r="Q39" s="15"/>
      <c r="R39" s="15">
        <f>N39*O39</f>
        <v>189.45000000000002</v>
      </c>
      <c r="S39" s="15">
        <f t="shared" si="14"/>
        <v>1894500.0000000002</v>
      </c>
      <c r="T39" s="15">
        <f t="shared" si="15"/>
        <v>1894.5000000000002</v>
      </c>
      <c r="U39" s="51" t="s">
        <v>221</v>
      </c>
      <c r="V39" s="78"/>
    </row>
    <row r="40" spans="1:22">
      <c r="A40" s="85">
        <v>13</v>
      </c>
      <c r="B40" s="52" t="s">
        <v>175</v>
      </c>
      <c r="C40" s="20" t="s">
        <v>78</v>
      </c>
      <c r="D40" s="2">
        <v>1977</v>
      </c>
      <c r="E40" s="98" t="s">
        <v>86</v>
      </c>
      <c r="F40" s="86" t="s">
        <v>87</v>
      </c>
      <c r="G40" s="86" t="s">
        <v>88</v>
      </c>
      <c r="H40" s="65" t="s">
        <v>22</v>
      </c>
      <c r="L40" s="3">
        <f>M40*O40</f>
        <v>2.0081699999999998</v>
      </c>
      <c r="M40" s="4">
        <v>5.3</v>
      </c>
      <c r="N40" s="4"/>
      <c r="O40" s="7">
        <v>0.37890000000000001</v>
      </c>
      <c r="P40" s="17">
        <f>L40*365</f>
        <v>732.98204999999996</v>
      </c>
      <c r="Q40" s="17">
        <v>0.66600000000000004</v>
      </c>
      <c r="R40" s="17">
        <f t="shared" si="13"/>
        <v>488.16604530000001</v>
      </c>
      <c r="S40" s="17">
        <f t="shared" si="14"/>
        <v>4881660.4529999997</v>
      </c>
      <c r="T40" s="17">
        <f t="shared" si="15"/>
        <v>4881.6604529999995</v>
      </c>
      <c r="U40" s="10"/>
      <c r="V40" s="53" t="s">
        <v>222</v>
      </c>
    </row>
    <row r="41" spans="1:22" s="77" customFormat="1">
      <c r="A41" s="77">
        <v>14</v>
      </c>
      <c r="B41" s="49" t="s">
        <v>175</v>
      </c>
      <c r="C41" s="6" t="s">
        <v>26</v>
      </c>
      <c r="D41" s="7">
        <v>1987</v>
      </c>
      <c r="E41" s="6" t="s">
        <v>27</v>
      </c>
      <c r="F41" s="77" t="s">
        <v>28</v>
      </c>
      <c r="G41" s="77" t="s">
        <v>23</v>
      </c>
      <c r="H41" s="67" t="s">
        <v>22</v>
      </c>
      <c r="I41" s="77" t="s">
        <v>24</v>
      </c>
      <c r="J41" s="8">
        <v>296</v>
      </c>
      <c r="K41" s="7"/>
      <c r="L41" s="7">
        <f>J41/1000</f>
        <v>0.29599999999999999</v>
      </c>
      <c r="M41" s="7"/>
      <c r="N41" s="7"/>
      <c r="O41" s="7">
        <v>0.37890000000000001</v>
      </c>
      <c r="P41" s="15">
        <f t="shared" si="0"/>
        <v>108.03999999999999</v>
      </c>
      <c r="Q41" s="15">
        <v>0.66600000000000004</v>
      </c>
      <c r="R41" s="15">
        <f t="shared" si="13"/>
        <v>71.954639999999998</v>
      </c>
      <c r="S41" s="15">
        <f t="shared" si="14"/>
        <v>719546.4</v>
      </c>
      <c r="T41" s="15">
        <f t="shared" si="15"/>
        <v>719.54640000000006</v>
      </c>
      <c r="U41" s="9" t="s">
        <v>25</v>
      </c>
      <c r="V41" s="78"/>
    </row>
    <row r="42" spans="1:22" s="77" customFormat="1">
      <c r="A42" s="77">
        <v>14</v>
      </c>
      <c r="B42" s="49" t="s">
        <v>175</v>
      </c>
      <c r="C42" s="6" t="s">
        <v>26</v>
      </c>
      <c r="D42" s="7">
        <v>1987</v>
      </c>
      <c r="E42" s="6" t="s">
        <v>27</v>
      </c>
      <c r="F42" s="77" t="s">
        <v>28</v>
      </c>
      <c r="G42" s="77" t="s">
        <v>23</v>
      </c>
      <c r="H42" s="67" t="s">
        <v>22</v>
      </c>
      <c r="I42" s="77" t="s">
        <v>24</v>
      </c>
      <c r="J42" s="8">
        <v>545</v>
      </c>
      <c r="K42" s="7"/>
      <c r="L42" s="7">
        <f>J42/1000</f>
        <v>0.54500000000000004</v>
      </c>
      <c r="M42" s="7"/>
      <c r="N42" s="7"/>
      <c r="O42" s="7">
        <v>0.37890000000000001</v>
      </c>
      <c r="P42" s="15">
        <f>L42*365</f>
        <v>198.92500000000001</v>
      </c>
      <c r="Q42" s="15">
        <v>0.66600000000000004</v>
      </c>
      <c r="R42" s="15">
        <f>Q42*P42</f>
        <v>132.48405000000002</v>
      </c>
      <c r="S42" s="15">
        <f t="shared" ref="S42" si="16">R42*10000</f>
        <v>1324840.5000000002</v>
      </c>
      <c r="T42" s="15">
        <f t="shared" ref="T42" si="17">S42/1000</f>
        <v>1324.8405000000002</v>
      </c>
      <c r="U42" s="51" t="s">
        <v>223</v>
      </c>
      <c r="V42" s="78"/>
    </row>
    <row r="43" spans="1:22" s="77" customFormat="1">
      <c r="A43" s="77">
        <v>14</v>
      </c>
      <c r="B43" s="49" t="s">
        <v>175</v>
      </c>
      <c r="C43" s="6" t="s">
        <v>26</v>
      </c>
      <c r="D43" s="7">
        <v>1987</v>
      </c>
      <c r="E43" s="6" t="s">
        <v>27</v>
      </c>
      <c r="F43" s="77" t="s">
        <v>28</v>
      </c>
      <c r="G43" s="77" t="s">
        <v>23</v>
      </c>
      <c r="H43" s="67" t="s">
        <v>22</v>
      </c>
      <c r="I43" s="77" t="s">
        <v>24</v>
      </c>
      <c r="J43" s="8">
        <v>177</v>
      </c>
      <c r="K43" s="7"/>
      <c r="L43" s="7">
        <f>J43/1000</f>
        <v>0.17699999999999999</v>
      </c>
      <c r="M43" s="7"/>
      <c r="N43" s="7"/>
      <c r="O43" s="7">
        <v>0.37890000000000001</v>
      </c>
      <c r="P43" s="15">
        <f t="shared" si="0"/>
        <v>64.60499999999999</v>
      </c>
      <c r="Q43" s="15">
        <v>0.66600000000000004</v>
      </c>
      <c r="R43" s="15">
        <f>Q43*P43</f>
        <v>43.026929999999993</v>
      </c>
      <c r="S43" s="15">
        <f t="shared" si="14"/>
        <v>430269.29999999993</v>
      </c>
      <c r="T43" s="15">
        <f t="shared" si="15"/>
        <v>430.26929999999993</v>
      </c>
      <c r="U43" s="51" t="s">
        <v>224</v>
      </c>
      <c r="V43" s="78"/>
    </row>
    <row r="44" spans="1:22">
      <c r="A44" s="85">
        <v>1</v>
      </c>
      <c r="B44" s="40" t="s">
        <v>175</v>
      </c>
      <c r="C44" s="10" t="s">
        <v>42</v>
      </c>
      <c r="D44" s="3">
        <v>1973</v>
      </c>
      <c r="E44" s="10" t="s">
        <v>4</v>
      </c>
      <c r="F44" s="5" t="s">
        <v>5</v>
      </c>
      <c r="G44" s="74" t="s">
        <v>49</v>
      </c>
      <c r="H44" s="75" t="s">
        <v>1</v>
      </c>
      <c r="I44" s="76" t="s">
        <v>50</v>
      </c>
      <c r="L44" s="4">
        <v>0.52</v>
      </c>
      <c r="P44" s="17">
        <f t="shared" si="0"/>
        <v>189.8</v>
      </c>
      <c r="Q44" s="17">
        <v>0.66600000000000004</v>
      </c>
      <c r="R44" s="17">
        <f t="shared" ref="R44:R78" si="18">Q44*P44</f>
        <v>126.40680000000002</v>
      </c>
      <c r="S44" s="17">
        <f t="shared" si="14"/>
        <v>1264068.0000000002</v>
      </c>
      <c r="T44" s="17">
        <f t="shared" si="15"/>
        <v>1264.0680000000002</v>
      </c>
      <c r="U44" s="18" t="s">
        <v>44</v>
      </c>
      <c r="V44" s="76" t="s">
        <v>48</v>
      </c>
    </row>
    <row r="45" spans="1:22">
      <c r="A45" s="85">
        <v>1</v>
      </c>
      <c r="B45" s="40" t="s">
        <v>175</v>
      </c>
      <c r="C45" s="10" t="s">
        <v>42</v>
      </c>
      <c r="D45" s="3">
        <v>1973</v>
      </c>
      <c r="E45" s="10" t="s">
        <v>4</v>
      </c>
      <c r="F45" s="5" t="s">
        <v>5</v>
      </c>
      <c r="G45" s="74" t="s">
        <v>49</v>
      </c>
      <c r="H45" s="75" t="s">
        <v>1</v>
      </c>
      <c r="I45" s="76" t="s">
        <v>50</v>
      </c>
      <c r="L45" s="4">
        <v>0.15</v>
      </c>
      <c r="P45" s="17">
        <f t="shared" si="0"/>
        <v>54.75</v>
      </c>
      <c r="Q45" s="17">
        <v>0.66600000000000004</v>
      </c>
      <c r="R45" s="17">
        <f t="shared" si="18"/>
        <v>36.463500000000003</v>
      </c>
      <c r="S45" s="17">
        <f t="shared" si="14"/>
        <v>364635.00000000006</v>
      </c>
      <c r="T45" s="17">
        <f t="shared" si="15"/>
        <v>364.63500000000005</v>
      </c>
      <c r="U45" s="18" t="s">
        <v>89</v>
      </c>
      <c r="V45" s="76" t="s">
        <v>48</v>
      </c>
    </row>
    <row r="46" spans="1:22">
      <c r="A46" s="85">
        <v>1</v>
      </c>
      <c r="B46" s="40" t="s">
        <v>175</v>
      </c>
      <c r="C46" s="10" t="s">
        <v>42</v>
      </c>
      <c r="D46" s="3">
        <v>1973</v>
      </c>
      <c r="E46" s="10" t="s">
        <v>4</v>
      </c>
      <c r="F46" s="5" t="s">
        <v>5</v>
      </c>
      <c r="G46" s="74" t="s">
        <v>49</v>
      </c>
      <c r="H46" s="75" t="s">
        <v>1</v>
      </c>
      <c r="I46" s="76" t="s">
        <v>50</v>
      </c>
      <c r="L46" s="4">
        <v>0.37</v>
      </c>
      <c r="P46" s="17">
        <f t="shared" si="0"/>
        <v>135.05000000000001</v>
      </c>
      <c r="Q46" s="17">
        <v>0.66600000000000004</v>
      </c>
      <c r="R46" s="17">
        <f t="shared" si="18"/>
        <v>89.943300000000008</v>
      </c>
      <c r="S46" s="17">
        <f t="shared" si="14"/>
        <v>899433.00000000012</v>
      </c>
      <c r="T46" s="17">
        <f t="shared" si="15"/>
        <v>899.43300000000011</v>
      </c>
      <c r="U46" s="18" t="s">
        <v>89</v>
      </c>
      <c r="V46" s="76" t="s">
        <v>48</v>
      </c>
    </row>
    <row r="47" spans="1:22">
      <c r="A47" s="85">
        <v>1</v>
      </c>
      <c r="B47" s="40" t="s">
        <v>175</v>
      </c>
      <c r="C47" s="10" t="s">
        <v>42</v>
      </c>
      <c r="D47" s="3">
        <v>1973</v>
      </c>
      <c r="E47" s="10" t="s">
        <v>4</v>
      </c>
      <c r="F47" s="5" t="s">
        <v>5</v>
      </c>
      <c r="G47" s="74" t="s">
        <v>49</v>
      </c>
      <c r="H47" s="75" t="s">
        <v>1</v>
      </c>
      <c r="I47" s="76" t="s">
        <v>50</v>
      </c>
      <c r="L47" s="4">
        <v>0.01</v>
      </c>
      <c r="P47" s="17">
        <f t="shared" si="0"/>
        <v>3.65</v>
      </c>
      <c r="Q47" s="17">
        <v>0.66600000000000004</v>
      </c>
      <c r="R47" s="17">
        <f t="shared" si="18"/>
        <v>2.4309000000000003</v>
      </c>
      <c r="S47" s="17">
        <f t="shared" si="14"/>
        <v>24309.000000000004</v>
      </c>
      <c r="T47" s="17">
        <f t="shared" si="15"/>
        <v>24.309000000000005</v>
      </c>
      <c r="U47" s="18" t="s">
        <v>45</v>
      </c>
      <c r="V47" s="76" t="s">
        <v>48</v>
      </c>
    </row>
    <row r="48" spans="1:22">
      <c r="A48" s="85">
        <v>1</v>
      </c>
      <c r="B48" s="40" t="s">
        <v>175</v>
      </c>
      <c r="C48" s="10" t="s">
        <v>42</v>
      </c>
      <c r="D48" s="3">
        <v>1973</v>
      </c>
      <c r="E48" s="10" t="s">
        <v>4</v>
      </c>
      <c r="F48" s="5" t="s">
        <v>5</v>
      </c>
      <c r="G48" s="74" t="s">
        <v>49</v>
      </c>
      <c r="H48" s="75" t="s">
        <v>1</v>
      </c>
      <c r="I48" s="76" t="s">
        <v>50</v>
      </c>
      <c r="L48" s="4">
        <v>0.04</v>
      </c>
      <c r="P48" s="17">
        <f t="shared" si="0"/>
        <v>14.6</v>
      </c>
      <c r="Q48" s="17">
        <v>0.66600000000000004</v>
      </c>
      <c r="R48" s="17">
        <f t="shared" si="18"/>
        <v>9.7236000000000011</v>
      </c>
      <c r="S48" s="17">
        <f t="shared" si="14"/>
        <v>97236.000000000015</v>
      </c>
      <c r="T48" s="17">
        <f t="shared" si="15"/>
        <v>97.236000000000018</v>
      </c>
      <c r="U48" s="18" t="s">
        <v>45</v>
      </c>
      <c r="V48" s="76" t="s">
        <v>48</v>
      </c>
    </row>
    <row r="49" spans="1:22">
      <c r="A49" s="85">
        <v>1</v>
      </c>
      <c r="B49" s="40" t="s">
        <v>175</v>
      </c>
      <c r="C49" s="10" t="s">
        <v>42</v>
      </c>
      <c r="D49" s="3">
        <v>1973</v>
      </c>
      <c r="E49" s="10" t="s">
        <v>4</v>
      </c>
      <c r="F49" s="5" t="s">
        <v>5</v>
      </c>
      <c r="G49" s="74" t="s">
        <v>49</v>
      </c>
      <c r="H49" s="75" t="s">
        <v>1</v>
      </c>
      <c r="I49" s="76" t="s">
        <v>50</v>
      </c>
      <c r="L49" s="4">
        <v>0.43</v>
      </c>
      <c r="P49" s="17">
        <f t="shared" si="0"/>
        <v>156.94999999999999</v>
      </c>
      <c r="Q49" s="17">
        <v>0.66600000000000004</v>
      </c>
      <c r="R49" s="17">
        <f t="shared" si="18"/>
        <v>104.5287</v>
      </c>
      <c r="S49" s="17">
        <f t="shared" si="14"/>
        <v>1045287</v>
      </c>
      <c r="T49" s="17">
        <f t="shared" si="15"/>
        <v>1045.287</v>
      </c>
      <c r="U49" s="18" t="s">
        <v>47</v>
      </c>
      <c r="V49" s="76" t="s">
        <v>48</v>
      </c>
    </row>
    <row r="50" spans="1:22" s="88" customFormat="1">
      <c r="A50" s="88">
        <v>15</v>
      </c>
      <c r="B50" s="54" t="s">
        <v>175</v>
      </c>
      <c r="C50" s="23" t="s">
        <v>90</v>
      </c>
      <c r="D50" s="99">
        <v>1974</v>
      </c>
      <c r="E50" s="23" t="s">
        <v>227</v>
      </c>
      <c r="F50" s="23" t="s">
        <v>228</v>
      </c>
      <c r="G50" s="100" t="s">
        <v>0</v>
      </c>
      <c r="H50" s="89" t="s">
        <v>1</v>
      </c>
      <c r="I50" s="101"/>
      <c r="J50" s="24"/>
      <c r="K50" s="24"/>
      <c r="L50" s="24"/>
      <c r="M50" s="25"/>
      <c r="N50" s="25"/>
      <c r="O50" s="26"/>
      <c r="P50" s="26"/>
      <c r="Q50" s="26"/>
      <c r="R50" s="25">
        <v>117</v>
      </c>
      <c r="S50" s="26">
        <f t="shared" si="14"/>
        <v>1170000</v>
      </c>
      <c r="T50" s="26">
        <f t="shared" si="15"/>
        <v>1170</v>
      </c>
      <c r="U50" s="27"/>
      <c r="V50" s="90" t="s">
        <v>225</v>
      </c>
    </row>
    <row r="51" spans="1:22" s="88" customFormat="1">
      <c r="A51" s="88">
        <v>15</v>
      </c>
      <c r="B51" s="54" t="s">
        <v>175</v>
      </c>
      <c r="C51" s="23" t="s">
        <v>90</v>
      </c>
      <c r="D51" s="99">
        <v>1974</v>
      </c>
      <c r="E51" s="23" t="s">
        <v>227</v>
      </c>
      <c r="F51" s="23" t="s">
        <v>228</v>
      </c>
      <c r="G51" s="100" t="s">
        <v>0</v>
      </c>
      <c r="H51" s="89" t="s">
        <v>1</v>
      </c>
      <c r="I51" s="101"/>
      <c r="J51" s="24"/>
      <c r="K51" s="24"/>
      <c r="L51" s="25">
        <v>1.77</v>
      </c>
      <c r="M51" s="25"/>
      <c r="N51" s="25"/>
      <c r="O51" s="26"/>
      <c r="P51" s="26">
        <f>+L51*365</f>
        <v>646.04999999999995</v>
      </c>
      <c r="Q51" s="26">
        <v>0.66600000000000004</v>
      </c>
      <c r="R51" s="26">
        <f>Q51*P51</f>
        <v>430.26929999999999</v>
      </c>
      <c r="S51" s="26">
        <f t="shared" si="14"/>
        <v>4302693</v>
      </c>
      <c r="T51" s="26">
        <f t="shared" si="15"/>
        <v>4302.6930000000002</v>
      </c>
      <c r="U51" s="27"/>
      <c r="V51" s="90" t="s">
        <v>226</v>
      </c>
    </row>
    <row r="52" spans="1:22">
      <c r="A52" s="85">
        <v>16</v>
      </c>
      <c r="B52" s="52" t="s">
        <v>175</v>
      </c>
      <c r="C52" s="56" t="s">
        <v>234</v>
      </c>
      <c r="D52" s="19">
        <v>2004</v>
      </c>
      <c r="E52" s="56" t="s">
        <v>93</v>
      </c>
      <c r="F52" s="86" t="s">
        <v>94</v>
      </c>
      <c r="G52" s="86" t="s">
        <v>95</v>
      </c>
      <c r="H52" s="65" t="s">
        <v>300</v>
      </c>
      <c r="I52" s="86"/>
      <c r="J52" s="19"/>
      <c r="K52" s="19"/>
      <c r="L52" s="19">
        <f>M52*O52</f>
        <v>0.51790178571428569</v>
      </c>
      <c r="M52" s="28">
        <f>(95-20)/56</f>
        <v>1.3392857142857142</v>
      </c>
      <c r="O52" s="3">
        <v>0.38669999999999999</v>
      </c>
      <c r="P52" s="3">
        <f>L52*365</f>
        <v>189.03415178571427</v>
      </c>
      <c r="Q52" s="3">
        <v>0.66600000000000004</v>
      </c>
      <c r="R52" s="3">
        <f t="shared" si="18"/>
        <v>125.89674508928572</v>
      </c>
      <c r="S52" s="3">
        <f t="shared" si="14"/>
        <v>1258967.450892857</v>
      </c>
      <c r="T52" s="3">
        <f t="shared" si="15"/>
        <v>1258.967450892857</v>
      </c>
      <c r="U52" s="20"/>
      <c r="V52" s="86" t="s">
        <v>96</v>
      </c>
    </row>
    <row r="53" spans="1:22">
      <c r="A53" s="85">
        <v>16</v>
      </c>
      <c r="B53" s="52" t="s">
        <v>175</v>
      </c>
      <c r="C53" s="56" t="s">
        <v>234</v>
      </c>
      <c r="D53" s="19">
        <v>2004</v>
      </c>
      <c r="E53" s="20" t="s">
        <v>93</v>
      </c>
      <c r="F53" s="86" t="s">
        <v>94</v>
      </c>
      <c r="G53" s="86" t="s">
        <v>95</v>
      </c>
      <c r="H53" s="65" t="s">
        <v>300</v>
      </c>
      <c r="I53" s="86"/>
      <c r="J53" s="19"/>
      <c r="K53" s="19"/>
      <c r="L53" s="19">
        <f t="shared" ref="L53:L78" si="19">M53*O53</f>
        <v>0.67672500000000002</v>
      </c>
      <c r="M53" s="28">
        <f>(118-20)/56</f>
        <v>1.75</v>
      </c>
      <c r="O53" s="3">
        <v>0.38669999999999999</v>
      </c>
      <c r="P53" s="3">
        <f t="shared" ref="P53:P119" si="20">L53*365</f>
        <v>247.004625</v>
      </c>
      <c r="Q53" s="3">
        <v>0.66600000000000004</v>
      </c>
      <c r="R53" s="3">
        <f t="shared" si="18"/>
        <v>164.50508025000002</v>
      </c>
      <c r="S53" s="3">
        <f t="shared" si="14"/>
        <v>1645050.8025000002</v>
      </c>
      <c r="T53" s="3">
        <f t="shared" si="15"/>
        <v>1645.0508025000001</v>
      </c>
      <c r="U53" s="20"/>
      <c r="V53" s="86" t="s">
        <v>97</v>
      </c>
    </row>
    <row r="54" spans="1:22" s="78" customFormat="1">
      <c r="A54" s="78">
        <v>17</v>
      </c>
      <c r="B54" s="49" t="s">
        <v>175</v>
      </c>
      <c r="C54" s="51" t="s">
        <v>235</v>
      </c>
      <c r="D54" s="15">
        <v>2003</v>
      </c>
      <c r="E54" s="51" t="s">
        <v>98</v>
      </c>
      <c r="F54" s="78" t="s">
        <v>99</v>
      </c>
      <c r="G54" s="78" t="s">
        <v>95</v>
      </c>
      <c r="H54" s="104" t="s">
        <v>300</v>
      </c>
      <c r="J54" s="15"/>
      <c r="K54" s="15"/>
      <c r="L54" s="15">
        <f t="shared" si="19"/>
        <v>0.22187704918032786</v>
      </c>
      <c r="M54" s="8">
        <f>(260-190)/122</f>
        <v>0.57377049180327866</v>
      </c>
      <c r="N54" s="15"/>
      <c r="O54" s="15">
        <v>0.38669999999999999</v>
      </c>
      <c r="P54" s="15">
        <f t="shared" si="20"/>
        <v>80.985122950819672</v>
      </c>
      <c r="Q54" s="15">
        <v>0.66600000000000004</v>
      </c>
      <c r="R54" s="15">
        <f t="shared" si="18"/>
        <v>53.936091885245908</v>
      </c>
      <c r="S54" s="15">
        <f t="shared" si="14"/>
        <v>539360.91885245906</v>
      </c>
      <c r="T54" s="15">
        <f t="shared" si="15"/>
        <v>539.36091885245901</v>
      </c>
      <c r="U54" s="9"/>
      <c r="V54" s="81" t="s">
        <v>100</v>
      </c>
    </row>
    <row r="55" spans="1:22" s="78" customFormat="1">
      <c r="A55" s="78">
        <v>17</v>
      </c>
      <c r="B55" s="49" t="s">
        <v>175</v>
      </c>
      <c r="C55" s="51" t="s">
        <v>235</v>
      </c>
      <c r="D55" s="15">
        <v>2003</v>
      </c>
      <c r="E55" s="9" t="s">
        <v>98</v>
      </c>
      <c r="F55" s="78" t="s">
        <v>99</v>
      </c>
      <c r="G55" s="78" t="s">
        <v>95</v>
      </c>
      <c r="H55" s="104" t="s">
        <v>300</v>
      </c>
      <c r="J55" s="15"/>
      <c r="K55" s="15"/>
      <c r="L55" s="15">
        <f t="shared" si="19"/>
        <v>4.4058442622950817</v>
      </c>
      <c r="M55" s="8">
        <f>(1590-200)/122</f>
        <v>11.39344262295082</v>
      </c>
      <c r="N55" s="15"/>
      <c r="O55" s="15">
        <v>0.38669999999999999</v>
      </c>
      <c r="P55" s="15">
        <f t="shared" si="20"/>
        <v>1608.1331557377048</v>
      </c>
      <c r="Q55" s="15">
        <v>0.66600000000000004</v>
      </c>
      <c r="R55" s="15">
        <f t="shared" si="18"/>
        <v>1071.0166817213114</v>
      </c>
      <c r="S55" s="15">
        <f t="shared" si="14"/>
        <v>10710166.817213114</v>
      </c>
      <c r="T55" s="15">
        <f t="shared" si="15"/>
        <v>10710.166817213114</v>
      </c>
      <c r="U55" s="9"/>
      <c r="V55" s="78" t="s">
        <v>101</v>
      </c>
    </row>
    <row r="56" spans="1:22">
      <c r="A56" s="85">
        <v>18</v>
      </c>
      <c r="B56" s="52" t="s">
        <v>175</v>
      </c>
      <c r="C56" s="20" t="s">
        <v>102</v>
      </c>
      <c r="D56" s="19">
        <v>1989</v>
      </c>
      <c r="E56" s="56" t="s">
        <v>103</v>
      </c>
      <c r="F56" s="86" t="s">
        <v>104</v>
      </c>
      <c r="G56" s="86" t="s">
        <v>105</v>
      </c>
      <c r="H56" s="65" t="s">
        <v>300</v>
      </c>
      <c r="I56" s="86"/>
      <c r="J56" s="19"/>
      <c r="K56" s="19"/>
      <c r="L56" s="19">
        <f t="shared" si="19"/>
        <v>0.74761999999999995</v>
      </c>
      <c r="M56" s="28">
        <f>(3400-500)*0.06/90</f>
        <v>1.9333333333333333</v>
      </c>
      <c r="O56" s="3">
        <v>0.38669999999999999</v>
      </c>
      <c r="P56" s="3">
        <f t="shared" si="20"/>
        <v>272.88130000000001</v>
      </c>
      <c r="Q56" s="3">
        <v>0.66600000000000004</v>
      </c>
      <c r="R56" s="3">
        <f t="shared" si="18"/>
        <v>181.73894580000001</v>
      </c>
      <c r="S56" s="3">
        <f t="shared" si="14"/>
        <v>1817389.4580000001</v>
      </c>
      <c r="T56" s="3">
        <f t="shared" si="15"/>
        <v>1817.3894580000001</v>
      </c>
      <c r="U56" s="20"/>
      <c r="V56" s="91" t="s">
        <v>106</v>
      </c>
    </row>
    <row r="57" spans="1:22" s="78" customFormat="1">
      <c r="A57" s="78">
        <v>9</v>
      </c>
      <c r="B57" s="49" t="s">
        <v>175</v>
      </c>
      <c r="C57" s="9" t="s">
        <v>51</v>
      </c>
      <c r="D57" s="15">
        <v>1984</v>
      </c>
      <c r="E57" s="9" t="s">
        <v>52</v>
      </c>
      <c r="F57" s="9" t="s">
        <v>57</v>
      </c>
      <c r="G57" s="78" t="s">
        <v>15</v>
      </c>
      <c r="H57" s="104" t="s">
        <v>300</v>
      </c>
      <c r="J57" s="15"/>
      <c r="K57" s="15"/>
      <c r="L57" s="15">
        <f t="shared" si="19"/>
        <v>1.0827599999999999</v>
      </c>
      <c r="M57" s="8">
        <v>2.8</v>
      </c>
      <c r="N57" s="15"/>
      <c r="O57" s="15">
        <v>0.38669999999999999</v>
      </c>
      <c r="P57" s="15">
        <f t="shared" si="20"/>
        <v>395.20740000000001</v>
      </c>
      <c r="Q57" s="15">
        <v>0.66600000000000004</v>
      </c>
      <c r="R57" s="15">
        <f t="shared" si="18"/>
        <v>263.20812840000002</v>
      </c>
      <c r="S57" s="15">
        <f t="shared" si="14"/>
        <v>2632081.284</v>
      </c>
      <c r="T57" s="15">
        <f t="shared" si="15"/>
        <v>2632.0812839999999</v>
      </c>
      <c r="U57" s="9" t="s">
        <v>107</v>
      </c>
      <c r="V57" s="81" t="s">
        <v>236</v>
      </c>
    </row>
    <row r="58" spans="1:22" s="78" customFormat="1">
      <c r="A58" s="78">
        <v>9</v>
      </c>
      <c r="B58" s="49" t="s">
        <v>175</v>
      </c>
      <c r="C58" s="9" t="s">
        <v>51</v>
      </c>
      <c r="D58" s="15">
        <v>1984</v>
      </c>
      <c r="E58" s="9" t="s">
        <v>52</v>
      </c>
      <c r="F58" s="9" t="s">
        <v>57</v>
      </c>
      <c r="G58" s="78" t="s">
        <v>15</v>
      </c>
      <c r="H58" s="104" t="s">
        <v>300</v>
      </c>
      <c r="J58" s="15"/>
      <c r="K58" s="15"/>
      <c r="L58" s="15">
        <f t="shared" si="19"/>
        <v>3.44163</v>
      </c>
      <c r="M58" s="8">
        <v>8.9</v>
      </c>
      <c r="N58" s="15"/>
      <c r="O58" s="15">
        <v>0.38669999999999999</v>
      </c>
      <c r="P58" s="15">
        <f t="shared" si="20"/>
        <v>1256.1949500000001</v>
      </c>
      <c r="Q58" s="15">
        <v>0.66600000000000004</v>
      </c>
      <c r="R58" s="15">
        <f t="shared" si="18"/>
        <v>836.62583670000004</v>
      </c>
      <c r="S58" s="15">
        <f t="shared" si="14"/>
        <v>8366258.3670000006</v>
      </c>
      <c r="T58" s="15">
        <f t="shared" si="15"/>
        <v>8366.2583670000004</v>
      </c>
      <c r="U58" s="9" t="s">
        <v>108</v>
      </c>
      <c r="V58" s="81" t="s">
        <v>236</v>
      </c>
    </row>
    <row r="59" spans="1:22" s="78" customFormat="1">
      <c r="A59" s="78">
        <v>9</v>
      </c>
      <c r="B59" s="49" t="s">
        <v>175</v>
      </c>
      <c r="C59" s="9" t="s">
        <v>51</v>
      </c>
      <c r="D59" s="15">
        <v>1984</v>
      </c>
      <c r="E59" s="9" t="s">
        <v>52</v>
      </c>
      <c r="F59" s="9" t="s">
        <v>57</v>
      </c>
      <c r="G59" s="78" t="s">
        <v>15</v>
      </c>
      <c r="H59" s="104" t="s">
        <v>300</v>
      </c>
      <c r="J59" s="15"/>
      <c r="K59" s="15"/>
      <c r="L59" s="15">
        <f t="shared" si="19"/>
        <v>11.678339999999999</v>
      </c>
      <c r="M59" s="8">
        <v>30.2</v>
      </c>
      <c r="N59" s="15"/>
      <c r="O59" s="15">
        <v>0.38669999999999999</v>
      </c>
      <c r="P59" s="15">
        <f t="shared" si="20"/>
        <v>4262.5940999999993</v>
      </c>
      <c r="Q59" s="15">
        <v>0.66600000000000004</v>
      </c>
      <c r="R59" s="15">
        <f t="shared" si="18"/>
        <v>2838.8876705999996</v>
      </c>
      <c r="S59" s="15">
        <f t="shared" si="14"/>
        <v>28388876.705999997</v>
      </c>
      <c r="T59" s="15">
        <f t="shared" si="15"/>
        <v>28388.876705999995</v>
      </c>
      <c r="U59" s="9" t="s">
        <v>109</v>
      </c>
    </row>
    <row r="60" spans="1:22" s="78" customFormat="1">
      <c r="A60" s="78">
        <v>9</v>
      </c>
      <c r="B60" s="49" t="s">
        <v>175</v>
      </c>
      <c r="C60" s="9" t="s">
        <v>51</v>
      </c>
      <c r="D60" s="15">
        <v>1984</v>
      </c>
      <c r="E60" s="9" t="s">
        <v>52</v>
      </c>
      <c r="F60" s="9" t="s">
        <v>57</v>
      </c>
      <c r="G60" s="78" t="s">
        <v>15</v>
      </c>
      <c r="H60" s="104" t="s">
        <v>300</v>
      </c>
      <c r="J60" s="15"/>
      <c r="K60" s="15"/>
      <c r="L60" s="15">
        <f t="shared" si="19"/>
        <v>14.153219999999999</v>
      </c>
      <c r="M60" s="8">
        <v>36.6</v>
      </c>
      <c r="N60" s="15"/>
      <c r="O60" s="15">
        <v>0.38669999999999999</v>
      </c>
      <c r="P60" s="15">
        <f t="shared" si="20"/>
        <v>5165.9252999999999</v>
      </c>
      <c r="Q60" s="15">
        <v>0.66600000000000004</v>
      </c>
      <c r="R60" s="15">
        <f t="shared" si="18"/>
        <v>3440.5062498000002</v>
      </c>
      <c r="S60" s="15">
        <f t="shared" si="14"/>
        <v>34405062.498000003</v>
      </c>
      <c r="T60" s="15">
        <f t="shared" si="15"/>
        <v>34405.062498000007</v>
      </c>
      <c r="U60" s="9" t="s">
        <v>110</v>
      </c>
    </row>
    <row r="61" spans="1:22" s="78" customFormat="1">
      <c r="A61" s="78">
        <v>9</v>
      </c>
      <c r="B61" s="49" t="s">
        <v>175</v>
      </c>
      <c r="C61" s="9" t="s">
        <v>51</v>
      </c>
      <c r="D61" s="15">
        <v>1984</v>
      </c>
      <c r="E61" s="9" t="s">
        <v>52</v>
      </c>
      <c r="F61" s="9" t="s">
        <v>57</v>
      </c>
      <c r="G61" s="78" t="s">
        <v>15</v>
      </c>
      <c r="H61" s="104" t="s">
        <v>300</v>
      </c>
      <c r="J61" s="15"/>
      <c r="K61" s="15"/>
      <c r="L61" s="15">
        <f t="shared" si="19"/>
        <v>20.06973</v>
      </c>
      <c r="M61" s="8">
        <v>51.9</v>
      </c>
      <c r="N61" s="15"/>
      <c r="O61" s="15">
        <v>0.38669999999999999</v>
      </c>
      <c r="P61" s="15">
        <f t="shared" si="20"/>
        <v>7325.4514499999996</v>
      </c>
      <c r="Q61" s="15">
        <v>0.66600000000000004</v>
      </c>
      <c r="R61" s="15">
        <f t="shared" si="18"/>
        <v>4878.7506657000004</v>
      </c>
      <c r="S61" s="15">
        <f t="shared" si="14"/>
        <v>48787506.657000005</v>
      </c>
      <c r="T61" s="15">
        <f t="shared" si="15"/>
        <v>48787.506657000005</v>
      </c>
      <c r="U61" s="9" t="s">
        <v>111</v>
      </c>
    </row>
    <row r="62" spans="1:22" s="78" customFormat="1">
      <c r="A62" s="78">
        <v>9</v>
      </c>
      <c r="B62" s="49" t="s">
        <v>175</v>
      </c>
      <c r="C62" s="9" t="s">
        <v>51</v>
      </c>
      <c r="D62" s="15">
        <v>1984</v>
      </c>
      <c r="E62" s="9" t="s">
        <v>52</v>
      </c>
      <c r="F62" s="9" t="s">
        <v>57</v>
      </c>
      <c r="G62" s="78" t="s">
        <v>15</v>
      </c>
      <c r="H62" s="104" t="s">
        <v>300</v>
      </c>
      <c r="J62" s="15"/>
      <c r="K62" s="15"/>
      <c r="L62" s="15">
        <f t="shared" si="19"/>
        <v>13.843859999999998</v>
      </c>
      <c r="M62" s="8">
        <v>35.799999999999997</v>
      </c>
      <c r="N62" s="15"/>
      <c r="O62" s="15">
        <v>0.38669999999999999</v>
      </c>
      <c r="P62" s="15">
        <f t="shared" si="20"/>
        <v>5053.0088999999989</v>
      </c>
      <c r="Q62" s="15">
        <v>0.66600000000000004</v>
      </c>
      <c r="R62" s="15">
        <f t="shared" si="18"/>
        <v>3365.3039273999993</v>
      </c>
      <c r="S62" s="15">
        <f t="shared" si="14"/>
        <v>33653039.273999996</v>
      </c>
      <c r="T62" s="15">
        <f t="shared" si="15"/>
        <v>33653.039273999995</v>
      </c>
      <c r="U62" s="9" t="s">
        <v>112</v>
      </c>
    </row>
    <row r="63" spans="1:22" s="78" customFormat="1">
      <c r="A63" s="78">
        <v>9</v>
      </c>
      <c r="B63" s="49" t="s">
        <v>175</v>
      </c>
      <c r="C63" s="9" t="s">
        <v>51</v>
      </c>
      <c r="D63" s="15">
        <v>1984</v>
      </c>
      <c r="E63" s="9" t="s">
        <v>52</v>
      </c>
      <c r="F63" s="9" t="s">
        <v>57</v>
      </c>
      <c r="G63" s="78" t="s">
        <v>15</v>
      </c>
      <c r="H63" s="104" t="s">
        <v>300</v>
      </c>
      <c r="J63" s="15"/>
      <c r="K63" s="15"/>
      <c r="L63" s="15">
        <f t="shared" si="19"/>
        <v>9.9381899999999987</v>
      </c>
      <c r="M63" s="8">
        <v>25.7</v>
      </c>
      <c r="N63" s="15"/>
      <c r="O63" s="15">
        <v>0.38669999999999999</v>
      </c>
      <c r="P63" s="15">
        <f t="shared" si="20"/>
        <v>3627.4393499999996</v>
      </c>
      <c r="Q63" s="15">
        <v>0.66600000000000004</v>
      </c>
      <c r="R63" s="15">
        <f t="shared" si="18"/>
        <v>2415.8746071</v>
      </c>
      <c r="S63" s="15">
        <f t="shared" si="14"/>
        <v>24158746.071000002</v>
      </c>
      <c r="T63" s="15">
        <f t="shared" si="15"/>
        <v>24158.746071000001</v>
      </c>
      <c r="U63" s="9" t="s">
        <v>113</v>
      </c>
    </row>
    <row r="64" spans="1:22">
      <c r="A64" s="85">
        <v>19</v>
      </c>
      <c r="B64" s="52" t="s">
        <v>175</v>
      </c>
      <c r="C64" s="20" t="s">
        <v>11</v>
      </c>
      <c r="D64" s="19">
        <v>1983</v>
      </c>
      <c r="E64" s="56" t="s">
        <v>114</v>
      </c>
      <c r="F64" s="34" t="s">
        <v>115</v>
      </c>
      <c r="G64" s="86" t="s">
        <v>15</v>
      </c>
      <c r="H64" s="65" t="s">
        <v>300</v>
      </c>
      <c r="I64" s="86"/>
      <c r="J64" s="19"/>
      <c r="K64" s="19"/>
      <c r="L64" s="19">
        <f t="shared" si="19"/>
        <v>11.310974999999999</v>
      </c>
      <c r="M64" s="28">
        <v>29.25</v>
      </c>
      <c r="O64" s="3">
        <v>0.38669999999999999</v>
      </c>
      <c r="P64" s="3">
        <f t="shared" si="20"/>
        <v>4128.5058749999998</v>
      </c>
      <c r="Q64" s="3">
        <v>0.66600000000000004</v>
      </c>
      <c r="R64" s="3">
        <f t="shared" si="18"/>
        <v>2749.5849127500001</v>
      </c>
      <c r="S64" s="3">
        <f t="shared" si="14"/>
        <v>27495849.127500001</v>
      </c>
      <c r="T64" s="3">
        <f t="shared" si="15"/>
        <v>27495.849127500001</v>
      </c>
      <c r="U64" s="20" t="s">
        <v>116</v>
      </c>
      <c r="V64" s="86"/>
    </row>
    <row r="65" spans="1:22">
      <c r="A65" s="85">
        <v>19</v>
      </c>
      <c r="B65" s="52" t="s">
        <v>175</v>
      </c>
      <c r="C65" s="20" t="s">
        <v>11</v>
      </c>
      <c r="D65" s="19">
        <v>1983</v>
      </c>
      <c r="E65" s="20" t="s">
        <v>114</v>
      </c>
      <c r="F65" s="20" t="s">
        <v>115</v>
      </c>
      <c r="G65" s="86" t="s">
        <v>15</v>
      </c>
      <c r="H65" s="65" t="s">
        <v>300</v>
      </c>
      <c r="I65" s="86"/>
      <c r="J65" s="19"/>
      <c r="K65" s="19"/>
      <c r="L65" s="19">
        <f t="shared" si="19"/>
        <v>10.344225</v>
      </c>
      <c r="M65" s="28">
        <v>26.75</v>
      </c>
      <c r="O65" s="3">
        <v>0.38669999999999999</v>
      </c>
      <c r="P65" s="3">
        <f t="shared" si="20"/>
        <v>3775.6421249999999</v>
      </c>
      <c r="Q65" s="3">
        <v>0.66600000000000004</v>
      </c>
      <c r="R65" s="3">
        <f t="shared" si="18"/>
        <v>2514.5776552500001</v>
      </c>
      <c r="S65" s="3">
        <f t="shared" si="14"/>
        <v>25145776.552500002</v>
      </c>
      <c r="T65" s="3">
        <f t="shared" si="15"/>
        <v>25145.776552500003</v>
      </c>
      <c r="U65" s="20" t="s">
        <v>117</v>
      </c>
      <c r="V65" s="86"/>
    </row>
    <row r="66" spans="1:22">
      <c r="A66" s="85">
        <v>19</v>
      </c>
      <c r="B66" s="52" t="s">
        <v>175</v>
      </c>
      <c r="C66" s="20" t="s">
        <v>11</v>
      </c>
      <c r="D66" s="19">
        <v>1983</v>
      </c>
      <c r="E66" s="56" t="s">
        <v>114</v>
      </c>
      <c r="F66" s="20" t="s">
        <v>115</v>
      </c>
      <c r="G66" s="86" t="s">
        <v>15</v>
      </c>
      <c r="H66" s="65" t="s">
        <v>300</v>
      </c>
      <c r="I66" s="86"/>
      <c r="J66" s="19"/>
      <c r="K66" s="19"/>
      <c r="L66" s="19">
        <f t="shared" si="19"/>
        <v>10.67292</v>
      </c>
      <c r="M66" s="28">
        <v>27.6</v>
      </c>
      <c r="O66" s="3">
        <v>0.38669999999999999</v>
      </c>
      <c r="P66" s="3">
        <f t="shared" si="20"/>
        <v>3895.6158</v>
      </c>
      <c r="Q66" s="3">
        <v>0.66600000000000004</v>
      </c>
      <c r="R66" s="3">
        <f t="shared" si="18"/>
        <v>2594.4801228000001</v>
      </c>
      <c r="S66" s="3">
        <f t="shared" si="14"/>
        <v>25944801.228</v>
      </c>
      <c r="T66" s="3">
        <f t="shared" si="15"/>
        <v>25944.801228</v>
      </c>
      <c r="U66" s="20" t="s">
        <v>118</v>
      </c>
      <c r="V66" s="86"/>
    </row>
    <row r="67" spans="1:22">
      <c r="A67" s="85">
        <v>19</v>
      </c>
      <c r="B67" s="52" t="s">
        <v>175</v>
      </c>
      <c r="C67" s="20" t="s">
        <v>11</v>
      </c>
      <c r="D67" s="19">
        <v>1983</v>
      </c>
      <c r="E67" s="20" t="s">
        <v>114</v>
      </c>
      <c r="F67" s="20" t="s">
        <v>115</v>
      </c>
      <c r="G67" s="86" t="s">
        <v>15</v>
      </c>
      <c r="H67" s="65" t="s">
        <v>300</v>
      </c>
      <c r="I67" s="86"/>
      <c r="J67" s="19"/>
      <c r="K67" s="19"/>
      <c r="L67" s="19">
        <f t="shared" si="19"/>
        <v>13.1478</v>
      </c>
      <c r="M67" s="28">
        <v>34</v>
      </c>
      <c r="O67" s="3">
        <v>0.38669999999999999</v>
      </c>
      <c r="P67" s="3">
        <f t="shared" si="20"/>
        <v>4798.9470000000001</v>
      </c>
      <c r="Q67" s="3">
        <v>0.66600000000000004</v>
      </c>
      <c r="R67" s="3">
        <f t="shared" si="18"/>
        <v>3196.0987020000002</v>
      </c>
      <c r="S67" s="3">
        <f t="shared" si="14"/>
        <v>31960987.020000003</v>
      </c>
      <c r="T67" s="3">
        <f t="shared" si="15"/>
        <v>31960.987020000004</v>
      </c>
      <c r="U67" s="20" t="s">
        <v>119</v>
      </c>
      <c r="V67" s="86"/>
    </row>
    <row r="68" spans="1:22">
      <c r="A68" s="85">
        <v>19</v>
      </c>
      <c r="B68" s="52" t="s">
        <v>175</v>
      </c>
      <c r="C68" s="20" t="s">
        <v>11</v>
      </c>
      <c r="D68" s="19">
        <v>1983</v>
      </c>
      <c r="E68" s="20" t="s">
        <v>114</v>
      </c>
      <c r="F68" s="20" t="s">
        <v>115</v>
      </c>
      <c r="G68" s="86" t="s">
        <v>15</v>
      </c>
      <c r="H68" s="65" t="s">
        <v>300</v>
      </c>
      <c r="I68" s="86"/>
      <c r="J68" s="19"/>
      <c r="K68" s="19"/>
      <c r="L68" s="19">
        <f t="shared" si="19"/>
        <v>8.7974250000000005</v>
      </c>
      <c r="M68" s="28">
        <v>22.75</v>
      </c>
      <c r="O68" s="3">
        <v>0.38669999999999999</v>
      </c>
      <c r="P68" s="3">
        <f t="shared" si="20"/>
        <v>3211.060125</v>
      </c>
      <c r="Q68" s="3">
        <v>0.66600000000000004</v>
      </c>
      <c r="R68" s="3">
        <f t="shared" si="18"/>
        <v>2138.5660432499999</v>
      </c>
      <c r="S68" s="3">
        <f t="shared" si="14"/>
        <v>21385660.432499997</v>
      </c>
      <c r="T68" s="3">
        <f t="shared" si="15"/>
        <v>21385.660432499997</v>
      </c>
      <c r="U68" s="20" t="s">
        <v>120</v>
      </c>
      <c r="V68" s="86"/>
    </row>
    <row r="69" spans="1:22">
      <c r="A69" s="85">
        <v>19</v>
      </c>
      <c r="B69" s="52" t="s">
        <v>175</v>
      </c>
      <c r="C69" s="20" t="s">
        <v>11</v>
      </c>
      <c r="D69" s="19">
        <v>1983</v>
      </c>
      <c r="E69" s="20" t="s">
        <v>114</v>
      </c>
      <c r="F69" s="20" t="s">
        <v>115</v>
      </c>
      <c r="G69" s="86" t="s">
        <v>15</v>
      </c>
      <c r="H69" s="65" t="s">
        <v>300</v>
      </c>
      <c r="I69" s="86"/>
      <c r="J69" s="19"/>
      <c r="K69" s="19"/>
      <c r="L69" s="19">
        <f t="shared" si="19"/>
        <v>8.8940999999999999</v>
      </c>
      <c r="M69" s="28">
        <v>23</v>
      </c>
      <c r="O69" s="3">
        <v>0.38669999999999999</v>
      </c>
      <c r="P69" s="3">
        <f t="shared" si="20"/>
        <v>3246.3465000000001</v>
      </c>
      <c r="Q69" s="3">
        <v>0.66600000000000004</v>
      </c>
      <c r="R69" s="3">
        <f t="shared" si="18"/>
        <v>2162.066769</v>
      </c>
      <c r="S69" s="3">
        <f t="shared" si="14"/>
        <v>21620667.690000001</v>
      </c>
      <c r="T69" s="3">
        <f t="shared" si="15"/>
        <v>21620.667690000002</v>
      </c>
      <c r="U69" s="20" t="s">
        <v>121</v>
      </c>
      <c r="V69" s="86"/>
    </row>
    <row r="70" spans="1:22" s="78" customFormat="1">
      <c r="A70" s="78">
        <v>20</v>
      </c>
      <c r="B70" s="49" t="s">
        <v>175</v>
      </c>
      <c r="C70" s="32" t="s">
        <v>122</v>
      </c>
      <c r="D70" s="15">
        <v>1981</v>
      </c>
      <c r="E70" s="32" t="s">
        <v>123</v>
      </c>
      <c r="F70" s="78" t="s">
        <v>124</v>
      </c>
      <c r="G70" s="78" t="s">
        <v>125</v>
      </c>
      <c r="H70" s="104" t="s">
        <v>300</v>
      </c>
      <c r="J70" s="15"/>
      <c r="K70" s="15"/>
      <c r="L70" s="15">
        <f>M70*O70</f>
        <v>11.240208899999999</v>
      </c>
      <c r="M70" s="8">
        <v>29.067</v>
      </c>
      <c r="N70" s="15"/>
      <c r="O70" s="15">
        <v>0.38669999999999999</v>
      </c>
      <c r="P70" s="15">
        <f>L70*365</f>
        <v>4102.6762484999999</v>
      </c>
      <c r="Q70" s="15">
        <v>0.66600000000000004</v>
      </c>
      <c r="R70" s="15">
        <f>Q70*P70</f>
        <v>2732.3823815010001</v>
      </c>
      <c r="S70" s="15">
        <f>R70*10000</f>
        <v>27323823.81501</v>
      </c>
      <c r="T70" s="15">
        <f>S70/1000</f>
        <v>27323.823815010001</v>
      </c>
      <c r="U70" s="57" t="s">
        <v>238</v>
      </c>
    </row>
    <row r="71" spans="1:22" s="78" customFormat="1">
      <c r="A71" s="78">
        <v>20</v>
      </c>
      <c r="B71" s="49" t="s">
        <v>175</v>
      </c>
      <c r="C71" s="32" t="s">
        <v>122</v>
      </c>
      <c r="D71" s="15">
        <v>1981</v>
      </c>
      <c r="E71" s="32" t="s">
        <v>123</v>
      </c>
      <c r="F71" s="78" t="s">
        <v>124</v>
      </c>
      <c r="G71" s="78" t="s">
        <v>125</v>
      </c>
      <c r="H71" s="104" t="s">
        <v>300</v>
      </c>
      <c r="J71" s="15"/>
      <c r="K71" s="15"/>
      <c r="L71" s="15">
        <f>M71*O71</f>
        <v>14.037209999999998</v>
      </c>
      <c r="M71" s="8">
        <v>36.299999999999997</v>
      </c>
      <c r="N71" s="15"/>
      <c r="O71" s="15">
        <v>0.38669999999999999</v>
      </c>
      <c r="P71" s="15">
        <f t="shared" ref="P71" si="21">L71*365</f>
        <v>5123.5816499999992</v>
      </c>
      <c r="Q71" s="15">
        <v>0.66600000000000004</v>
      </c>
      <c r="R71" s="15">
        <f t="shared" ref="R71" si="22">Q71*P71</f>
        <v>3412.3053788999996</v>
      </c>
      <c r="S71" s="15">
        <f t="shared" ref="S71" si="23">R71*10000</f>
        <v>34123053.788999997</v>
      </c>
      <c r="T71" s="15">
        <f t="shared" ref="T71" si="24">S71/1000</f>
        <v>34123.053788999998</v>
      </c>
      <c r="U71" s="57" t="s">
        <v>238</v>
      </c>
    </row>
    <row r="72" spans="1:22" s="78" customFormat="1">
      <c r="A72" s="78">
        <v>20</v>
      </c>
      <c r="B72" s="49" t="s">
        <v>175</v>
      </c>
      <c r="C72" s="9" t="s">
        <v>122</v>
      </c>
      <c r="D72" s="15">
        <v>1981</v>
      </c>
      <c r="E72" s="9" t="s">
        <v>123</v>
      </c>
      <c r="F72" s="78" t="s">
        <v>124</v>
      </c>
      <c r="G72" s="78" t="s">
        <v>125</v>
      </c>
      <c r="H72" s="104" t="s">
        <v>300</v>
      </c>
      <c r="J72" s="15"/>
      <c r="K72" s="15"/>
      <c r="L72" s="15">
        <f t="shared" si="19"/>
        <v>4.0216799999999999</v>
      </c>
      <c r="M72" s="8">
        <v>10.4</v>
      </c>
      <c r="N72" s="15"/>
      <c r="O72" s="15">
        <v>0.38669999999999999</v>
      </c>
      <c r="P72" s="15">
        <f t="shared" si="20"/>
        <v>1467.9132</v>
      </c>
      <c r="Q72" s="15">
        <v>0.66600000000000004</v>
      </c>
      <c r="R72" s="15">
        <f t="shared" si="18"/>
        <v>977.63019120000001</v>
      </c>
      <c r="S72" s="15">
        <f t="shared" si="14"/>
        <v>9776301.9120000005</v>
      </c>
      <c r="T72" s="15">
        <f t="shared" si="15"/>
        <v>9776.3019120000008</v>
      </c>
      <c r="U72" s="57" t="s">
        <v>239</v>
      </c>
    </row>
    <row r="73" spans="1:22">
      <c r="A73" s="85">
        <v>21</v>
      </c>
      <c r="B73" s="52" t="s">
        <v>175</v>
      </c>
      <c r="C73" s="20" t="s">
        <v>126</v>
      </c>
      <c r="D73" s="19">
        <v>1981</v>
      </c>
      <c r="E73" s="56" t="s">
        <v>127</v>
      </c>
      <c r="F73" s="86" t="s">
        <v>128</v>
      </c>
      <c r="G73" s="86" t="s">
        <v>129</v>
      </c>
      <c r="H73" s="65" t="s">
        <v>300</v>
      </c>
      <c r="I73" s="86"/>
      <c r="J73" s="19"/>
      <c r="K73" s="19"/>
      <c r="L73" s="19">
        <f t="shared" si="19"/>
        <v>7.1152799999999994</v>
      </c>
      <c r="M73" s="28">
        <v>18.399999999999999</v>
      </c>
      <c r="O73" s="3">
        <v>0.38669999999999999</v>
      </c>
      <c r="P73" s="3">
        <f t="shared" si="20"/>
        <v>2597.0771999999997</v>
      </c>
      <c r="Q73" s="3">
        <v>0.66600000000000004</v>
      </c>
      <c r="R73" s="3">
        <f t="shared" si="18"/>
        <v>1729.6534151999999</v>
      </c>
      <c r="S73" s="3">
        <f t="shared" si="14"/>
        <v>17296534.151999999</v>
      </c>
      <c r="T73" s="3">
        <f t="shared" si="15"/>
        <v>17296.534152</v>
      </c>
      <c r="U73" s="58" t="s">
        <v>240</v>
      </c>
      <c r="V73" s="86"/>
    </row>
    <row r="74" spans="1:22" s="77" customFormat="1">
      <c r="A74" s="77">
        <v>22</v>
      </c>
      <c r="B74" s="49" t="s">
        <v>175</v>
      </c>
      <c r="C74" s="9" t="s">
        <v>130</v>
      </c>
      <c r="D74" s="15">
        <v>2002</v>
      </c>
      <c r="E74" s="9" t="s">
        <v>131</v>
      </c>
      <c r="F74" s="78" t="s">
        <v>132</v>
      </c>
      <c r="G74" s="81" t="s">
        <v>233</v>
      </c>
      <c r="H74" s="104" t="s">
        <v>300</v>
      </c>
      <c r="I74" s="78"/>
      <c r="J74" s="15"/>
      <c r="K74" s="15"/>
      <c r="L74" s="15">
        <f t="shared" si="19"/>
        <v>2.01084</v>
      </c>
      <c r="M74" s="8">
        <v>5.2</v>
      </c>
      <c r="N74" s="7"/>
      <c r="O74" s="15">
        <v>0.38669999999999999</v>
      </c>
      <c r="P74" s="15">
        <f t="shared" ref="P74" si="25">L74*365</f>
        <v>733.95659999999998</v>
      </c>
      <c r="Q74" s="15">
        <v>0.66600000000000004</v>
      </c>
      <c r="R74" s="15">
        <f t="shared" ref="R74" si="26">Q74*P74</f>
        <v>488.81509560000001</v>
      </c>
      <c r="S74" s="15">
        <f t="shared" ref="S74" si="27">R74*10000</f>
        <v>4888150.9560000002</v>
      </c>
      <c r="T74" s="15">
        <f t="shared" ref="T74" si="28">S74/1000</f>
        <v>4888.1509560000004</v>
      </c>
      <c r="U74" s="51" t="s">
        <v>31</v>
      </c>
      <c r="V74" s="78"/>
    </row>
    <row r="75" spans="1:22" s="78" customFormat="1">
      <c r="A75" s="77">
        <v>22</v>
      </c>
      <c r="B75" s="49" t="s">
        <v>175</v>
      </c>
      <c r="C75" s="9" t="s">
        <v>130</v>
      </c>
      <c r="D75" s="15">
        <v>2002</v>
      </c>
      <c r="E75" s="9" t="s">
        <v>131</v>
      </c>
      <c r="F75" s="78" t="s">
        <v>132</v>
      </c>
      <c r="G75" s="81" t="s">
        <v>233</v>
      </c>
      <c r="H75" s="104" t="s">
        <v>300</v>
      </c>
      <c r="J75" s="15"/>
      <c r="K75" s="15"/>
      <c r="L75" s="15">
        <f t="shared" si="19"/>
        <v>1.152366</v>
      </c>
      <c r="M75" s="8">
        <v>2.98</v>
      </c>
      <c r="N75" s="15"/>
      <c r="O75" s="15">
        <v>0.38669999999999999</v>
      </c>
      <c r="P75" s="15">
        <f t="shared" si="20"/>
        <v>420.61358999999999</v>
      </c>
      <c r="Q75" s="15">
        <v>0.66600000000000004</v>
      </c>
      <c r="R75" s="15">
        <f t="shared" si="18"/>
        <v>280.12865094</v>
      </c>
      <c r="S75" s="15">
        <f t="shared" si="14"/>
        <v>2801286.5093999999</v>
      </c>
      <c r="T75" s="15">
        <f t="shared" si="15"/>
        <v>2801.2865093999999</v>
      </c>
      <c r="U75" s="9" t="s">
        <v>35</v>
      </c>
      <c r="V75" s="78" t="s">
        <v>133</v>
      </c>
    </row>
    <row r="76" spans="1:22" s="78" customFormat="1">
      <c r="A76" s="77">
        <v>22</v>
      </c>
      <c r="B76" s="49" t="s">
        <v>175</v>
      </c>
      <c r="C76" s="9" t="s">
        <v>130</v>
      </c>
      <c r="D76" s="15">
        <v>2002</v>
      </c>
      <c r="E76" s="51" t="s">
        <v>131</v>
      </c>
      <c r="F76" s="78" t="s">
        <v>132</v>
      </c>
      <c r="G76" s="81" t="s">
        <v>233</v>
      </c>
      <c r="H76" s="104" t="s">
        <v>300</v>
      </c>
      <c r="J76" s="15"/>
      <c r="K76" s="15"/>
      <c r="L76" s="15">
        <f t="shared" si="19"/>
        <v>2.78424</v>
      </c>
      <c r="M76" s="8">
        <v>7.2</v>
      </c>
      <c r="N76" s="15"/>
      <c r="O76" s="15">
        <v>0.38669999999999999</v>
      </c>
      <c r="P76" s="15">
        <f t="shared" si="20"/>
        <v>1016.2476</v>
      </c>
      <c r="Q76" s="15">
        <v>0.66600000000000004</v>
      </c>
      <c r="R76" s="15">
        <f t="shared" si="18"/>
        <v>676.82090160000007</v>
      </c>
      <c r="S76" s="15">
        <f t="shared" si="14"/>
        <v>6768209.0160000008</v>
      </c>
      <c r="T76" s="15">
        <f t="shared" si="15"/>
        <v>6768.2090160000007</v>
      </c>
      <c r="U76" s="9" t="s">
        <v>134</v>
      </c>
      <c r="V76" s="78" t="s">
        <v>133</v>
      </c>
    </row>
    <row r="77" spans="1:22" s="78" customFormat="1">
      <c r="A77" s="77">
        <v>22</v>
      </c>
      <c r="B77" s="49" t="s">
        <v>175</v>
      </c>
      <c r="C77" s="9" t="s">
        <v>130</v>
      </c>
      <c r="D77" s="15">
        <v>2002</v>
      </c>
      <c r="E77" s="9" t="s">
        <v>131</v>
      </c>
      <c r="F77" s="78" t="s">
        <v>132</v>
      </c>
      <c r="G77" s="81" t="s">
        <v>233</v>
      </c>
      <c r="H77" s="104" t="s">
        <v>300</v>
      </c>
      <c r="J77" s="15"/>
      <c r="K77" s="15"/>
      <c r="L77" s="15">
        <f t="shared" si="19"/>
        <v>8.0820299999999996</v>
      </c>
      <c r="M77" s="8">
        <v>20.9</v>
      </c>
      <c r="N77" s="15"/>
      <c r="O77" s="15">
        <v>0.38669999999999999</v>
      </c>
      <c r="P77" s="15">
        <f t="shared" si="20"/>
        <v>2949.9409499999997</v>
      </c>
      <c r="Q77" s="15">
        <v>0.66600000000000004</v>
      </c>
      <c r="R77" s="15">
        <f t="shared" si="18"/>
        <v>1964.6606726999999</v>
      </c>
      <c r="S77" s="15">
        <f t="shared" si="14"/>
        <v>19646606.726999998</v>
      </c>
      <c r="T77" s="15">
        <f t="shared" si="15"/>
        <v>19646.606726999999</v>
      </c>
      <c r="U77" s="9" t="s">
        <v>135</v>
      </c>
      <c r="V77" s="78" t="s">
        <v>133</v>
      </c>
    </row>
    <row r="78" spans="1:22" s="78" customFormat="1">
      <c r="A78" s="77">
        <v>22</v>
      </c>
      <c r="B78" s="49" t="s">
        <v>175</v>
      </c>
      <c r="C78" s="9" t="s">
        <v>130</v>
      </c>
      <c r="D78" s="15">
        <v>2002</v>
      </c>
      <c r="E78" s="9" t="s">
        <v>131</v>
      </c>
      <c r="F78" s="78" t="s">
        <v>132</v>
      </c>
      <c r="G78" s="81" t="s">
        <v>233</v>
      </c>
      <c r="H78" s="104" t="s">
        <v>300</v>
      </c>
      <c r="J78" s="15"/>
      <c r="K78" s="15"/>
      <c r="L78" s="15">
        <f t="shared" si="19"/>
        <v>8.58474</v>
      </c>
      <c r="M78" s="8">
        <v>22.2</v>
      </c>
      <c r="N78" s="15"/>
      <c r="O78" s="15">
        <v>0.38669999999999999</v>
      </c>
      <c r="P78" s="15">
        <f t="shared" si="20"/>
        <v>3133.4301</v>
      </c>
      <c r="Q78" s="15">
        <v>0.66600000000000004</v>
      </c>
      <c r="R78" s="15">
        <f t="shared" si="18"/>
        <v>2086.8644466000001</v>
      </c>
      <c r="S78" s="15">
        <f t="shared" si="14"/>
        <v>20868644.466000002</v>
      </c>
      <c r="T78" s="15">
        <f t="shared" si="15"/>
        <v>20868.644466000002</v>
      </c>
      <c r="U78" s="9" t="s">
        <v>136</v>
      </c>
      <c r="V78" s="78" t="s">
        <v>133</v>
      </c>
    </row>
    <row r="79" spans="1:22">
      <c r="A79" s="85">
        <v>23</v>
      </c>
      <c r="B79" s="52" t="s">
        <v>175</v>
      </c>
      <c r="C79" s="20" t="s">
        <v>137</v>
      </c>
      <c r="D79" s="19">
        <v>2005</v>
      </c>
      <c r="E79" s="20" t="s">
        <v>138</v>
      </c>
      <c r="F79" s="86" t="s">
        <v>139</v>
      </c>
      <c r="G79" s="91" t="s">
        <v>232</v>
      </c>
      <c r="H79" s="65" t="s">
        <v>91</v>
      </c>
      <c r="I79" s="86"/>
      <c r="J79" s="19"/>
      <c r="K79" s="19"/>
      <c r="L79" s="19"/>
      <c r="M79" s="28"/>
      <c r="N79" s="3">
        <v>1051</v>
      </c>
      <c r="O79" s="3">
        <v>0.37469999999999998</v>
      </c>
      <c r="Q79" s="17"/>
      <c r="R79" s="15">
        <f>N79*O79</f>
        <v>393.80969999999996</v>
      </c>
      <c r="S79" s="3">
        <f t="shared" si="14"/>
        <v>3938096.9999999995</v>
      </c>
      <c r="T79" s="3">
        <f t="shared" si="15"/>
        <v>3938.0969999999998</v>
      </c>
      <c r="U79" s="56" t="s">
        <v>229</v>
      </c>
      <c r="V79" s="86"/>
    </row>
    <row r="80" spans="1:22">
      <c r="A80" s="85">
        <v>23</v>
      </c>
      <c r="B80" s="52" t="s">
        <v>175</v>
      </c>
      <c r="C80" s="20" t="s">
        <v>137</v>
      </c>
      <c r="D80" s="19">
        <v>2005</v>
      </c>
      <c r="E80" s="20" t="s">
        <v>138</v>
      </c>
      <c r="F80" s="86" t="s">
        <v>139</v>
      </c>
      <c r="G80" s="91" t="s">
        <v>232</v>
      </c>
      <c r="H80" s="65" t="s">
        <v>91</v>
      </c>
      <c r="I80" s="86"/>
      <c r="J80" s="19"/>
      <c r="K80" s="19"/>
      <c r="L80" s="19"/>
      <c r="M80" s="28"/>
      <c r="N80" s="3">
        <v>955</v>
      </c>
      <c r="O80" s="3">
        <v>0.37469999999999998</v>
      </c>
      <c r="Q80" s="17"/>
      <c r="R80" s="15">
        <f>N80*O80</f>
        <v>357.83849999999995</v>
      </c>
      <c r="S80" s="3">
        <f t="shared" si="14"/>
        <v>3578384.9999999995</v>
      </c>
      <c r="T80" s="3">
        <f t="shared" si="15"/>
        <v>3578.3849999999993</v>
      </c>
      <c r="U80" s="56" t="s">
        <v>230</v>
      </c>
      <c r="V80" s="86"/>
    </row>
    <row r="81" spans="1:22">
      <c r="A81" s="85">
        <v>23</v>
      </c>
      <c r="B81" s="52" t="s">
        <v>175</v>
      </c>
      <c r="C81" s="20" t="s">
        <v>137</v>
      </c>
      <c r="D81" s="19">
        <v>2005</v>
      </c>
      <c r="E81" s="20" t="s">
        <v>138</v>
      </c>
      <c r="F81" s="86" t="s">
        <v>139</v>
      </c>
      <c r="G81" s="91" t="s">
        <v>232</v>
      </c>
      <c r="H81" s="65" t="s">
        <v>91</v>
      </c>
      <c r="I81" s="86"/>
      <c r="J81" s="19"/>
      <c r="K81" s="19"/>
      <c r="L81" s="19"/>
      <c r="M81" s="28"/>
      <c r="N81" s="3">
        <v>270</v>
      </c>
      <c r="O81" s="3">
        <v>0.37469999999999998</v>
      </c>
      <c r="Q81" s="17"/>
      <c r="R81" s="15">
        <f>N81*O81</f>
        <v>101.169</v>
      </c>
      <c r="S81" s="3">
        <f t="shared" si="14"/>
        <v>1011690</v>
      </c>
      <c r="T81" s="3">
        <f>S81/1000</f>
        <v>1011.69</v>
      </c>
      <c r="U81" s="56" t="s">
        <v>231</v>
      </c>
      <c r="V81" s="86"/>
    </row>
    <row r="82" spans="1:22" s="77" customFormat="1">
      <c r="A82" s="77">
        <v>24</v>
      </c>
      <c r="B82" s="49" t="s">
        <v>175</v>
      </c>
      <c r="C82" s="9" t="s">
        <v>140</v>
      </c>
      <c r="D82" s="15">
        <v>1987</v>
      </c>
      <c r="E82" s="9" t="s">
        <v>141</v>
      </c>
      <c r="F82" s="78" t="s">
        <v>142</v>
      </c>
      <c r="G82" s="78" t="s">
        <v>143</v>
      </c>
      <c r="H82" s="67" t="s">
        <v>91</v>
      </c>
      <c r="I82" s="78"/>
      <c r="J82" s="15"/>
      <c r="K82" s="15"/>
      <c r="L82" s="15">
        <f t="shared" ref="L82:L130" si="29">M82*O82</f>
        <v>1.330185</v>
      </c>
      <c r="M82" s="8">
        <v>3.55</v>
      </c>
      <c r="O82" s="7">
        <v>0.37469999999999998</v>
      </c>
      <c r="P82" s="7">
        <f t="shared" si="20"/>
        <v>485.51752499999998</v>
      </c>
      <c r="Q82" s="26">
        <v>0.66600000000000004</v>
      </c>
      <c r="R82" s="7">
        <f t="shared" ref="R82:R118" si="30">Q82*P82</f>
        <v>323.35467165</v>
      </c>
      <c r="S82" s="7">
        <f t="shared" si="14"/>
        <v>3233546.7165000001</v>
      </c>
      <c r="T82" s="7">
        <f t="shared" si="15"/>
        <v>3233.5467165</v>
      </c>
      <c r="U82" s="9" t="s">
        <v>144</v>
      </c>
      <c r="V82" s="78"/>
    </row>
    <row r="83" spans="1:22" s="77" customFormat="1">
      <c r="A83" s="77">
        <v>24</v>
      </c>
      <c r="B83" s="49" t="s">
        <v>175</v>
      </c>
      <c r="C83" s="9" t="s">
        <v>140</v>
      </c>
      <c r="D83" s="15">
        <v>1987</v>
      </c>
      <c r="E83" s="9" t="s">
        <v>141</v>
      </c>
      <c r="F83" s="78" t="s">
        <v>142</v>
      </c>
      <c r="G83" s="78" t="s">
        <v>143</v>
      </c>
      <c r="H83" s="67" t="s">
        <v>91</v>
      </c>
      <c r="I83" s="78"/>
      <c r="J83" s="15"/>
      <c r="K83" s="15"/>
      <c r="L83" s="15">
        <f t="shared" si="29"/>
        <v>1.4276069999999998</v>
      </c>
      <c r="M83" s="8">
        <v>3.81</v>
      </c>
      <c r="O83" s="7">
        <v>0.37469999999999998</v>
      </c>
      <c r="P83" s="7">
        <f t="shared" si="20"/>
        <v>521.07655499999998</v>
      </c>
      <c r="Q83" s="26">
        <v>0.66600000000000004</v>
      </c>
      <c r="R83" s="7">
        <f t="shared" si="30"/>
        <v>347.03698563</v>
      </c>
      <c r="S83" s="7">
        <f t="shared" si="14"/>
        <v>3470369.8563000001</v>
      </c>
      <c r="T83" s="7">
        <f t="shared" si="15"/>
        <v>3470.3698563000003</v>
      </c>
      <c r="U83" s="9" t="s">
        <v>145</v>
      </c>
      <c r="V83" s="78"/>
    </row>
    <row r="84" spans="1:22" s="77" customFormat="1">
      <c r="A84" s="77">
        <v>24</v>
      </c>
      <c r="B84" s="49" t="s">
        <v>175</v>
      </c>
      <c r="C84" s="9" t="s">
        <v>140</v>
      </c>
      <c r="D84" s="15">
        <v>1987</v>
      </c>
      <c r="E84" s="9" t="s">
        <v>141</v>
      </c>
      <c r="F84" s="78" t="s">
        <v>142</v>
      </c>
      <c r="G84" s="78" t="s">
        <v>143</v>
      </c>
      <c r="H84" s="67" t="s">
        <v>91</v>
      </c>
      <c r="I84" s="78"/>
      <c r="J84" s="15"/>
      <c r="K84" s="15"/>
      <c r="L84" s="15">
        <f t="shared" si="29"/>
        <v>0.94049699999999992</v>
      </c>
      <c r="M84" s="8">
        <v>2.5099999999999998</v>
      </c>
      <c r="O84" s="7">
        <v>0.37469999999999998</v>
      </c>
      <c r="P84" s="7">
        <f t="shared" si="20"/>
        <v>343.28140499999995</v>
      </c>
      <c r="Q84" s="26">
        <v>0.66600000000000004</v>
      </c>
      <c r="R84" s="7">
        <f t="shared" si="30"/>
        <v>228.62541572999999</v>
      </c>
      <c r="S84" s="7">
        <f t="shared" si="14"/>
        <v>2286254.1573000001</v>
      </c>
      <c r="T84" s="7">
        <f t="shared" si="15"/>
        <v>2286.2541572999999</v>
      </c>
      <c r="U84" s="9" t="s">
        <v>146</v>
      </c>
      <c r="V84" s="78"/>
    </row>
    <row r="85" spans="1:22" s="77" customFormat="1">
      <c r="A85" s="77">
        <v>24</v>
      </c>
      <c r="B85" s="49" t="s">
        <v>175</v>
      </c>
      <c r="C85" s="9" t="s">
        <v>140</v>
      </c>
      <c r="D85" s="15">
        <v>1987</v>
      </c>
      <c r="E85" s="51" t="s">
        <v>141</v>
      </c>
      <c r="F85" s="78" t="s">
        <v>142</v>
      </c>
      <c r="G85" s="78" t="s">
        <v>143</v>
      </c>
      <c r="H85" s="67" t="s">
        <v>91</v>
      </c>
      <c r="I85" s="78"/>
      <c r="J85" s="15"/>
      <c r="K85" s="15"/>
      <c r="L85" s="15">
        <f t="shared" si="29"/>
        <v>1.3526669999999998</v>
      </c>
      <c r="M85" s="8">
        <v>3.61</v>
      </c>
      <c r="O85" s="7">
        <v>0.37469999999999998</v>
      </c>
      <c r="P85" s="7">
        <f>L85*365</f>
        <v>493.72345499999994</v>
      </c>
      <c r="Q85" s="26">
        <v>0.66600000000000004</v>
      </c>
      <c r="R85" s="7">
        <f t="shared" si="30"/>
        <v>328.81982102999996</v>
      </c>
      <c r="S85" s="7">
        <f t="shared" si="14"/>
        <v>3288198.2102999995</v>
      </c>
      <c r="T85" s="7">
        <f t="shared" si="15"/>
        <v>3288.1982102999996</v>
      </c>
      <c r="U85" s="9" t="s">
        <v>147</v>
      </c>
      <c r="V85" s="78"/>
    </row>
    <row r="86" spans="1:22" s="73" customFormat="1">
      <c r="A86" s="73">
        <v>25</v>
      </c>
      <c r="B86" s="38" t="s">
        <v>175</v>
      </c>
      <c r="C86" s="36" t="s">
        <v>178</v>
      </c>
      <c r="D86" s="17">
        <v>1988</v>
      </c>
      <c r="E86" s="36" t="s">
        <v>179</v>
      </c>
      <c r="F86" s="79" t="s">
        <v>180</v>
      </c>
      <c r="G86" s="79" t="s">
        <v>181</v>
      </c>
      <c r="H86" s="75" t="s">
        <v>91</v>
      </c>
      <c r="I86" s="76"/>
      <c r="J86" s="17"/>
      <c r="K86" s="17"/>
      <c r="L86" s="17"/>
      <c r="M86" s="4">
        <f>-4/30</f>
        <v>-0.13333333333333333</v>
      </c>
      <c r="O86" s="3">
        <v>0.37469999999999998</v>
      </c>
      <c r="P86" s="3"/>
      <c r="Q86" s="17"/>
      <c r="R86" s="3"/>
      <c r="S86" s="3"/>
      <c r="T86" s="3"/>
      <c r="U86" s="36" t="s">
        <v>177</v>
      </c>
      <c r="V86" s="76"/>
    </row>
    <row r="87" spans="1:22" s="73" customFormat="1">
      <c r="A87" s="73">
        <v>25</v>
      </c>
      <c r="B87" s="38" t="s">
        <v>175</v>
      </c>
      <c r="C87" s="36" t="s">
        <v>178</v>
      </c>
      <c r="D87" s="17">
        <v>1988</v>
      </c>
      <c r="E87" s="36" t="s">
        <v>179</v>
      </c>
      <c r="F87" s="79" t="s">
        <v>180</v>
      </c>
      <c r="G87" s="79" t="s">
        <v>181</v>
      </c>
      <c r="H87" s="75" t="s">
        <v>91</v>
      </c>
      <c r="I87" s="76"/>
      <c r="J87" s="17"/>
      <c r="K87" s="17"/>
      <c r="L87" s="17">
        <f t="shared" si="29"/>
        <v>1.7042806451612904</v>
      </c>
      <c r="M87" s="4">
        <f>141/31</f>
        <v>4.5483870967741939</v>
      </c>
      <c r="O87" s="3">
        <v>0.37469999999999998</v>
      </c>
      <c r="P87" s="3">
        <f t="shared" ref="P87:P89" si="31">L87*365</f>
        <v>622.06243548387101</v>
      </c>
      <c r="Q87" s="17">
        <v>0.66600000000000004</v>
      </c>
      <c r="R87" s="3">
        <f t="shared" ref="R87:R89" si="32">Q87*P87</f>
        <v>414.29358203225814</v>
      </c>
      <c r="S87" s="3">
        <f t="shared" ref="S87:S89" si="33">R87*10000</f>
        <v>4142935.8203225816</v>
      </c>
      <c r="T87" s="3">
        <f t="shared" ref="T87:T89" si="34">S87/1000</f>
        <v>4142.935820322582</v>
      </c>
      <c r="U87" s="36" t="s">
        <v>33</v>
      </c>
      <c r="V87" s="76"/>
    </row>
    <row r="88" spans="1:22" s="73" customFormat="1">
      <c r="A88" s="73">
        <v>25</v>
      </c>
      <c r="B88" s="38" t="s">
        <v>175</v>
      </c>
      <c r="C88" s="36" t="s">
        <v>178</v>
      </c>
      <c r="D88" s="17">
        <v>1988</v>
      </c>
      <c r="E88" s="36" t="s">
        <v>179</v>
      </c>
      <c r="F88" s="79" t="s">
        <v>180</v>
      </c>
      <c r="G88" s="79" t="s">
        <v>181</v>
      </c>
      <c r="H88" s="75" t="s">
        <v>91</v>
      </c>
      <c r="I88" s="76"/>
      <c r="J88" s="17"/>
      <c r="K88" s="17"/>
      <c r="L88" s="17"/>
      <c r="M88" s="4">
        <f>-2/31</f>
        <v>-6.4516129032258063E-2</v>
      </c>
      <c r="O88" s="3">
        <v>0.37469999999999998</v>
      </c>
      <c r="P88" s="3"/>
      <c r="Q88" s="17"/>
      <c r="R88" s="3"/>
      <c r="S88" s="3"/>
      <c r="T88" s="3"/>
      <c r="U88" s="36" t="s">
        <v>134</v>
      </c>
      <c r="V88" s="76"/>
    </row>
    <row r="89" spans="1:22" s="77" customFormat="1">
      <c r="A89" s="77">
        <v>26</v>
      </c>
      <c r="B89" s="55"/>
      <c r="C89" s="35" t="s">
        <v>184</v>
      </c>
      <c r="D89" s="15">
        <v>2013</v>
      </c>
      <c r="E89" s="35"/>
      <c r="F89" s="92"/>
      <c r="G89" s="92" t="s">
        <v>185</v>
      </c>
      <c r="H89" s="67" t="s">
        <v>91</v>
      </c>
      <c r="I89" s="78"/>
      <c r="J89" s="15"/>
      <c r="K89" s="15"/>
      <c r="L89" s="15">
        <f t="shared" si="29"/>
        <v>0.47212199999999999</v>
      </c>
      <c r="M89" s="8">
        <v>1.26</v>
      </c>
      <c r="O89" s="7">
        <v>0.37469999999999998</v>
      </c>
      <c r="P89" s="7">
        <f t="shared" si="31"/>
        <v>172.32452999999998</v>
      </c>
      <c r="Q89" s="17">
        <v>0.66600000000000004</v>
      </c>
      <c r="R89" s="7">
        <f t="shared" si="32"/>
        <v>114.76813697999999</v>
      </c>
      <c r="S89" s="7">
        <f t="shared" si="33"/>
        <v>1147681.3698</v>
      </c>
      <c r="T89" s="7">
        <f t="shared" si="34"/>
        <v>1147.6813698000001</v>
      </c>
      <c r="U89" s="35"/>
      <c r="V89" s="78"/>
    </row>
    <row r="90" spans="1:22" s="73" customFormat="1">
      <c r="A90" s="73">
        <v>27</v>
      </c>
      <c r="B90" s="42" t="s">
        <v>175</v>
      </c>
      <c r="C90" s="43" t="s">
        <v>211</v>
      </c>
      <c r="D90" s="17">
        <v>1976</v>
      </c>
      <c r="E90" s="36" t="s">
        <v>210</v>
      </c>
      <c r="F90" s="45" t="s">
        <v>212</v>
      </c>
      <c r="G90" s="93" t="s">
        <v>2</v>
      </c>
      <c r="H90" s="75" t="s">
        <v>91</v>
      </c>
      <c r="I90" s="76"/>
      <c r="J90" s="17"/>
      <c r="K90" s="17"/>
      <c r="L90" s="17">
        <f t="shared" si="29"/>
        <v>0.7231709999999999</v>
      </c>
      <c r="M90" s="4">
        <v>1.93</v>
      </c>
      <c r="O90" s="3">
        <v>0.37469999999999998</v>
      </c>
      <c r="P90" s="3">
        <f t="shared" ref="P90:P107" si="35">L90*365</f>
        <v>263.95741499999997</v>
      </c>
      <c r="Q90" s="17">
        <v>0.66600000000000004</v>
      </c>
      <c r="R90" s="3">
        <f t="shared" ref="R90:R107" si="36">Q90*P90</f>
        <v>175.79563838999999</v>
      </c>
      <c r="S90" s="3">
        <f t="shared" ref="S90:S107" si="37">R90*10000</f>
        <v>1757956.3839</v>
      </c>
      <c r="T90" s="3">
        <f t="shared" ref="T90:T107" si="38">S90/1000</f>
        <v>1757.9563839</v>
      </c>
      <c r="U90" s="43" t="s">
        <v>198</v>
      </c>
      <c r="V90" s="94" t="s">
        <v>215</v>
      </c>
    </row>
    <row r="91" spans="1:22" s="73" customFormat="1">
      <c r="A91" s="73">
        <v>27</v>
      </c>
      <c r="B91" s="42" t="s">
        <v>175</v>
      </c>
      <c r="C91" s="43" t="s">
        <v>211</v>
      </c>
      <c r="D91" s="17">
        <v>1976</v>
      </c>
      <c r="E91" s="36" t="s">
        <v>210</v>
      </c>
      <c r="F91" s="45" t="s">
        <v>212</v>
      </c>
      <c r="G91" s="93" t="s">
        <v>2</v>
      </c>
      <c r="H91" s="75" t="s">
        <v>91</v>
      </c>
      <c r="I91" s="76"/>
      <c r="J91" s="17"/>
      <c r="K91" s="17"/>
      <c r="L91" s="17">
        <f t="shared" si="29"/>
        <v>1.405125</v>
      </c>
      <c r="M91" s="4">
        <v>3.75</v>
      </c>
      <c r="O91" s="3">
        <v>0.37469999999999998</v>
      </c>
      <c r="P91" s="3">
        <f t="shared" si="35"/>
        <v>512.87062500000002</v>
      </c>
      <c r="Q91" s="17">
        <v>0.66600000000000004</v>
      </c>
      <c r="R91" s="3">
        <f t="shared" si="36"/>
        <v>341.57183625000005</v>
      </c>
      <c r="S91" s="3">
        <f t="shared" si="37"/>
        <v>3415718.3625000003</v>
      </c>
      <c r="T91" s="3">
        <f t="shared" si="38"/>
        <v>3415.7183625000002</v>
      </c>
      <c r="U91" s="43" t="s">
        <v>199</v>
      </c>
      <c r="V91" s="76"/>
    </row>
    <row r="92" spans="1:22" s="73" customFormat="1">
      <c r="A92" s="73">
        <v>27</v>
      </c>
      <c r="B92" s="42" t="s">
        <v>175</v>
      </c>
      <c r="C92" s="43" t="s">
        <v>211</v>
      </c>
      <c r="D92" s="17">
        <v>1976</v>
      </c>
      <c r="E92" s="36" t="s">
        <v>210</v>
      </c>
      <c r="F92" s="45" t="s">
        <v>212</v>
      </c>
      <c r="G92" s="93" t="s">
        <v>2</v>
      </c>
      <c r="H92" s="75" t="s">
        <v>91</v>
      </c>
      <c r="I92" s="76"/>
      <c r="J92" s="17"/>
      <c r="K92" s="17"/>
      <c r="L92" s="17">
        <f t="shared" si="29"/>
        <v>2.3381279999999998</v>
      </c>
      <c r="M92" s="4">
        <v>6.24</v>
      </c>
      <c r="O92" s="3">
        <v>0.37469999999999998</v>
      </c>
      <c r="P92" s="3">
        <f t="shared" si="35"/>
        <v>853.41671999999994</v>
      </c>
      <c r="Q92" s="17">
        <v>0.66600000000000004</v>
      </c>
      <c r="R92" s="3">
        <f t="shared" si="36"/>
        <v>568.37553551999997</v>
      </c>
      <c r="S92" s="3">
        <f t="shared" si="37"/>
        <v>5683755.3552000001</v>
      </c>
      <c r="T92" s="3">
        <f t="shared" si="38"/>
        <v>5683.7553551999999</v>
      </c>
      <c r="U92" s="43" t="s">
        <v>200</v>
      </c>
      <c r="V92" s="76"/>
    </row>
    <row r="93" spans="1:22" s="73" customFormat="1">
      <c r="A93" s="73">
        <v>27</v>
      </c>
      <c r="B93" s="42" t="s">
        <v>175</v>
      </c>
      <c r="C93" s="43" t="s">
        <v>211</v>
      </c>
      <c r="D93" s="17">
        <v>1976</v>
      </c>
      <c r="E93" s="36" t="s">
        <v>210</v>
      </c>
      <c r="F93" s="45" t="s">
        <v>212</v>
      </c>
      <c r="G93" s="93" t="s">
        <v>2</v>
      </c>
      <c r="H93" s="75" t="s">
        <v>91</v>
      </c>
      <c r="I93" s="76"/>
      <c r="J93" s="17"/>
      <c r="K93" s="17"/>
      <c r="L93" s="17">
        <f t="shared" si="29"/>
        <v>3.9793139999999996</v>
      </c>
      <c r="M93" s="4">
        <v>10.62</v>
      </c>
      <c r="O93" s="3">
        <v>0.37469999999999998</v>
      </c>
      <c r="P93" s="3">
        <f t="shared" si="35"/>
        <v>1452.4496099999999</v>
      </c>
      <c r="Q93" s="17">
        <v>0.66600000000000004</v>
      </c>
      <c r="R93" s="3">
        <f t="shared" si="36"/>
        <v>967.33144026000002</v>
      </c>
      <c r="S93" s="3">
        <f t="shared" si="37"/>
        <v>9673314.4025999997</v>
      </c>
      <c r="T93" s="3">
        <f t="shared" si="38"/>
        <v>9673.3144025999991</v>
      </c>
      <c r="U93" s="43" t="s">
        <v>201</v>
      </c>
      <c r="V93" s="76"/>
    </row>
    <row r="94" spans="1:22" s="73" customFormat="1">
      <c r="A94" s="73">
        <v>27</v>
      </c>
      <c r="B94" s="42" t="s">
        <v>175</v>
      </c>
      <c r="C94" s="43" t="s">
        <v>211</v>
      </c>
      <c r="D94" s="17">
        <v>1976</v>
      </c>
      <c r="E94" s="36" t="s">
        <v>210</v>
      </c>
      <c r="F94" s="45" t="s">
        <v>212</v>
      </c>
      <c r="G94" s="93" t="s">
        <v>2</v>
      </c>
      <c r="H94" s="75" t="s">
        <v>91</v>
      </c>
      <c r="I94" s="76"/>
      <c r="J94" s="17"/>
      <c r="K94" s="17"/>
      <c r="L94" s="17">
        <f t="shared" si="29"/>
        <v>6.2312609999999991</v>
      </c>
      <c r="M94" s="4">
        <v>16.63</v>
      </c>
      <c r="O94" s="3">
        <v>0.37469999999999998</v>
      </c>
      <c r="P94" s="3">
        <f t="shared" si="35"/>
        <v>2274.4102649999995</v>
      </c>
      <c r="Q94" s="17">
        <v>0.66600000000000004</v>
      </c>
      <c r="R94" s="3">
        <f t="shared" si="36"/>
        <v>1514.7572364899997</v>
      </c>
      <c r="S94" s="3">
        <f t="shared" si="37"/>
        <v>15147572.364899997</v>
      </c>
      <c r="T94" s="3">
        <f t="shared" si="38"/>
        <v>15147.572364899997</v>
      </c>
      <c r="U94" s="43" t="s">
        <v>202</v>
      </c>
      <c r="V94" s="76"/>
    </row>
    <row r="95" spans="1:22" s="73" customFormat="1">
      <c r="A95" s="73">
        <v>27</v>
      </c>
      <c r="B95" s="42" t="s">
        <v>175</v>
      </c>
      <c r="C95" s="43" t="s">
        <v>211</v>
      </c>
      <c r="D95" s="17">
        <v>1976</v>
      </c>
      <c r="E95" s="36" t="s">
        <v>210</v>
      </c>
      <c r="F95" s="45" t="s">
        <v>212</v>
      </c>
      <c r="G95" s="93" t="s">
        <v>2</v>
      </c>
      <c r="H95" s="75" t="s">
        <v>91</v>
      </c>
      <c r="I95" s="76"/>
      <c r="J95" s="17"/>
      <c r="K95" s="17"/>
      <c r="L95" s="17">
        <f t="shared" si="29"/>
        <v>3.3535649999999997</v>
      </c>
      <c r="M95" s="4">
        <v>8.9499999999999993</v>
      </c>
      <c r="O95" s="3">
        <v>0.37469999999999998</v>
      </c>
      <c r="P95" s="3">
        <f t="shared" si="35"/>
        <v>1224.0512249999999</v>
      </c>
      <c r="Q95" s="17">
        <v>0.66600000000000004</v>
      </c>
      <c r="R95" s="3">
        <f t="shared" si="36"/>
        <v>815.21811585</v>
      </c>
      <c r="S95" s="3">
        <f t="shared" si="37"/>
        <v>8152181.1584999999</v>
      </c>
      <c r="T95" s="3">
        <f t="shared" si="38"/>
        <v>8152.1811584999996</v>
      </c>
      <c r="U95" s="43" t="s">
        <v>203</v>
      </c>
      <c r="V95" s="76"/>
    </row>
    <row r="96" spans="1:22" s="73" customFormat="1">
      <c r="A96" s="73">
        <v>27</v>
      </c>
      <c r="B96" s="42" t="s">
        <v>175</v>
      </c>
      <c r="C96" s="43" t="s">
        <v>211</v>
      </c>
      <c r="D96" s="17">
        <v>1976</v>
      </c>
      <c r="E96" s="36" t="s">
        <v>210</v>
      </c>
      <c r="F96" s="45" t="s">
        <v>212</v>
      </c>
      <c r="G96" s="93" t="s">
        <v>2</v>
      </c>
      <c r="H96" s="75" t="s">
        <v>91</v>
      </c>
      <c r="I96" s="76"/>
      <c r="J96" s="17"/>
      <c r="K96" s="17"/>
      <c r="L96" s="17"/>
      <c r="M96" s="4">
        <v>-2.86</v>
      </c>
      <c r="O96" s="3">
        <v>0.37469999999999998</v>
      </c>
      <c r="P96" s="3"/>
      <c r="Q96" s="17"/>
      <c r="R96" s="3"/>
      <c r="S96" s="3"/>
      <c r="T96" s="3"/>
      <c r="U96" s="43" t="s">
        <v>204</v>
      </c>
      <c r="V96" s="94" t="s">
        <v>215</v>
      </c>
    </row>
    <row r="97" spans="1:22" s="73" customFormat="1">
      <c r="A97" s="73">
        <v>27</v>
      </c>
      <c r="B97" s="42" t="s">
        <v>175</v>
      </c>
      <c r="C97" s="43" t="s">
        <v>211</v>
      </c>
      <c r="D97" s="17">
        <v>1976</v>
      </c>
      <c r="E97" s="36" t="s">
        <v>210</v>
      </c>
      <c r="F97" s="45" t="s">
        <v>212</v>
      </c>
      <c r="G97" s="93" t="s">
        <v>2</v>
      </c>
      <c r="H97" s="75" t="s">
        <v>91</v>
      </c>
      <c r="I97" s="76"/>
      <c r="J97" s="17"/>
      <c r="K97" s="17"/>
      <c r="L97" s="17">
        <f t="shared" si="29"/>
        <v>1.2514979999999998</v>
      </c>
      <c r="M97" s="4">
        <v>3.34</v>
      </c>
      <c r="O97" s="3">
        <v>0.37469999999999998</v>
      </c>
      <c r="P97" s="3">
        <f t="shared" si="35"/>
        <v>456.79676999999992</v>
      </c>
      <c r="Q97" s="17">
        <v>0.66600000000000004</v>
      </c>
      <c r="R97" s="3">
        <f t="shared" si="36"/>
        <v>304.22664881999998</v>
      </c>
      <c r="S97" s="3">
        <f t="shared" si="37"/>
        <v>3042266.4882</v>
      </c>
      <c r="T97" s="3">
        <f t="shared" si="38"/>
        <v>3042.2664881999999</v>
      </c>
      <c r="U97" s="43" t="s">
        <v>205</v>
      </c>
      <c r="V97" s="76"/>
    </row>
    <row r="98" spans="1:22" s="73" customFormat="1">
      <c r="A98" s="73">
        <v>27</v>
      </c>
      <c r="B98" s="42" t="s">
        <v>175</v>
      </c>
      <c r="C98" s="43" t="s">
        <v>211</v>
      </c>
      <c r="D98" s="17">
        <v>1976</v>
      </c>
      <c r="E98" s="36" t="s">
        <v>210</v>
      </c>
      <c r="F98" s="45" t="s">
        <v>212</v>
      </c>
      <c r="G98" s="93" t="s">
        <v>2</v>
      </c>
      <c r="H98" s="75" t="s">
        <v>91</v>
      </c>
      <c r="I98" s="76"/>
      <c r="J98" s="17"/>
      <c r="K98" s="17"/>
      <c r="L98" s="17">
        <f t="shared" si="29"/>
        <v>0.648231</v>
      </c>
      <c r="M98" s="4">
        <v>1.73</v>
      </c>
      <c r="O98" s="3">
        <v>0.37469999999999998</v>
      </c>
      <c r="P98" s="3">
        <f t="shared" si="35"/>
        <v>236.60431500000001</v>
      </c>
      <c r="Q98" s="17">
        <v>0.66600000000000004</v>
      </c>
      <c r="R98" s="3">
        <f t="shared" si="36"/>
        <v>157.57847379</v>
      </c>
      <c r="S98" s="3">
        <f t="shared" si="37"/>
        <v>1575784.7379000001</v>
      </c>
      <c r="T98" s="3">
        <f t="shared" si="38"/>
        <v>1575.7847379</v>
      </c>
      <c r="U98" s="43" t="s">
        <v>206</v>
      </c>
      <c r="V98" s="76"/>
    </row>
    <row r="99" spans="1:22" s="73" customFormat="1">
      <c r="A99" s="73">
        <v>27</v>
      </c>
      <c r="B99" s="42" t="s">
        <v>175</v>
      </c>
      <c r="C99" s="43" t="s">
        <v>211</v>
      </c>
      <c r="D99" s="17">
        <v>1976</v>
      </c>
      <c r="E99" s="36" t="s">
        <v>210</v>
      </c>
      <c r="F99" s="45" t="s">
        <v>212</v>
      </c>
      <c r="G99" s="93" t="s">
        <v>2</v>
      </c>
      <c r="H99" s="75" t="s">
        <v>91</v>
      </c>
      <c r="I99" s="76"/>
      <c r="J99" s="17"/>
      <c r="K99" s="17"/>
      <c r="L99" s="17"/>
      <c r="M99" s="4">
        <v>-0.25</v>
      </c>
      <c r="O99" s="3">
        <v>0.37469999999999998</v>
      </c>
      <c r="P99" s="3"/>
      <c r="Q99" s="17"/>
      <c r="R99" s="3"/>
      <c r="S99" s="3"/>
      <c r="T99" s="3"/>
      <c r="U99" s="43" t="s">
        <v>207</v>
      </c>
      <c r="V99" s="94" t="s">
        <v>215</v>
      </c>
    </row>
    <row r="100" spans="1:22" s="73" customFormat="1">
      <c r="A100" s="73">
        <v>27</v>
      </c>
      <c r="B100" s="42" t="s">
        <v>175</v>
      </c>
      <c r="C100" s="43" t="s">
        <v>211</v>
      </c>
      <c r="D100" s="17">
        <v>1976</v>
      </c>
      <c r="E100" s="36" t="s">
        <v>210</v>
      </c>
      <c r="F100" s="45" t="s">
        <v>212</v>
      </c>
      <c r="G100" s="93" t="s">
        <v>2</v>
      </c>
      <c r="H100" s="75" t="s">
        <v>91</v>
      </c>
      <c r="I100" s="76"/>
      <c r="J100" s="17"/>
      <c r="K100" s="17"/>
      <c r="L100" s="17"/>
      <c r="M100" s="4">
        <v>0.27</v>
      </c>
      <c r="O100" s="3">
        <v>0.37469999999999998</v>
      </c>
      <c r="P100" s="3"/>
      <c r="Q100" s="17"/>
      <c r="R100" s="3"/>
      <c r="S100" s="3"/>
      <c r="T100" s="3"/>
      <c r="U100" s="43" t="s">
        <v>208</v>
      </c>
      <c r="V100" s="94" t="s">
        <v>215</v>
      </c>
    </row>
    <row r="101" spans="1:22" s="73" customFormat="1">
      <c r="A101" s="73">
        <v>27</v>
      </c>
      <c r="B101" s="42" t="s">
        <v>175</v>
      </c>
      <c r="C101" s="43" t="s">
        <v>211</v>
      </c>
      <c r="D101" s="17">
        <v>1976</v>
      </c>
      <c r="E101" s="36" t="s">
        <v>210</v>
      </c>
      <c r="F101" s="45" t="s">
        <v>212</v>
      </c>
      <c r="G101" s="93" t="s">
        <v>2</v>
      </c>
      <c r="H101" s="75" t="s">
        <v>91</v>
      </c>
      <c r="I101" s="76"/>
      <c r="J101" s="17"/>
      <c r="K101" s="17"/>
      <c r="L101" s="17"/>
      <c r="M101" s="4">
        <v>0.3</v>
      </c>
      <c r="O101" s="3">
        <v>0.37469999999999998</v>
      </c>
      <c r="P101" s="3"/>
      <c r="Q101" s="17"/>
      <c r="R101" s="3"/>
      <c r="S101" s="3"/>
      <c r="T101" s="3"/>
      <c r="U101" s="43" t="s">
        <v>209</v>
      </c>
      <c r="V101" s="94" t="s">
        <v>215</v>
      </c>
    </row>
    <row r="102" spans="1:22" s="93" customFormat="1">
      <c r="A102" s="73">
        <v>27</v>
      </c>
      <c r="B102" s="42" t="s">
        <v>175</v>
      </c>
      <c r="C102" s="43" t="s">
        <v>211</v>
      </c>
      <c r="D102" s="17">
        <v>1976</v>
      </c>
      <c r="E102" s="36" t="s">
        <v>210</v>
      </c>
      <c r="F102" s="45" t="s">
        <v>212</v>
      </c>
      <c r="G102" s="93" t="s">
        <v>2</v>
      </c>
      <c r="H102" s="75" t="s">
        <v>91</v>
      </c>
      <c r="J102" s="42"/>
      <c r="K102" s="42"/>
      <c r="L102" s="17"/>
      <c r="M102" s="4">
        <v>1.35</v>
      </c>
      <c r="O102" s="3">
        <v>0.37469999999999998</v>
      </c>
      <c r="P102" s="3"/>
      <c r="Q102" s="17"/>
      <c r="R102" s="3"/>
      <c r="S102" s="3"/>
      <c r="T102" s="3"/>
      <c r="U102" s="43" t="s">
        <v>192</v>
      </c>
      <c r="V102" s="94" t="s">
        <v>215</v>
      </c>
    </row>
    <row r="103" spans="1:22" s="93" customFormat="1">
      <c r="A103" s="73">
        <v>27</v>
      </c>
      <c r="B103" s="42" t="s">
        <v>175</v>
      </c>
      <c r="C103" s="43" t="s">
        <v>211</v>
      </c>
      <c r="D103" s="17">
        <v>1976</v>
      </c>
      <c r="E103" s="36" t="s">
        <v>210</v>
      </c>
      <c r="F103" s="45" t="s">
        <v>212</v>
      </c>
      <c r="G103" s="93" t="s">
        <v>2</v>
      </c>
      <c r="H103" s="75" t="s">
        <v>91</v>
      </c>
      <c r="J103" s="42"/>
      <c r="K103" s="42"/>
      <c r="L103" s="17">
        <f t="shared" si="29"/>
        <v>1.0604009999999999</v>
      </c>
      <c r="M103" s="4">
        <v>2.83</v>
      </c>
      <c r="O103" s="3">
        <v>0.37469999999999998</v>
      </c>
      <c r="P103" s="3">
        <f t="shared" si="35"/>
        <v>387.04636499999998</v>
      </c>
      <c r="Q103" s="17">
        <v>0.66600000000000004</v>
      </c>
      <c r="R103" s="3">
        <f t="shared" si="36"/>
        <v>257.77287909</v>
      </c>
      <c r="S103" s="3">
        <f t="shared" si="37"/>
        <v>2577728.7908999999</v>
      </c>
      <c r="T103" s="3">
        <f t="shared" si="38"/>
        <v>2577.7287908999997</v>
      </c>
      <c r="U103" s="43" t="s">
        <v>186</v>
      </c>
    </row>
    <row r="104" spans="1:22" s="93" customFormat="1">
      <c r="A104" s="73">
        <v>27</v>
      </c>
      <c r="B104" s="42" t="s">
        <v>175</v>
      </c>
      <c r="C104" s="43" t="s">
        <v>211</v>
      </c>
      <c r="D104" s="17">
        <v>1976</v>
      </c>
      <c r="E104" s="36" t="s">
        <v>210</v>
      </c>
      <c r="F104" s="45" t="s">
        <v>212</v>
      </c>
      <c r="G104" s="93" t="s">
        <v>2</v>
      </c>
      <c r="H104" s="75" t="s">
        <v>91</v>
      </c>
      <c r="J104" s="42"/>
      <c r="K104" s="42"/>
      <c r="L104" s="17">
        <f t="shared" si="29"/>
        <v>1.746102</v>
      </c>
      <c r="M104" s="4">
        <v>4.66</v>
      </c>
      <c r="O104" s="3">
        <v>0.37469999999999998</v>
      </c>
      <c r="P104" s="3">
        <f t="shared" si="35"/>
        <v>637.32722999999999</v>
      </c>
      <c r="Q104" s="17">
        <v>0.66600000000000004</v>
      </c>
      <c r="R104" s="3">
        <f t="shared" si="36"/>
        <v>424.45993518</v>
      </c>
      <c r="S104" s="3">
        <f t="shared" si="37"/>
        <v>4244599.3518000003</v>
      </c>
      <c r="T104" s="3">
        <f t="shared" si="38"/>
        <v>4244.5993518000005</v>
      </c>
      <c r="U104" s="43" t="s">
        <v>187</v>
      </c>
    </row>
    <row r="105" spans="1:22" s="93" customFormat="1">
      <c r="A105" s="73">
        <v>27</v>
      </c>
      <c r="B105" s="42" t="s">
        <v>175</v>
      </c>
      <c r="C105" s="43" t="s">
        <v>211</v>
      </c>
      <c r="D105" s="17">
        <v>1976</v>
      </c>
      <c r="E105" s="36" t="s">
        <v>210</v>
      </c>
      <c r="F105" s="45" t="s">
        <v>212</v>
      </c>
      <c r="G105" s="93" t="s">
        <v>2</v>
      </c>
      <c r="H105" s="75" t="s">
        <v>91</v>
      </c>
      <c r="J105" s="42"/>
      <c r="K105" s="42"/>
      <c r="L105" s="17">
        <f t="shared" si="29"/>
        <v>2.9413949999999995</v>
      </c>
      <c r="M105" s="4">
        <v>7.85</v>
      </c>
      <c r="O105" s="3">
        <v>0.37469999999999998</v>
      </c>
      <c r="P105" s="3">
        <f t="shared" si="35"/>
        <v>1073.6091749999998</v>
      </c>
      <c r="Q105" s="17">
        <v>0.66600000000000004</v>
      </c>
      <c r="R105" s="3">
        <f t="shared" si="36"/>
        <v>715.02371054999992</v>
      </c>
      <c r="S105" s="3">
        <f t="shared" si="37"/>
        <v>7150237.1054999996</v>
      </c>
      <c r="T105" s="3">
        <f t="shared" si="38"/>
        <v>7150.2371054999994</v>
      </c>
      <c r="U105" s="43" t="s">
        <v>188</v>
      </c>
    </row>
    <row r="106" spans="1:22" s="93" customFormat="1">
      <c r="A106" s="73">
        <v>27</v>
      </c>
      <c r="B106" s="42" t="s">
        <v>175</v>
      </c>
      <c r="C106" s="43" t="s">
        <v>211</v>
      </c>
      <c r="D106" s="17">
        <v>1976</v>
      </c>
      <c r="E106" s="36" t="s">
        <v>210</v>
      </c>
      <c r="F106" s="45" t="s">
        <v>212</v>
      </c>
      <c r="G106" s="93" t="s">
        <v>2</v>
      </c>
      <c r="H106" s="75" t="s">
        <v>91</v>
      </c>
      <c r="J106" s="42"/>
      <c r="K106" s="42"/>
      <c r="L106" s="17">
        <f t="shared" si="29"/>
        <v>4.3914840000000002</v>
      </c>
      <c r="M106" s="4">
        <v>11.72</v>
      </c>
      <c r="O106" s="3">
        <v>0.37469999999999998</v>
      </c>
      <c r="P106" s="3">
        <f t="shared" si="35"/>
        <v>1602.89166</v>
      </c>
      <c r="Q106" s="17">
        <v>0.66600000000000004</v>
      </c>
      <c r="R106" s="3">
        <f t="shared" si="36"/>
        <v>1067.5258455600001</v>
      </c>
      <c r="S106" s="3">
        <f t="shared" si="37"/>
        <v>10675258.455600001</v>
      </c>
      <c r="T106" s="3">
        <f t="shared" si="38"/>
        <v>10675.2584556</v>
      </c>
      <c r="U106" s="43" t="s">
        <v>189</v>
      </c>
    </row>
    <row r="107" spans="1:22" s="93" customFormat="1">
      <c r="A107" s="73">
        <v>27</v>
      </c>
      <c r="B107" s="42" t="s">
        <v>175</v>
      </c>
      <c r="C107" s="43" t="s">
        <v>211</v>
      </c>
      <c r="D107" s="17">
        <v>1976</v>
      </c>
      <c r="E107" s="36" t="s">
        <v>210</v>
      </c>
      <c r="F107" s="45" t="s">
        <v>212</v>
      </c>
      <c r="G107" s="93" t="s">
        <v>2</v>
      </c>
      <c r="H107" s="75" t="s">
        <v>91</v>
      </c>
      <c r="J107" s="42"/>
      <c r="K107" s="42"/>
      <c r="L107" s="17">
        <f t="shared" si="29"/>
        <v>1.296462</v>
      </c>
      <c r="M107" s="4">
        <v>3.46</v>
      </c>
      <c r="O107" s="3">
        <v>0.37469999999999998</v>
      </c>
      <c r="P107" s="3">
        <f t="shared" si="35"/>
        <v>473.20863000000003</v>
      </c>
      <c r="Q107" s="17">
        <v>0.66600000000000004</v>
      </c>
      <c r="R107" s="3">
        <f t="shared" si="36"/>
        <v>315.15694758000001</v>
      </c>
      <c r="S107" s="3">
        <f t="shared" si="37"/>
        <v>3151569.4758000001</v>
      </c>
      <c r="T107" s="3">
        <f t="shared" si="38"/>
        <v>3151.5694758</v>
      </c>
      <c r="U107" s="43" t="s">
        <v>190</v>
      </c>
    </row>
    <row r="108" spans="1:22" s="93" customFormat="1">
      <c r="A108" s="73">
        <v>27</v>
      </c>
      <c r="B108" s="42" t="s">
        <v>175</v>
      </c>
      <c r="C108" s="43" t="s">
        <v>211</v>
      </c>
      <c r="D108" s="17">
        <v>1976</v>
      </c>
      <c r="E108" s="36" t="s">
        <v>210</v>
      </c>
      <c r="F108" s="45" t="s">
        <v>212</v>
      </c>
      <c r="G108" s="93" t="s">
        <v>2</v>
      </c>
      <c r="H108" s="75" t="s">
        <v>91</v>
      </c>
      <c r="J108" s="42"/>
      <c r="K108" s="42"/>
      <c r="L108" s="17"/>
      <c r="M108" s="4">
        <v>-6.85</v>
      </c>
      <c r="O108" s="3">
        <v>0.37469999999999998</v>
      </c>
      <c r="P108" s="3"/>
      <c r="Q108" s="17"/>
      <c r="R108" s="3"/>
      <c r="S108" s="3"/>
      <c r="T108" s="3"/>
      <c r="U108" s="43" t="s">
        <v>191</v>
      </c>
      <c r="V108" s="94" t="s">
        <v>215</v>
      </c>
    </row>
    <row r="109" spans="1:22" s="93" customFormat="1">
      <c r="A109" s="73">
        <v>27</v>
      </c>
      <c r="B109" s="42" t="s">
        <v>175</v>
      </c>
      <c r="C109" s="43" t="s">
        <v>211</v>
      </c>
      <c r="D109" s="17">
        <v>1976</v>
      </c>
      <c r="E109" s="36" t="s">
        <v>210</v>
      </c>
      <c r="F109" s="45" t="s">
        <v>212</v>
      </c>
      <c r="G109" s="93" t="s">
        <v>2</v>
      </c>
      <c r="H109" s="75" t="s">
        <v>91</v>
      </c>
      <c r="J109" s="42"/>
      <c r="K109" s="42"/>
      <c r="L109" s="17"/>
      <c r="M109" s="4">
        <v>-1.37</v>
      </c>
      <c r="O109" s="3">
        <v>0.37469999999999998</v>
      </c>
      <c r="P109" s="3"/>
      <c r="Q109" s="17"/>
      <c r="R109" s="3"/>
      <c r="S109" s="3"/>
      <c r="T109" s="3"/>
      <c r="U109" s="43" t="s">
        <v>193</v>
      </c>
      <c r="V109" s="94" t="s">
        <v>215</v>
      </c>
    </row>
    <row r="110" spans="1:22" s="93" customFormat="1">
      <c r="A110" s="73">
        <v>27</v>
      </c>
      <c r="B110" s="42" t="s">
        <v>175</v>
      </c>
      <c r="C110" s="43" t="s">
        <v>211</v>
      </c>
      <c r="D110" s="17">
        <v>1976</v>
      </c>
      <c r="E110" s="36" t="s">
        <v>210</v>
      </c>
      <c r="F110" s="45" t="s">
        <v>212</v>
      </c>
      <c r="G110" s="93" t="s">
        <v>2</v>
      </c>
      <c r="H110" s="75" t="s">
        <v>91</v>
      </c>
      <c r="J110" s="42"/>
      <c r="K110" s="42"/>
      <c r="L110" s="17"/>
      <c r="M110" s="4">
        <v>-0.93</v>
      </c>
      <c r="O110" s="3">
        <v>0.37469999999999998</v>
      </c>
      <c r="P110" s="3"/>
      <c r="Q110" s="17"/>
      <c r="R110" s="3"/>
      <c r="S110" s="3"/>
      <c r="T110" s="3"/>
      <c r="U110" s="43" t="s">
        <v>194</v>
      </c>
      <c r="V110" s="94" t="s">
        <v>215</v>
      </c>
    </row>
    <row r="111" spans="1:22" s="93" customFormat="1">
      <c r="A111" s="73">
        <v>27</v>
      </c>
      <c r="B111" s="42" t="s">
        <v>175</v>
      </c>
      <c r="C111" s="43" t="s">
        <v>211</v>
      </c>
      <c r="D111" s="17">
        <v>1976</v>
      </c>
      <c r="E111" s="36" t="s">
        <v>210</v>
      </c>
      <c r="F111" s="45" t="s">
        <v>212</v>
      </c>
      <c r="G111" s="93" t="s">
        <v>2</v>
      </c>
      <c r="H111" s="75" t="s">
        <v>91</v>
      </c>
      <c r="J111" s="42"/>
      <c r="K111" s="42"/>
      <c r="L111" s="17"/>
      <c r="M111" s="4">
        <v>-1.42</v>
      </c>
      <c r="O111" s="3">
        <v>0.37469999999999998</v>
      </c>
      <c r="P111" s="3"/>
      <c r="Q111" s="17"/>
      <c r="R111" s="3"/>
      <c r="S111" s="3"/>
      <c r="T111" s="3"/>
      <c r="U111" s="43" t="s">
        <v>195</v>
      </c>
      <c r="V111" s="94" t="s">
        <v>215</v>
      </c>
    </row>
    <row r="112" spans="1:22" s="93" customFormat="1">
      <c r="A112" s="73">
        <v>27</v>
      </c>
      <c r="B112" s="42" t="s">
        <v>175</v>
      </c>
      <c r="C112" s="43" t="s">
        <v>211</v>
      </c>
      <c r="D112" s="17">
        <v>1976</v>
      </c>
      <c r="E112" s="36" t="s">
        <v>210</v>
      </c>
      <c r="F112" s="45" t="s">
        <v>212</v>
      </c>
      <c r="G112" s="93" t="s">
        <v>2</v>
      </c>
      <c r="H112" s="75" t="s">
        <v>91</v>
      </c>
      <c r="J112" s="42"/>
      <c r="K112" s="42"/>
      <c r="L112" s="17"/>
      <c r="M112" s="4">
        <v>-0.39</v>
      </c>
      <c r="O112" s="3">
        <v>0.37469999999999998</v>
      </c>
      <c r="P112" s="3"/>
      <c r="Q112" s="17"/>
      <c r="R112" s="3"/>
      <c r="S112" s="3"/>
      <c r="T112" s="3"/>
      <c r="U112" s="43" t="s">
        <v>196</v>
      </c>
      <c r="V112" s="94" t="s">
        <v>215</v>
      </c>
    </row>
    <row r="113" spans="1:22" s="93" customFormat="1">
      <c r="A113" s="73">
        <v>27</v>
      </c>
      <c r="B113" s="42" t="s">
        <v>175</v>
      </c>
      <c r="C113" s="43" t="s">
        <v>211</v>
      </c>
      <c r="D113" s="17">
        <v>1976</v>
      </c>
      <c r="E113" s="36" t="s">
        <v>210</v>
      </c>
      <c r="F113" s="45" t="s">
        <v>212</v>
      </c>
      <c r="G113" s="93" t="s">
        <v>2</v>
      </c>
      <c r="H113" s="75" t="s">
        <v>91</v>
      </c>
      <c r="J113" s="42"/>
      <c r="K113" s="42"/>
      <c r="L113" s="17"/>
      <c r="M113" s="4">
        <v>-0.34</v>
      </c>
      <c r="O113" s="3">
        <v>0.37469999999999998</v>
      </c>
      <c r="P113" s="3"/>
      <c r="Q113" s="17"/>
      <c r="R113" s="3"/>
      <c r="S113" s="3"/>
      <c r="T113" s="3"/>
      <c r="U113" s="43" t="s">
        <v>197</v>
      </c>
      <c r="V113" s="94" t="s">
        <v>215</v>
      </c>
    </row>
    <row r="114" spans="1:22" s="73" customFormat="1">
      <c r="A114" s="73">
        <v>28</v>
      </c>
      <c r="B114" s="48" t="s">
        <v>175</v>
      </c>
      <c r="C114" s="10" t="s">
        <v>149</v>
      </c>
      <c r="D114" s="3">
        <v>1980</v>
      </c>
      <c r="E114" s="10" t="s">
        <v>150</v>
      </c>
      <c r="F114" s="76" t="s">
        <v>151</v>
      </c>
      <c r="G114" s="76" t="s">
        <v>152</v>
      </c>
      <c r="H114" s="75" t="s">
        <v>92</v>
      </c>
      <c r="J114" s="3"/>
      <c r="K114" s="48" t="s">
        <v>217</v>
      </c>
      <c r="L114" s="17">
        <f t="shared" si="29"/>
        <v>7.5780000000000014E-2</v>
      </c>
      <c r="M114" s="4">
        <v>0.2</v>
      </c>
      <c r="N114" s="3"/>
      <c r="O114" s="3">
        <v>0.37890000000000001</v>
      </c>
      <c r="P114" s="3">
        <f t="shared" si="20"/>
        <v>27.659700000000004</v>
      </c>
      <c r="Q114" s="3">
        <v>0.66600000000000004</v>
      </c>
      <c r="R114" s="3">
        <f t="shared" si="30"/>
        <v>18.421360200000002</v>
      </c>
      <c r="S114" s="3">
        <f t="shared" si="14"/>
        <v>184213.60200000001</v>
      </c>
      <c r="T114" s="3">
        <f t="shared" si="15"/>
        <v>184.21360200000001</v>
      </c>
      <c r="U114" s="10" t="s">
        <v>30</v>
      </c>
    </row>
    <row r="115" spans="1:22" s="73" customFormat="1">
      <c r="A115" s="73">
        <v>28</v>
      </c>
      <c r="B115" s="48" t="s">
        <v>175</v>
      </c>
      <c r="C115" s="10" t="s">
        <v>149</v>
      </c>
      <c r="D115" s="3">
        <v>1980</v>
      </c>
      <c r="E115" s="10" t="s">
        <v>150</v>
      </c>
      <c r="F115" s="76" t="s">
        <v>151</v>
      </c>
      <c r="G115" s="76" t="s">
        <v>152</v>
      </c>
      <c r="H115" s="75" t="s">
        <v>92</v>
      </c>
      <c r="J115" s="3"/>
      <c r="K115" s="3"/>
      <c r="L115" s="17">
        <f t="shared" si="29"/>
        <v>0.28417500000000001</v>
      </c>
      <c r="M115" s="4">
        <v>0.75</v>
      </c>
      <c r="N115" s="3"/>
      <c r="O115" s="3">
        <v>0.37890000000000001</v>
      </c>
      <c r="P115" s="3">
        <f t="shared" si="20"/>
        <v>103.72387500000001</v>
      </c>
      <c r="Q115" s="3">
        <v>0.66600000000000004</v>
      </c>
      <c r="R115" s="3">
        <f t="shared" si="30"/>
        <v>69.080100750000014</v>
      </c>
      <c r="S115" s="3">
        <f t="shared" si="14"/>
        <v>690801.00750000018</v>
      </c>
      <c r="T115" s="3">
        <f t="shared" si="15"/>
        <v>690.8010075000002</v>
      </c>
      <c r="U115" s="10" t="s">
        <v>31</v>
      </c>
    </row>
    <row r="116" spans="1:22" s="73" customFormat="1">
      <c r="A116" s="73">
        <v>28</v>
      </c>
      <c r="B116" s="48" t="s">
        <v>175</v>
      </c>
      <c r="C116" s="10" t="s">
        <v>149</v>
      </c>
      <c r="D116" s="3">
        <v>1980</v>
      </c>
      <c r="E116" s="10" t="s">
        <v>150</v>
      </c>
      <c r="F116" s="76" t="s">
        <v>151</v>
      </c>
      <c r="G116" s="76" t="s">
        <v>152</v>
      </c>
      <c r="H116" s="75" t="s">
        <v>92</v>
      </c>
      <c r="J116" s="3"/>
      <c r="K116" s="3"/>
      <c r="L116" s="17">
        <f t="shared" si="29"/>
        <v>7.5780000000000014E-2</v>
      </c>
      <c r="M116" s="4">
        <v>0.2</v>
      </c>
      <c r="N116" s="3"/>
      <c r="O116" s="3">
        <v>0.37890000000000001</v>
      </c>
      <c r="P116" s="3">
        <f t="shared" si="20"/>
        <v>27.659700000000004</v>
      </c>
      <c r="Q116" s="3">
        <v>0.66600000000000004</v>
      </c>
      <c r="R116" s="3">
        <f t="shared" si="30"/>
        <v>18.421360200000002</v>
      </c>
      <c r="S116" s="3">
        <f t="shared" si="14"/>
        <v>184213.60200000001</v>
      </c>
      <c r="T116" s="3">
        <f t="shared" si="15"/>
        <v>184.21360200000001</v>
      </c>
      <c r="U116" s="10" t="s">
        <v>32</v>
      </c>
    </row>
    <row r="117" spans="1:22" s="73" customFormat="1">
      <c r="A117" s="73">
        <v>28</v>
      </c>
      <c r="B117" s="48" t="s">
        <v>175</v>
      </c>
      <c r="C117" s="10" t="s">
        <v>149</v>
      </c>
      <c r="D117" s="3">
        <v>1980</v>
      </c>
      <c r="E117" s="10" t="s">
        <v>150</v>
      </c>
      <c r="F117" s="76" t="s">
        <v>151</v>
      </c>
      <c r="G117" s="76" t="s">
        <v>152</v>
      </c>
      <c r="H117" s="75" t="s">
        <v>92</v>
      </c>
      <c r="J117" s="3"/>
      <c r="K117" s="3"/>
      <c r="L117" s="17">
        <f t="shared" si="29"/>
        <v>0.11366999999999999</v>
      </c>
      <c r="M117" s="4">
        <v>0.3</v>
      </c>
      <c r="N117" s="3"/>
      <c r="O117" s="3">
        <v>0.37890000000000001</v>
      </c>
      <c r="P117" s="3">
        <f t="shared" si="20"/>
        <v>41.489549999999994</v>
      </c>
      <c r="Q117" s="3">
        <v>0.66600000000000004</v>
      </c>
      <c r="R117" s="3">
        <f t="shared" si="30"/>
        <v>27.632040299999996</v>
      </c>
      <c r="S117" s="3">
        <f t="shared" si="14"/>
        <v>276320.40299999999</v>
      </c>
      <c r="T117" s="3">
        <f t="shared" si="15"/>
        <v>276.320403</v>
      </c>
      <c r="U117" s="10" t="s">
        <v>148</v>
      </c>
    </row>
    <row r="118" spans="1:22" s="73" customFormat="1">
      <c r="A118" s="73">
        <v>28</v>
      </c>
      <c r="B118" s="48" t="s">
        <v>175</v>
      </c>
      <c r="C118" s="10" t="s">
        <v>149</v>
      </c>
      <c r="D118" s="3">
        <v>1980</v>
      </c>
      <c r="E118" s="10" t="s">
        <v>150</v>
      </c>
      <c r="F118" s="76" t="s">
        <v>151</v>
      </c>
      <c r="G118" s="76" t="s">
        <v>152</v>
      </c>
      <c r="H118" s="75" t="s">
        <v>92</v>
      </c>
      <c r="J118" s="3"/>
      <c r="K118" s="3"/>
      <c r="L118" s="17">
        <f t="shared" si="29"/>
        <v>5.6834999999999997E-2</v>
      </c>
      <c r="M118" s="4">
        <v>0.15</v>
      </c>
      <c r="N118" s="3"/>
      <c r="O118" s="3">
        <v>0.37890000000000001</v>
      </c>
      <c r="P118" s="3">
        <f t="shared" si="20"/>
        <v>20.744774999999997</v>
      </c>
      <c r="Q118" s="3">
        <v>0.66600000000000004</v>
      </c>
      <c r="R118" s="3">
        <f t="shared" si="30"/>
        <v>13.816020149999998</v>
      </c>
      <c r="S118" s="3">
        <f t="shared" si="14"/>
        <v>138160.2015</v>
      </c>
      <c r="T118" s="3">
        <f t="shared" si="15"/>
        <v>138.1602015</v>
      </c>
      <c r="U118" s="10" t="s">
        <v>34</v>
      </c>
    </row>
    <row r="119" spans="1:22" s="77" customFormat="1">
      <c r="A119" s="77">
        <v>29</v>
      </c>
      <c r="B119" s="49" t="s">
        <v>175</v>
      </c>
      <c r="C119" s="29" t="s">
        <v>153</v>
      </c>
      <c r="D119" s="7">
        <v>1965</v>
      </c>
      <c r="E119" s="9" t="s">
        <v>154</v>
      </c>
      <c r="F119" s="95" t="s">
        <v>155</v>
      </c>
      <c r="G119" s="95" t="s">
        <v>156</v>
      </c>
      <c r="H119" s="67" t="s">
        <v>92</v>
      </c>
      <c r="J119" s="7"/>
      <c r="K119" s="7"/>
      <c r="L119" s="15">
        <f t="shared" si="29"/>
        <v>0.18945000000000001</v>
      </c>
      <c r="M119" s="8">
        <v>0.5</v>
      </c>
      <c r="N119" s="7"/>
      <c r="O119" s="7">
        <v>0.37890000000000001</v>
      </c>
      <c r="P119" s="7">
        <f t="shared" si="20"/>
        <v>69.149250000000009</v>
      </c>
      <c r="Q119" s="7">
        <v>0.66600000000000004</v>
      </c>
      <c r="R119" s="7">
        <f t="shared" ref="R119" si="39">Q119*P119</f>
        <v>46.053400500000009</v>
      </c>
      <c r="S119" s="7">
        <f t="shared" ref="S119" si="40">R119*10000</f>
        <v>460534.00500000012</v>
      </c>
      <c r="T119" s="7">
        <f t="shared" ref="T119" si="41">S119/1000</f>
        <v>460.53400500000009</v>
      </c>
      <c r="U119" s="29" t="s">
        <v>30</v>
      </c>
    </row>
    <row r="120" spans="1:22">
      <c r="A120" s="85">
        <v>30</v>
      </c>
      <c r="B120" s="52" t="s">
        <v>175</v>
      </c>
      <c r="C120" s="37" t="s">
        <v>161</v>
      </c>
      <c r="D120" s="2">
        <v>1992</v>
      </c>
      <c r="E120" s="30" t="s">
        <v>158</v>
      </c>
      <c r="F120" s="96" t="s">
        <v>159</v>
      </c>
      <c r="G120" s="96" t="s">
        <v>160</v>
      </c>
      <c r="H120" s="65" t="s">
        <v>157</v>
      </c>
      <c r="L120" s="3">
        <f>M120*O120</f>
        <v>5.7510000000000003</v>
      </c>
      <c r="M120" s="4">
        <v>15</v>
      </c>
      <c r="O120" s="3">
        <v>0.38340000000000002</v>
      </c>
      <c r="P120" s="3">
        <f t="shared" ref="P120" si="42">L120*365</f>
        <v>2099.1150000000002</v>
      </c>
      <c r="Q120" s="3">
        <v>0.66600000000000004</v>
      </c>
      <c r="R120" s="3">
        <f t="shared" ref="R120" si="43">Q120*P120</f>
        <v>1398.0105900000003</v>
      </c>
      <c r="S120" s="3">
        <f t="shared" ref="S120" si="44">R120*10000</f>
        <v>13980105.900000004</v>
      </c>
      <c r="T120" s="3">
        <f t="shared" ref="T120" si="45">S120/1000</f>
        <v>13980.105900000004</v>
      </c>
      <c r="U120" s="31" t="s">
        <v>162</v>
      </c>
    </row>
    <row r="121" spans="1:22">
      <c r="A121" s="85">
        <v>30</v>
      </c>
      <c r="B121" s="52" t="s">
        <v>175</v>
      </c>
      <c r="C121" s="37" t="s">
        <v>161</v>
      </c>
      <c r="D121" s="2">
        <v>1992</v>
      </c>
      <c r="E121" s="30" t="s">
        <v>158</v>
      </c>
      <c r="F121" s="96" t="s">
        <v>163</v>
      </c>
      <c r="G121" s="96" t="s">
        <v>160</v>
      </c>
      <c r="H121" s="65" t="s">
        <v>157</v>
      </c>
      <c r="L121" s="3">
        <f t="shared" si="29"/>
        <v>8.051400000000001</v>
      </c>
      <c r="M121" s="4">
        <v>21</v>
      </c>
      <c r="O121" s="3">
        <v>0.38340000000000002</v>
      </c>
      <c r="P121" s="3">
        <f t="shared" ref="P121:P139" si="46">L121*365</f>
        <v>2938.7610000000004</v>
      </c>
      <c r="Q121" s="3">
        <v>0.66600000000000004</v>
      </c>
      <c r="R121" s="3">
        <f t="shared" ref="R121:R139" si="47">Q121*P121</f>
        <v>1957.2148260000004</v>
      </c>
      <c r="S121" s="3">
        <f t="shared" ref="S121:S148" si="48">R121*10000</f>
        <v>19572148.260000005</v>
      </c>
      <c r="T121" s="3">
        <f t="shared" ref="T121:T148" si="49">S121/1000</f>
        <v>19572.148260000005</v>
      </c>
      <c r="U121" s="31" t="s">
        <v>162</v>
      </c>
    </row>
    <row r="122" spans="1:22">
      <c r="A122" s="85">
        <v>30</v>
      </c>
      <c r="B122" s="52" t="s">
        <v>175</v>
      </c>
      <c r="C122" s="37" t="s">
        <v>161</v>
      </c>
      <c r="D122" s="2">
        <v>1992</v>
      </c>
      <c r="E122" s="30" t="s">
        <v>158</v>
      </c>
      <c r="F122" s="96" t="s">
        <v>164</v>
      </c>
      <c r="G122" s="96" t="s">
        <v>160</v>
      </c>
      <c r="H122" s="65" t="s">
        <v>157</v>
      </c>
      <c r="L122" s="3">
        <f t="shared" si="29"/>
        <v>11.118600000000001</v>
      </c>
      <c r="M122" s="4">
        <v>29</v>
      </c>
      <c r="O122" s="3">
        <v>0.38340000000000002</v>
      </c>
      <c r="P122" s="3">
        <f t="shared" si="46"/>
        <v>4058.2890000000002</v>
      </c>
      <c r="Q122" s="3">
        <v>0.66600000000000004</v>
      </c>
      <c r="R122" s="3">
        <f t="shared" si="47"/>
        <v>2702.8204740000001</v>
      </c>
      <c r="S122" s="3">
        <f t="shared" si="48"/>
        <v>27028204.740000002</v>
      </c>
      <c r="T122" s="3">
        <f t="shared" si="49"/>
        <v>27028.204740000001</v>
      </c>
      <c r="U122" s="31" t="s">
        <v>162</v>
      </c>
    </row>
    <row r="123" spans="1:22">
      <c r="A123" s="85">
        <v>30</v>
      </c>
      <c r="B123" s="52" t="s">
        <v>175</v>
      </c>
      <c r="C123" s="37" t="s">
        <v>161</v>
      </c>
      <c r="D123" s="2">
        <v>1992</v>
      </c>
      <c r="E123" s="30" t="s">
        <v>158</v>
      </c>
      <c r="F123" s="96" t="s">
        <v>165</v>
      </c>
      <c r="G123" s="96" t="s">
        <v>160</v>
      </c>
      <c r="H123" s="65" t="s">
        <v>157</v>
      </c>
      <c r="L123" s="3">
        <f t="shared" si="29"/>
        <v>11.118600000000001</v>
      </c>
      <c r="M123" s="4">
        <v>29</v>
      </c>
      <c r="O123" s="3">
        <v>0.38340000000000002</v>
      </c>
      <c r="P123" s="3">
        <f t="shared" si="46"/>
        <v>4058.2890000000002</v>
      </c>
      <c r="Q123" s="3">
        <v>0.66600000000000004</v>
      </c>
      <c r="R123" s="3">
        <f t="shared" si="47"/>
        <v>2702.8204740000001</v>
      </c>
      <c r="S123" s="3">
        <f t="shared" si="48"/>
        <v>27028204.740000002</v>
      </c>
      <c r="T123" s="3">
        <f t="shared" si="49"/>
        <v>27028.204740000001</v>
      </c>
      <c r="U123" s="31" t="s">
        <v>162</v>
      </c>
    </row>
    <row r="124" spans="1:22">
      <c r="A124" s="85">
        <v>30</v>
      </c>
      <c r="B124" s="52" t="s">
        <v>175</v>
      </c>
      <c r="C124" s="37" t="s">
        <v>161</v>
      </c>
      <c r="D124" s="2">
        <v>1992</v>
      </c>
      <c r="E124" s="30" t="s">
        <v>158</v>
      </c>
      <c r="F124" s="96" t="s">
        <v>166</v>
      </c>
      <c r="G124" s="96" t="s">
        <v>160</v>
      </c>
      <c r="H124" s="65" t="s">
        <v>157</v>
      </c>
      <c r="L124" s="3">
        <f>M124*O124</f>
        <v>14.5692</v>
      </c>
      <c r="M124" s="4">
        <v>38</v>
      </c>
      <c r="O124" s="3">
        <v>0.38340000000000002</v>
      </c>
      <c r="P124" s="3">
        <f t="shared" si="46"/>
        <v>5317.7579999999998</v>
      </c>
      <c r="Q124" s="3">
        <v>0.66600000000000004</v>
      </c>
      <c r="R124" s="3">
        <f t="shared" si="47"/>
        <v>3541.6268279999999</v>
      </c>
      <c r="S124" s="3">
        <f t="shared" si="48"/>
        <v>35416268.280000001</v>
      </c>
      <c r="T124" s="3">
        <f t="shared" si="49"/>
        <v>35416.268280000004</v>
      </c>
      <c r="U124" s="31" t="s">
        <v>162</v>
      </c>
    </row>
    <row r="125" spans="1:22">
      <c r="A125" s="85">
        <v>30</v>
      </c>
      <c r="B125" s="52" t="s">
        <v>175</v>
      </c>
      <c r="C125" s="37" t="s">
        <v>161</v>
      </c>
      <c r="D125" s="2">
        <v>1992</v>
      </c>
      <c r="E125" s="30" t="s">
        <v>158</v>
      </c>
      <c r="F125" s="96" t="s">
        <v>167</v>
      </c>
      <c r="G125" s="96" t="s">
        <v>160</v>
      </c>
      <c r="H125" s="65" t="s">
        <v>157</v>
      </c>
      <c r="L125" s="3">
        <f t="shared" si="29"/>
        <v>16.102800000000002</v>
      </c>
      <c r="M125" s="4">
        <v>42</v>
      </c>
      <c r="O125" s="3">
        <v>0.38340000000000002</v>
      </c>
      <c r="P125" s="3">
        <f t="shared" si="46"/>
        <v>5877.5220000000008</v>
      </c>
      <c r="Q125" s="3">
        <v>0.66600000000000004</v>
      </c>
      <c r="R125" s="3">
        <f t="shared" si="47"/>
        <v>3914.4296520000007</v>
      </c>
      <c r="S125" s="3">
        <f t="shared" si="48"/>
        <v>39144296.520000011</v>
      </c>
      <c r="T125" s="3">
        <f t="shared" si="49"/>
        <v>39144.296520000011</v>
      </c>
      <c r="U125" s="31" t="s">
        <v>162</v>
      </c>
    </row>
    <row r="126" spans="1:22">
      <c r="A126" s="85">
        <v>30</v>
      </c>
      <c r="B126" s="52" t="s">
        <v>175</v>
      </c>
      <c r="C126" s="37" t="s">
        <v>161</v>
      </c>
      <c r="D126" s="2">
        <v>1992</v>
      </c>
      <c r="E126" s="30" t="s">
        <v>158</v>
      </c>
      <c r="F126" s="96" t="s">
        <v>168</v>
      </c>
      <c r="G126" s="96" t="s">
        <v>160</v>
      </c>
      <c r="H126" s="65" t="s">
        <v>157</v>
      </c>
      <c r="L126" s="3">
        <f t="shared" si="29"/>
        <v>17.253</v>
      </c>
      <c r="M126" s="4">
        <v>45</v>
      </c>
      <c r="O126" s="3">
        <v>0.38340000000000002</v>
      </c>
      <c r="P126" s="3">
        <f t="shared" si="46"/>
        <v>6297.3450000000003</v>
      </c>
      <c r="Q126" s="3">
        <v>0.66600000000000004</v>
      </c>
      <c r="R126" s="3">
        <f t="shared" si="47"/>
        <v>4194.0317700000005</v>
      </c>
      <c r="S126" s="3">
        <f t="shared" si="48"/>
        <v>41940317.700000003</v>
      </c>
      <c r="T126" s="3">
        <f t="shared" si="49"/>
        <v>41940.3177</v>
      </c>
      <c r="U126" s="31" t="s">
        <v>162</v>
      </c>
    </row>
    <row r="127" spans="1:22">
      <c r="A127" s="85">
        <v>30</v>
      </c>
      <c r="B127" s="52" t="s">
        <v>175</v>
      </c>
      <c r="C127" s="37" t="s">
        <v>161</v>
      </c>
      <c r="D127" s="2">
        <v>1992</v>
      </c>
      <c r="E127" s="30" t="s">
        <v>158</v>
      </c>
      <c r="F127" s="96" t="s">
        <v>169</v>
      </c>
      <c r="G127" s="96" t="s">
        <v>160</v>
      </c>
      <c r="H127" s="65" t="s">
        <v>157</v>
      </c>
      <c r="L127" s="3">
        <f t="shared" si="29"/>
        <v>18.7866</v>
      </c>
      <c r="M127" s="4">
        <v>49</v>
      </c>
      <c r="O127" s="3">
        <v>0.38340000000000002</v>
      </c>
      <c r="P127" s="3">
        <f t="shared" si="46"/>
        <v>6857.1090000000004</v>
      </c>
      <c r="Q127" s="3">
        <v>0.66600000000000004</v>
      </c>
      <c r="R127" s="3">
        <f t="shared" si="47"/>
        <v>4566.8345940000008</v>
      </c>
      <c r="S127" s="3">
        <f t="shared" si="48"/>
        <v>45668345.940000005</v>
      </c>
      <c r="T127" s="3">
        <f t="shared" si="49"/>
        <v>45668.345940000007</v>
      </c>
      <c r="U127" s="31" t="s">
        <v>162</v>
      </c>
    </row>
    <row r="128" spans="1:22">
      <c r="A128" s="85">
        <v>30</v>
      </c>
      <c r="B128" s="52" t="s">
        <v>175</v>
      </c>
      <c r="C128" s="37" t="s">
        <v>161</v>
      </c>
      <c r="D128" s="2">
        <v>1992</v>
      </c>
      <c r="E128" s="30" t="s">
        <v>158</v>
      </c>
      <c r="F128" s="96" t="s">
        <v>170</v>
      </c>
      <c r="G128" s="96" t="s">
        <v>160</v>
      </c>
      <c r="H128" s="65" t="s">
        <v>157</v>
      </c>
      <c r="L128" s="3">
        <f t="shared" si="29"/>
        <v>16.4862</v>
      </c>
      <c r="M128" s="4">
        <v>43</v>
      </c>
      <c r="O128" s="3">
        <v>0.38340000000000002</v>
      </c>
      <c r="P128" s="3">
        <f t="shared" si="46"/>
        <v>6017.4629999999997</v>
      </c>
      <c r="Q128" s="3">
        <v>0.66600000000000004</v>
      </c>
      <c r="R128" s="3">
        <f t="shared" si="47"/>
        <v>4007.6303579999999</v>
      </c>
      <c r="S128" s="3">
        <f t="shared" si="48"/>
        <v>40076303.579999998</v>
      </c>
      <c r="T128" s="3">
        <f t="shared" si="49"/>
        <v>40076.30358</v>
      </c>
      <c r="U128" s="31" t="s">
        <v>162</v>
      </c>
    </row>
    <row r="129" spans="1:24">
      <c r="A129" s="85">
        <v>30</v>
      </c>
      <c r="B129" s="52" t="s">
        <v>175</v>
      </c>
      <c r="C129" s="37" t="s">
        <v>161</v>
      </c>
      <c r="D129" s="2">
        <v>1992</v>
      </c>
      <c r="E129" s="30" t="s">
        <v>158</v>
      </c>
      <c r="F129" s="96" t="s">
        <v>171</v>
      </c>
      <c r="G129" s="96" t="s">
        <v>160</v>
      </c>
      <c r="H129" s="65" t="s">
        <v>157</v>
      </c>
      <c r="L129" s="3">
        <f t="shared" si="29"/>
        <v>18.7866</v>
      </c>
      <c r="M129" s="4">
        <v>49</v>
      </c>
      <c r="O129" s="3">
        <v>0.38340000000000002</v>
      </c>
      <c r="P129" s="3">
        <f t="shared" si="46"/>
        <v>6857.1090000000004</v>
      </c>
      <c r="Q129" s="3">
        <v>0.66600000000000004</v>
      </c>
      <c r="R129" s="3">
        <f t="shared" si="47"/>
        <v>4566.8345940000008</v>
      </c>
      <c r="S129" s="3">
        <f t="shared" si="48"/>
        <v>45668345.940000005</v>
      </c>
      <c r="T129" s="3">
        <f t="shared" si="49"/>
        <v>45668.345940000007</v>
      </c>
      <c r="U129" s="31" t="s">
        <v>162</v>
      </c>
    </row>
    <row r="130" spans="1:24">
      <c r="A130" s="85">
        <v>30</v>
      </c>
      <c r="B130" s="52" t="s">
        <v>175</v>
      </c>
      <c r="C130" s="37" t="s">
        <v>161</v>
      </c>
      <c r="D130" s="2">
        <v>1992</v>
      </c>
      <c r="E130" s="30" t="s">
        <v>158</v>
      </c>
      <c r="F130" s="96" t="s">
        <v>172</v>
      </c>
      <c r="G130" s="96" t="s">
        <v>160</v>
      </c>
      <c r="H130" s="65" t="s">
        <v>157</v>
      </c>
      <c r="L130" s="3">
        <f t="shared" si="29"/>
        <v>19.170000000000002</v>
      </c>
      <c r="M130" s="4">
        <v>50</v>
      </c>
      <c r="O130" s="3">
        <v>0.38340000000000002</v>
      </c>
      <c r="P130" s="3">
        <f t="shared" si="46"/>
        <v>6997.05</v>
      </c>
      <c r="Q130" s="3">
        <v>0.66600000000000004</v>
      </c>
      <c r="R130" s="3">
        <f t="shared" si="47"/>
        <v>4660.0353000000005</v>
      </c>
      <c r="S130" s="3">
        <f t="shared" si="48"/>
        <v>46600353.000000007</v>
      </c>
      <c r="T130" s="3">
        <f t="shared" si="49"/>
        <v>46600.35300000001</v>
      </c>
      <c r="U130" s="31" t="s">
        <v>162</v>
      </c>
    </row>
    <row r="131" spans="1:24">
      <c r="A131" s="85">
        <v>31</v>
      </c>
      <c r="B131" s="60" t="s">
        <v>265</v>
      </c>
      <c r="C131" s="61" t="s">
        <v>266</v>
      </c>
      <c r="D131" s="60">
        <v>2014</v>
      </c>
      <c r="E131" s="61" t="s">
        <v>267</v>
      </c>
      <c r="F131" s="64" t="s">
        <v>266</v>
      </c>
      <c r="G131" s="64" t="s">
        <v>268</v>
      </c>
      <c r="H131" s="65" t="s">
        <v>269</v>
      </c>
      <c r="I131" s="64"/>
      <c r="J131" s="60"/>
      <c r="K131" s="60"/>
      <c r="L131" s="60">
        <v>0.5</v>
      </c>
      <c r="M131" s="60"/>
      <c r="N131" s="60"/>
      <c r="O131" s="60"/>
      <c r="P131" s="60">
        <f t="shared" si="46"/>
        <v>182.5</v>
      </c>
      <c r="Q131" s="60">
        <v>0.66600000000000004</v>
      </c>
      <c r="R131" s="60">
        <f t="shared" si="47"/>
        <v>121.545</v>
      </c>
      <c r="S131" s="60">
        <f t="shared" si="48"/>
        <v>1215450</v>
      </c>
      <c r="T131" s="60">
        <f t="shared" si="49"/>
        <v>1215.45</v>
      </c>
      <c r="U131" s="61" t="s">
        <v>270</v>
      </c>
      <c r="V131" s="64"/>
      <c r="W131" s="64"/>
      <c r="X131" s="64"/>
    </row>
    <row r="132" spans="1:24">
      <c r="A132" s="85">
        <v>31</v>
      </c>
      <c r="B132" s="60" t="s">
        <v>265</v>
      </c>
      <c r="C132" s="61" t="s">
        <v>266</v>
      </c>
      <c r="D132" s="60">
        <v>2014</v>
      </c>
      <c r="E132" s="61" t="s">
        <v>267</v>
      </c>
      <c r="F132" s="64" t="s">
        <v>266</v>
      </c>
      <c r="G132" s="64" t="s">
        <v>268</v>
      </c>
      <c r="H132" s="65" t="s">
        <v>269</v>
      </c>
      <c r="I132" s="64"/>
      <c r="J132" s="60"/>
      <c r="K132" s="60"/>
      <c r="L132" s="60">
        <v>0.25</v>
      </c>
      <c r="M132" s="60"/>
      <c r="N132" s="60"/>
      <c r="O132" s="60"/>
      <c r="P132" s="60">
        <f t="shared" si="46"/>
        <v>91.25</v>
      </c>
      <c r="Q132" s="60">
        <v>0.66600000000000004</v>
      </c>
      <c r="R132" s="60">
        <f t="shared" si="47"/>
        <v>60.772500000000001</v>
      </c>
      <c r="S132" s="60">
        <f t="shared" si="48"/>
        <v>607725</v>
      </c>
      <c r="T132" s="60">
        <f t="shared" si="49"/>
        <v>607.72500000000002</v>
      </c>
      <c r="U132" s="61" t="s">
        <v>30</v>
      </c>
      <c r="V132" s="64"/>
      <c r="W132" s="64"/>
      <c r="X132" s="64"/>
    </row>
    <row r="133" spans="1:24">
      <c r="A133" s="85">
        <v>31</v>
      </c>
      <c r="B133" s="60" t="s">
        <v>265</v>
      </c>
      <c r="C133" s="61" t="s">
        <v>266</v>
      </c>
      <c r="D133" s="60">
        <v>2014</v>
      </c>
      <c r="E133" s="61" t="s">
        <v>267</v>
      </c>
      <c r="F133" s="64" t="s">
        <v>266</v>
      </c>
      <c r="G133" s="64" t="s">
        <v>268</v>
      </c>
      <c r="H133" s="65" t="s">
        <v>269</v>
      </c>
      <c r="I133" s="64"/>
      <c r="J133" s="60"/>
      <c r="K133" s="60"/>
      <c r="L133" s="60">
        <v>1.2</v>
      </c>
      <c r="M133" s="60"/>
      <c r="N133" s="60"/>
      <c r="O133" s="60"/>
      <c r="P133" s="60">
        <f t="shared" si="46"/>
        <v>438</v>
      </c>
      <c r="Q133" s="60">
        <v>0.66600000000000004</v>
      </c>
      <c r="R133" s="60">
        <f t="shared" si="47"/>
        <v>291.70800000000003</v>
      </c>
      <c r="S133" s="60">
        <f t="shared" si="48"/>
        <v>2917080.0000000005</v>
      </c>
      <c r="T133" s="60">
        <f t="shared" si="49"/>
        <v>2917.0800000000004</v>
      </c>
      <c r="U133" s="61" t="s">
        <v>31</v>
      </c>
      <c r="V133" s="64"/>
      <c r="W133" s="64"/>
      <c r="X133" s="64"/>
    </row>
    <row r="134" spans="1:24">
      <c r="A134" s="85">
        <v>31</v>
      </c>
      <c r="B134" s="60" t="s">
        <v>265</v>
      </c>
      <c r="C134" s="61" t="s">
        <v>266</v>
      </c>
      <c r="D134" s="60">
        <v>2014</v>
      </c>
      <c r="E134" s="61" t="s">
        <v>267</v>
      </c>
      <c r="F134" s="64" t="s">
        <v>266</v>
      </c>
      <c r="G134" s="64" t="s">
        <v>268</v>
      </c>
      <c r="H134" s="65" t="s">
        <v>269</v>
      </c>
      <c r="I134" s="64"/>
      <c r="J134" s="60"/>
      <c r="K134" s="60"/>
      <c r="L134" s="60">
        <v>1.8</v>
      </c>
      <c r="M134" s="60"/>
      <c r="N134" s="60"/>
      <c r="O134" s="60"/>
      <c r="P134" s="60">
        <f t="shared" si="46"/>
        <v>657</v>
      </c>
      <c r="Q134" s="60">
        <v>0.66600000000000004</v>
      </c>
      <c r="R134" s="60">
        <f t="shared" si="47"/>
        <v>437.56200000000001</v>
      </c>
      <c r="S134" s="60">
        <f t="shared" si="48"/>
        <v>4375620</v>
      </c>
      <c r="T134" s="60">
        <f t="shared" si="49"/>
        <v>4375.62</v>
      </c>
      <c r="U134" s="61" t="s">
        <v>32</v>
      </c>
      <c r="V134" s="64"/>
      <c r="W134" s="64"/>
      <c r="X134" s="64"/>
    </row>
    <row r="135" spans="1:24">
      <c r="A135" s="85">
        <v>31</v>
      </c>
      <c r="B135" s="60" t="s">
        <v>265</v>
      </c>
      <c r="C135" s="61" t="s">
        <v>266</v>
      </c>
      <c r="D135" s="60">
        <v>2014</v>
      </c>
      <c r="E135" s="61" t="s">
        <v>267</v>
      </c>
      <c r="F135" s="64" t="s">
        <v>266</v>
      </c>
      <c r="G135" s="64" t="s">
        <v>268</v>
      </c>
      <c r="H135" s="65" t="s">
        <v>269</v>
      </c>
      <c r="I135" s="64"/>
      <c r="J135" s="60"/>
      <c r="K135" s="60"/>
      <c r="L135" s="60">
        <v>0.8</v>
      </c>
      <c r="M135" s="60"/>
      <c r="N135" s="60"/>
      <c r="O135" s="60"/>
      <c r="P135" s="60">
        <f t="shared" si="46"/>
        <v>292</v>
      </c>
      <c r="Q135" s="60">
        <v>0.66600000000000004</v>
      </c>
      <c r="R135" s="60">
        <f t="shared" si="47"/>
        <v>194.47200000000001</v>
      </c>
      <c r="S135" s="60">
        <f t="shared" si="48"/>
        <v>1944720</v>
      </c>
      <c r="T135" s="60">
        <f t="shared" si="49"/>
        <v>1944.72</v>
      </c>
      <c r="U135" s="61" t="s">
        <v>33</v>
      </c>
      <c r="V135" s="64"/>
      <c r="W135" s="64"/>
      <c r="X135" s="64"/>
    </row>
    <row r="136" spans="1:24">
      <c r="A136" s="85">
        <v>31</v>
      </c>
      <c r="B136" s="60" t="s">
        <v>265</v>
      </c>
      <c r="C136" s="61" t="s">
        <v>266</v>
      </c>
      <c r="D136" s="60">
        <v>2014</v>
      </c>
      <c r="E136" s="61" t="s">
        <v>267</v>
      </c>
      <c r="F136" s="64" t="s">
        <v>266</v>
      </c>
      <c r="G136" s="64" t="s">
        <v>268</v>
      </c>
      <c r="H136" s="65" t="s">
        <v>269</v>
      </c>
      <c r="I136" s="64"/>
      <c r="J136" s="60"/>
      <c r="K136" s="60"/>
      <c r="L136" s="60">
        <v>3.2</v>
      </c>
      <c r="M136" s="60"/>
      <c r="N136" s="60"/>
      <c r="O136" s="60"/>
      <c r="P136" s="60">
        <f t="shared" si="46"/>
        <v>1168</v>
      </c>
      <c r="Q136" s="60">
        <v>0.66600000000000004</v>
      </c>
      <c r="R136" s="60">
        <f t="shared" si="47"/>
        <v>777.88800000000003</v>
      </c>
      <c r="S136" s="60">
        <f t="shared" si="48"/>
        <v>7778880</v>
      </c>
      <c r="T136" s="60">
        <f t="shared" si="49"/>
        <v>7778.88</v>
      </c>
      <c r="U136" s="61" t="s">
        <v>34</v>
      </c>
      <c r="V136" s="64"/>
      <c r="W136" s="64"/>
      <c r="X136" s="64"/>
    </row>
    <row r="137" spans="1:24">
      <c r="A137" s="85">
        <v>31</v>
      </c>
      <c r="B137" s="60" t="s">
        <v>265</v>
      </c>
      <c r="C137" s="61" t="s">
        <v>266</v>
      </c>
      <c r="D137" s="60">
        <v>2014</v>
      </c>
      <c r="E137" s="61" t="s">
        <v>267</v>
      </c>
      <c r="F137" s="64" t="s">
        <v>266</v>
      </c>
      <c r="G137" s="64" t="s">
        <v>268</v>
      </c>
      <c r="H137" s="65" t="s">
        <v>269</v>
      </c>
      <c r="I137" s="64"/>
      <c r="J137" s="60"/>
      <c r="K137" s="60"/>
      <c r="L137" s="60">
        <v>2</v>
      </c>
      <c r="M137" s="60"/>
      <c r="N137" s="60"/>
      <c r="O137" s="60"/>
      <c r="P137" s="60">
        <f t="shared" si="46"/>
        <v>730</v>
      </c>
      <c r="Q137" s="60">
        <v>0.66600000000000004</v>
      </c>
      <c r="R137" s="60">
        <f t="shared" si="47"/>
        <v>486.18</v>
      </c>
      <c r="S137" s="60">
        <f t="shared" si="48"/>
        <v>4861800</v>
      </c>
      <c r="T137" s="60">
        <f t="shared" si="49"/>
        <v>4861.8</v>
      </c>
      <c r="U137" s="61" t="s">
        <v>35</v>
      </c>
      <c r="V137" s="64"/>
      <c r="W137" s="64"/>
      <c r="X137" s="64"/>
    </row>
    <row r="138" spans="1:24">
      <c r="A138" s="85">
        <v>32</v>
      </c>
      <c r="B138" s="60" t="s">
        <v>265</v>
      </c>
      <c r="C138" s="59" t="s">
        <v>271</v>
      </c>
      <c r="D138" s="62">
        <v>2008</v>
      </c>
      <c r="E138" s="63" t="s">
        <v>272</v>
      </c>
      <c r="F138" s="63" t="s">
        <v>273</v>
      </c>
      <c r="G138" s="66" t="s">
        <v>274</v>
      </c>
      <c r="H138" s="67" t="s">
        <v>269</v>
      </c>
      <c r="I138" s="66">
        <v>2</v>
      </c>
      <c r="J138" s="62"/>
      <c r="K138" s="62"/>
      <c r="L138" s="62">
        <f>M138*O138</f>
        <v>0.47741400000000001</v>
      </c>
      <c r="M138" s="8">
        <v>1.26</v>
      </c>
      <c r="N138" s="62"/>
      <c r="O138" s="62">
        <v>0.37890000000000001</v>
      </c>
      <c r="P138" s="62">
        <f t="shared" si="46"/>
        <v>174.25611000000001</v>
      </c>
      <c r="Q138" s="62">
        <v>0.66600000000000004</v>
      </c>
      <c r="R138" s="62">
        <f t="shared" si="47"/>
        <v>116.05456926000001</v>
      </c>
      <c r="S138" s="62">
        <f t="shared" si="48"/>
        <v>1160545.6926000002</v>
      </c>
      <c r="T138" s="62">
        <f t="shared" si="49"/>
        <v>1160.5456926000002</v>
      </c>
      <c r="U138" s="59" t="s">
        <v>275</v>
      </c>
      <c r="V138" s="66"/>
      <c r="W138" s="66"/>
      <c r="X138" s="66"/>
    </row>
    <row r="139" spans="1:24">
      <c r="A139" s="85">
        <v>32</v>
      </c>
      <c r="B139" s="60" t="s">
        <v>265</v>
      </c>
      <c r="C139" s="63" t="s">
        <v>271</v>
      </c>
      <c r="D139" s="102">
        <v>2008</v>
      </c>
      <c r="E139" s="63" t="s">
        <v>272</v>
      </c>
      <c r="F139" s="63" t="s">
        <v>273</v>
      </c>
      <c r="G139" s="103" t="s">
        <v>274</v>
      </c>
      <c r="H139" s="67" t="s">
        <v>269</v>
      </c>
      <c r="I139" s="66">
        <v>3</v>
      </c>
      <c r="J139" s="62"/>
      <c r="K139" s="62"/>
      <c r="L139" s="62">
        <f>M139*O139</f>
        <v>0.14019300000000001</v>
      </c>
      <c r="M139" s="8">
        <v>0.37</v>
      </c>
      <c r="N139" s="62"/>
      <c r="O139" s="62">
        <v>0.37890000000000001</v>
      </c>
      <c r="P139" s="62">
        <f t="shared" si="46"/>
        <v>51.170445000000001</v>
      </c>
      <c r="Q139" s="62">
        <v>0.66600000000000004</v>
      </c>
      <c r="R139" s="62">
        <f t="shared" si="47"/>
        <v>34.07951637</v>
      </c>
      <c r="S139" s="62">
        <f>R139*10000</f>
        <v>340795.16369999998</v>
      </c>
      <c r="T139" s="62">
        <f t="shared" si="49"/>
        <v>340.79516369999999</v>
      </c>
      <c r="U139" s="59" t="s">
        <v>276</v>
      </c>
      <c r="V139" s="66"/>
      <c r="W139" s="66"/>
      <c r="X139" s="66"/>
    </row>
    <row r="140" spans="1:24">
      <c r="A140" s="85">
        <v>33</v>
      </c>
      <c r="B140" s="60" t="s">
        <v>265</v>
      </c>
      <c r="C140" s="61" t="s">
        <v>277</v>
      </c>
      <c r="D140" s="60">
        <v>1988</v>
      </c>
      <c r="E140" s="61" t="s">
        <v>278</v>
      </c>
      <c r="F140" s="64" t="s">
        <v>279</v>
      </c>
      <c r="G140" s="64"/>
      <c r="H140" s="65" t="s">
        <v>3</v>
      </c>
      <c r="I140" s="64"/>
      <c r="J140" s="60"/>
      <c r="K140" s="60"/>
      <c r="L140" s="60"/>
      <c r="M140" s="60"/>
      <c r="N140" s="60"/>
      <c r="O140" s="60"/>
      <c r="P140" s="60"/>
      <c r="Q140" s="60"/>
      <c r="R140" s="28">
        <v>91.98</v>
      </c>
      <c r="S140" s="60">
        <f t="shared" si="48"/>
        <v>919800</v>
      </c>
      <c r="T140" s="60">
        <f t="shared" si="49"/>
        <v>919.8</v>
      </c>
      <c r="U140" s="61"/>
      <c r="V140" s="64"/>
      <c r="W140" s="64"/>
      <c r="X140" s="64"/>
    </row>
    <row r="141" spans="1:24">
      <c r="A141" s="85">
        <v>34</v>
      </c>
      <c r="B141" s="60" t="s">
        <v>265</v>
      </c>
      <c r="C141" s="59" t="s">
        <v>280</v>
      </c>
      <c r="D141" s="62">
        <v>1975</v>
      </c>
      <c r="E141" s="59" t="s">
        <v>281</v>
      </c>
      <c r="F141" s="66"/>
      <c r="G141" s="66"/>
      <c r="H141" s="67" t="s">
        <v>1</v>
      </c>
      <c r="I141" s="66"/>
      <c r="J141" s="62"/>
      <c r="K141" s="62"/>
      <c r="L141" s="62"/>
      <c r="M141" s="62"/>
      <c r="N141" s="62"/>
      <c r="O141" s="62"/>
      <c r="P141" s="62"/>
      <c r="Q141" s="62"/>
      <c r="R141" s="8">
        <v>202.11500000000001</v>
      </c>
      <c r="S141" s="62">
        <f t="shared" si="48"/>
        <v>2021150</v>
      </c>
      <c r="T141" s="62">
        <f t="shared" si="49"/>
        <v>2021.15</v>
      </c>
      <c r="U141" s="59"/>
      <c r="V141" s="66"/>
      <c r="W141" s="66"/>
      <c r="X141" s="66"/>
    </row>
    <row r="142" spans="1:24">
      <c r="A142" s="85">
        <v>35</v>
      </c>
      <c r="B142" s="60" t="s">
        <v>265</v>
      </c>
      <c r="C142" s="61" t="s">
        <v>282</v>
      </c>
      <c r="D142" s="2">
        <v>1978</v>
      </c>
      <c r="E142" s="61" t="s">
        <v>291</v>
      </c>
      <c r="F142" t="s">
        <v>292</v>
      </c>
      <c r="G142" s="64" t="s">
        <v>283</v>
      </c>
      <c r="H142" s="65" t="s">
        <v>284</v>
      </c>
      <c r="L142" s="62">
        <f>M142*O142</f>
        <v>0.88446085714285727</v>
      </c>
      <c r="M142" s="105">
        <f>49.02/21</f>
        <v>2.3342857142857145</v>
      </c>
      <c r="O142" s="106">
        <v>0.37890000000000001</v>
      </c>
      <c r="P142" s="62">
        <f t="shared" ref="P142:P147" si="50">L142*365</f>
        <v>322.82821285714289</v>
      </c>
      <c r="Q142" s="62">
        <v>0.66600000000000004</v>
      </c>
      <c r="R142" s="62">
        <f t="shared" ref="R142:R147" si="51">Q142*P142</f>
        <v>215.00358976285716</v>
      </c>
      <c r="S142" s="60">
        <f t="shared" si="48"/>
        <v>2150035.8976285714</v>
      </c>
      <c r="T142" s="60">
        <f t="shared" si="49"/>
        <v>2150.0358976285715</v>
      </c>
      <c r="U142" s="107" t="s">
        <v>285</v>
      </c>
    </row>
    <row r="143" spans="1:24">
      <c r="A143" s="85">
        <v>35</v>
      </c>
      <c r="B143" s="60" t="s">
        <v>265</v>
      </c>
      <c r="C143" s="61" t="s">
        <v>282</v>
      </c>
      <c r="D143" s="2">
        <v>1978</v>
      </c>
      <c r="E143" s="61" t="s">
        <v>291</v>
      </c>
      <c r="F143" t="s">
        <v>292</v>
      </c>
      <c r="G143" s="64" t="s">
        <v>283</v>
      </c>
      <c r="H143" s="65" t="s">
        <v>284</v>
      </c>
      <c r="L143" s="62">
        <f t="shared" ref="L143:L147" si="52">M143*O143</f>
        <v>0.79677257142857139</v>
      </c>
      <c r="M143" s="28">
        <f>44.16/21</f>
        <v>2.1028571428571428</v>
      </c>
      <c r="O143" s="106">
        <v>0.37890000000000001</v>
      </c>
      <c r="P143" s="62">
        <f t="shared" si="50"/>
        <v>290.82198857142856</v>
      </c>
      <c r="Q143" s="62">
        <v>0.66600000000000004</v>
      </c>
      <c r="R143" s="62">
        <f t="shared" si="51"/>
        <v>193.68744438857144</v>
      </c>
      <c r="S143" s="60">
        <f t="shared" si="48"/>
        <v>1936874.4438857143</v>
      </c>
      <c r="T143" s="60">
        <f t="shared" si="49"/>
        <v>1936.8744438857143</v>
      </c>
      <c r="U143" s="107" t="s">
        <v>286</v>
      </c>
    </row>
    <row r="144" spans="1:24">
      <c r="A144" s="85">
        <v>35</v>
      </c>
      <c r="B144" s="60" t="s">
        <v>265</v>
      </c>
      <c r="C144" s="61" t="s">
        <v>282</v>
      </c>
      <c r="D144" s="2">
        <v>1978</v>
      </c>
      <c r="E144" s="61" t="s">
        <v>291</v>
      </c>
      <c r="F144" t="s">
        <v>292</v>
      </c>
      <c r="G144" s="64" t="s">
        <v>283</v>
      </c>
      <c r="H144" s="65" t="s">
        <v>284</v>
      </c>
      <c r="L144" s="62">
        <f t="shared" si="52"/>
        <v>0.61399842857142861</v>
      </c>
      <c r="M144" s="28">
        <f>34.03/21</f>
        <v>1.6204761904761906</v>
      </c>
      <c r="O144" s="106">
        <v>0.37890000000000001</v>
      </c>
      <c r="P144" s="62">
        <f t="shared" si="50"/>
        <v>224.10942642857145</v>
      </c>
      <c r="Q144" s="62">
        <v>0.66600000000000004</v>
      </c>
      <c r="R144" s="62">
        <f t="shared" si="51"/>
        <v>149.25687800142859</v>
      </c>
      <c r="S144" s="60">
        <f t="shared" si="48"/>
        <v>1492568.7800142858</v>
      </c>
      <c r="T144" s="60">
        <f t="shared" si="49"/>
        <v>1492.5687800142857</v>
      </c>
      <c r="U144" s="107" t="s">
        <v>287</v>
      </c>
    </row>
    <row r="145" spans="1:21">
      <c r="A145" s="85">
        <v>35</v>
      </c>
      <c r="B145" s="60" t="s">
        <v>265</v>
      </c>
      <c r="C145" s="61" t="s">
        <v>282</v>
      </c>
      <c r="D145" s="2">
        <v>1978</v>
      </c>
      <c r="E145" s="61" t="s">
        <v>291</v>
      </c>
      <c r="F145" t="s">
        <v>292</v>
      </c>
      <c r="G145" s="64" t="s">
        <v>283</v>
      </c>
      <c r="H145" s="65" t="s">
        <v>284</v>
      </c>
      <c r="L145" s="62">
        <f t="shared" si="52"/>
        <v>0.26559085714285718</v>
      </c>
      <c r="M145" s="28">
        <f>14.72/21</f>
        <v>0.70095238095238099</v>
      </c>
      <c r="O145" s="106">
        <v>0.37890000000000001</v>
      </c>
      <c r="P145" s="62">
        <f t="shared" si="50"/>
        <v>96.940662857142868</v>
      </c>
      <c r="Q145" s="62">
        <v>0.66600000000000004</v>
      </c>
      <c r="R145" s="62">
        <f t="shared" si="51"/>
        <v>64.56248146285715</v>
      </c>
      <c r="S145" s="60">
        <f t="shared" si="48"/>
        <v>645624.8146285715</v>
      </c>
      <c r="T145" s="60">
        <f t="shared" si="49"/>
        <v>645.62481462857147</v>
      </c>
      <c r="U145" s="107" t="s">
        <v>288</v>
      </c>
    </row>
    <row r="146" spans="1:21">
      <c r="A146" s="85">
        <v>35</v>
      </c>
      <c r="B146" s="60" t="s">
        <v>265</v>
      </c>
      <c r="C146" s="61" t="s">
        <v>282</v>
      </c>
      <c r="D146" s="2">
        <v>1978</v>
      </c>
      <c r="E146" s="61" t="s">
        <v>291</v>
      </c>
      <c r="F146" t="s">
        <v>292</v>
      </c>
      <c r="G146" s="64" t="s">
        <v>283</v>
      </c>
      <c r="H146" s="65" t="s">
        <v>284</v>
      </c>
      <c r="L146" s="62">
        <f t="shared" si="52"/>
        <v>0.27064285714285718</v>
      </c>
      <c r="M146" s="28">
        <f>15/21</f>
        <v>0.7142857142857143</v>
      </c>
      <c r="O146" s="106">
        <v>0.37890000000000001</v>
      </c>
      <c r="P146" s="62">
        <f t="shared" si="50"/>
        <v>98.78464285714287</v>
      </c>
      <c r="Q146" s="62">
        <v>0.66600000000000004</v>
      </c>
      <c r="R146" s="62">
        <f t="shared" si="51"/>
        <v>65.790572142857158</v>
      </c>
      <c r="S146" s="60">
        <f t="shared" si="48"/>
        <v>657905.72142857162</v>
      </c>
      <c r="T146" s="60">
        <f t="shared" si="49"/>
        <v>657.90572142857161</v>
      </c>
      <c r="U146" s="107" t="s">
        <v>289</v>
      </c>
    </row>
    <row r="147" spans="1:21">
      <c r="A147" s="85">
        <v>35</v>
      </c>
      <c r="B147" s="60" t="s">
        <v>265</v>
      </c>
      <c r="C147" s="61" t="s">
        <v>282</v>
      </c>
      <c r="D147" s="2">
        <v>1978</v>
      </c>
      <c r="E147" s="61" t="s">
        <v>291</v>
      </c>
      <c r="F147" t="s">
        <v>292</v>
      </c>
      <c r="G147" s="64" t="s">
        <v>283</v>
      </c>
      <c r="H147" s="65" t="s">
        <v>284</v>
      </c>
      <c r="L147" s="62">
        <f t="shared" si="52"/>
        <v>0.3909887142857143</v>
      </c>
      <c r="M147" s="28">
        <f>21.67/21</f>
        <v>1.0319047619047619</v>
      </c>
      <c r="O147" s="106">
        <v>0.37890000000000001</v>
      </c>
      <c r="P147" s="62">
        <f t="shared" si="50"/>
        <v>142.71088071428571</v>
      </c>
      <c r="Q147" s="62">
        <v>0.66600000000000004</v>
      </c>
      <c r="R147" s="62">
        <f t="shared" si="51"/>
        <v>95.045446555714292</v>
      </c>
      <c r="S147" s="60">
        <f t="shared" si="48"/>
        <v>950454.46555714298</v>
      </c>
      <c r="T147" s="60">
        <f t="shared" si="49"/>
        <v>950.45446555714295</v>
      </c>
      <c r="U147" s="107" t="s">
        <v>290</v>
      </c>
    </row>
    <row r="148" spans="1:21">
      <c r="A148" s="85">
        <v>36</v>
      </c>
      <c r="C148" s="110" t="s">
        <v>293</v>
      </c>
      <c r="D148" s="111">
        <v>1993</v>
      </c>
      <c r="G148" s="113" t="s">
        <v>296</v>
      </c>
      <c r="H148" s="114" t="s">
        <v>297</v>
      </c>
      <c r="N148" s="117">
        <v>98</v>
      </c>
      <c r="O148" s="120">
        <v>0.37890000000000001</v>
      </c>
      <c r="R148" s="3">
        <f t="shared" ref="R148:R153" si="53">N148*O148</f>
        <v>37.132200000000005</v>
      </c>
      <c r="S148" s="3">
        <f t="shared" si="48"/>
        <v>371322.00000000006</v>
      </c>
      <c r="T148" s="3">
        <f t="shared" si="49"/>
        <v>371.32200000000006</v>
      </c>
    </row>
    <row r="149" spans="1:21">
      <c r="A149" s="85">
        <v>37</v>
      </c>
      <c r="C149" s="108" t="s">
        <v>294</v>
      </c>
      <c r="D149" s="109">
        <v>2015</v>
      </c>
      <c r="G149" s="112" t="s">
        <v>298</v>
      </c>
      <c r="H149" s="115" t="s">
        <v>297</v>
      </c>
      <c r="N149" s="116">
        <v>86.7</v>
      </c>
      <c r="O149" s="119">
        <v>0.37890000000000001</v>
      </c>
      <c r="R149" s="3">
        <f t="shared" si="53"/>
        <v>32.850630000000002</v>
      </c>
      <c r="S149" s="3">
        <f t="shared" ref="S149:S153" si="54">R149*10000</f>
        <v>328506.30000000005</v>
      </c>
      <c r="T149" s="3">
        <f t="shared" ref="T149:T153" si="55">S149/1000</f>
        <v>328.50630000000007</v>
      </c>
    </row>
    <row r="150" spans="1:21">
      <c r="A150" s="85">
        <v>37</v>
      </c>
      <c r="C150" s="108" t="s">
        <v>294</v>
      </c>
      <c r="D150" s="109">
        <v>2015</v>
      </c>
      <c r="G150" s="112" t="s">
        <v>298</v>
      </c>
      <c r="H150" s="115" t="s">
        <v>297</v>
      </c>
      <c r="N150" s="116">
        <v>90.1</v>
      </c>
      <c r="O150" s="119">
        <v>0.37890000000000001</v>
      </c>
      <c r="R150" s="3">
        <f t="shared" si="53"/>
        <v>34.138889999999996</v>
      </c>
      <c r="S150" s="3">
        <f t="shared" si="54"/>
        <v>341388.89999999997</v>
      </c>
      <c r="T150" s="3">
        <f t="shared" si="55"/>
        <v>341.38889999999998</v>
      </c>
    </row>
    <row r="151" spans="1:21">
      <c r="A151" s="85">
        <v>37</v>
      </c>
      <c r="C151" s="108" t="s">
        <v>294</v>
      </c>
      <c r="D151" s="109">
        <v>2015</v>
      </c>
      <c r="G151" s="112" t="s">
        <v>298</v>
      </c>
      <c r="H151" s="115" t="s">
        <v>297</v>
      </c>
      <c r="N151" s="118">
        <v>93.6</v>
      </c>
      <c r="O151" s="119">
        <v>0.37890000000000001</v>
      </c>
      <c r="R151" s="3">
        <f t="shared" si="53"/>
        <v>35.465040000000002</v>
      </c>
      <c r="S151" s="3">
        <f t="shared" si="54"/>
        <v>354650.4</v>
      </c>
      <c r="T151" s="3">
        <f t="shared" si="55"/>
        <v>354.65040000000005</v>
      </c>
    </row>
    <row r="152" spans="1:21">
      <c r="A152" s="85">
        <v>37</v>
      </c>
      <c r="C152" s="108" t="s">
        <v>294</v>
      </c>
      <c r="D152" s="109">
        <v>2015</v>
      </c>
      <c r="G152" s="112" t="s">
        <v>298</v>
      </c>
      <c r="H152" s="115" t="s">
        <v>297</v>
      </c>
      <c r="N152" s="116">
        <v>83.2</v>
      </c>
      <c r="O152" s="119">
        <v>0.37890000000000001</v>
      </c>
      <c r="R152" s="3">
        <f t="shared" si="53"/>
        <v>31.524480000000004</v>
      </c>
      <c r="S152" s="3">
        <f t="shared" si="54"/>
        <v>315244.80000000005</v>
      </c>
      <c r="T152" s="3">
        <f t="shared" si="55"/>
        <v>315.24480000000005</v>
      </c>
    </row>
    <row r="153" spans="1:21">
      <c r="A153" s="85">
        <v>38</v>
      </c>
      <c r="C153" s="110" t="s">
        <v>295</v>
      </c>
      <c r="D153" s="111">
        <v>2004</v>
      </c>
      <c r="G153" s="113" t="s">
        <v>299</v>
      </c>
      <c r="H153" s="114" t="s">
        <v>297</v>
      </c>
      <c r="N153" s="117">
        <v>3</v>
      </c>
      <c r="O153" s="120">
        <v>0.37890000000000001</v>
      </c>
      <c r="R153" s="3">
        <f t="shared" si="53"/>
        <v>1.1367</v>
      </c>
      <c r="S153" s="3">
        <f t="shared" si="54"/>
        <v>11367</v>
      </c>
      <c r="T153" s="3">
        <f t="shared" si="55"/>
        <v>11.367000000000001</v>
      </c>
    </row>
  </sheetData>
  <phoneticPr fontId="15" type="noConversion"/>
  <hyperlinks>
    <hyperlink ref="F142" r:id="rId1" display="https://doi.org/10.1111/j.1365-2427.1978.tb01446.x" xr:uid="{E683D88E-B1C5-4405-8228-EE08CF2B0A76}"/>
    <hyperlink ref="F144" r:id="rId2" display="https://doi.org/10.1111/j.1365-2427.1978.tb01446.x" xr:uid="{EDDFC6E9-823D-47B8-B7A7-A22AB80B620A}"/>
    <hyperlink ref="F143" r:id="rId3" display="https://doi.org/10.1111/j.1365-2427.1978.tb01446.x" xr:uid="{790169FD-72EC-4FC1-BD28-8D5838A974E1}"/>
    <hyperlink ref="F145" r:id="rId4" display="https://doi.org/10.1111/j.1365-2427.1978.tb01446.x" xr:uid="{0BE8FBB6-1229-4638-B015-75C930B2D729}"/>
    <hyperlink ref="F146" r:id="rId5" display="https://doi.org/10.1111/j.1365-2427.1978.tb01446.x" xr:uid="{228E3D60-B091-4DDF-9022-00DE7C021FA5}"/>
    <hyperlink ref="F147" r:id="rId6" display="https://doi.org/10.1111/j.1365-2427.1978.tb01446.x" xr:uid="{E7AFC48E-F28A-432D-A560-9C13202A2917}"/>
  </hyperlinks>
  <pageMargins left="0.7" right="0.7" top="0.75" bottom="0.75" header="0.3" footer="0.3"/>
  <pageSetup orientation="portrait" horizontalDpi="1200" verticalDpi="12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SAVFAV_Literature Values</vt:lpstr>
    </vt:vector>
  </TitlesOfParts>
  <Company>University of South Carolina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Pinckney</dc:creator>
  <cp:lastModifiedBy>Sam</cp:lastModifiedBy>
  <dcterms:created xsi:type="dcterms:W3CDTF">2019-01-29T14:01:03Z</dcterms:created>
  <dcterms:modified xsi:type="dcterms:W3CDTF">2022-04-02T23:56:18Z</dcterms:modified>
</cp:coreProperties>
</file>