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1455" yWindow="285" windowWidth="12465" windowHeight="11910" tabRatio="601"/>
  </bookViews>
  <sheets>
    <sheet name="Sample Info" sheetId="3" r:id="rId1"/>
    <sheet name="BV List" sheetId="4" r:id="rId2"/>
    <sheet name="Dominant sp example" sheetId="6" r:id="rId3"/>
    <sheet name="Species Number" sheetId="7" r:id="rId4"/>
  </sheets>
  <calcPr calcId="124519"/>
</workbook>
</file>

<file path=xl/calcChain.xml><?xml version="1.0" encoding="utf-8"?>
<calcChain xmlns="http://schemas.openxmlformats.org/spreadsheetml/2006/main">
  <c r="J99" i="4"/>
  <c r="I99"/>
  <c r="J180"/>
  <c r="I180"/>
  <c r="J110" l="1"/>
  <c r="I110"/>
  <c r="C23" i="6" l="1"/>
  <c r="J446" i="4"/>
  <c r="I446"/>
  <c r="J444"/>
  <c r="I444"/>
  <c r="J443"/>
  <c r="I443"/>
  <c r="J269" l="1"/>
  <c r="I269"/>
  <c r="J221" l="1"/>
  <c r="I221"/>
  <c r="J232"/>
  <c r="I232"/>
  <c r="J107" l="1"/>
  <c r="I107"/>
  <c r="J177" l="1"/>
  <c r="I177"/>
  <c r="J213"/>
  <c r="I213"/>
  <c r="J294" l="1"/>
  <c r="I294"/>
  <c r="J259" l="1"/>
  <c r="I259"/>
  <c r="J38" l="1"/>
  <c r="I38"/>
  <c r="J431" l="1"/>
  <c r="I431"/>
  <c r="J228"/>
  <c r="I228"/>
  <c r="J344" l="1"/>
  <c r="I344"/>
  <c r="J203" l="1"/>
  <c r="I203"/>
  <c r="J209" l="1"/>
  <c r="I209"/>
  <c r="J377" l="1"/>
  <c r="I377"/>
  <c r="J347" l="1"/>
  <c r="I347"/>
  <c r="J69" l="1"/>
  <c r="I69"/>
  <c r="I105" l="1"/>
  <c r="J105"/>
  <c r="I418" l="1"/>
  <c r="J418"/>
  <c r="J413"/>
  <c r="I413"/>
  <c r="J204" l="1"/>
  <c r="I204"/>
  <c r="J210"/>
  <c r="I210"/>
  <c r="J15" l="1"/>
  <c r="I15"/>
  <c r="J192" l="1"/>
  <c r="I192"/>
  <c r="J397" l="1"/>
  <c r="I397"/>
  <c r="J225" l="1"/>
  <c r="I225"/>
  <c r="J440" l="1"/>
  <c r="I440"/>
  <c r="J412" l="1"/>
  <c r="I412"/>
  <c r="I14" i="6" l="1"/>
  <c r="I15"/>
  <c r="I16"/>
  <c r="I17"/>
  <c r="I18"/>
  <c r="I19"/>
  <c r="I20"/>
  <c r="I21"/>
  <c r="I22"/>
  <c r="I13"/>
  <c r="J445" i="4" l="1"/>
  <c r="I445"/>
  <c r="I2" i="6" l="1"/>
  <c r="I3"/>
  <c r="I4"/>
  <c r="I5"/>
  <c r="I6"/>
  <c r="I7"/>
  <c r="I8"/>
  <c r="I9"/>
  <c r="I10"/>
  <c r="I11"/>
  <c r="J422" i="4" l="1"/>
  <c r="I422"/>
  <c r="J417"/>
  <c r="I417"/>
  <c r="J419"/>
  <c r="I419"/>
  <c r="J385"/>
  <c r="I385"/>
  <c r="J384"/>
  <c r="I384"/>
  <c r="J365"/>
  <c r="I365"/>
  <c r="J346"/>
  <c r="I346"/>
  <c r="J342"/>
  <c r="I342"/>
  <c r="J309"/>
  <c r="I309"/>
  <c r="J304"/>
  <c r="I304"/>
  <c r="J285"/>
  <c r="I285"/>
  <c r="J273"/>
  <c r="I273"/>
  <c r="J272"/>
  <c r="I272"/>
  <c r="J255"/>
  <c r="I255"/>
  <c r="J253"/>
  <c r="I253"/>
  <c r="J248"/>
  <c r="I248"/>
  <c r="J246"/>
  <c r="I246"/>
  <c r="J239"/>
  <c r="I239"/>
  <c r="J229"/>
  <c r="I229"/>
  <c r="J216"/>
  <c r="I216"/>
  <c r="J207"/>
  <c r="I207"/>
  <c r="J199"/>
  <c r="I199"/>
  <c r="J198"/>
  <c r="I198"/>
  <c r="J190"/>
  <c r="I190"/>
  <c r="J94"/>
  <c r="I94"/>
  <c r="J87"/>
  <c r="F87"/>
  <c r="I87" s="1"/>
  <c r="J81"/>
  <c r="F81"/>
  <c r="I81" s="1"/>
  <c r="J75"/>
  <c r="I75"/>
  <c r="J53"/>
  <c r="F53"/>
  <c r="I53" s="1"/>
  <c r="J51"/>
  <c r="F51"/>
  <c r="I51" s="1"/>
  <c r="J33"/>
  <c r="I33"/>
  <c r="J29"/>
  <c r="I29"/>
  <c r="J10"/>
  <c r="I10"/>
  <c r="J7"/>
  <c r="I7"/>
  <c r="J437" l="1"/>
  <c r="I437"/>
  <c r="J436"/>
  <c r="I436"/>
  <c r="J433"/>
  <c r="I433"/>
  <c r="J432"/>
  <c r="I432"/>
  <c r="J427"/>
  <c r="I427"/>
  <c r="J426"/>
  <c r="I426"/>
  <c r="J425"/>
  <c r="I425"/>
  <c r="J421"/>
  <c r="I421"/>
  <c r="J420"/>
  <c r="I420"/>
  <c r="J416"/>
  <c r="I416"/>
  <c r="J415"/>
  <c r="I415"/>
  <c r="J414"/>
  <c r="I414"/>
  <c r="J411"/>
  <c r="I411"/>
  <c r="J409"/>
  <c r="I409"/>
  <c r="J408"/>
  <c r="I408"/>
  <c r="J407"/>
  <c r="I407"/>
  <c r="J406"/>
  <c r="I406"/>
  <c r="J402"/>
  <c r="I402"/>
  <c r="J401"/>
  <c r="I401"/>
  <c r="J400"/>
  <c r="I400"/>
  <c r="J399"/>
  <c r="I399"/>
  <c r="J398"/>
  <c r="I398"/>
  <c r="J396"/>
  <c r="I396"/>
  <c r="I393"/>
  <c r="J392"/>
  <c r="I392"/>
  <c r="I391"/>
  <c r="J390"/>
  <c r="I390"/>
  <c r="J387"/>
  <c r="I387"/>
  <c r="J386"/>
  <c r="I386"/>
  <c r="J383"/>
  <c r="I383"/>
  <c r="J382"/>
  <c r="I382"/>
  <c r="J381"/>
  <c r="I381"/>
  <c r="J380"/>
  <c r="I380"/>
  <c r="J379"/>
  <c r="I379"/>
  <c r="J378"/>
  <c r="I378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5"/>
  <c r="I345"/>
  <c r="J343"/>
  <c r="I343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0"/>
  <c r="I310"/>
  <c r="J308"/>
  <c r="I308"/>
  <c r="J307"/>
  <c r="I307"/>
  <c r="J306"/>
  <c r="I306"/>
  <c r="J305"/>
  <c r="I305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1"/>
  <c r="I291"/>
  <c r="J290"/>
  <c r="I290"/>
  <c r="J289"/>
  <c r="I289"/>
  <c r="J288"/>
  <c r="I288"/>
  <c r="J287"/>
  <c r="I287"/>
  <c r="J286"/>
  <c r="I286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1"/>
  <c r="I271"/>
  <c r="J270"/>
  <c r="I270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8"/>
  <c r="I258"/>
  <c r="J257"/>
  <c r="I257"/>
  <c r="J256"/>
  <c r="I256"/>
  <c r="J254"/>
  <c r="I254"/>
  <c r="J252"/>
  <c r="I252"/>
  <c r="J251"/>
  <c r="I251"/>
  <c r="J250"/>
  <c r="I250"/>
  <c r="J249"/>
  <c r="I249"/>
  <c r="J247"/>
  <c r="I247"/>
  <c r="J245"/>
  <c r="I245"/>
  <c r="J244"/>
  <c r="I244"/>
  <c r="J243"/>
  <c r="I243"/>
  <c r="J242"/>
  <c r="I242"/>
  <c r="J241"/>
  <c r="I241"/>
  <c r="J240"/>
  <c r="I240"/>
  <c r="J238"/>
  <c r="I238"/>
  <c r="J237"/>
  <c r="I237"/>
  <c r="J236"/>
  <c r="I236"/>
  <c r="J235"/>
  <c r="I235"/>
  <c r="J234"/>
  <c r="I234"/>
  <c r="J233"/>
  <c r="I233"/>
  <c r="J231"/>
  <c r="I231"/>
  <c r="J230"/>
  <c r="I230"/>
  <c r="J227"/>
  <c r="I227"/>
  <c r="J226"/>
  <c r="I226"/>
  <c r="J224"/>
  <c r="I224"/>
  <c r="J223"/>
  <c r="I223"/>
  <c r="J222"/>
  <c r="I222"/>
  <c r="J220"/>
  <c r="I220"/>
  <c r="J219"/>
  <c r="I219"/>
  <c r="J218"/>
  <c r="I218"/>
  <c r="J217"/>
  <c r="I217"/>
  <c r="J215"/>
  <c r="I215"/>
  <c r="J214"/>
  <c r="I214"/>
  <c r="J212"/>
  <c r="I212"/>
  <c r="J211"/>
  <c r="I211"/>
  <c r="J208"/>
  <c r="I208"/>
  <c r="J206"/>
  <c r="I206"/>
  <c r="J205"/>
  <c r="I205"/>
  <c r="J202"/>
  <c r="I202"/>
  <c r="J201"/>
  <c r="I201"/>
  <c r="J200"/>
  <c r="I200"/>
  <c r="J197"/>
  <c r="I197"/>
  <c r="J196"/>
  <c r="I196"/>
  <c r="J195"/>
  <c r="I195"/>
  <c r="J194"/>
  <c r="I194"/>
  <c r="J193"/>
  <c r="I193"/>
  <c r="J191"/>
  <c r="I191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I179"/>
  <c r="J178"/>
  <c r="I178"/>
  <c r="J176"/>
  <c r="I176"/>
  <c r="J173"/>
  <c r="I173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0"/>
  <c r="I160"/>
  <c r="J159"/>
  <c r="I159"/>
  <c r="J158"/>
  <c r="I158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F141"/>
  <c r="I141" s="1"/>
  <c r="J140"/>
  <c r="I140"/>
  <c r="J139"/>
  <c r="I139"/>
  <c r="J138"/>
  <c r="I138"/>
  <c r="J137"/>
  <c r="F137"/>
  <c r="I137" s="1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09"/>
  <c r="F109"/>
  <c r="I109" s="1"/>
  <c r="J108"/>
  <c r="I108"/>
  <c r="J106"/>
  <c r="I106"/>
  <c r="J104"/>
  <c r="I104"/>
  <c r="J103"/>
  <c r="I103"/>
  <c r="J102"/>
  <c r="I102"/>
  <c r="J101"/>
  <c r="I101"/>
  <c r="J100"/>
  <c r="I100"/>
  <c r="J98"/>
  <c r="I98"/>
  <c r="J97"/>
  <c r="I97"/>
  <c r="J96"/>
  <c r="I96"/>
  <c r="J95"/>
  <c r="I95"/>
  <c r="J93"/>
  <c r="I93"/>
  <c r="J92"/>
  <c r="I92"/>
  <c r="J91"/>
  <c r="I91"/>
  <c r="J90"/>
  <c r="F90"/>
  <c r="I90" s="1"/>
  <c r="J89"/>
  <c r="I89"/>
  <c r="J88"/>
  <c r="I88"/>
  <c r="J86"/>
  <c r="I86"/>
  <c r="J85"/>
  <c r="I85"/>
  <c r="J84"/>
  <c r="I84"/>
  <c r="J83"/>
  <c r="I83"/>
  <c r="J82"/>
  <c r="I82"/>
  <c r="J80"/>
  <c r="I80"/>
  <c r="J79"/>
  <c r="I79"/>
  <c r="J78"/>
  <c r="I78"/>
  <c r="J77"/>
  <c r="I77"/>
  <c r="J76"/>
  <c r="I76"/>
  <c r="J74"/>
  <c r="I74"/>
  <c r="J73"/>
  <c r="I73"/>
  <c r="J72"/>
  <c r="I72"/>
  <c r="J71"/>
  <c r="I71"/>
  <c r="J70"/>
  <c r="F70"/>
  <c r="I70" s="1"/>
  <c r="J68"/>
  <c r="I68"/>
  <c r="J67"/>
  <c r="F67"/>
  <c r="I67" s="1"/>
  <c r="J66"/>
  <c r="F66"/>
  <c r="I66" s="1"/>
  <c r="J65"/>
  <c r="I65"/>
  <c r="J64"/>
  <c r="I64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2"/>
  <c r="I52"/>
  <c r="J50"/>
  <c r="I50"/>
  <c r="J49"/>
  <c r="F49"/>
  <c r="I49" s="1"/>
  <c r="J48"/>
  <c r="I48"/>
  <c r="J47"/>
  <c r="I47"/>
  <c r="J45"/>
  <c r="I45"/>
  <c r="J44"/>
  <c r="I44"/>
  <c r="J43"/>
  <c r="I43"/>
  <c r="J42"/>
  <c r="I42"/>
  <c r="J41"/>
  <c r="I41"/>
  <c r="J40"/>
  <c r="I40"/>
  <c r="J39"/>
  <c r="I39"/>
  <c r="J37"/>
  <c r="I37"/>
  <c r="J36"/>
  <c r="I36"/>
  <c r="J35"/>
  <c r="I35"/>
  <c r="J34"/>
  <c r="I34"/>
  <c r="J32"/>
  <c r="I32"/>
  <c r="J31"/>
  <c r="I31"/>
  <c r="J30"/>
  <c r="I30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7"/>
  <c r="I17"/>
  <c r="J16"/>
  <c r="I16"/>
  <c r="J14"/>
  <c r="I14"/>
  <c r="J13"/>
  <c r="I13"/>
  <c r="J12"/>
  <c r="I12"/>
  <c r="J11"/>
  <c r="F11"/>
  <c r="I11" s="1"/>
  <c r="J9"/>
  <c r="I9"/>
  <c r="J8"/>
  <c r="I8"/>
  <c r="J6"/>
  <c r="I6"/>
  <c r="J5"/>
  <c r="I5"/>
  <c r="J4"/>
  <c r="I4"/>
  <c r="J3"/>
  <c r="I3"/>
  <c r="I161" l="1"/>
  <c r="J410"/>
  <c r="J18"/>
  <c r="J63"/>
  <c r="J157"/>
  <c r="I410"/>
  <c r="J161"/>
  <c r="I18"/>
  <c r="I46"/>
  <c r="I63"/>
  <c r="I157"/>
</calcChain>
</file>

<file path=xl/sharedStrings.xml><?xml version="1.0" encoding="utf-8"?>
<sst xmlns="http://schemas.openxmlformats.org/spreadsheetml/2006/main" count="7063" uniqueCount="2538">
  <si>
    <t>AREA</t>
  </si>
  <si>
    <t>DIVISION</t>
  </si>
  <si>
    <t>BV</t>
  </si>
  <si>
    <t>Navicula gregaria</t>
  </si>
  <si>
    <t>Cocconeis placentula</t>
  </si>
  <si>
    <t>Bacillariophyta</t>
  </si>
  <si>
    <t>Chlorophyta</t>
  </si>
  <si>
    <t>Cryptophyta</t>
  </si>
  <si>
    <t>Sphaerocystis schroeteri</t>
  </si>
  <si>
    <t>Mallomonas sp.</t>
  </si>
  <si>
    <t>Chrysophyta</t>
  </si>
  <si>
    <t>Cyanobacteria</t>
  </si>
  <si>
    <t>Coelastrum microporum</t>
  </si>
  <si>
    <t>Navicula sp.</t>
  </si>
  <si>
    <t>Synedra ulna</t>
  </si>
  <si>
    <t>Tetraedron minimum</t>
  </si>
  <si>
    <t>Chlamydomonas sp.</t>
  </si>
  <si>
    <t>Diatoma vulgaris</t>
  </si>
  <si>
    <t>Achnanthidium sp.</t>
  </si>
  <si>
    <t>Gomphonema minutum</t>
  </si>
  <si>
    <t>Amphora pediculus</t>
  </si>
  <si>
    <t>Achnanthidium minutissimum</t>
  </si>
  <si>
    <t>Asterionella formosa</t>
  </si>
  <si>
    <t xml:space="preserve">Aulacoseira sp. </t>
  </si>
  <si>
    <t>Cyclotella sp.</t>
  </si>
  <si>
    <t>Cymbella cistula</t>
  </si>
  <si>
    <t>Encyonema minutum</t>
  </si>
  <si>
    <t>Fragilaria crotonensis</t>
  </si>
  <si>
    <t>Fragilaria sp.</t>
  </si>
  <si>
    <t>Hannaea arcus</t>
  </si>
  <si>
    <t>Melosira varians</t>
  </si>
  <si>
    <t>Planothidium lanceolata</t>
  </si>
  <si>
    <t>Planothidium lanceolatum</t>
  </si>
  <si>
    <t>Sellaphora laevissima</t>
  </si>
  <si>
    <t>Staurosira construens</t>
  </si>
  <si>
    <t>Staurosirella pinnata</t>
  </si>
  <si>
    <t>Surirella sp.</t>
  </si>
  <si>
    <t>Tabellaria flocculosa</t>
  </si>
  <si>
    <t>Dinobryon sp.</t>
  </si>
  <si>
    <t>Chroococcus limneticus</t>
  </si>
  <si>
    <t>Cylindrospermopsis raciborskii</t>
  </si>
  <si>
    <t>Raphidiopsis curvata</t>
  </si>
  <si>
    <t>Cyclotella bodanica</t>
  </si>
  <si>
    <t>Achnanthes saccula</t>
  </si>
  <si>
    <t>Achnanthes sp.</t>
  </si>
  <si>
    <t>Amphora inariensis</t>
  </si>
  <si>
    <t>Amphora ovalis</t>
  </si>
  <si>
    <t>Amphora sp.</t>
  </si>
  <si>
    <t>Aulacoseira distans</t>
  </si>
  <si>
    <t>Aulacoseira alpigena</t>
  </si>
  <si>
    <t>Aulacoseira granulata</t>
  </si>
  <si>
    <t>Aulacoseira islandica</t>
  </si>
  <si>
    <t>Caloneis schumanniana</t>
  </si>
  <si>
    <t>Caloneis silicula</t>
  </si>
  <si>
    <t>Cocconeis placentula var. lineata</t>
  </si>
  <si>
    <t>Cyclostephanos damasii</t>
  </si>
  <si>
    <t>Cyclotella ocellata</t>
  </si>
  <si>
    <t>Cyclotella stelligera</t>
  </si>
  <si>
    <t>Cymatopleura solea</t>
  </si>
  <si>
    <t>Cymbella affinis</t>
  </si>
  <si>
    <t>Cymbella amphicephala</t>
  </si>
  <si>
    <t>Cymbella aspera</t>
  </si>
  <si>
    <t>Cymbella laevis</t>
  </si>
  <si>
    <t>Cymbella latens</t>
  </si>
  <si>
    <t>Cymbella leptoceros</t>
  </si>
  <si>
    <t>Cymbella mesiana</t>
  </si>
  <si>
    <t>Cymbella pusilla</t>
  </si>
  <si>
    <t>Cymbella obscura</t>
  </si>
  <si>
    <t>Cymbella prostrata</t>
  </si>
  <si>
    <t>Cymbella reichardtii</t>
  </si>
  <si>
    <t>Cymbella silesiaca</t>
  </si>
  <si>
    <t>Cymbella sinuata</t>
  </si>
  <si>
    <t>Cymbella sp.</t>
  </si>
  <si>
    <t>Cymbella tumida</t>
  </si>
  <si>
    <t>Cymbella turgidula</t>
  </si>
  <si>
    <t>Decussata placenta</t>
  </si>
  <si>
    <t>Diadesmis laevissima</t>
  </si>
  <si>
    <t>Diadesmis perpusilla</t>
  </si>
  <si>
    <t>Diatoma mesodon</t>
  </si>
  <si>
    <t>Diatoma moniliformis</t>
  </si>
  <si>
    <t>Diatoma tenuis</t>
  </si>
  <si>
    <t>Diploneis elliptica</t>
  </si>
  <si>
    <t>Diploneis ovalis</t>
  </si>
  <si>
    <t>Diploneis pseudovalis</t>
  </si>
  <si>
    <t>Diploneis sp.</t>
  </si>
  <si>
    <t>Epithemia sorex</t>
  </si>
  <si>
    <t>Epithemia sp.</t>
  </si>
  <si>
    <t>Epithemia turgida</t>
  </si>
  <si>
    <t>Epithemia turgida var. granulata</t>
  </si>
  <si>
    <t>Eunotia bilunaris</t>
  </si>
  <si>
    <t>Eunotia diodon</t>
  </si>
  <si>
    <t>Eunotia fallax</t>
  </si>
  <si>
    <t>Eunotia implicata</t>
  </si>
  <si>
    <t>Eunotia muscicola var. tridentula</t>
  </si>
  <si>
    <t>Eunotia paludosa</t>
  </si>
  <si>
    <t>Eunotia praerupta</t>
  </si>
  <si>
    <t>Eunotia sp.</t>
  </si>
  <si>
    <t xml:space="preserve">Fragilaria arcus </t>
  </si>
  <si>
    <t>Fragilaria bidens</t>
  </si>
  <si>
    <t>Fragilaria capucina var. gracilis</t>
  </si>
  <si>
    <t>Fragilaria capucina var. mesolepta</t>
  </si>
  <si>
    <t>Fragilaria capucina var. rumpens</t>
  </si>
  <si>
    <t>Fragilaria capucina var. vaucheriae</t>
  </si>
  <si>
    <t>Fragilaria construens</t>
  </si>
  <si>
    <t>Fragilaria construens var. venter</t>
  </si>
  <si>
    <t>Fragilaria mazamaensis</t>
  </si>
  <si>
    <t>Fragilaria nanana</t>
  </si>
  <si>
    <t>Fragilaria oldenburgiana</t>
  </si>
  <si>
    <t>Fragilaria pinnata</t>
  </si>
  <si>
    <t>Fragilaria pseudoconstruens</t>
  </si>
  <si>
    <t>Fragilaria zeilleri var. elliptica</t>
  </si>
  <si>
    <t>Frustulia rhomboides</t>
  </si>
  <si>
    <t>Frustulia sp.</t>
  </si>
  <si>
    <t>Gomphonema acuminatum</t>
  </si>
  <si>
    <t>Gomphonema angustatum</t>
  </si>
  <si>
    <t>Gomphonema angustum</t>
  </si>
  <si>
    <t>Gomphonema augur</t>
  </si>
  <si>
    <t>Gomphonema augur var. sphaerophorum</t>
  </si>
  <si>
    <t>Gomphonema clavatum</t>
  </si>
  <si>
    <t>Gomphonema clevei</t>
  </si>
  <si>
    <t>Gomphonema dichotomum</t>
  </si>
  <si>
    <t>Gomphonema gracile</t>
  </si>
  <si>
    <t>Gomphonema grovei var. lingulatum</t>
  </si>
  <si>
    <t>Gomphonema helveticum</t>
  </si>
  <si>
    <t>Gomphonema olivaceum</t>
  </si>
  <si>
    <t>Gomphonema parvulum</t>
  </si>
  <si>
    <t>Gomphonema sp.</t>
  </si>
  <si>
    <t>Gomphonema subtile</t>
  </si>
  <si>
    <t>Gomphonema truncatum</t>
  </si>
  <si>
    <t>Gomphonema ventricosum</t>
  </si>
  <si>
    <t>Gyrosigma macrum</t>
  </si>
  <si>
    <t>Gyrosigma sp.</t>
  </si>
  <si>
    <t>Hantzschia amphioxys</t>
  </si>
  <si>
    <t>Hippodonta capitata</t>
  </si>
  <si>
    <t>Melosira sp.</t>
  </si>
  <si>
    <t>Meridion anceps</t>
  </si>
  <si>
    <t>Navicula capitatoradiata</t>
  </si>
  <si>
    <t>Navicula cari</t>
  </si>
  <si>
    <t>Navicula clementis</t>
  </si>
  <si>
    <t>Navicula cryptocephala</t>
  </si>
  <si>
    <t>Navicula decussis</t>
  </si>
  <si>
    <t>Navicula elginensis</t>
  </si>
  <si>
    <t>Navicula hustedtii</t>
  </si>
  <si>
    <t>Navicula lanceolata</t>
  </si>
  <si>
    <t>Navicula leptostriata</t>
  </si>
  <si>
    <t>Navicula libonensis</t>
  </si>
  <si>
    <t>Navicula medioconvexa</t>
  </si>
  <si>
    <t>Navicula minima</t>
  </si>
  <si>
    <t>Navicula phyllepta</t>
  </si>
  <si>
    <t>Navicula radiosa</t>
  </si>
  <si>
    <t>Navicula sohrensis var. hassiaca</t>
  </si>
  <si>
    <t>Navicula stankovicii</t>
  </si>
  <si>
    <t>Navicula subminuscula</t>
  </si>
  <si>
    <t>Navicula subtilissima</t>
  </si>
  <si>
    <t>Navicula suchlandtii</t>
  </si>
  <si>
    <t xml:space="preserve">Navicula trivialis </t>
  </si>
  <si>
    <t>Navicula veneta</t>
  </si>
  <si>
    <t>Neidium sp.</t>
  </si>
  <si>
    <t>Nitzschia acicularis</t>
  </si>
  <si>
    <t>Nitzschia acula</t>
  </si>
  <si>
    <t>Nitzschia amphibia</t>
  </si>
  <si>
    <t>Nitzschia brevissima</t>
  </si>
  <si>
    <t>Nitzschia calida</t>
  </si>
  <si>
    <t>Nitzschia coarctata</t>
  </si>
  <si>
    <t>Nitzschia commutatoides</t>
  </si>
  <si>
    <t>Nitzschia constricta</t>
  </si>
  <si>
    <t>Nitzschia dissipata</t>
  </si>
  <si>
    <t>Nitzschia dissipata var. media</t>
  </si>
  <si>
    <t>Nitzschia fonticola</t>
  </si>
  <si>
    <t>Nitzschia inconspicua</t>
  </si>
  <si>
    <t>Nitzschia levidensis</t>
  </si>
  <si>
    <t>Nitzschia linearis</t>
  </si>
  <si>
    <t>Nitzschia palea</t>
  </si>
  <si>
    <t>Nitzschia paleacea</t>
  </si>
  <si>
    <t>Nitzschia perminuta</t>
  </si>
  <si>
    <t>Nitzschia pumila</t>
  </si>
  <si>
    <t>Nitzschia pura</t>
  </si>
  <si>
    <t>Nitzschia sigmoidea</t>
  </si>
  <si>
    <t>Nitzschia supralitorea</t>
  </si>
  <si>
    <t>Nitzschia tubicola</t>
  </si>
  <si>
    <t>Nitzschia vitrea</t>
  </si>
  <si>
    <t>Pinnularia divergentissima</t>
  </si>
  <si>
    <t>Pinnularia intermedia</t>
  </si>
  <si>
    <t>Pinnularia interrupta</t>
  </si>
  <si>
    <t>Pinnularia obscura</t>
  </si>
  <si>
    <t>Pinnularia pinnata</t>
  </si>
  <si>
    <t>Pinnularia pulchra var. angusta</t>
  </si>
  <si>
    <t>Pinnularia sp.</t>
  </si>
  <si>
    <t>Placoneis clementioides</t>
  </si>
  <si>
    <t>Planothidium lanceolata ssp. rostrata</t>
  </si>
  <si>
    <t>Pseudostaurosira brevistriata</t>
  </si>
  <si>
    <t>Pseudostaurosira sp.</t>
  </si>
  <si>
    <t>Reimeria sinuata</t>
  </si>
  <si>
    <t>Rhoicosphenia curvata</t>
  </si>
  <si>
    <t>Rhopalodia gibba</t>
  </si>
  <si>
    <t>Sellaphora bacillum</t>
  </si>
  <si>
    <t>Sellaphora pupula</t>
  </si>
  <si>
    <t>Stauroneis legumen</t>
  </si>
  <si>
    <t>Stauroneis phoenicenteron</t>
  </si>
  <si>
    <t>Staurosira construens var. binodis</t>
  </si>
  <si>
    <t>Staurosira construens var. elliptica</t>
  </si>
  <si>
    <t>Staurosira construens var. subsalina</t>
  </si>
  <si>
    <t>Staurosira construens var. venter</t>
  </si>
  <si>
    <t>Staurosira elliptica</t>
  </si>
  <si>
    <t>Staurosira leptostauron</t>
  </si>
  <si>
    <t>Staurosira sp.</t>
  </si>
  <si>
    <t>Staurosirella leptostauron</t>
  </si>
  <si>
    <t>Stephanocostis sp.</t>
  </si>
  <si>
    <t>Stephanocyclus meneghiniana</t>
  </si>
  <si>
    <t>Stephanodiscus hantzschii</t>
  </si>
  <si>
    <t>Stephanodiscus niagarae</t>
  </si>
  <si>
    <t>Stephanodiscus parvus</t>
  </si>
  <si>
    <t>Stephanodiscus rotula</t>
  </si>
  <si>
    <t>Stephanodiscus sp.</t>
  </si>
  <si>
    <t>Surirella angusta</t>
  </si>
  <si>
    <t>Surirella brebissonii</t>
  </si>
  <si>
    <t>Surirella ovalis</t>
  </si>
  <si>
    <t>Synedra berolinensis</t>
  </si>
  <si>
    <t>Synedra pulchella</t>
  </si>
  <si>
    <t>Synedra tenera</t>
  </si>
  <si>
    <t>Synedra ulna var. oxyrhynchus</t>
  </si>
  <si>
    <t>Tabellaria fenestrata</t>
  </si>
  <si>
    <t>Tetracyclus glans</t>
  </si>
  <si>
    <t>Actinastrum gracilimum</t>
  </si>
  <si>
    <t xml:space="preserve">Ankistrodesmus falcatus </t>
  </si>
  <si>
    <t>Ankistrodesmus falcatus var. tumidus</t>
  </si>
  <si>
    <t>Ankistrodesmus spiralis</t>
  </si>
  <si>
    <t>Botryococcus braunii</t>
  </si>
  <si>
    <t>Characium ambiguum</t>
  </si>
  <si>
    <t>Characium gracilipes</t>
  </si>
  <si>
    <t>Chlorella vulgaris</t>
  </si>
  <si>
    <t>Closterium sp.</t>
  </si>
  <si>
    <t>Cosmarium sp.</t>
  </si>
  <si>
    <t>Crucigenia apiculata</t>
  </si>
  <si>
    <t>Crucigenia crucifera</t>
  </si>
  <si>
    <t>Crucigenia quadrata</t>
  </si>
  <si>
    <t>Crucigeniella apiculata</t>
  </si>
  <si>
    <t>Dictyosphaerium pulchellum</t>
  </si>
  <si>
    <t>Elakatothrix viridis</t>
  </si>
  <si>
    <t>Gloeocystis planctonica</t>
  </si>
  <si>
    <t>Gloeocystis vesiculosa</t>
  </si>
  <si>
    <t>Golenkinia paucispina</t>
  </si>
  <si>
    <t>Kirchneriella lunaris</t>
  </si>
  <si>
    <t>Microspora elegans</t>
  </si>
  <si>
    <t>Monoraphidium mirabile</t>
  </si>
  <si>
    <t>Oocystis parva</t>
  </si>
  <si>
    <t>Oocystis sp.</t>
  </si>
  <si>
    <t>Oocystis submarina</t>
  </si>
  <si>
    <t>Pediastrum boryanum</t>
  </si>
  <si>
    <t>Pediastrum duplex var. clathratum</t>
  </si>
  <si>
    <t>Pediastrum simplex</t>
  </si>
  <si>
    <t>Pediastrum simplex var. duodenarium</t>
  </si>
  <si>
    <t>Pediastrum tetras</t>
  </si>
  <si>
    <t>Planktosphaeria gelatinosa</t>
  </si>
  <si>
    <t>Quadrigula lacustris</t>
  </si>
  <si>
    <t>Scenedesmus abundans</t>
  </si>
  <si>
    <t>Scenedesmus acuminatus</t>
  </si>
  <si>
    <t>Scenedesmus bijuga</t>
  </si>
  <si>
    <t>Scenedesmus denticulatus</t>
  </si>
  <si>
    <t>Scenedesmus dimorphus</t>
  </si>
  <si>
    <t>Scenedesmus quadricauda</t>
  </si>
  <si>
    <t>Scenedesmus sp.</t>
  </si>
  <si>
    <t>Selenastrum bibraianum</t>
  </si>
  <si>
    <t>Staurastrum sp.</t>
  </si>
  <si>
    <t>Stauridium tetras</t>
  </si>
  <si>
    <t>Tetrabaena socialis</t>
  </si>
  <si>
    <t>Tetraedron gracile</t>
  </si>
  <si>
    <t>Ulothrix sp.</t>
  </si>
  <si>
    <t>Volvox sp.</t>
  </si>
  <si>
    <t>Westella botryoides</t>
  </si>
  <si>
    <t>Westella linearis</t>
  </si>
  <si>
    <t>Mallomonas pseudocoronata</t>
  </si>
  <si>
    <t>Cryptomonas sp.</t>
  </si>
  <si>
    <t>Rhodomonas sp.</t>
  </si>
  <si>
    <t>Uroglenopsis americana</t>
  </si>
  <si>
    <t>Anabaena circinalis</t>
  </si>
  <si>
    <t>Anabaenopsis circularis</t>
  </si>
  <si>
    <t>Aphanizomenon flos-aquae</t>
  </si>
  <si>
    <t>Aphanizomenon sp.</t>
  </si>
  <si>
    <t>Aphanocapsa delicatissima</t>
  </si>
  <si>
    <t>Aphanocapsa elachista</t>
  </si>
  <si>
    <t>Aphanocapsa incerta</t>
  </si>
  <si>
    <t>Aphanocapsa planctonica</t>
  </si>
  <si>
    <t>Aphanocapsa pulchra</t>
  </si>
  <si>
    <t>Aphanocapsa sp.</t>
  </si>
  <si>
    <t>Aphanothece clathrata</t>
  </si>
  <si>
    <t xml:space="preserve">Aphanothece smithii </t>
  </si>
  <si>
    <t>Calothrix sp.</t>
  </si>
  <si>
    <t>Chroococcus dispersus var. minor</t>
  </si>
  <si>
    <t>Cylindrospermopsis curvispora</t>
  </si>
  <si>
    <t>Dactylococcopsis acicularis</t>
  </si>
  <si>
    <t>Dactylococcopsis rhaphidioides</t>
  </si>
  <si>
    <t>Dactylococcopsis fascicularis</t>
  </si>
  <si>
    <t>Gomphosphaeria sp.</t>
  </si>
  <si>
    <t>Leptolyngbya sp.</t>
  </si>
  <si>
    <t>Limnothrix sp.</t>
  </si>
  <si>
    <t>Lyngbya sp.</t>
  </si>
  <si>
    <t>Merismopedia warmingiana</t>
  </si>
  <si>
    <t>Merismopedia punctata</t>
  </si>
  <si>
    <t xml:space="preserve">Merismopedia tenuis </t>
  </si>
  <si>
    <t>Merismopedia tenuissima</t>
  </si>
  <si>
    <t>Microcystis aeruginosa</t>
  </si>
  <si>
    <t>Oscillatoria nitida</t>
  </si>
  <si>
    <t>Oscillatoria sp.</t>
  </si>
  <si>
    <t>Snowella lacustris</t>
  </si>
  <si>
    <t>Spirulina major</t>
  </si>
  <si>
    <t>Spirulina subsalsa</t>
  </si>
  <si>
    <t>Woronichinia karelica</t>
  </si>
  <si>
    <t>Euglena acus</t>
  </si>
  <si>
    <t>Euglenophyta</t>
  </si>
  <si>
    <t>Euglena gracilis</t>
  </si>
  <si>
    <t>Euglena oxyuris</t>
  </si>
  <si>
    <t xml:space="preserve">Phacus sp. </t>
  </si>
  <si>
    <t>Trachelomonas crebea</t>
  </si>
  <si>
    <t>Trachelomonas hispida</t>
  </si>
  <si>
    <t>Trachelomonas lacustris</t>
  </si>
  <si>
    <t>Trachelomonas sp.</t>
  </si>
  <si>
    <t>Trachelomonas volvocina</t>
  </si>
  <si>
    <t xml:space="preserve">Ceratium cornutum </t>
  </si>
  <si>
    <t>Pyrrophyta</t>
  </si>
  <si>
    <t>Ceratium hirundinella</t>
  </si>
  <si>
    <t>Gymnodinium palustre</t>
  </si>
  <si>
    <t>Peridinium sp.</t>
  </si>
  <si>
    <t>Peridinium umbonatum</t>
  </si>
  <si>
    <t>Elakatothrix gelatinosa</t>
  </si>
  <si>
    <t>Cymbella designata</t>
  </si>
  <si>
    <t>Navicula margalithii</t>
  </si>
  <si>
    <t>Stigeoclonium tenue</t>
  </si>
  <si>
    <t>Quadrigula closteroides</t>
  </si>
  <si>
    <t>Palmodictyon sp.</t>
  </si>
  <si>
    <t>Oocystis pusila</t>
  </si>
  <si>
    <t>Nephrocytium lunatum</t>
  </si>
  <si>
    <t>Achnanthes exigua</t>
  </si>
  <si>
    <t>Eunotia exigua</t>
  </si>
  <si>
    <t>Sellaphora americana</t>
  </si>
  <si>
    <t>Cyclotella pseudostelligera</t>
  </si>
  <si>
    <t>Encyonema latens</t>
  </si>
  <si>
    <t>Encyonema perpusillum</t>
  </si>
  <si>
    <t>Epithemia adnata</t>
  </si>
  <si>
    <t>Selenastrum gracile</t>
  </si>
  <si>
    <t>Phormidium sp.</t>
  </si>
  <si>
    <t>Aulacoseira ambigua</t>
  </si>
  <si>
    <t>Crucigenia rectangularis</t>
  </si>
  <si>
    <t>Spirogyra sp.</t>
  </si>
  <si>
    <t>Didymosphenia geminata</t>
  </si>
  <si>
    <t>Ctenophora pulchella</t>
  </si>
  <si>
    <t>Cymbella budayana</t>
  </si>
  <si>
    <t>Stauroneis anceps</t>
  </si>
  <si>
    <t>Pinnularia subcapitata</t>
  </si>
  <si>
    <t>Nitzschia capitellata</t>
  </si>
  <si>
    <t>Meridion circulare</t>
  </si>
  <si>
    <t>Cymbella ocellata</t>
  </si>
  <si>
    <t>Ulothrix subtilissima</t>
  </si>
  <si>
    <t>Eunotia intermedia</t>
  </si>
  <si>
    <t>Trachelomonas dybowskii</t>
  </si>
  <si>
    <t>Encyonema silesiacum</t>
  </si>
  <si>
    <t>Euglena sp.</t>
  </si>
  <si>
    <t>Oocystis borgei</t>
  </si>
  <si>
    <t>Oocystis lacustris</t>
  </si>
  <si>
    <t>Chroococcus minimus</t>
  </si>
  <si>
    <t>Anabaena spiroides</t>
  </si>
  <si>
    <t>Gomphosphaeria lacustris</t>
  </si>
  <si>
    <t>Pseudanabaena limnetica</t>
  </si>
  <si>
    <t>Caloneis alpestris</t>
  </si>
  <si>
    <t>Oedogonium sp.</t>
  </si>
  <si>
    <t>Pinnularia similis</t>
  </si>
  <si>
    <t>Achnanthidium trinodis</t>
  </si>
  <si>
    <t>Teilingia sp.</t>
  </si>
  <si>
    <t>Aphanocapsa holsatica</t>
  </si>
  <si>
    <t>Pandorina morum</t>
  </si>
  <si>
    <t>Synedra cyclopum</t>
  </si>
  <si>
    <t>Trachelomonas pulcherrima</t>
  </si>
  <si>
    <t>Puncticulata bodanica</t>
  </si>
  <si>
    <t>Nitzschia nana</t>
  </si>
  <si>
    <t>Cryptomonas erosa</t>
  </si>
  <si>
    <t>Cymbella naviculiformis</t>
  </si>
  <si>
    <t>Peridinium limbatum</t>
  </si>
  <si>
    <t>Diploneis oblongella</t>
  </si>
  <si>
    <t>Achnanthes suchlandtii</t>
  </si>
  <si>
    <t>Dictyosphaerium ehrenbergianum</t>
  </si>
  <si>
    <t>Closteriopsis longissima</t>
  </si>
  <si>
    <t>Amphora libyca</t>
  </si>
  <si>
    <t>Navicula reinhardtii</t>
  </si>
  <si>
    <t>Navicula menisculus</t>
  </si>
  <si>
    <t>Diatoma tenue</t>
  </si>
  <si>
    <t>Navicula cryptocephala var. veneta</t>
  </si>
  <si>
    <t>Navicula rhynchocephala</t>
  </si>
  <si>
    <t>Nitzschia frustulum</t>
  </si>
  <si>
    <t>Navicula explanata</t>
  </si>
  <si>
    <t>Diatoma sp.</t>
  </si>
  <si>
    <t>Diploneis parma</t>
  </si>
  <si>
    <t>Trachelomonas cylindrica</t>
  </si>
  <si>
    <t>Pediastrum duplex</t>
  </si>
  <si>
    <t>Trachelomonas pulchella</t>
  </si>
  <si>
    <t>Rossithidium linearis</t>
  </si>
  <si>
    <t>Trachelomonas varians</t>
  </si>
  <si>
    <t>Pseudostaurosira robusta</t>
  </si>
  <si>
    <t>Stephanodiscus medius</t>
  </si>
  <si>
    <t>Chroococcus prescotti</t>
  </si>
  <si>
    <t>Diploneis puella</t>
  </si>
  <si>
    <t>Eunotia incisa</t>
  </si>
  <si>
    <t>Aulacoseira italica</t>
  </si>
  <si>
    <t>Urosolenia eriensis</t>
  </si>
  <si>
    <t>Bacillaria paxillifer</t>
  </si>
  <si>
    <t>Cryptomonas ovalis</t>
  </si>
  <si>
    <t>Geissleria decussis</t>
  </si>
  <si>
    <t>Navicula viridula</t>
  </si>
  <si>
    <t>Pseudanabaena sp.</t>
  </si>
  <si>
    <t>Characium sp.</t>
  </si>
  <si>
    <t>Chrysosphaerella sp.</t>
  </si>
  <si>
    <t>Synedra mazamaensis</t>
  </si>
  <si>
    <t>Neidium ampliatum</t>
  </si>
  <si>
    <t>Trachelomonas pulcherrima var. minor</t>
  </si>
  <si>
    <t>Mallomonas alpina</t>
  </si>
  <si>
    <t>Quadrigula chodatii</t>
  </si>
  <si>
    <t>Diadesmis contenta var. biceps</t>
  </si>
  <si>
    <t>Xanthophyta</t>
  </si>
  <si>
    <t>Nitzschia flexa</t>
  </si>
  <si>
    <t>Amphora montana</t>
  </si>
  <si>
    <t>Discostella pseudostelligera</t>
  </si>
  <si>
    <t>Glenodinium palustre</t>
  </si>
  <si>
    <t>Glenodinium quadridens</t>
  </si>
  <si>
    <t>Glenodinium borgei</t>
  </si>
  <si>
    <t>Monoraphidium arcuatum</t>
  </si>
  <si>
    <t>Stephanodiscus subtranssylvanicus</t>
  </si>
  <si>
    <t>Navicula absoluta</t>
  </si>
  <si>
    <t>Gomphoneis sp.</t>
  </si>
  <si>
    <t>Martyana sp.</t>
  </si>
  <si>
    <t>Psammothidium sp.</t>
  </si>
  <si>
    <t>Achnanthes biasolettiana</t>
  </si>
  <si>
    <t>Peridinium cinctum</t>
  </si>
  <si>
    <t>Chlorella sp.</t>
  </si>
  <si>
    <t>Cymbella microcephala</t>
  </si>
  <si>
    <t>Glenodinium sp.</t>
  </si>
  <si>
    <t>Peridinium cinctum var. tuberosum</t>
  </si>
  <si>
    <t>Tetraedron muticum</t>
  </si>
  <si>
    <t>Aphanothece sp.</t>
  </si>
  <si>
    <t>Gymnodinium sp.</t>
  </si>
  <si>
    <t>Ochromonas sp.</t>
  </si>
  <si>
    <t>Eunotia arculus</t>
  </si>
  <si>
    <t>Lemnicola hungarica</t>
  </si>
  <si>
    <t>Synedra acus</t>
  </si>
  <si>
    <t>Diploneis marginestriata</t>
  </si>
  <si>
    <t>Mayamaea sp.</t>
  </si>
  <si>
    <t>Surirella crumena</t>
  </si>
  <si>
    <t>Nitzschia diversa</t>
  </si>
  <si>
    <t>Caloneis bacillum</t>
  </si>
  <si>
    <t>Navicula submuralis</t>
  </si>
  <si>
    <t>Gyrosigma spencerii</t>
  </si>
  <si>
    <t>Fragilaria vaucheriae</t>
  </si>
  <si>
    <t>Psammothidium bioretti</t>
  </si>
  <si>
    <t>Surirella minuta</t>
  </si>
  <si>
    <t>Pseudostaurosira pseudoconstruens</t>
  </si>
  <si>
    <t>Diadesmis contenta</t>
  </si>
  <si>
    <t>Achnanthes peragalli</t>
  </si>
  <si>
    <t>Surirella linearis</t>
  </si>
  <si>
    <t>Nitzschia sublinearis</t>
  </si>
  <si>
    <t>Cyclostephanos sp.</t>
  </si>
  <si>
    <t>Planothidium frequentissimum</t>
  </si>
  <si>
    <t>Cyclotella meneghiniana</t>
  </si>
  <si>
    <t>Achnanthes ingratiformis</t>
  </si>
  <si>
    <t>Schizothrix sp.</t>
  </si>
  <si>
    <t>Gymnodinium discoidale</t>
  </si>
  <si>
    <t>Planothidium oestrupii</t>
  </si>
  <si>
    <t>Frustulia weinholdii</t>
  </si>
  <si>
    <t>Encyonema gracile</t>
  </si>
  <si>
    <t>Pinnularia nodosa</t>
  </si>
  <si>
    <t>Caloneis sp.</t>
  </si>
  <si>
    <t>Diatoma hyemalis</t>
  </si>
  <si>
    <t>Pinnularia rupestris</t>
  </si>
  <si>
    <t>Tabularia fasciculata</t>
  </si>
  <si>
    <t>Eucocconeis flexella</t>
  </si>
  <si>
    <t>Achnanthes rossii</t>
  </si>
  <si>
    <t>Navicula dissipata</t>
  </si>
  <si>
    <t>Pinnularia subrostrata</t>
  </si>
  <si>
    <t>Rhodophyta</t>
  </si>
  <si>
    <t>Audouinella sp.</t>
  </si>
  <si>
    <t>Frustulia vulgaris</t>
  </si>
  <si>
    <t>Nitzschia hantzschiana</t>
  </si>
  <si>
    <t>Eunotia sepentrionalis</t>
  </si>
  <si>
    <t>Achnanthes ventralis</t>
  </si>
  <si>
    <t>Tabellaria ventricosa</t>
  </si>
  <si>
    <t>Synura sp.</t>
  </si>
  <si>
    <t>Synedra nana</t>
  </si>
  <si>
    <t>Trachelomonas planctonica</t>
  </si>
  <si>
    <t>Achnanthidium exiguum</t>
  </si>
  <si>
    <t>Craticula sp.</t>
  </si>
  <si>
    <t>Craticula buderi</t>
  </si>
  <si>
    <t>Achnanthes pseudoswazi</t>
  </si>
  <si>
    <t>Luticola sp.</t>
  </si>
  <si>
    <t>Nitzschia intermedia</t>
  </si>
  <si>
    <t>Navicula phylleptosoma</t>
  </si>
  <si>
    <t>Hantzschia distinctepunctata</t>
  </si>
  <si>
    <t>Cocconeis pediculus</t>
  </si>
  <si>
    <t>Hippodonta sp.</t>
  </si>
  <si>
    <t>Navicula detenta</t>
  </si>
  <si>
    <t>Neidium affine</t>
  </si>
  <si>
    <t>Navicula digitoradiata</t>
  </si>
  <si>
    <t>Schroederia robusta</t>
  </si>
  <si>
    <t>Aphanizomenon gracile</t>
  </si>
  <si>
    <t>Kirchneriella contorta</t>
  </si>
  <si>
    <t>Closteriopsis sp.</t>
  </si>
  <si>
    <t>Planktothrix agardhii</t>
  </si>
  <si>
    <t>Ulnaria delicatissima</t>
  </si>
  <si>
    <t>Achnanthes bahusiensis</t>
  </si>
  <si>
    <t>Achnanthes bioretii</t>
  </si>
  <si>
    <t>Achnanthes catenata</t>
  </si>
  <si>
    <t>Achnanthes chlidanos</t>
  </si>
  <si>
    <t>Achnanthes conspicua</t>
  </si>
  <si>
    <t>Achnanthes delicatula</t>
  </si>
  <si>
    <t>Achnanthes didyma</t>
  </si>
  <si>
    <t>Achnanthes distincta</t>
  </si>
  <si>
    <t>Achnanthes exilis</t>
  </si>
  <si>
    <t>Achnanthes grana</t>
  </si>
  <si>
    <t>Achnanthes helvetica</t>
  </si>
  <si>
    <t>Achnanthes hintzii</t>
  </si>
  <si>
    <t>Achnanthes holsatica</t>
  </si>
  <si>
    <t>Achnanthes hungarica</t>
  </si>
  <si>
    <t>Achnanthes kryophila</t>
  </si>
  <si>
    <t>Achnanthes levanderi</t>
  </si>
  <si>
    <t>Achnanthes lutheri</t>
  </si>
  <si>
    <t>Achnanthes petersenii</t>
  </si>
  <si>
    <t>Achnanthes reversa</t>
  </si>
  <si>
    <t>Achnanthes stewartii</t>
  </si>
  <si>
    <t>Achnanthes subatomoides</t>
  </si>
  <si>
    <t>Achnanthes subexigua</t>
  </si>
  <si>
    <t>Achnanthidium catenatum</t>
  </si>
  <si>
    <t>Achnanthidium delicatulum</t>
  </si>
  <si>
    <t>Achnanthidium duthiei</t>
  </si>
  <si>
    <t>Achnanthidium hungaricum</t>
  </si>
  <si>
    <t>Achnanthidium ventralis</t>
  </si>
  <si>
    <t>Actinocyclus normanii</t>
  </si>
  <si>
    <t>Adlafia aquaeductae</t>
  </si>
  <si>
    <t>Adlafia bryophila</t>
  </si>
  <si>
    <t>Adlafia minuscula</t>
  </si>
  <si>
    <t>Adlafia sp.</t>
  </si>
  <si>
    <t>Amphipleura pellucida</t>
  </si>
  <si>
    <t>Amphiprora sp.</t>
  </si>
  <si>
    <t>Amphora aequalis</t>
  </si>
  <si>
    <t>Amphora coffeaeformis</t>
  </si>
  <si>
    <t>Amphora commutata</t>
  </si>
  <si>
    <t>Amphora delicatissima</t>
  </si>
  <si>
    <t>Amphora holsatica</t>
  </si>
  <si>
    <t>Amphora veneta</t>
  </si>
  <si>
    <t>Aneumastus apiculatus</t>
  </si>
  <si>
    <t>Aneumastus pseudotusculus</t>
  </si>
  <si>
    <t>Aneumastus sp.</t>
  </si>
  <si>
    <t>Aneumastus tusculus</t>
  </si>
  <si>
    <t>Anomoeoneis brachysira</t>
  </si>
  <si>
    <t>Anomoeoneis sphaerophora</t>
  </si>
  <si>
    <t>Anomoeoneis sp.</t>
  </si>
  <si>
    <t>Aulacoseira muzzanensis</t>
  </si>
  <si>
    <t>Bacillaria paradoxa</t>
  </si>
  <si>
    <t>Brachysira sp.</t>
  </si>
  <si>
    <t>Brachysira vitrea</t>
  </si>
  <si>
    <t>Caloneis aerophila</t>
  </si>
  <si>
    <t>Caloneis amphisbaena</t>
  </si>
  <si>
    <t>Caloneis budensis</t>
  </si>
  <si>
    <t>Caloneis lauta</t>
  </si>
  <si>
    <t>Caloneis limosa</t>
  </si>
  <si>
    <t>Caloneis macedonica</t>
  </si>
  <si>
    <t>Caloneis pulchra</t>
  </si>
  <si>
    <t>Caloneis tenuis</t>
  </si>
  <si>
    <t>Caloneis undulata</t>
  </si>
  <si>
    <t>Caloneis ventricosa</t>
  </si>
  <si>
    <t>Capartogramma crucicula</t>
  </si>
  <si>
    <t>Cavinula pseudoscutiformis</t>
  </si>
  <si>
    <t>Chamaepinnularia mediocris</t>
  </si>
  <si>
    <t>Cocconeis sp.</t>
  </si>
  <si>
    <t>Craticula accomoda</t>
  </si>
  <si>
    <t>Craticula acidoclinata</t>
  </si>
  <si>
    <t>Craticula ambigua</t>
  </si>
  <si>
    <t>Craticula cuspidata</t>
  </si>
  <si>
    <t>Craticula dissociata</t>
  </si>
  <si>
    <t>Craticula elkab</t>
  </si>
  <si>
    <t>Craticula halophila</t>
  </si>
  <si>
    <t>Craticula minusculoides</t>
  </si>
  <si>
    <t>Craticula molesta</t>
  </si>
  <si>
    <t>Craticula molestiformis</t>
  </si>
  <si>
    <t>Craticula riparia var. mollenhaueri</t>
  </si>
  <si>
    <t>Craticula submolesta</t>
  </si>
  <si>
    <t>Craticula vixnegligenda</t>
  </si>
  <si>
    <t>Cyclostephanos dubius</t>
  </si>
  <si>
    <t>Cyclostephanos invisitatus</t>
  </si>
  <si>
    <t>Cyclostephanos tholiformis</t>
  </si>
  <si>
    <t>Cyclotella amphisbaena</t>
  </si>
  <si>
    <t>Cyclotella antiqua</t>
  </si>
  <si>
    <t>Cyclotella arctica</t>
  </si>
  <si>
    <t>Cyclotella bodanica var. lemanica</t>
  </si>
  <si>
    <t>Cyclotella comensis</t>
  </si>
  <si>
    <t>Cyclotella distinguenda</t>
  </si>
  <si>
    <t>Cyclotella glabriuscula</t>
  </si>
  <si>
    <t>Cyclotella praetermissa</t>
  </si>
  <si>
    <t>Cyclotella rossii</t>
  </si>
  <si>
    <t>Cyclotella schumannii</t>
  </si>
  <si>
    <t>Cyclotella silesiaca</t>
  </si>
  <si>
    <t>Cyclotella turgidula</t>
  </si>
  <si>
    <t>Cymatopleura elliptica</t>
  </si>
  <si>
    <t>Cymatopleura sp.</t>
  </si>
  <si>
    <t>Cymbella affiniformis</t>
  </si>
  <si>
    <t>Cymbella arctica</t>
  </si>
  <si>
    <t>Cymbella caespitosa</t>
  </si>
  <si>
    <t>Cymbella cesatii</t>
  </si>
  <si>
    <t>Cymbella cymbiformis var. nonpunctuata</t>
  </si>
  <si>
    <t>Cymbella delicatissima</t>
  </si>
  <si>
    <t>Cymbella delicatula</t>
  </si>
  <si>
    <t>Cymbella descripta</t>
  </si>
  <si>
    <t>Cymbella dorsenotata</t>
  </si>
  <si>
    <t>Cymbella helmckei</t>
  </si>
  <si>
    <t>Cymbella helvetica</t>
  </si>
  <si>
    <t>Cymbella hungarica</t>
  </si>
  <si>
    <t>Cymbella hustedtii</t>
  </si>
  <si>
    <t>Cymbella lacustris</t>
  </si>
  <si>
    <t>Cymbella lanceolata</t>
  </si>
  <si>
    <t>Cymbella lata</t>
  </si>
  <si>
    <t>Cymbella mexicana</t>
  </si>
  <si>
    <t>Cymbella minuta</t>
  </si>
  <si>
    <t>Cymbella muelleri</t>
  </si>
  <si>
    <t>Cymbella neogena</t>
  </si>
  <si>
    <t>Cymbella perpusilla</t>
  </si>
  <si>
    <t>Cymbella proxima</t>
  </si>
  <si>
    <t>Cymbella similis</t>
  </si>
  <si>
    <t>Cymbella simonsenii</t>
  </si>
  <si>
    <t>Cymbella stelligera</t>
  </si>
  <si>
    <t>Cymbella subcuspidata</t>
  </si>
  <si>
    <t>Cymbella tumidula</t>
  </si>
  <si>
    <t>Cymbellonitzschia diluviana</t>
  </si>
  <si>
    <t>Cymbopleura angustata var. tenuis</t>
  </si>
  <si>
    <t>Cymbopleura naviculiformis</t>
  </si>
  <si>
    <t>Cymbopleura subcuspidata</t>
  </si>
  <si>
    <t>Denticula elegans</t>
  </si>
  <si>
    <t>Denticula sp.</t>
  </si>
  <si>
    <t>Denticula subtilis</t>
  </si>
  <si>
    <t>Denticula tenuis</t>
  </si>
  <si>
    <t>Diatoma anceps</t>
  </si>
  <si>
    <t>Diatoma vulgare</t>
  </si>
  <si>
    <t>Diploneis modica</t>
  </si>
  <si>
    <t>Diploneis oculata</t>
  </si>
  <si>
    <t>Diploneis subovalis</t>
  </si>
  <si>
    <t>Discostella stelligera</t>
  </si>
  <si>
    <t>Ellerbeckia arenaria</t>
  </si>
  <si>
    <t>Encyonema caespitosum</t>
  </si>
  <si>
    <t>Encyonema mesianum</t>
  </si>
  <si>
    <t>Encyonema obscurum</t>
  </si>
  <si>
    <t>Encyonema prostratum</t>
  </si>
  <si>
    <t>Encyonema sp.</t>
  </si>
  <si>
    <t>Encyonema tasmaniense</t>
  </si>
  <si>
    <t>Encyonopsis microcephala</t>
  </si>
  <si>
    <t>Encyonopsis minutum</t>
  </si>
  <si>
    <t>Entomoneis sp.</t>
  </si>
  <si>
    <t>Epithemia argus</t>
  </si>
  <si>
    <t>Epithemia hyndmanni</t>
  </si>
  <si>
    <t>Epithemia turgida var. westermannii</t>
  </si>
  <si>
    <t>Eunotia arcus</t>
  </si>
  <si>
    <t>Eunotia bilunaris var. linearis</t>
  </si>
  <si>
    <t>Eunotia circumborealis</t>
  </si>
  <si>
    <t>Eunotia crista-galli</t>
  </si>
  <si>
    <t>Eunotia dianae-stitinensis</t>
  </si>
  <si>
    <t>Eunotia fallax var. groenlandica</t>
  </si>
  <si>
    <t>Eunotia formica</t>
  </si>
  <si>
    <t>Eunotia glacialis</t>
  </si>
  <si>
    <t>Eunotia meisteri</t>
  </si>
  <si>
    <t>Eunotia minor</t>
  </si>
  <si>
    <t>Eunotia monodon</t>
  </si>
  <si>
    <t>Eunotia nymanniana</t>
  </si>
  <si>
    <t>Eunotia pectinalis</t>
  </si>
  <si>
    <t>Eunotia silvahercynia</t>
  </si>
  <si>
    <t>Eunotia tecta</t>
  </si>
  <si>
    <t>Fallacia pygmaea</t>
  </si>
  <si>
    <t>Fragilaria berolinensis</t>
  </si>
  <si>
    <t>Fragilaria brevistriata</t>
  </si>
  <si>
    <t>Fragilaria delicatissima</t>
  </si>
  <si>
    <t>Fragilaria goulardii</t>
  </si>
  <si>
    <t>Fragilaria leptostauron</t>
  </si>
  <si>
    <t>Fragilaria nitzschioides</t>
  </si>
  <si>
    <t>Fragilaria parasitica</t>
  </si>
  <si>
    <t>Fragilaria reicheltii</t>
  </si>
  <si>
    <t>Fragilaria robusta</t>
  </si>
  <si>
    <t>Frustulia crassinervia</t>
  </si>
  <si>
    <t>Frustulia marginata</t>
  </si>
  <si>
    <t>Frustulia rhomboides var. amphipleuroides</t>
  </si>
  <si>
    <t>Geissleria paludosa</t>
  </si>
  <si>
    <t>Geissleria similis</t>
  </si>
  <si>
    <t>Gomphocymbellopsis ancyli</t>
  </si>
  <si>
    <t>Gomphoneis eriense</t>
  </si>
  <si>
    <t>Gomphoneis eriense var. variabilis</t>
  </si>
  <si>
    <t>Gomphoneis herculeana</t>
  </si>
  <si>
    <t>Gomphoneis olivacea</t>
  </si>
  <si>
    <t>Gomphoneis olivacea var. calcarea</t>
  </si>
  <si>
    <t>Gomphonema acuminatum var. pusillum</t>
  </si>
  <si>
    <t>Gomphonema acutiusculum</t>
  </si>
  <si>
    <t>Gomphonema affine</t>
  </si>
  <si>
    <t>Gomphonema anjae</t>
  </si>
  <si>
    <t>Gomphonema bohemicum</t>
  </si>
  <si>
    <t>Gomphonema clavatulum</t>
  </si>
  <si>
    <t>Gomphonema drutelingense</t>
  </si>
  <si>
    <t>Gomphonema grovei</t>
  </si>
  <si>
    <t>Gomphonema hebridense</t>
  </si>
  <si>
    <t>Gomphonema insigne</t>
  </si>
  <si>
    <t>Gomphonema insigniforme</t>
  </si>
  <si>
    <t>Gomphonema lingulatum</t>
  </si>
  <si>
    <t>Gomphonema longilineare</t>
  </si>
  <si>
    <t>Gomphonema olivaceum var. calcareum</t>
  </si>
  <si>
    <t>Gomphonema olivaceum var. minutissima</t>
  </si>
  <si>
    <t>Gomphonema parvulum var. exilissimum</t>
  </si>
  <si>
    <t>Gomphonema pseudoaugur</t>
  </si>
  <si>
    <t>Gomphonema pseudotenellum</t>
  </si>
  <si>
    <t>Gomphonema pumilum</t>
  </si>
  <si>
    <t>Gomphonema sarcophagus</t>
  </si>
  <si>
    <t>Gomphonema sphaerophorum</t>
  </si>
  <si>
    <t>Gomphonema tenellum</t>
  </si>
  <si>
    <t>Gomphonema utae</t>
  </si>
  <si>
    <t>Gyrosigma acuminatum</t>
  </si>
  <si>
    <t>Gyrosigma attenuatum</t>
  </si>
  <si>
    <t>Gyrosigma nodiferum</t>
  </si>
  <si>
    <t>Gyrosigma obscurum</t>
  </si>
  <si>
    <t>Gyrosigma scalproides</t>
  </si>
  <si>
    <t>Gyrosigma wansbeckii</t>
  </si>
  <si>
    <t>Hannaea sp.</t>
  </si>
  <si>
    <t>Hantzschia sp.</t>
  </si>
  <si>
    <t>Hantzschia virgata</t>
  </si>
  <si>
    <t>Hippodonta avittata</t>
  </si>
  <si>
    <t>Hippodonta costulata</t>
  </si>
  <si>
    <t>Hippodonta coxiae</t>
  </si>
  <si>
    <t>Hippodonta hungarica</t>
  </si>
  <si>
    <t>Hippodonta subcostulata</t>
  </si>
  <si>
    <t>Kolbesia ploenensis</t>
  </si>
  <si>
    <t>Luticola goeppertiana</t>
  </si>
  <si>
    <t>Luticola mutica</t>
  </si>
  <si>
    <t>Luticola muticoides</t>
  </si>
  <si>
    <t>Martyana martyi</t>
  </si>
  <si>
    <t>Mastogloia braunii</t>
  </si>
  <si>
    <t>Mastogloia elliptica</t>
  </si>
  <si>
    <t>Mastogloia smithii</t>
  </si>
  <si>
    <t>Mastogloia sp.</t>
  </si>
  <si>
    <t>Mayamaea agrestis</t>
  </si>
  <si>
    <t>Mayamaea atomus var. permitis</t>
  </si>
  <si>
    <t>Meridion circulare var. capitatum</t>
  </si>
  <si>
    <t>Meridion circulare var. constrictum</t>
  </si>
  <si>
    <t>Navicula angusta</t>
  </si>
  <si>
    <t>Navicula angustata</t>
  </si>
  <si>
    <t>Navicula aquaedurae</t>
  </si>
  <si>
    <t>Navicula arkona</t>
  </si>
  <si>
    <t>Navicula arvensis</t>
  </si>
  <si>
    <t>Navicula atomus</t>
  </si>
  <si>
    <t>Navicula austrocollegarum</t>
  </si>
  <si>
    <t>Navicula bacilloides</t>
  </si>
  <si>
    <t>Navicula bryophila</t>
  </si>
  <si>
    <t>Navicula capitata</t>
  </si>
  <si>
    <t>Navicula capitata var. hungarica</t>
  </si>
  <si>
    <t>Navicula cariocincta</t>
  </si>
  <si>
    <t>Navicula caterva</t>
  </si>
  <si>
    <t>Navicula cincta</t>
  </si>
  <si>
    <t>Navicula cryptolyra</t>
  </si>
  <si>
    <t>Navicula cryptotenella</t>
  </si>
  <si>
    <t>Navicula cuspidata</t>
  </si>
  <si>
    <t>Navicula denticulata</t>
  </si>
  <si>
    <t>Navicula eidrigeana</t>
  </si>
  <si>
    <t>Navicula erifuga</t>
  </si>
  <si>
    <t>Navicula exigua</t>
  </si>
  <si>
    <t>Navicula gastrum</t>
  </si>
  <si>
    <t>Navicula globulifera</t>
  </si>
  <si>
    <t>Navicula goeppertiana</t>
  </si>
  <si>
    <t>Navicula hasta</t>
  </si>
  <si>
    <t>Navicula hofmanniae</t>
  </si>
  <si>
    <t>Navicula hungarica</t>
  </si>
  <si>
    <t>Navicula ingrata</t>
  </si>
  <si>
    <t>Navicula jaagii</t>
  </si>
  <si>
    <t>Navicula kuelbsii</t>
  </si>
  <si>
    <t>Navicula lenzii</t>
  </si>
  <si>
    <t>Navicula levanderii</t>
  </si>
  <si>
    <t>Navicula microcari</t>
  </si>
  <si>
    <t>Navicula minuscula</t>
  </si>
  <si>
    <t>Navicula minuta</t>
  </si>
  <si>
    <t>Navicula mutica</t>
  </si>
  <si>
    <t>Navicula namibica</t>
  </si>
  <si>
    <t>Navicula nivalis</t>
  </si>
  <si>
    <t>Navicula oppugnata</t>
  </si>
  <si>
    <t>Navicula peregrina</t>
  </si>
  <si>
    <t>Navicula placentula</t>
  </si>
  <si>
    <t>Navicula porifera var. opportuna</t>
  </si>
  <si>
    <t>Navicula pseudolanceolata</t>
  </si>
  <si>
    <t>Navicula pseudonivalis</t>
  </si>
  <si>
    <t>Navicula pseudoppugnata</t>
  </si>
  <si>
    <t>Navicula pygmaea</t>
  </si>
  <si>
    <t>Navicula radiosiola</t>
  </si>
  <si>
    <t>Navicula recens</t>
  </si>
  <si>
    <t>Navicula reichardtiana</t>
  </si>
  <si>
    <t>Navicula salinarum</t>
  </si>
  <si>
    <t>Navicula schroeteri</t>
  </si>
  <si>
    <t>Navicula schumanniana</t>
  </si>
  <si>
    <t>Navicula splendicula</t>
  </si>
  <si>
    <t>Navicula subhamulata</t>
  </si>
  <si>
    <t>Navicula submolesta</t>
  </si>
  <si>
    <t>Navicula subrhynchocephala</t>
  </si>
  <si>
    <t>Navicula tenelloides</t>
  </si>
  <si>
    <t>Navicula tripunctata</t>
  </si>
  <si>
    <t>Navicula tuscula</t>
  </si>
  <si>
    <t>Navicula vilaplanii</t>
  </si>
  <si>
    <t>Navicula viridula var. linearis</t>
  </si>
  <si>
    <t>Navicula wygaschii</t>
  </si>
  <si>
    <t>Neidium alpinum</t>
  </si>
  <si>
    <t>Neidium dubium</t>
  </si>
  <si>
    <t>Neidium hercynicum</t>
  </si>
  <si>
    <t>Neidium iridis</t>
  </si>
  <si>
    <t>Neidium productum</t>
  </si>
  <si>
    <t>Nitzschia acidoclinata</t>
  </si>
  <si>
    <t>Nitzschia aerophila</t>
  </si>
  <si>
    <t>Nitzschia agnita</t>
  </si>
  <si>
    <t>Nitzschia alpina</t>
  </si>
  <si>
    <t>Nitzschia amphibioides</t>
  </si>
  <si>
    <t>Nitzschia amphioxys</t>
  </si>
  <si>
    <t>Nitzschia amphora</t>
  </si>
  <si>
    <t>Nitzschia angusta</t>
  </si>
  <si>
    <t>Nitzschia angustata</t>
  </si>
  <si>
    <t>Nitzschia angustatula</t>
  </si>
  <si>
    <t>Nitzschia archibaldii</t>
  </si>
  <si>
    <t>Nitzschia bacillum</t>
  </si>
  <si>
    <t>Nitzschia bryophila</t>
  </si>
  <si>
    <t>Nitzschia clausii</t>
  </si>
  <si>
    <t>Nitzschia commutata</t>
  </si>
  <si>
    <t>Nitzschia conspicua</t>
  </si>
  <si>
    <t>Nitzschia debilis</t>
  </si>
  <si>
    <t>Nitzschia denticula</t>
  </si>
  <si>
    <t>Nitzschia dubia</t>
  </si>
  <si>
    <t>Nitzschia elegantula</t>
  </si>
  <si>
    <t>Nitzschia filiformis</t>
  </si>
  <si>
    <t>Nitzschia flexoides</t>
  </si>
  <si>
    <t>Nitzschia fonticola var. pelagica</t>
  </si>
  <si>
    <t>Nitzschia fruticosa</t>
  </si>
  <si>
    <t>Nitzschia graciliformis</t>
  </si>
  <si>
    <t>Nitzschia gracilis</t>
  </si>
  <si>
    <t>Nitzschia homburgiensis</t>
  </si>
  <si>
    <t>Nitzschia hungarica</t>
  </si>
  <si>
    <t>Nitzschia incognita</t>
  </si>
  <si>
    <t>Nitzschia lanceolata</t>
  </si>
  <si>
    <t>Nitzschia libonensis</t>
  </si>
  <si>
    <t>Nitzschia liebetruthii</t>
  </si>
  <si>
    <t>Nitzschia linearis var. tenuis</t>
  </si>
  <si>
    <t>Nitzschia littoralis</t>
  </si>
  <si>
    <t>Nitzschia littorea</t>
  </si>
  <si>
    <t>Nitzschia lorenziana</t>
  </si>
  <si>
    <t>Nitzschia microcephala</t>
  </si>
  <si>
    <t>Nitzschia modesta</t>
  </si>
  <si>
    <t>Nitzschia normannii</t>
  </si>
  <si>
    <t>Nitzschia obtusa var. schweinfurthii</t>
  </si>
  <si>
    <t>Nitzschia paleaeformis</t>
  </si>
  <si>
    <t>Nitzschia parvula</t>
  </si>
  <si>
    <t>Nitzschia pellucida</t>
  </si>
  <si>
    <t>Nitzschia perspicua</t>
  </si>
  <si>
    <t>Nitzschia pseudofonticola</t>
  </si>
  <si>
    <t>Nitzschia recta</t>
  </si>
  <si>
    <t>Nitzschia reversa</t>
  </si>
  <si>
    <t>Nitzschia rosenstockii</t>
  </si>
  <si>
    <t>Nitzschia sigma</t>
  </si>
  <si>
    <t>Nitzschia sinuata var. tabellaria</t>
  </si>
  <si>
    <t>Nitzschia sociabilis</t>
  </si>
  <si>
    <t>Nitzschia solita</t>
  </si>
  <si>
    <t>Nitzschia sp.</t>
  </si>
  <si>
    <t>Nitzschia subacicularis</t>
  </si>
  <si>
    <t>Nitzschia suchlandtii</t>
  </si>
  <si>
    <t>Nitzschia terrestris</t>
  </si>
  <si>
    <t>Nitzschia tropica</t>
  </si>
  <si>
    <t>Nitzschia umbonata</t>
  </si>
  <si>
    <t>Nitzschia valdecostata</t>
  </si>
  <si>
    <t>Nitzschia vasta</t>
  </si>
  <si>
    <t>Nitzschia vermicularis</t>
  </si>
  <si>
    <t>Pinnularia acoricola</t>
  </si>
  <si>
    <t>Pinnularia acrosphaeria</t>
  </si>
  <si>
    <t>Pinnularia alpina</t>
  </si>
  <si>
    <t>Pinnularia angusta</t>
  </si>
  <si>
    <t>Pinnularia angusta var. rostrata</t>
  </si>
  <si>
    <t>Pinnularia appendiculata</t>
  </si>
  <si>
    <t>Pinnularia bicapitata</t>
  </si>
  <si>
    <t>Pinnularia biceps</t>
  </si>
  <si>
    <t>Pinnularia birnirkiana</t>
  </si>
  <si>
    <t>Pinnularia borealis</t>
  </si>
  <si>
    <t>Pinnularia borealis var. rectangularis</t>
  </si>
  <si>
    <t>Pinnularia braunii</t>
  </si>
  <si>
    <t>Pinnularia brebissonii var. bicuneata</t>
  </si>
  <si>
    <t>Pinnularia carminata</t>
  </si>
  <si>
    <t>Pinnularia cuneola</t>
  </si>
  <si>
    <t>Pinnularia decrescens</t>
  </si>
  <si>
    <t>Pinnularia divergens</t>
  </si>
  <si>
    <t>Pinnularia frequentis</t>
  </si>
  <si>
    <t>Pinnularia gentilis</t>
  </si>
  <si>
    <t>Pinnularia gibba</t>
  </si>
  <si>
    <t>Pinnularia gibba var. linearis</t>
  </si>
  <si>
    <t>Pinnularia grunowii</t>
  </si>
  <si>
    <t>Pinnularia inconstans</t>
  </si>
  <si>
    <t>Pinnularia krammeri</t>
  </si>
  <si>
    <t>Pinnularia latarea</t>
  </si>
  <si>
    <t>Pinnularia lundii</t>
  </si>
  <si>
    <t>Pinnularia macilenta</t>
  </si>
  <si>
    <t>Pinnularia microstauron</t>
  </si>
  <si>
    <t>Pinnularia microstauron var. brebissonii</t>
  </si>
  <si>
    <t>Pinnularia minutiformis</t>
  </si>
  <si>
    <t>Pinnularia neomajor var. intermedia</t>
  </si>
  <si>
    <t>Pinnularia nobilis</t>
  </si>
  <si>
    <t>Pinnularia pulchra</t>
  </si>
  <si>
    <t>Pinnularia pulchra var. subtilis</t>
  </si>
  <si>
    <t>Pinnularia rhombarea</t>
  </si>
  <si>
    <t>Pinnularia sinistra</t>
  </si>
  <si>
    <t>Pinnularia stomatophora</t>
  </si>
  <si>
    <t>Pinnularia streptoraphe</t>
  </si>
  <si>
    <t>Pinnularia subcommutata</t>
  </si>
  <si>
    <t>Pinnularia subfalaiseana</t>
  </si>
  <si>
    <t>Pinnularia submicrostauron</t>
  </si>
  <si>
    <t>Pinnularia sudetica</t>
  </si>
  <si>
    <t>Pinnularia turbulenta</t>
  </si>
  <si>
    <t>Pinnularia viridis</t>
  </si>
  <si>
    <t>Placoneis clementis</t>
  </si>
  <si>
    <t>Placoneis elginensis</t>
  </si>
  <si>
    <t>Placoneis gastrum</t>
  </si>
  <si>
    <t>Planothidium conspicuum</t>
  </si>
  <si>
    <t>Planothidium delicatulum</t>
  </si>
  <si>
    <t>Planothidium minutissimum</t>
  </si>
  <si>
    <t>Planothidium rostratum</t>
  </si>
  <si>
    <t>Planothidium sp.</t>
  </si>
  <si>
    <t>Pleurosigma angulatum</t>
  </si>
  <si>
    <t>Pleurosigma salinarum</t>
  </si>
  <si>
    <t>Pleurosigma sp.</t>
  </si>
  <si>
    <t>Pleurosira laevis</t>
  </si>
  <si>
    <t>Psammothidium chlidanos</t>
  </si>
  <si>
    <t>Psammothidium helveticum</t>
  </si>
  <si>
    <t>Psammothidium sacculum</t>
  </si>
  <si>
    <t>Psammothidium subatomoides</t>
  </si>
  <si>
    <t>Psammothidium ventralis</t>
  </si>
  <si>
    <t>Rhoicosphenia abbreviata</t>
  </si>
  <si>
    <t>Rhopalodia brebissonii</t>
  </si>
  <si>
    <t>Rhopalodia constricta</t>
  </si>
  <si>
    <t>Rhopalodia gibba var. parallela</t>
  </si>
  <si>
    <t>Rhopalodia gibberula</t>
  </si>
  <si>
    <t>Rhopalodia operculata</t>
  </si>
  <si>
    <t>Rhopalodia rupestris</t>
  </si>
  <si>
    <t>Sellaphora paenepupula</t>
  </si>
  <si>
    <t>Sellaphora parapupula</t>
  </si>
  <si>
    <t>Sellaphora pupula var. aquaeductae</t>
  </si>
  <si>
    <t>Sellaphora rectangularis</t>
  </si>
  <si>
    <t>Sellaphora sp.</t>
  </si>
  <si>
    <t>Skeletonema sp.</t>
  </si>
  <si>
    <t>Skeletonema subsalsum</t>
  </si>
  <si>
    <t>Stauroneis agrestis</t>
  </si>
  <si>
    <t>Stauroneis gracilis</t>
  </si>
  <si>
    <t>Stauroneis javanica</t>
  </si>
  <si>
    <t>Stauroneis kriegeri</t>
  </si>
  <si>
    <t>Stauroneis producta</t>
  </si>
  <si>
    <t>Stauroneis prominula</t>
  </si>
  <si>
    <t>Stauroneis smithii</t>
  </si>
  <si>
    <t>Stauroneis sp.</t>
  </si>
  <si>
    <t>Stauroneis wislouchii</t>
  </si>
  <si>
    <t>Staurosira lapponica</t>
  </si>
  <si>
    <t>Staurosira oldenburgiana</t>
  </si>
  <si>
    <t>Staurosira venter</t>
  </si>
  <si>
    <t>Staurosirella lapponica</t>
  </si>
  <si>
    <t>Staurosirella leptostauron var. dubia</t>
  </si>
  <si>
    <t>Stenopterobia delicatissima</t>
  </si>
  <si>
    <t>Stephanodiscus alpinus</t>
  </si>
  <si>
    <t>Stephanodiscus binderanus</t>
  </si>
  <si>
    <t>Stephanodiscus transsylvanicus</t>
  </si>
  <si>
    <t>Surirella angustata</t>
  </si>
  <si>
    <t>Surirella robusta</t>
  </si>
  <si>
    <t>Synedra capitata</t>
  </si>
  <si>
    <t>Synedra delicatissima</t>
  </si>
  <si>
    <t>Synedra fasciculata</t>
  </si>
  <si>
    <t>Synedra goulardii</t>
  </si>
  <si>
    <t>Synedra oldenburgiana</t>
  </si>
  <si>
    <t>Synedra parasitica</t>
  </si>
  <si>
    <t>Synedra rumpens</t>
  </si>
  <si>
    <t>Synedra sp.</t>
  </si>
  <si>
    <t>Thalassiosira proschkinae</t>
  </si>
  <si>
    <t>Thalassiosira sp.</t>
  </si>
  <si>
    <t>Tryblionella angustata</t>
  </si>
  <si>
    <t>Tryblionella compressa</t>
  </si>
  <si>
    <t>Tryblionella constricta</t>
  </si>
  <si>
    <t>Tryblionella debilis</t>
  </si>
  <si>
    <t>Tryblionella levidensis</t>
  </si>
  <si>
    <t>Tryblionella sp.</t>
  </si>
  <si>
    <t>Ulnaria acus</t>
  </si>
  <si>
    <t>Ulnaria delicatissima var. angustissima</t>
  </si>
  <si>
    <t>Ulnaria lanceolata</t>
  </si>
  <si>
    <t>Ulnaria ulna</t>
  </si>
  <si>
    <t>Actinastrum sp.</t>
  </si>
  <si>
    <t>Ankistrodesmus sp.</t>
  </si>
  <si>
    <t>Characium minimum</t>
  </si>
  <si>
    <t>Chlamydomonas globosa</t>
  </si>
  <si>
    <t>Chlamydomonas mucicola</t>
  </si>
  <si>
    <t>Chlamydomonas pseudoptertyii</t>
  </si>
  <si>
    <t>Chlamydomonas sphagnicola</t>
  </si>
  <si>
    <t>Chlorella minutissima</t>
  </si>
  <si>
    <t>Chlorococcum sp.</t>
  </si>
  <si>
    <t>Cladophora sp.</t>
  </si>
  <si>
    <t>Closteriopsis acicularis</t>
  </si>
  <si>
    <t>Closterium acutum</t>
  </si>
  <si>
    <t>Coelastrum astroideum</t>
  </si>
  <si>
    <t>Coelastrum cambricum</t>
  </si>
  <si>
    <t>Coelastrum pseudomicroporum</t>
  </si>
  <si>
    <t>Coelastrum reticulatum</t>
  </si>
  <si>
    <t>Coelastrum sp.</t>
  </si>
  <si>
    <t>Coelastrum sphaericum</t>
  </si>
  <si>
    <t>Coelosphaerium microporum</t>
  </si>
  <si>
    <t>Crucigenia irregularis</t>
  </si>
  <si>
    <t>Crucigenia lunaris</t>
  </si>
  <si>
    <t>Crucigenia sp.</t>
  </si>
  <si>
    <t>Crucigenia tetrapedia</t>
  </si>
  <si>
    <t>Dictyosphaerium chlorelloides</t>
  </si>
  <si>
    <t>Dictyosphaerium sp.</t>
  </si>
  <si>
    <t>Dimorphococcus sp.</t>
  </si>
  <si>
    <t>Elakatothrix sp.</t>
  </si>
  <si>
    <t>Euastrum sp.</t>
  </si>
  <si>
    <t>Eudorina elegans</t>
  </si>
  <si>
    <t>Eudorina sp.</t>
  </si>
  <si>
    <t>Franceia sp.</t>
  </si>
  <si>
    <t>Golenkinia sp.</t>
  </si>
  <si>
    <t>Gonium pectorale</t>
  </si>
  <si>
    <t>Kirchneriella lunaris var. irregularis</t>
  </si>
  <si>
    <t>Kirchneriella obesa</t>
  </si>
  <si>
    <t>Kirchneriella obesa var. major</t>
  </si>
  <si>
    <t>Kirchneriella sp.</t>
  </si>
  <si>
    <t>Kirchneriella subsolitaria</t>
  </si>
  <si>
    <t>Lagerheimia quadriseta</t>
  </si>
  <si>
    <t>Lagerheimia sp.</t>
  </si>
  <si>
    <t>Micractinium pusillum var. elegans</t>
  </si>
  <si>
    <t>Micrasterias sp.</t>
  </si>
  <si>
    <t>Monoraphidium capricornutum</t>
  </si>
  <si>
    <t>Monoraphidium contortum</t>
  </si>
  <si>
    <t>Monoraphidium convolutum</t>
  </si>
  <si>
    <t>Monoraphidium sp.</t>
  </si>
  <si>
    <t>Monoraphidium tortile</t>
  </si>
  <si>
    <t>Mougeotia sp.</t>
  </si>
  <si>
    <t>Nephrocytium limneticum</t>
  </si>
  <si>
    <t>Nephrocytium sp.</t>
  </si>
  <si>
    <t>Oocystis aeruginosa</t>
  </si>
  <si>
    <t>Oocystis crassa</t>
  </si>
  <si>
    <t>Oocystis marssonii</t>
  </si>
  <si>
    <t>Pandorina sp.</t>
  </si>
  <si>
    <t>Parapediastrum biradiatum</t>
  </si>
  <si>
    <t>Pediastrum duplex var. gracilimum</t>
  </si>
  <si>
    <t>Pediastrum duplex var. reticulatum</t>
  </si>
  <si>
    <t>Pediastrum duplex var. rugulosum</t>
  </si>
  <si>
    <t>Pediastrum integrum var. priva</t>
  </si>
  <si>
    <t>Pediastrum kawraiskyi</t>
  </si>
  <si>
    <t>Pediastrum obtusum</t>
  </si>
  <si>
    <t>Pediastrum sp.</t>
  </si>
  <si>
    <t>Pyramichlamys sp.</t>
  </si>
  <si>
    <t>Pyramimonas sp.</t>
  </si>
  <si>
    <t>Quadrigula sp.</t>
  </si>
  <si>
    <t>Scenedesmus abundans var. brevicauda</t>
  </si>
  <si>
    <t>Scenedesmus acutiformis</t>
  </si>
  <si>
    <t>Scenedesmus arcuatus</t>
  </si>
  <si>
    <t>Scenedesmus arcuatus var. capitatus</t>
  </si>
  <si>
    <t>Scenedesmus arcuatus var. playdiscus</t>
  </si>
  <si>
    <t>Scenedesmus armatus</t>
  </si>
  <si>
    <t>Scenedesmus bernardii</t>
  </si>
  <si>
    <t>Scenedesmus bijuga var. alternans</t>
  </si>
  <si>
    <t>Scenedesmus bodanica</t>
  </si>
  <si>
    <t>Scenedesmus brasiliensis</t>
  </si>
  <si>
    <t>Scenedesmus communis</t>
  </si>
  <si>
    <t>Scenedesmus costatus</t>
  </si>
  <si>
    <t>Scenedesmus grahneisii</t>
  </si>
  <si>
    <t>Scenedesmus incrassatulus</t>
  </si>
  <si>
    <t>Scenedesmus incrassatulus var. mononae</t>
  </si>
  <si>
    <t>Scenedesmus longus</t>
  </si>
  <si>
    <t>Scenedesmus longus var. naegelii</t>
  </si>
  <si>
    <t>Scenedesmus obliquus</t>
  </si>
  <si>
    <t>Scenedesmus obtusus</t>
  </si>
  <si>
    <t>Scenedesmus opoliensis</t>
  </si>
  <si>
    <t>Scenedesmus quadricauda var. maximus</t>
  </si>
  <si>
    <t>Scenedesmus quadricauda var. quadrispina</t>
  </si>
  <si>
    <t>Scenedesmus quadricauda var. westii</t>
  </si>
  <si>
    <t>Scenedesmus semipulcher</t>
  </si>
  <si>
    <t>Scenedesmus subspicatus</t>
  </si>
  <si>
    <t>Selenastrum minutum</t>
  </si>
  <si>
    <t>Selenastrum sp.</t>
  </si>
  <si>
    <t>Selenastrum westii</t>
  </si>
  <si>
    <t>Sorastrum americanum</t>
  </si>
  <si>
    <t>Sphaerocystis planctonica</t>
  </si>
  <si>
    <t>Spondylomorum quaternarium</t>
  </si>
  <si>
    <t>Spondylosium sp.</t>
  </si>
  <si>
    <t>Staurastrum longipes</t>
  </si>
  <si>
    <t>Staurastrum pingue</t>
  </si>
  <si>
    <t>Stichococcus subtilis</t>
  </si>
  <si>
    <t>Stigeoclonium lubricum</t>
  </si>
  <si>
    <t>Stigeoclonium sp.</t>
  </si>
  <si>
    <t>Tetradesmus wisconsinense</t>
  </si>
  <si>
    <t>Tetraedron caudatum</t>
  </si>
  <si>
    <t>Tetraedron caudatum var. longispinum</t>
  </si>
  <si>
    <t>Tetraedron limneticum</t>
  </si>
  <si>
    <t>Tetraedron lunula</t>
  </si>
  <si>
    <t>Tetraedron regulare var. torsum</t>
  </si>
  <si>
    <t>Tetraedron sp.</t>
  </si>
  <si>
    <t>Tetraedron trigonum</t>
  </si>
  <si>
    <t>Tetrallantos lagerheimii</t>
  </si>
  <si>
    <t>Tetrastrum sp.</t>
  </si>
  <si>
    <t>Tetrastrum staurogeniaeforme</t>
  </si>
  <si>
    <t>Westella sp.</t>
  </si>
  <si>
    <t xml:space="preserve">Zygnema sp. </t>
  </si>
  <si>
    <t>Mallomonas akrokomos</t>
  </si>
  <si>
    <t>Pseudokephyrion sp.</t>
  </si>
  <si>
    <t>Rhizochrysis limnetica</t>
  </si>
  <si>
    <t>Synura petersenii</t>
  </si>
  <si>
    <t>Uroglena sp.</t>
  </si>
  <si>
    <t>Chroomonas acuta</t>
  </si>
  <si>
    <t>Cryptomonas anomala</t>
  </si>
  <si>
    <t>Cryptomonas ovata</t>
  </si>
  <si>
    <t>Plagioselmis nannoplanctica</t>
  </si>
  <si>
    <t>Rhodomonas lacustris</t>
  </si>
  <si>
    <t>Rhodomonas minuta</t>
  </si>
  <si>
    <t>Rhodomonas minuta var. nannoplanctica</t>
  </si>
  <si>
    <t>Anabaena limnetica</t>
  </si>
  <si>
    <t>Anabaena oscillarioides</t>
  </si>
  <si>
    <t>Anabaena sp.</t>
  </si>
  <si>
    <t>Anabaenopsis elenkinii</t>
  </si>
  <si>
    <t>Anabaenopsis sp.</t>
  </si>
  <si>
    <t>Anabaenopsis tanganyikae</t>
  </si>
  <si>
    <t>Aphanocapsa nidium</t>
  </si>
  <si>
    <t>Aphanothece nidulans</t>
  </si>
  <si>
    <t>Aphanothece salina</t>
  </si>
  <si>
    <t>Aphanothece stagnina</t>
  </si>
  <si>
    <t>Calothrix epiphytica</t>
  </si>
  <si>
    <t>Calothrix stagnalis</t>
  </si>
  <si>
    <t>Chroococcus dispersus</t>
  </si>
  <si>
    <t>Chroococcus lacustris</t>
  </si>
  <si>
    <t>Chroococcus minutus</t>
  </si>
  <si>
    <t>Chroococcus sp.</t>
  </si>
  <si>
    <t>Coelosphaerium kuetzingianum</t>
  </si>
  <si>
    <t>Cylindrospermopsis sp.</t>
  </si>
  <si>
    <t>Cylindrospermum stagnale</t>
  </si>
  <si>
    <t>Dactylococcopsis irregularis</t>
  </si>
  <si>
    <t>Geitlerinema sp.</t>
  </si>
  <si>
    <t>Gomphosphaeria aponina</t>
  </si>
  <si>
    <t>Hormoscilla sp.</t>
  </si>
  <si>
    <t>Leibleinia epiphytica</t>
    <phoneticPr fontId="0" type="noConversion"/>
  </si>
  <si>
    <t>Leptolyngbya angustissima</t>
  </si>
  <si>
    <t>Leptolyngbya boryanum</t>
  </si>
  <si>
    <t>Leptolyngbya foveolarum</t>
  </si>
  <si>
    <t>Leptolyngbya martensiana</t>
    <phoneticPr fontId="0" type="noConversion"/>
  </si>
  <si>
    <t>Leptolyngbya subtilis</t>
  </si>
  <si>
    <t>Lyngbya hieronymusii</t>
  </si>
  <si>
    <t>Lyngbya major</t>
  </si>
  <si>
    <t>Merismopedia elegans</t>
  </si>
  <si>
    <t>Merismopedia sp.</t>
  </si>
  <si>
    <t>Merismopedia trolleri</t>
  </si>
  <si>
    <t>Microcystis flos-aquae</t>
  </si>
  <si>
    <t>Microcystis sp.</t>
  </si>
  <si>
    <t>Oscillatoria anguina</t>
  </si>
  <si>
    <t>Oscillatoria limosa</t>
  </si>
  <si>
    <t>Oscillatoria nigra</t>
  </si>
  <si>
    <t>Oscillatoria sancta</t>
    <phoneticPr fontId="0" type="noConversion"/>
  </si>
  <si>
    <t>Oscillatoria subbrevis</t>
  </si>
  <si>
    <t>Oscillatoria tenuis</t>
  </si>
  <si>
    <t>Phormidium animale</t>
  </si>
  <si>
    <t>Phormidium autumnale</t>
  </si>
  <si>
    <t>Phormidium formosa</t>
  </si>
  <si>
    <t>Phormidium retzii</t>
  </si>
  <si>
    <t>Planktolyngbya circumcreta</t>
  </si>
  <si>
    <t>Planktolyngbya contorta</t>
  </si>
  <si>
    <t>Planktolyngbya limnetica</t>
  </si>
  <si>
    <t>Planktothrix sp.</t>
  </si>
  <si>
    <t>Planktothrix suspensa</t>
  </si>
  <si>
    <t>Pseudanabaena catenata</t>
  </si>
  <si>
    <t>Pseudanabaena tenuis</t>
  </si>
  <si>
    <t>Rhabdoderma sigmoidea</t>
  </si>
  <si>
    <t>Rhabdoderma sp.</t>
  </si>
  <si>
    <t>Snowella sp.</t>
  </si>
  <si>
    <t>Spirulina sp.</t>
  </si>
  <si>
    <t>Spirulina tennerima</t>
  </si>
  <si>
    <t>Synechococcus sp.</t>
  </si>
  <si>
    <t>Tolypothrix spp.</t>
  </si>
  <si>
    <t>Woronichinia naegeliana</t>
  </si>
  <si>
    <t>Woronichinia sp.</t>
  </si>
  <si>
    <t>Euglena caudata</t>
  </si>
  <si>
    <t>Euglena convoluta</t>
  </si>
  <si>
    <t>Euglena polymorpha</t>
  </si>
  <si>
    <t>Euglena tripteris</t>
  </si>
  <si>
    <t>Lepocinclis fusiformis var. major</t>
  </si>
  <si>
    <t>Lepocinclis ovum</t>
  </si>
  <si>
    <t>Lepocinclis sp.</t>
  </si>
  <si>
    <t>Phacus helikoides</t>
  </si>
  <si>
    <t>Phacus nordstedtii</t>
  </si>
  <si>
    <t>Trachelomonas abrupta</t>
  </si>
  <si>
    <t>Trachelomonas acanthostoma</t>
  </si>
  <si>
    <t>Trachelomonas girardiana</t>
  </si>
  <si>
    <t>Trachelomonas globosa</t>
  </si>
  <si>
    <t>Trachelomonas globularis</t>
  </si>
  <si>
    <t>Trachelomonas hispida var. coronata</t>
  </si>
  <si>
    <t>Trachelomonas hispida var. punctata</t>
  </si>
  <si>
    <t>Trachelomonas kelloggii</t>
  </si>
  <si>
    <t>Trachelomonas mammillosa</t>
  </si>
  <si>
    <t>Trachelomonas pulchella var. minor</t>
  </si>
  <si>
    <t>Trachelomonas robusta</t>
  </si>
  <si>
    <t>Trachelomonas speciosa</t>
  </si>
  <si>
    <t>Trachelomonas verrucosa var. irregularis</t>
  </si>
  <si>
    <t>Trachelomonas volvocina var. compressa</t>
  </si>
  <si>
    <t>Peridinium aciculiferum</t>
  </si>
  <si>
    <t>Peridinium duplex</t>
  </si>
  <si>
    <t>Peridinium inconspicuum</t>
  </si>
  <si>
    <t>Peridinium wisconsinense</t>
  </si>
  <si>
    <t>Klebsormidium sp.</t>
  </si>
  <si>
    <t>Ophiocytium cochleare</t>
  </si>
  <si>
    <t>Ophiocytium sp.</t>
  </si>
  <si>
    <t>NOTES</t>
  </si>
  <si>
    <t>Achnanthes biasolettiana var. subatomus</t>
  </si>
  <si>
    <t>Achnanthes depressa</t>
  </si>
  <si>
    <t>Achnanthes impexiformis</t>
  </si>
  <si>
    <t>Asterionella ralfsii</t>
  </si>
  <si>
    <t>Aulacoseira subarctica</t>
  </si>
  <si>
    <t>Campylodiscus hibernicus</t>
  </si>
  <si>
    <t>Chamaepinnularia sp.</t>
  </si>
  <si>
    <t>Cyclotella atomus</t>
  </si>
  <si>
    <t>Cymbella turgida</t>
  </si>
  <si>
    <t>Cymbopleura magna</t>
  </si>
  <si>
    <t xml:space="preserve">Fragilaria capucina </t>
  </si>
  <si>
    <t>Gomphoneis geitleri</t>
  </si>
  <si>
    <t>Gomphonema augur var. turris</t>
  </si>
  <si>
    <t>Meridion sp.</t>
  </si>
  <si>
    <t>Navicula integra</t>
  </si>
  <si>
    <t>Navicula perminuta</t>
  </si>
  <si>
    <t>Navicula vandamii</t>
  </si>
  <si>
    <t>Nitzschia scalaris</t>
  </si>
  <si>
    <t>Psammothidium conspicuum</t>
  </si>
  <si>
    <t>Rossithidium petersenii</t>
  </si>
  <si>
    <t>Staurosira pinnata</t>
  </si>
  <si>
    <t>Stephanodiscus minutulus</t>
  </si>
  <si>
    <t>Stephanodiscus minutus</t>
  </si>
  <si>
    <t>Surirella striatula</t>
  </si>
  <si>
    <t>Ulnaria sp.</t>
  </si>
  <si>
    <t>Actinastrum hantzschii</t>
  </si>
  <si>
    <t>Ankyra judayi</t>
  </si>
  <si>
    <t>Carteria sp.</t>
  </si>
  <si>
    <t>Chlorella protothecoides</t>
  </si>
  <si>
    <t>Closterium dianae</t>
  </si>
  <si>
    <t>Closterium jenneri</t>
  </si>
  <si>
    <t>Lobomonas francei</t>
  </si>
  <si>
    <t>Microspora sp.</t>
  </si>
  <si>
    <t>Monoraphidium griffithii</t>
  </si>
  <si>
    <t>Scenedesmus armatus var. bicaudatus</t>
  </si>
  <si>
    <t>Treubaria sp.</t>
  </si>
  <si>
    <t>Chroomonas sp.</t>
  </si>
  <si>
    <t>Anabaena macrospora</t>
  </si>
  <si>
    <t>Anabaenopsis circinalis</t>
  </si>
  <si>
    <t>Cylindrospermum sp.</t>
  </si>
  <si>
    <t>Limnothrix redekei</t>
  </si>
  <si>
    <t>Lyngbya limnetica</t>
  </si>
  <si>
    <t>Oscillatoria simplicissima</t>
  </si>
  <si>
    <t>Trichodesmium sp.</t>
  </si>
  <si>
    <t>Lepocinclis oxyuris</t>
  </si>
  <si>
    <t>Phacus orbicularis</t>
  </si>
  <si>
    <t>Phacus pseudoswirenkoi</t>
  </si>
  <si>
    <t>Trachelomonas charkowiensis</t>
  </si>
  <si>
    <t>Trachelomonas intermedia</t>
  </si>
  <si>
    <t>Trachelomonas rostafinskii</t>
  </si>
  <si>
    <t>Trachelomonas rugulosa</t>
  </si>
  <si>
    <t>Trachelomonas similis</t>
  </si>
  <si>
    <t>Trachelomonas stokesii</t>
  </si>
  <si>
    <t>Trachelomonas superba var. swirenkiana</t>
  </si>
  <si>
    <t>Trachelomonas verrucosa</t>
  </si>
  <si>
    <t>Trachelomonas volvocina var. punctata</t>
  </si>
  <si>
    <t>Peridiniopsis sp.</t>
  </si>
  <si>
    <t>Navicula gerloffii</t>
  </si>
  <si>
    <t>Campylodiscus bicostatus</t>
  </si>
  <si>
    <t>Plagiotropis sp.</t>
  </si>
  <si>
    <t>Lagerheimia genevensis</t>
  </si>
  <si>
    <t>Scenedesmus intermedius</t>
  </si>
  <si>
    <t>Pannus sp.</t>
  </si>
  <si>
    <t>Cryptomonas marssonii</t>
  </si>
  <si>
    <t>E</t>
  </si>
  <si>
    <t>F</t>
  </si>
  <si>
    <t>Pyramimonas tetrarhynchus</t>
  </si>
  <si>
    <t>Tryblionella calida</t>
  </si>
  <si>
    <t>Epithemia goeppertiana</t>
  </si>
  <si>
    <t>Melosira lineata</t>
  </si>
  <si>
    <t>Geissleria schoenfeldii</t>
  </si>
  <si>
    <t>Discostella pliostelligera</t>
  </si>
  <si>
    <t>Cymbopleura apiculata</t>
  </si>
  <si>
    <t>Fragilaria fasciculata</t>
  </si>
  <si>
    <t>Cyclotella gamma</t>
  </si>
  <si>
    <t>Peridinium palatinum</t>
  </si>
  <si>
    <t>Navicula subconcentrica</t>
  </si>
  <si>
    <t>Cyclotella radiosa</t>
  </si>
  <si>
    <t>Planothidium dubium</t>
  </si>
  <si>
    <t>Planothidium peragalli</t>
  </si>
  <si>
    <t>Halamphora veneta</t>
  </si>
  <si>
    <t>Caloneis permagna</t>
  </si>
  <si>
    <t>Tryblionella apiculata</t>
  </si>
  <si>
    <t>Chrysococcus sp.</t>
  </si>
  <si>
    <t>Coenococcus planctonicus</t>
  </si>
  <si>
    <t>Pseudobohlinia americana</t>
  </si>
  <si>
    <t>Anabaena longicellularis</t>
  </si>
  <si>
    <t>Tetrastrum glabrum</t>
  </si>
  <si>
    <t>Anabaenopsis arnoldii</t>
  </si>
  <si>
    <t>Cosmarium malleum</t>
  </si>
  <si>
    <t>Cryptomonas platyuris</t>
  </si>
  <si>
    <t>Surirella bifrons</t>
  </si>
  <si>
    <t>Pseudokephyrion ellipsoideum</t>
  </si>
  <si>
    <t>Gomphoneis minuta</t>
  </si>
  <si>
    <t>Pseudokephyrion pseudospirale</t>
  </si>
  <si>
    <t>Anabaena sigmoidea</t>
  </si>
  <si>
    <t>Achnanthidium gracillimum</t>
  </si>
  <si>
    <t>Achnanthidium reimeri</t>
  </si>
  <si>
    <t>Adlafia suchlandtii</t>
  </si>
  <si>
    <t>Amphora affinis</t>
  </si>
  <si>
    <t>Cymbopleura hybrida var. capitata</t>
  </si>
  <si>
    <t>Cymbopleura subanglica</t>
  </si>
  <si>
    <t>Delicata sp.</t>
  </si>
  <si>
    <t>Encyonema reichardtii</t>
  </si>
  <si>
    <t>Encyonema yellowstonianum</t>
  </si>
  <si>
    <t>Encyonopsis fonticola</t>
  </si>
  <si>
    <t>Encyonopsis sp.</t>
  </si>
  <si>
    <t>Eunotia cataractarum</t>
  </si>
  <si>
    <t>Eunotia pirla</t>
  </si>
  <si>
    <t>Fragilaria capucina var. amphicephala</t>
  </si>
  <si>
    <t>Fragilaria capucina var. capitellata</t>
  </si>
  <si>
    <t>Fragilaria vaucheriae var. capitellata</t>
  </si>
  <si>
    <t>Frustulia rexii</t>
  </si>
  <si>
    <t>Frustulia rhomboides var. viridula</t>
  </si>
  <si>
    <t>Geissleria punctifera</t>
  </si>
  <si>
    <t>Gomphonema mexicanum</t>
  </si>
  <si>
    <t>Gomphonema olivaceoides</t>
  </si>
  <si>
    <t>Hannaea superiorensis</t>
  </si>
  <si>
    <t>Karayevia sp.</t>
  </si>
  <si>
    <t>Karayevia suchlandtii</t>
  </si>
  <si>
    <t>Mayamaea atomus</t>
  </si>
  <si>
    <t>Navicula cryptotenelloides</t>
  </si>
  <si>
    <t>Navicula densilineolata</t>
  </si>
  <si>
    <t>Navicula trophicatrix</t>
  </si>
  <si>
    <t>Nitzschia acicularioides</t>
  </si>
  <si>
    <t>Nitzschia austriaca</t>
  </si>
  <si>
    <t>Nitzschia draveillensis</t>
  </si>
  <si>
    <t>Nitzschia gessneri</t>
  </si>
  <si>
    <t>Nitzschia lacuum</t>
  </si>
  <si>
    <t>Pinnularia abaujensis</t>
  </si>
  <si>
    <t>Planothidium haynaldii</t>
  </si>
  <si>
    <t>Pseudostaurosira parasitica</t>
  </si>
  <si>
    <t>Stephanocyclus sp.</t>
  </si>
  <si>
    <t>Chlamydomonas ovalis</t>
  </si>
  <si>
    <t>Chlorogonium tetragamum</t>
  </si>
  <si>
    <t>Closterium archerianum</t>
  </si>
  <si>
    <t>Crucigeniella crucifera</t>
  </si>
  <si>
    <t>Dysmorphococcus sp.</t>
  </si>
  <si>
    <t>Kirchneriella irregularis</t>
  </si>
  <si>
    <t>Lagerheimia chodatii</t>
  </si>
  <si>
    <t>Lobomonas sp.</t>
  </si>
  <si>
    <t>Netrium sp.</t>
  </si>
  <si>
    <t>Palmodictyon viride</t>
  </si>
  <si>
    <t>Phacotus lenticularis</t>
  </si>
  <si>
    <t>Pseudotetrastrum punctatum</t>
  </si>
  <si>
    <t>Quadrigula pfitzeri</t>
  </si>
  <si>
    <t>Scenedesmus balatonicus</t>
  </si>
  <si>
    <t>Scenedesmus opoliensis var. mononensis</t>
  </si>
  <si>
    <t>Sphaerocystis sp.</t>
  </si>
  <si>
    <t>Tetraedron regulare</t>
  </si>
  <si>
    <t>Tetraedron regulare var. incus</t>
  </si>
  <si>
    <t>Tetraspora sp.</t>
  </si>
  <si>
    <t>Tetrastrum heteracanthum</t>
  </si>
  <si>
    <t>Mallomonas caudata</t>
  </si>
  <si>
    <t>Mallomonas cratis</t>
  </si>
  <si>
    <t>Mallomonas heterospina</t>
  </si>
  <si>
    <t>Ochromonas polychrysis</t>
  </si>
  <si>
    <t>Chroomonas coerulea</t>
  </si>
  <si>
    <t>Chroomonas rosenbergii</t>
  </si>
  <si>
    <t>Cryptomonas curvata</t>
  </si>
  <si>
    <t>Cryptomonas richei</t>
  </si>
  <si>
    <t>Anabaena crassa</t>
  </si>
  <si>
    <t>Anabaena lemmermannii</t>
  </si>
  <si>
    <t>Anabaena mendotae</t>
  </si>
  <si>
    <t>Komvophoron pallidum</t>
  </si>
  <si>
    <t>Komvophoron sp.</t>
  </si>
  <si>
    <t>Microcystis smithii</t>
  </si>
  <si>
    <t>Planktolyngbya capillaris</t>
  </si>
  <si>
    <t>Planktothrix prolifica</t>
  </si>
  <si>
    <t>Raphidiopsis indica</t>
  </si>
  <si>
    <t>Euglena limnophila</t>
  </si>
  <si>
    <t>Katodinium campylops</t>
  </si>
  <si>
    <t>Distrionella incognita</t>
  </si>
  <si>
    <t>Tapinothrix sp.</t>
  </si>
  <si>
    <t>Coenochloris sp.</t>
  </si>
  <si>
    <t>Eutreptiella sp.</t>
  </si>
  <si>
    <t>Eutreptiella marina</t>
  </si>
  <si>
    <t>Eutreptiella gymnastica</t>
  </si>
  <si>
    <t>Hemiselmis sp.</t>
  </si>
  <si>
    <t>Hemiselmis rotunda</t>
  </si>
  <si>
    <t>Hemiselmis simplex</t>
  </si>
  <si>
    <t>Hemiselmis anomala</t>
  </si>
  <si>
    <t>Hillea sp.</t>
  </si>
  <si>
    <t>Hillea fusiformis</t>
  </si>
  <si>
    <t>Hillea marina</t>
  </si>
  <si>
    <t>Hillea fusulina</t>
  </si>
  <si>
    <t>Uroglenopsis sp.</t>
  </si>
  <si>
    <t>Nannochloris sp.</t>
  </si>
  <si>
    <t>Actinoptychus sp.</t>
  </si>
  <si>
    <t>Actinoptychus senarius</t>
  </si>
  <si>
    <t>Guinardia sp.</t>
  </si>
  <si>
    <t>Guinardia flaccida</t>
  </si>
  <si>
    <t>Thalassionema sp.</t>
  </si>
  <si>
    <t>Thalassionema nitzschioides</t>
  </si>
  <si>
    <t>Dictyocha sp.</t>
  </si>
  <si>
    <t>Dictyocha fibula</t>
  </si>
  <si>
    <t>Dictyocha speculum</t>
  </si>
  <si>
    <t>Paralia sp.</t>
  </si>
  <si>
    <t>Paralia marina</t>
  </si>
  <si>
    <t>Paralia sulcata</t>
  </si>
  <si>
    <t>Ditylum brightwellii</t>
  </si>
  <si>
    <t>Ditylum sp.</t>
  </si>
  <si>
    <t>Protoperidinium sp.</t>
  </si>
  <si>
    <t>Thalassiosira visurgis</t>
  </si>
  <si>
    <t>Chromulina sp.</t>
  </si>
  <si>
    <t>Brockmanniella sp.</t>
  </si>
  <si>
    <t>Parlibellus sp.</t>
  </si>
  <si>
    <t>Parlibellus crucicula</t>
  </si>
  <si>
    <t>Tetraselmis sp.</t>
  </si>
  <si>
    <t>Nephroselmis sp.</t>
  </si>
  <si>
    <t>Hydrosera sp.</t>
  </si>
  <si>
    <t>Triceratium sp.</t>
  </si>
  <si>
    <t>Surirella suecica</t>
  </si>
  <si>
    <t>Chroococcus microscopicus</t>
  </si>
  <si>
    <t>Achnanthidium exilis</t>
  </si>
  <si>
    <t>Bacteriastrum delicatulum</t>
  </si>
  <si>
    <t>Bacteriastrum sp.</t>
  </si>
  <si>
    <t>Bacteriastrum furcatum</t>
  </si>
  <si>
    <t>Cerataulina sp.</t>
  </si>
  <si>
    <t>Cerataulina dentata</t>
  </si>
  <si>
    <t>Cerataulina pelagica</t>
  </si>
  <si>
    <t>Cerataulina zhongshaensis</t>
  </si>
  <si>
    <t>Chaetoceros sp.</t>
  </si>
  <si>
    <t>Chaetoceros tetrachaeta</t>
  </si>
  <si>
    <t>Ceratoneis sp.</t>
  </si>
  <si>
    <t>Ceratoneis closterium</t>
  </si>
  <si>
    <t>Cylindrospermopsis acuminatocrispa</t>
  </si>
  <si>
    <t>Eucampia sp.</t>
  </si>
  <si>
    <t>Eucampia zodiacus</t>
  </si>
  <si>
    <t>Eucampia antarctica</t>
  </si>
  <si>
    <t>Eucampia cornuta</t>
  </si>
  <si>
    <t>Eucampia striata var. maxima</t>
  </si>
  <si>
    <t>Pseudo-nitzschia sp.</t>
  </si>
  <si>
    <t>Pseudo-nitzschia delicatissima</t>
  </si>
  <si>
    <t>Pseudo-nitzschia seriata</t>
  </si>
  <si>
    <t>Leptocylindrus sp.</t>
  </si>
  <si>
    <t>Leptocylindrus danicus</t>
  </si>
  <si>
    <t>Leptocylindrus adriaticus</t>
  </si>
  <si>
    <t>Leptocylindrus convexus</t>
  </si>
  <si>
    <t>Leptocylindrus curvatus</t>
  </si>
  <si>
    <t>Leptocylindrus minimus</t>
  </si>
  <si>
    <t>Leptocylindrus mediterraneus</t>
  </si>
  <si>
    <t>Leptocylindrus hargravesii</t>
  </si>
  <si>
    <t>Alexandrium sp.</t>
  </si>
  <si>
    <t>Alexandrium minutum</t>
  </si>
  <si>
    <t>Heterocapsa sp.</t>
  </si>
  <si>
    <t>Heterocapsa triquetra</t>
  </si>
  <si>
    <t>Heterocapsa minima</t>
  </si>
  <si>
    <t>i</t>
  </si>
  <si>
    <t>MethodCode</t>
  </si>
  <si>
    <t>Phyto</t>
  </si>
  <si>
    <t>SampleDate</t>
  </si>
  <si>
    <t>SampleTime</t>
  </si>
  <si>
    <t>StationCode</t>
  </si>
  <si>
    <t>Volume Received (mL)</t>
  </si>
  <si>
    <t>Volume Analyzed (mL)</t>
  </si>
  <si>
    <t>Percent of Sample Counted</t>
  </si>
  <si>
    <t>Field-of-view (mm²)</t>
  </si>
  <si>
    <t>Slide/ Chamber Area (mm²)</t>
  </si>
  <si>
    <t>Area Counted</t>
  </si>
  <si>
    <t>Number of Fields Counted</t>
  </si>
  <si>
    <t>Factor</t>
  </si>
  <si>
    <t>Taxon</t>
  </si>
  <si>
    <t>BSA_TIN</t>
  </si>
  <si>
    <t>Diatom/SoftBody</t>
  </si>
  <si>
    <t>Diatom</t>
  </si>
  <si>
    <t>Soft Body</t>
  </si>
  <si>
    <t>Genus</t>
  </si>
  <si>
    <t>Species</t>
  </si>
  <si>
    <t>Synonym</t>
  </si>
  <si>
    <t>Unit Abundance</t>
  </si>
  <si>
    <t>Number of cells per unit</t>
  </si>
  <si>
    <t>Colony/Filament/Individual Group Code</t>
  </si>
  <si>
    <t>BSA#</t>
  </si>
  <si>
    <t>Taxonomist</t>
  </si>
  <si>
    <t>Comments</t>
  </si>
  <si>
    <t>Shape</t>
  </si>
  <si>
    <t>Biovolume 1</t>
  </si>
  <si>
    <t>Biovolume 2</t>
  </si>
  <si>
    <t>Biovolume 3</t>
  </si>
  <si>
    <t>Biovolume 4</t>
  </si>
  <si>
    <t>Biovolume 5</t>
  </si>
  <si>
    <t>Biovolume 6</t>
  </si>
  <si>
    <t>Biovolume 7</t>
  </si>
  <si>
    <t>Biovolume 8</t>
  </si>
  <si>
    <t>Biovolume 9</t>
  </si>
  <si>
    <t>Biovolume 10</t>
  </si>
  <si>
    <t>Achnanthes</t>
  </si>
  <si>
    <t>SHAPE</t>
  </si>
  <si>
    <t>A</t>
  </si>
  <si>
    <t>B</t>
  </si>
  <si>
    <t>C</t>
  </si>
  <si>
    <t>Cymbelloid</t>
  </si>
  <si>
    <t>elliptic prism</t>
  </si>
  <si>
    <t>Achnanthidium</t>
  </si>
  <si>
    <t>Actinocyclus</t>
  </si>
  <si>
    <t>cylinder</t>
  </si>
  <si>
    <t>Actinoptychus</t>
  </si>
  <si>
    <t>Amphicampa</t>
  </si>
  <si>
    <t>sickle-shaped prism (elliptic prism)</t>
  </si>
  <si>
    <t>Amphipleura</t>
  </si>
  <si>
    <t>Amphora</t>
  </si>
  <si>
    <t>cymbelloid</t>
  </si>
  <si>
    <t>Aneumastus</t>
  </si>
  <si>
    <t>Anomoeoneis</t>
  </si>
  <si>
    <t>Ardissonea</t>
  </si>
  <si>
    <t>box*</t>
  </si>
  <si>
    <t>Asterionella ends</t>
  </si>
  <si>
    <t>box + 2 cylinders</t>
  </si>
  <si>
    <t>Asterionella middle</t>
  </si>
  <si>
    <t>Asterionella total</t>
  </si>
  <si>
    <t xml:space="preserve">Asterionellopsis </t>
  </si>
  <si>
    <t>prism on triangle</t>
  </si>
  <si>
    <t>Aulacoseira</t>
  </si>
  <si>
    <t>Bacillaria</t>
  </si>
  <si>
    <t>box</t>
  </si>
  <si>
    <t>Bacteriastrum</t>
  </si>
  <si>
    <t>Biddulphia</t>
  </si>
  <si>
    <t>Brachysira</t>
  </si>
  <si>
    <t>Brockmanniella</t>
  </si>
  <si>
    <t>Caloneis</t>
  </si>
  <si>
    <t>Campylodiscus</t>
  </si>
  <si>
    <t>Campyloneis</t>
  </si>
  <si>
    <t>Cavinula</t>
  </si>
  <si>
    <t>Cerataulina</t>
  </si>
  <si>
    <t>Ceratoneis</t>
  </si>
  <si>
    <t>prism on parallelogram</t>
  </si>
  <si>
    <t>Chaetoceros</t>
  </si>
  <si>
    <t>Elevations or extensions (very robust setae, conical apical elevations) should be added separately as cylinders or cones</t>
  </si>
  <si>
    <t>Climacosphenia</t>
  </si>
  <si>
    <t>box + elliptic prism</t>
  </si>
  <si>
    <t>Cocconeis</t>
  </si>
  <si>
    <t>Conradiella</t>
  </si>
  <si>
    <t>Coscinodiscus</t>
  </si>
  <si>
    <t>Craticula</t>
  </si>
  <si>
    <t>Ctenophora</t>
  </si>
  <si>
    <t>Cyclostephanos</t>
  </si>
  <si>
    <t>Cyclotella</t>
  </si>
  <si>
    <t>Cylindrotheca ends</t>
  </si>
  <si>
    <t>Spindle-shaped part and rostrate ends are calculated separately</t>
  </si>
  <si>
    <t>Cylindrotheca middle</t>
  </si>
  <si>
    <t>Cylindrotheca total</t>
  </si>
  <si>
    <t>Cymatopleura</t>
  </si>
  <si>
    <t>Width (transapical axis) is measured as the mean of the minimum and maximum</t>
  </si>
  <si>
    <t>Cymatosira</t>
  </si>
  <si>
    <t>Cymbella</t>
  </si>
  <si>
    <t>Cymbellonitzschia</t>
  </si>
  <si>
    <t>half-elliptic prism</t>
  </si>
  <si>
    <t>Decussata</t>
  </si>
  <si>
    <t>Delphineis</t>
  </si>
  <si>
    <t>Denticula</t>
  </si>
  <si>
    <t>Diadesmis</t>
  </si>
  <si>
    <t>Diatoma</t>
  </si>
  <si>
    <t>Didymosphenia</t>
  </si>
  <si>
    <t>Diploneis</t>
  </si>
  <si>
    <t>Discostella</t>
  </si>
  <si>
    <t>Distrionella ends</t>
  </si>
  <si>
    <t>Distrionella middle</t>
  </si>
  <si>
    <t>Distrionella total</t>
  </si>
  <si>
    <t>Ditylum</t>
  </si>
  <si>
    <t>Ellerbeckia</t>
  </si>
  <si>
    <t>Encyonema</t>
  </si>
  <si>
    <t>Encyonopsis</t>
  </si>
  <si>
    <t>Entomoneis</t>
  </si>
  <si>
    <t>Epithemia</t>
  </si>
  <si>
    <t>Eucampia</t>
  </si>
  <si>
    <t>Eucocconeis</t>
  </si>
  <si>
    <t>Eunotia</t>
  </si>
  <si>
    <t>Eunotogramma</t>
  </si>
  <si>
    <t>Fragilaria</t>
  </si>
  <si>
    <t>Fragilariaforma</t>
  </si>
  <si>
    <t>Fragilariopsis</t>
  </si>
  <si>
    <t>Frustulia</t>
  </si>
  <si>
    <t>Gomphoneis</t>
  </si>
  <si>
    <t>Some species gomphonemoid</t>
  </si>
  <si>
    <t>Gomphonema</t>
  </si>
  <si>
    <t>gomphonemoid</t>
  </si>
  <si>
    <t>Goniothecium</t>
  </si>
  <si>
    <t>Some species have great capitate poles, these can be added as cylinders. In this case, the apical axis means the apical length without the capitae</t>
  </si>
  <si>
    <t>Guinardia</t>
  </si>
  <si>
    <t>Gyrosigma</t>
  </si>
  <si>
    <t>Hannaea</t>
  </si>
  <si>
    <t>sickle-shaped prism</t>
  </si>
  <si>
    <t>Hantzschia</t>
  </si>
  <si>
    <t>Hemidiscus</t>
  </si>
  <si>
    <t>Hippodonta</t>
  </si>
  <si>
    <t>Hyalosynedra</t>
  </si>
  <si>
    <t>Hydrosera</t>
  </si>
  <si>
    <t>Kolbesia</t>
  </si>
  <si>
    <t>Lemnicola</t>
  </si>
  <si>
    <t>Leptocylindrus</t>
  </si>
  <si>
    <t>Licmophora</t>
  </si>
  <si>
    <t>Luticola</t>
  </si>
  <si>
    <t>Martyana</t>
  </si>
  <si>
    <t>Mastogloia</t>
  </si>
  <si>
    <t>Mayamaea</t>
  </si>
  <si>
    <t>Melosira</t>
  </si>
  <si>
    <t>Meridion</t>
  </si>
  <si>
    <t>Navicula</t>
  </si>
  <si>
    <t>Navicymbula</t>
  </si>
  <si>
    <t>Neidium</t>
  </si>
  <si>
    <t>Neosynedra</t>
  </si>
  <si>
    <t>Nitzschia</t>
  </si>
  <si>
    <t>Nupela</t>
  </si>
  <si>
    <t>Odontella</t>
  </si>
  <si>
    <t>Opephora</t>
  </si>
  <si>
    <t>Orthoseira</t>
  </si>
  <si>
    <t>Paralia</t>
  </si>
  <si>
    <t>Parlibellus</t>
  </si>
  <si>
    <t>Pinnularia</t>
  </si>
  <si>
    <t>Placoneis</t>
  </si>
  <si>
    <t>Plagiotropis</t>
  </si>
  <si>
    <t>Planothidium</t>
  </si>
  <si>
    <t>Platessa</t>
  </si>
  <si>
    <t>Pleurosigma</t>
  </si>
  <si>
    <t>Pleurosira</t>
  </si>
  <si>
    <t>Psammothidium</t>
  </si>
  <si>
    <t>Pseudo-nitzschia</t>
  </si>
  <si>
    <t>Pseudosolenia</t>
  </si>
  <si>
    <t>Pseudostaurosira</t>
  </si>
  <si>
    <t>For some species with inflated central parrts, see elliptic prism w/transapical inflations</t>
  </si>
  <si>
    <t>Reimeria</t>
  </si>
  <si>
    <t>Rhabdonema</t>
  </si>
  <si>
    <t>Rhaphoneis</t>
  </si>
  <si>
    <t>Rhizosolenia</t>
  </si>
  <si>
    <t>Rhoicosphenia</t>
  </si>
  <si>
    <t>Rhopalodia</t>
  </si>
  <si>
    <t>Rossithidium</t>
  </si>
  <si>
    <t>Rutilaria</t>
  </si>
  <si>
    <t>Sellaphora</t>
  </si>
  <si>
    <t>Seminavis</t>
  </si>
  <si>
    <t>Skeletonema</t>
  </si>
  <si>
    <t>Species with flat valves can be calculated as cylinders</t>
  </si>
  <si>
    <t>Stauroneis</t>
  </si>
  <si>
    <t>Staurophora</t>
  </si>
  <si>
    <t>Staurosira</t>
  </si>
  <si>
    <t>Staurosirella</t>
  </si>
  <si>
    <t>Stenopterobia</t>
  </si>
  <si>
    <t>Stephanocostis</t>
  </si>
  <si>
    <t>Stephanocyclus</t>
  </si>
  <si>
    <t>Stephanodiscus</t>
  </si>
  <si>
    <t>Stephanopyxis</t>
  </si>
  <si>
    <t>Striatella</t>
  </si>
  <si>
    <t>Surirella</t>
  </si>
  <si>
    <t>Synedra</t>
  </si>
  <si>
    <t>Species with an elliptic valve view should be calculated as elliptic prism</t>
  </si>
  <si>
    <t>Tabellaria ends</t>
  </si>
  <si>
    <t>Tabellaria middle</t>
  </si>
  <si>
    <t>Tabellaria total</t>
  </si>
  <si>
    <t>Tabularia</t>
  </si>
  <si>
    <t>Terpsinoe Box</t>
  </si>
  <si>
    <t>box + 6 half cylinders</t>
  </si>
  <si>
    <t>Terpsinoe Cylinders</t>
  </si>
  <si>
    <t>Terpsinoe Total</t>
  </si>
  <si>
    <t>Tetracyclus</t>
  </si>
  <si>
    <t>elliptic prism w/inflations</t>
  </si>
  <si>
    <t>Thalassionema</t>
  </si>
  <si>
    <t>Thalassiosira</t>
  </si>
  <si>
    <t>Thalassiothrix</t>
  </si>
  <si>
    <t>Triceratium</t>
  </si>
  <si>
    <t>Toxarium</t>
  </si>
  <si>
    <t>Tryblionella</t>
  </si>
  <si>
    <t>Ulnaria</t>
  </si>
  <si>
    <t>Chloromonadophyta</t>
  </si>
  <si>
    <t xml:space="preserve">Gonyostomum </t>
  </si>
  <si>
    <t>ellipsoid</t>
  </si>
  <si>
    <t>h</t>
  </si>
  <si>
    <t>d</t>
  </si>
  <si>
    <t>l</t>
  </si>
  <si>
    <t>z</t>
  </si>
  <si>
    <t>Actinastrum</t>
  </si>
  <si>
    <t>cylinder + 2 cones</t>
  </si>
  <si>
    <t>Ankistrodesmus</t>
  </si>
  <si>
    <t>These genera include some species which are straight and others which are bent. The latter cells should be calculated as Monoraphidioids</t>
  </si>
  <si>
    <t>Ankyra</t>
  </si>
  <si>
    <t>2 cones</t>
  </si>
  <si>
    <t>Botrydiopsis</t>
  </si>
  <si>
    <t>Botryococcus</t>
  </si>
  <si>
    <t>Bulbochaete</t>
  </si>
  <si>
    <t>Carteria</t>
  </si>
  <si>
    <t>Cross section may be elliptic rather than round. In this case the squared diameter of the equation should be replaced by the product of smaller x greater diameter. Some species are apically elongated. They should be calculated as prolate spheroids</t>
  </si>
  <si>
    <t>Characium</t>
  </si>
  <si>
    <t>Chlamydomonas</t>
  </si>
  <si>
    <t>Some species are apically elongated. They should be calculated as prolate spheroids</t>
  </si>
  <si>
    <t>Chlamydonephris</t>
  </si>
  <si>
    <t>Chlorella</t>
  </si>
  <si>
    <t>Some species are apically elongated (C. ellipsoidea). They should be calculated as prolate spheroids</t>
  </si>
  <si>
    <t>Chlorococcum</t>
  </si>
  <si>
    <t>sphere</t>
  </si>
  <si>
    <t>Chlorolobion</t>
  </si>
  <si>
    <t>Cladophora</t>
  </si>
  <si>
    <t>prolate spheroid</t>
  </si>
  <si>
    <t>Closteriopsis</t>
  </si>
  <si>
    <t>Some species are not linear but lanceolate in apical section and should be calculated as 2 cones</t>
  </si>
  <si>
    <t>Closterium</t>
  </si>
  <si>
    <t>Coccomonas</t>
  </si>
  <si>
    <t>Coelastrum</t>
  </si>
  <si>
    <t>Cosmarium</t>
  </si>
  <si>
    <t>2 half ellipsoids</t>
  </si>
  <si>
    <t>Crucigenia</t>
  </si>
  <si>
    <t>cube</t>
  </si>
  <si>
    <t>Crucigeniella</t>
  </si>
  <si>
    <t>Dichotomococcus</t>
  </si>
  <si>
    <t>Dictyosphaerium</t>
  </si>
  <si>
    <t>Dispora</t>
  </si>
  <si>
    <t>Dysmorphococcus</t>
  </si>
  <si>
    <t>Elakatothrix</t>
  </si>
  <si>
    <t>Euastrum</t>
  </si>
  <si>
    <t>2 truncated cones</t>
  </si>
  <si>
    <t>Eudorina</t>
  </si>
  <si>
    <t>Geminella</t>
  </si>
  <si>
    <t>Gloeobotrys</t>
  </si>
  <si>
    <t>Gloeocystis</t>
  </si>
  <si>
    <t>Golenkinia</t>
  </si>
  <si>
    <t>Gonium</t>
  </si>
  <si>
    <t>Haematococcus</t>
  </si>
  <si>
    <t>Hafniomonas</t>
  </si>
  <si>
    <t>Kirchneriella</t>
  </si>
  <si>
    <t>Lagerheimia</t>
  </si>
  <si>
    <t>Micractinium</t>
  </si>
  <si>
    <t>Micrasterias</t>
  </si>
  <si>
    <t>Microspora</t>
  </si>
  <si>
    <t>Monoraphidium</t>
  </si>
  <si>
    <t>Mougeotia</t>
  </si>
  <si>
    <t>Nannochloris</t>
  </si>
  <si>
    <t>Nephrocytium</t>
  </si>
  <si>
    <t>Nephroselmis</t>
  </si>
  <si>
    <r>
      <rPr>
        <b/>
        <sz val="10"/>
        <rFont val="Arial"/>
        <family val="2"/>
      </rPr>
      <t>Prasinophyta</t>
    </r>
    <r>
      <rPr>
        <sz val="10"/>
        <rFont val="Arial"/>
        <family val="2"/>
      </rPr>
      <t>. Cross section may be elliptic rather than round. In this case the squared diameter of the equation should be replaced by the product of smaller x greater diameter. Some species are apically elongated. They should be calculated as prolate spheroids</t>
    </r>
  </si>
  <si>
    <t>Oedogonium</t>
  </si>
  <si>
    <t>Oocystis</t>
  </si>
  <si>
    <t>Oonephris</t>
  </si>
  <si>
    <t>Palmella</t>
  </si>
  <si>
    <t>Palmodictyon</t>
  </si>
  <si>
    <t>Pandorina</t>
  </si>
  <si>
    <t>Pediastrum</t>
  </si>
  <si>
    <t>Elliptic prism refers to the colony, not single cells</t>
  </si>
  <si>
    <t>Planctonema</t>
  </si>
  <si>
    <t>Planktosphaeria</t>
  </si>
  <si>
    <t>Pleurotaenium</t>
  </si>
  <si>
    <t>Polyedriopsis</t>
  </si>
  <si>
    <t>Pseudoscourfieldia</t>
  </si>
  <si>
    <t>Pyramichlamys</t>
  </si>
  <si>
    <t>Pyramimonas</t>
  </si>
  <si>
    <t>cone</t>
  </si>
  <si>
    <t>Quadrigula</t>
  </si>
  <si>
    <t>cylinder + cone</t>
  </si>
  <si>
    <t>Raphidonema</t>
  </si>
  <si>
    <t>Rhizoclonium</t>
  </si>
  <si>
    <t>Scenedesmus</t>
  </si>
  <si>
    <t>Schizochlamydella</t>
  </si>
  <si>
    <t>Schroederia</t>
  </si>
  <si>
    <t>Scourfieldia</t>
  </si>
  <si>
    <t>Selenastrum</t>
  </si>
  <si>
    <t>Sorastrum</t>
  </si>
  <si>
    <t>Spermatozopsis</t>
  </si>
  <si>
    <t>Sphaerocystis</t>
  </si>
  <si>
    <t>Spirogyra</t>
  </si>
  <si>
    <t>Staurastrum</t>
  </si>
  <si>
    <t>Staurodesmus</t>
  </si>
  <si>
    <t>Stauridium</t>
  </si>
  <si>
    <t>Stichococcus</t>
  </si>
  <si>
    <t>Stigeoclonium</t>
  </si>
  <si>
    <t>Teilingia</t>
  </si>
  <si>
    <t>Tetrabaena</t>
  </si>
  <si>
    <t>Tetradesmus</t>
  </si>
  <si>
    <t>Tetraedron</t>
  </si>
  <si>
    <t>Tetrallantos</t>
  </si>
  <si>
    <t>Tetraselmis</t>
  </si>
  <si>
    <t>Tetrastrum</t>
  </si>
  <si>
    <t>Treubaria</t>
  </si>
  <si>
    <t>3 cones</t>
  </si>
  <si>
    <t>Ulothrix</t>
  </si>
  <si>
    <t>Volvox</t>
  </si>
  <si>
    <t>Westella</t>
  </si>
  <si>
    <t>Zygnema</t>
  </si>
  <si>
    <t>Chrysococcus</t>
  </si>
  <si>
    <t>Chrysosphaerella</t>
  </si>
  <si>
    <t>Chromulina</t>
  </si>
  <si>
    <t>Dictyocha</t>
  </si>
  <si>
    <t>half sphere</t>
  </si>
  <si>
    <t>Dinobryon</t>
  </si>
  <si>
    <t>Epipyxis</t>
  </si>
  <si>
    <t>Kephyrion</t>
  </si>
  <si>
    <t>Mallomonas</t>
  </si>
  <si>
    <t>Ochromonas</t>
  </si>
  <si>
    <t>cone + half sphere</t>
  </si>
  <si>
    <t>Pseudopedinella</t>
  </si>
  <si>
    <t>truncated cone</t>
  </si>
  <si>
    <t>Rhizochrysis</t>
  </si>
  <si>
    <t>Synchromonas</t>
  </si>
  <si>
    <t>Synura</t>
  </si>
  <si>
    <t>Uroglenopsis</t>
  </si>
  <si>
    <t>Campylomonas</t>
  </si>
  <si>
    <t>Chroomonas</t>
  </si>
  <si>
    <t>Cryptomonas</t>
  </si>
  <si>
    <t>Hemiselmis</t>
  </si>
  <si>
    <t>Hillea</t>
  </si>
  <si>
    <t>Komma</t>
  </si>
  <si>
    <t>Plagioselmis</t>
  </si>
  <si>
    <t>Rhinomonas</t>
  </si>
  <si>
    <t>Rhodomonas</t>
  </si>
  <si>
    <t>Teleaulax</t>
  </si>
  <si>
    <t>Anabaena</t>
  </si>
  <si>
    <t>Cross section may be elliptic rather than round. In this case the squared diameter of the equation should be replaced by the product of smaller x greater diameter. Some cells or species are elongated and should be calculated as cylinders or prolate spheroids</t>
  </si>
  <si>
    <t>Anabaenopsis</t>
  </si>
  <si>
    <t>Aphanizomenon</t>
  </si>
  <si>
    <t>Aphanocapsa</t>
  </si>
  <si>
    <t>Aphanothece</t>
  </si>
  <si>
    <t>Borzia</t>
  </si>
  <si>
    <t>Calothrix</t>
  </si>
  <si>
    <t>Chamaesiphon</t>
  </si>
  <si>
    <t xml:space="preserve">Chlorogloea </t>
  </si>
  <si>
    <t>Chroococcidiopsis</t>
  </si>
  <si>
    <t>Chroococcus</t>
  </si>
  <si>
    <t>Coelosphaerium</t>
  </si>
  <si>
    <t>Cuspidothrix</t>
  </si>
  <si>
    <t>Cyanodictyon</t>
  </si>
  <si>
    <t>Cylindrospermopsis</t>
  </si>
  <si>
    <t>Dactylococcopsis</t>
  </si>
  <si>
    <t>Eucapsis</t>
  </si>
  <si>
    <t>Gloeocapsa</t>
  </si>
  <si>
    <t>Gloeocapsopsis</t>
  </si>
  <si>
    <t>Gloeothece</t>
  </si>
  <si>
    <t>Gloeotrichia</t>
  </si>
  <si>
    <t>Gomphosphaeria</t>
  </si>
  <si>
    <t>Some cells or species are elongated and should be calculated as cylinders or prolate spheroids</t>
  </si>
  <si>
    <t>Heteroleibleinia</t>
  </si>
  <si>
    <t>Hormoscilla</t>
  </si>
  <si>
    <t>Komvophoron</t>
  </si>
  <si>
    <t>Leibleinia</t>
  </si>
  <si>
    <t>Lemmermanniella</t>
  </si>
  <si>
    <t>Leptolyngbya</t>
  </si>
  <si>
    <t>Limnothrix</t>
  </si>
  <si>
    <t>Lyngbya</t>
  </si>
  <si>
    <t>Merismopedia</t>
  </si>
  <si>
    <t>Microcrocis</t>
  </si>
  <si>
    <t>Microcystis</t>
  </si>
  <si>
    <t>Oscillatoria</t>
  </si>
  <si>
    <t>Phormidium</t>
  </si>
  <si>
    <t>Planktolyngbya</t>
  </si>
  <si>
    <t>Planktothrix</t>
  </si>
  <si>
    <t>Pleurocapsa</t>
  </si>
  <si>
    <t>Pseudanabaena</t>
  </si>
  <si>
    <t>Pseudocapsa</t>
  </si>
  <si>
    <t>Raphidiopsis</t>
  </si>
  <si>
    <t>Rhabdoderma</t>
  </si>
  <si>
    <t>Romeria</t>
  </si>
  <si>
    <t>Schizothrix</t>
  </si>
  <si>
    <t>Snowella</t>
  </si>
  <si>
    <t>Spirulina</t>
  </si>
  <si>
    <t>Stichosiphon</t>
  </si>
  <si>
    <t>Stigonema</t>
  </si>
  <si>
    <t>Synechococcus</t>
  </si>
  <si>
    <t>Synechocystis</t>
  </si>
  <si>
    <t>Tapinothrix</t>
  </si>
  <si>
    <t>Tychonema</t>
  </si>
  <si>
    <t>Woronichinia</t>
  </si>
  <si>
    <t>Charophyta</t>
  </si>
  <si>
    <t>Arthrodesmus</t>
  </si>
  <si>
    <t>2 ellipsoids</t>
  </si>
  <si>
    <t>Cosmocladium</t>
  </si>
  <si>
    <t>Klebsormidium</t>
  </si>
  <si>
    <t>Xanthidium</t>
  </si>
  <si>
    <t>Euglena</t>
  </si>
  <si>
    <t>Can be calculated as a flat elliptic prism</t>
  </si>
  <si>
    <t>Eutreptiella</t>
  </si>
  <si>
    <t>Lepocinclis</t>
  </si>
  <si>
    <t>Some species are apically longated. They should be calculated as prolate spheroids</t>
  </si>
  <si>
    <t>Phacus</t>
  </si>
  <si>
    <t>Strombomonas</t>
  </si>
  <si>
    <t>Trachelomonas</t>
  </si>
  <si>
    <t>Alexandrium</t>
  </si>
  <si>
    <t>Ceratium body</t>
  </si>
  <si>
    <t>Ceratium hypothec horns (top)</t>
  </si>
  <si>
    <t>Ceratium apical horn (bottom)</t>
  </si>
  <si>
    <t>Ceratium total</t>
  </si>
  <si>
    <t>ellipsoid + 2 cones + cylinder</t>
  </si>
  <si>
    <t>Glenodinium</t>
  </si>
  <si>
    <t>Gymnodinium</t>
  </si>
  <si>
    <t>Gyrodinium</t>
  </si>
  <si>
    <t>Heterocapsa</t>
  </si>
  <si>
    <t>Peridinium</t>
  </si>
  <si>
    <t>Prorocentrum</t>
  </si>
  <si>
    <t>Audouinella</t>
  </si>
  <si>
    <t>Batrachospermum</t>
  </si>
  <si>
    <t>Chroodactylon</t>
  </si>
  <si>
    <t>Ophiocytium</t>
  </si>
  <si>
    <t>Goniochloris</t>
  </si>
  <si>
    <t>Haptophyta</t>
  </si>
  <si>
    <t>Prymnesium</t>
  </si>
  <si>
    <t>Pavlova</t>
  </si>
  <si>
    <t>sp.</t>
  </si>
  <si>
    <t>Amphiprora</t>
  </si>
  <si>
    <t>Length</t>
  </si>
  <si>
    <t>Width</t>
  </si>
  <si>
    <t>Depth</t>
  </si>
  <si>
    <t>Adlafia</t>
  </si>
  <si>
    <t>Biovolume</t>
  </si>
  <si>
    <t>Capartogramma</t>
  </si>
  <si>
    <t>Chamaepinnularia</t>
  </si>
  <si>
    <t>meneghiniana</t>
  </si>
  <si>
    <t>Cymbopleura</t>
  </si>
  <si>
    <t>Delicata</t>
  </si>
  <si>
    <t>Fallacia</t>
  </si>
  <si>
    <t>Geissleria</t>
  </si>
  <si>
    <t>Gomphocymbellopsis</t>
  </si>
  <si>
    <t>Halamphora</t>
  </si>
  <si>
    <t>Karayevia</t>
  </si>
  <si>
    <t>varians</t>
  </si>
  <si>
    <t>acicularis</t>
  </si>
  <si>
    <t>lanceolatum</t>
  </si>
  <si>
    <t>Puncticulata</t>
  </si>
  <si>
    <t>Urosolenia</t>
  </si>
  <si>
    <t>Chlorogonium</t>
  </si>
  <si>
    <t>Coenochloris</t>
  </si>
  <si>
    <t>Coenococcus</t>
  </si>
  <si>
    <t>Dimorphococcus</t>
  </si>
  <si>
    <t>Franceia</t>
  </si>
  <si>
    <t>Golenkinia radiata</t>
  </si>
  <si>
    <t>Lobomonas</t>
  </si>
  <si>
    <t>contortum</t>
  </si>
  <si>
    <t>Netrium</t>
  </si>
  <si>
    <t>Parapediastrum</t>
  </si>
  <si>
    <t>Phacotus</t>
  </si>
  <si>
    <t>Pseudobohlinia</t>
  </si>
  <si>
    <t>Pseudotetrastrum</t>
  </si>
  <si>
    <t>Spondylomorum</t>
  </si>
  <si>
    <t>Spondylosium</t>
  </si>
  <si>
    <t>Tetraspora</t>
  </si>
  <si>
    <t>botryoides</t>
  </si>
  <si>
    <t>Pseudokephyrion</t>
  </si>
  <si>
    <t>Uroglena</t>
  </si>
  <si>
    <t>microscopicus</t>
  </si>
  <si>
    <t>Cylindrospermum</t>
  </si>
  <si>
    <t>Geitlerinema</t>
  </si>
  <si>
    <t>Pannus</t>
  </si>
  <si>
    <t>Tolypothrix</t>
  </si>
  <si>
    <t>spp.</t>
  </si>
  <si>
    <t>Trichodesmium</t>
  </si>
  <si>
    <t>Katodinium</t>
  </si>
  <si>
    <t>Peridiniopsis</t>
  </si>
  <si>
    <t>Protoperidinium</t>
  </si>
  <si>
    <t>2 cylinders</t>
  </si>
  <si>
    <t>prolate spheroid + 2 cylinders</t>
  </si>
  <si>
    <t>cylinder + 2 half spheres</t>
  </si>
  <si>
    <t>2 boxes + elliptic prism</t>
  </si>
  <si>
    <t>half ellipsoid + cone on an elliptic base</t>
  </si>
  <si>
    <t>Achnanthes spp.</t>
  </si>
  <si>
    <t>Achnanthidium spp.</t>
  </si>
  <si>
    <t>Actinoptychus spp.</t>
  </si>
  <si>
    <t>Adlafia spp.</t>
  </si>
  <si>
    <t>Amphiprora spp.</t>
  </si>
  <si>
    <t>Amphora spp.</t>
  </si>
  <si>
    <t>Aneumastus spp.</t>
  </si>
  <si>
    <t>Anomoeoneis spp.</t>
  </si>
  <si>
    <t xml:space="preserve">Aulacoseira spp. </t>
  </si>
  <si>
    <t>Bacteriastrum spp.</t>
  </si>
  <si>
    <t>Brachysira spp.</t>
  </si>
  <si>
    <t>Brockmanniella spp.</t>
  </si>
  <si>
    <t>Caloneis spp.</t>
  </si>
  <si>
    <t>Cerataulina spp.</t>
  </si>
  <si>
    <t>Ceratoneis spp.</t>
  </si>
  <si>
    <t>Chaetoceros spp.</t>
  </si>
  <si>
    <t>Chamaepinnularia spp.</t>
  </si>
  <si>
    <t>Cocconeis spp.</t>
  </si>
  <si>
    <t>Craticula spp.</t>
  </si>
  <si>
    <t>Cyclostephanos spp.</t>
  </si>
  <si>
    <t>Cyclotella spp.</t>
  </si>
  <si>
    <t>Cymatopleura spp.</t>
  </si>
  <si>
    <t>Cymbella spp.</t>
  </si>
  <si>
    <t>Delicata spp.</t>
  </si>
  <si>
    <t>Denticula spp.</t>
  </si>
  <si>
    <t>Diatoma spp.</t>
  </si>
  <si>
    <t>Diploneis spp.</t>
  </si>
  <si>
    <t>Ditylum spp.</t>
  </si>
  <si>
    <t>Encyonema spp.</t>
  </si>
  <si>
    <t>Encyonopsis spp.</t>
  </si>
  <si>
    <t>Entomoneis spp.</t>
  </si>
  <si>
    <t>Epithemia spp.</t>
  </si>
  <si>
    <t>Eucampia spp.</t>
  </si>
  <si>
    <t>Eunotia spp.</t>
  </si>
  <si>
    <t>Fragilaria spp.</t>
  </si>
  <si>
    <t>Frustulia spp.</t>
  </si>
  <si>
    <t>Gomphoneis spp.</t>
  </si>
  <si>
    <t>Gomphonema spp.</t>
  </si>
  <si>
    <t>Guinardia spp.</t>
  </si>
  <si>
    <t>Gyrosigma spp.</t>
  </si>
  <si>
    <t>Hannaea spp.</t>
  </si>
  <si>
    <t>Hantzschia spp.</t>
  </si>
  <si>
    <t>Hippodonta spp.</t>
  </si>
  <si>
    <t>Hydrosera spp.</t>
  </si>
  <si>
    <t>Karayevia spp.</t>
  </si>
  <si>
    <t>Leptocylindrus spp.</t>
  </si>
  <si>
    <t>Luticola spp.</t>
  </si>
  <si>
    <t>Martyana spp.</t>
  </si>
  <si>
    <t>Mastogloia spp.</t>
  </si>
  <si>
    <t>Mayamaea spp.</t>
  </si>
  <si>
    <t>Melosira spp.</t>
  </si>
  <si>
    <t>Meridion spp.</t>
  </si>
  <si>
    <t>Navicula spp.</t>
  </si>
  <si>
    <t>Neidium spp.</t>
  </si>
  <si>
    <t>Nitzschia spp.</t>
  </si>
  <si>
    <t>Paralia spp.</t>
  </si>
  <si>
    <t>Parlibellus spp.</t>
  </si>
  <si>
    <t>Pinnularia spp.</t>
  </si>
  <si>
    <t>Plagiotropis spp.</t>
  </si>
  <si>
    <t>Planothidium spp.</t>
  </si>
  <si>
    <t>Pleurosigma spp.</t>
  </si>
  <si>
    <t>Psammothidium spp.</t>
  </si>
  <si>
    <t>Pseudo-nitzschia spp.</t>
  </si>
  <si>
    <t>Pseudostaurosira spp.</t>
  </si>
  <si>
    <t>Sellaphora spp.</t>
  </si>
  <si>
    <t>Skeletonema spp.</t>
  </si>
  <si>
    <t>Stauroneis spp.</t>
  </si>
  <si>
    <t>Staurosira spp.</t>
  </si>
  <si>
    <t>Stephanocostis spp.</t>
  </si>
  <si>
    <t>Stephanocyclus spp.</t>
  </si>
  <si>
    <t>Stephanodiscus spp.</t>
  </si>
  <si>
    <t>Surirella spp.</t>
  </si>
  <si>
    <t>Synedra spp.</t>
  </si>
  <si>
    <t>Thalassionema spp.</t>
  </si>
  <si>
    <t>Thalassiosira spp.</t>
  </si>
  <si>
    <t>Triceratium spp.</t>
  </si>
  <si>
    <t>Tryblionella spp.</t>
  </si>
  <si>
    <t>Ulnaria spp.</t>
  </si>
  <si>
    <t>Actinastrum spp.</t>
  </si>
  <si>
    <t>Ankistrodesmus spp.</t>
  </si>
  <si>
    <t>Carteria spp.</t>
  </si>
  <si>
    <t>Characium spp.</t>
  </si>
  <si>
    <t>Chlamydomonas spp.</t>
  </si>
  <si>
    <t>Chlorella spp.</t>
  </si>
  <si>
    <t>Chlorococcum spp.</t>
  </si>
  <si>
    <t>Chromulina spp.</t>
  </si>
  <si>
    <t>Cladophora spp.</t>
  </si>
  <si>
    <t>Closteriopsis spp.</t>
  </si>
  <si>
    <t>Closterium spp.</t>
  </si>
  <si>
    <t>Coelastrum spp.</t>
  </si>
  <si>
    <t>Coenochloris spp.</t>
  </si>
  <si>
    <t>Cosmarium spp.</t>
  </si>
  <si>
    <t>Crucigenia spp.</t>
  </si>
  <si>
    <t>Dictyosphaerium spp.</t>
  </si>
  <si>
    <t>Dimorphococcus spp.</t>
  </si>
  <si>
    <t>Dysmorphococcus spp.</t>
  </si>
  <si>
    <t>Elakatothrix spp.</t>
  </si>
  <si>
    <t>Euastrum spp.</t>
  </si>
  <si>
    <t>Franceia spp.</t>
  </si>
  <si>
    <t>Eudorina spp.</t>
  </si>
  <si>
    <t>Golenkinia spp.</t>
  </si>
  <si>
    <t>Kirchneriella spp.</t>
  </si>
  <si>
    <t>Lagerheimia spp.</t>
  </si>
  <si>
    <t>Lobomonas spp.</t>
  </si>
  <si>
    <t>Micrasterias spp.</t>
  </si>
  <si>
    <t>Microspora spp.</t>
  </si>
  <si>
    <t>Monoraphidium spp.</t>
  </si>
  <si>
    <t>Mougeotia spp.</t>
  </si>
  <si>
    <t>Nannochloris spp.</t>
  </si>
  <si>
    <t>Netrium spp.</t>
  </si>
  <si>
    <t>Nephroselmis spp.</t>
  </si>
  <si>
    <t>Nephrocytium spp.</t>
  </si>
  <si>
    <t>Oedogonium spp.</t>
  </si>
  <si>
    <t>Oocystis spp.</t>
  </si>
  <si>
    <t>Pandorina spp.</t>
  </si>
  <si>
    <t>Pediastrum spp.</t>
  </si>
  <si>
    <t>Pyramichlamys spp.</t>
  </si>
  <si>
    <t>Pyramimonas spp.</t>
  </si>
  <si>
    <t>Quadrigula spp.</t>
  </si>
  <si>
    <t>Scenedesmus spp.</t>
  </si>
  <si>
    <t>Selenastrum spp.</t>
  </si>
  <si>
    <t>Sphaerocystis spp.</t>
  </si>
  <si>
    <t>Spirogyra spp.</t>
  </si>
  <si>
    <t>Spondylosium spp.</t>
  </si>
  <si>
    <t>Staurastrum spp.</t>
  </si>
  <si>
    <t>Stigeoclonium spp.</t>
  </si>
  <si>
    <t>Teilingia spp.</t>
  </si>
  <si>
    <t>Tetraedron spp.</t>
  </si>
  <si>
    <t>Tetraselmis spp.</t>
  </si>
  <si>
    <t>Tetraspora spp.</t>
  </si>
  <si>
    <t>Tetrastrum spp.</t>
  </si>
  <si>
    <t>Ulothrix spp.</t>
  </si>
  <si>
    <t>Treubaria spp.</t>
  </si>
  <si>
    <t>Volvox spp.</t>
  </si>
  <si>
    <t>Westella spp.</t>
  </si>
  <si>
    <t>Chrysococcus spp.</t>
  </si>
  <si>
    <t>Chrysosphaerella spp.</t>
  </si>
  <si>
    <t>Dictyocha spp.</t>
  </si>
  <si>
    <t>Dinobryon spp.</t>
  </si>
  <si>
    <t>Mallomonas spp.</t>
  </si>
  <si>
    <t>Ochromonas spp.</t>
  </si>
  <si>
    <t>Pseudokephyrion spp.</t>
  </si>
  <si>
    <t>Synura spp.</t>
  </si>
  <si>
    <t>Uroglena spp.</t>
  </si>
  <si>
    <t>Uroglenopsis spp.</t>
  </si>
  <si>
    <t>Chroomonas spp.</t>
  </si>
  <si>
    <t>Cryptomonas spp.</t>
  </si>
  <si>
    <t>Hemiselmis spp.</t>
  </si>
  <si>
    <t>Hillea spp.</t>
  </si>
  <si>
    <t>Rhodomonas spp.</t>
  </si>
  <si>
    <t>Anabaena spp.</t>
  </si>
  <si>
    <t>Anabaenopsis spp.</t>
  </si>
  <si>
    <t>Aphanizomenon spp.</t>
  </si>
  <si>
    <t>Aphanocapsa spp.</t>
  </si>
  <si>
    <t>Aphanothece spp.</t>
  </si>
  <si>
    <t>Calothrix spp.</t>
  </si>
  <si>
    <t>Chroococcus spp.</t>
  </si>
  <si>
    <t>Cylindrospermopsis spp.</t>
  </si>
  <si>
    <t>Cylindrospermum spp.</t>
  </si>
  <si>
    <t>Geitlerinema spp.</t>
  </si>
  <si>
    <t>Gomphosphaeria spp.</t>
  </si>
  <si>
    <t>Hormoscilla spp.</t>
  </si>
  <si>
    <t>Komvophoron spp.</t>
  </si>
  <si>
    <t>Leptolyngbya spp.</t>
  </si>
  <si>
    <t>Limnothrix spp.</t>
  </si>
  <si>
    <t>Lyngbya spp.</t>
  </si>
  <si>
    <t>Merismopedia spp.</t>
  </si>
  <si>
    <t>Microcystis spp.</t>
  </si>
  <si>
    <t>Oscillatoria spp.</t>
  </si>
  <si>
    <t>Pannus spp.</t>
  </si>
  <si>
    <t>Phormidium spp.</t>
  </si>
  <si>
    <t>Planktothrix spp.</t>
  </si>
  <si>
    <t>Pseudanabaena spp.</t>
  </si>
  <si>
    <t>Rhabdoderma spp.</t>
  </si>
  <si>
    <t>Schizothrix spp.</t>
  </si>
  <si>
    <t>Snowella spp.</t>
  </si>
  <si>
    <t>Spirulina spp.</t>
  </si>
  <si>
    <t>Synechococcus spp.</t>
  </si>
  <si>
    <t>Tapinothrix spp.</t>
  </si>
  <si>
    <t>Tolypothrix sp.</t>
  </si>
  <si>
    <t>Trichodesmium spp.</t>
  </si>
  <si>
    <t>Woronichinia spp.</t>
  </si>
  <si>
    <t>Euglena spp.</t>
  </si>
  <si>
    <t>Eutreptiella spp.</t>
  </si>
  <si>
    <t>Lepocinclis spp.</t>
  </si>
  <si>
    <t xml:space="preserve">Phacus spp. </t>
  </si>
  <si>
    <t>Trachelomonas spp.</t>
  </si>
  <si>
    <t>Alexandrium spp.</t>
  </si>
  <si>
    <t>Glenodinium spp.</t>
  </si>
  <si>
    <t>Gymnodinium spp.</t>
  </si>
  <si>
    <t>Heterocapsa spp.</t>
  </si>
  <si>
    <t>Peridiniopsis spp.</t>
  </si>
  <si>
    <t>Peridinium spp.</t>
  </si>
  <si>
    <t>Protoperidinium spp.</t>
  </si>
  <si>
    <t>Audouinella spp.</t>
  </si>
  <si>
    <t>Klebsormidium spp.</t>
  </si>
  <si>
    <t>Ophiocytium spp.</t>
  </si>
  <si>
    <t>Kephyrion littorale</t>
  </si>
  <si>
    <t>Ciliates</t>
  </si>
  <si>
    <t>Strombidium</t>
  </si>
  <si>
    <t>Strombidium sp.</t>
  </si>
  <si>
    <t>Komma caudata</t>
  </si>
  <si>
    <t>Tabellaria sp.</t>
  </si>
  <si>
    <t>Heterosigma inlandica</t>
  </si>
  <si>
    <t>Rhizosolenia setigera</t>
  </si>
  <si>
    <t>Coscinodiscus sp.</t>
  </si>
  <si>
    <t>Pseudokephyrion ruttneri</t>
  </si>
  <si>
    <t>Euglena agilis</t>
  </si>
  <si>
    <t>Rhodomonas salina</t>
  </si>
  <si>
    <t xml:space="preserve">Scrippsiella sp. </t>
  </si>
  <si>
    <t>Cyclotella striata</t>
  </si>
  <si>
    <t>Epipyxis sp.</t>
  </si>
  <si>
    <t>Thalassiosira decipiens</t>
  </si>
  <si>
    <t>c</t>
  </si>
  <si>
    <t>GALD</t>
  </si>
  <si>
    <t>Plagiotropis lepidaptera</t>
  </si>
  <si>
    <t>Crucigenia fenestrata</t>
  </si>
  <si>
    <t xml:space="preserve">Gloeocapsa sp. </t>
  </si>
  <si>
    <t>Teleaulax sp.</t>
  </si>
  <si>
    <t xml:space="preserve">Gonyaulax sp. </t>
  </si>
  <si>
    <t>Gonyaulax</t>
  </si>
  <si>
    <t>Tryblionella coarctata</t>
  </si>
  <si>
    <t>Chroococcus distans</t>
  </si>
  <si>
    <t>Chlorolobion braunii</t>
  </si>
  <si>
    <t>Goniochloris mutica</t>
  </si>
  <si>
    <t>Goniochloris sp.</t>
  </si>
  <si>
    <t>Nitzschia thermaloides</t>
  </si>
  <si>
    <t>Kephyrion rubri-claustri</t>
  </si>
  <si>
    <t>Monoraphidium obtusum</t>
  </si>
  <si>
    <t>Tetrastrum elegans</t>
  </si>
  <si>
    <t>Chlamydomonas gloeopara</t>
  </si>
  <si>
    <t>Ophiocytium parvulum</t>
  </si>
  <si>
    <t>Geitlerinema amphibium</t>
  </si>
  <si>
    <t>Unidentified Cyanobacteria sp.</t>
  </si>
  <si>
    <t>Chroomonas marina</t>
  </si>
  <si>
    <t>Thalassiosira eccentrica</t>
  </si>
  <si>
    <t>Strombomonas acuminatus</t>
  </si>
  <si>
    <t>Nitzschia incerta</t>
  </si>
  <si>
    <t>Synechococcus salinarum</t>
  </si>
  <si>
    <t>Chlamydomonas debaryana</t>
  </si>
  <si>
    <t>Rhabdoderma curtum</t>
  </si>
  <si>
    <t>Chroococcus planctonicus</t>
  </si>
  <si>
    <t>Gyrodinium sp.</t>
  </si>
  <si>
    <t>Chlamydomonas mirabilis</t>
  </si>
  <si>
    <t>Aphanizomenon yezoense</t>
  </si>
  <si>
    <t>Pseudanabaena arcuata</t>
  </si>
  <si>
    <t>Plagiotropis lepidoptera</t>
  </si>
  <si>
    <t>Korshikoviella limnetica</t>
  </si>
  <si>
    <t>Synechocystis aquatilis</t>
  </si>
  <si>
    <t>Diploneis bombus</t>
  </si>
  <si>
    <t>Thalassiosira tenera</t>
  </si>
  <si>
    <t>Kephyrion sp.</t>
  </si>
  <si>
    <t>Synechocystis sp.</t>
  </si>
  <si>
    <t>Skeletonema costatum</t>
  </si>
  <si>
    <t>Fragilariopsis sp.</t>
  </si>
  <si>
    <t>Tryblionella granulata</t>
  </si>
  <si>
    <t>Navicula amphiceropsis</t>
  </si>
  <si>
    <t>Chlamydonephris pomiformis</t>
  </si>
  <si>
    <t>Ochrophyta*</t>
  </si>
  <si>
    <t>Raphidophyceae</t>
  </si>
  <si>
    <t>Heterosigma</t>
  </si>
  <si>
    <t>truncated cone + half sphere</t>
  </si>
  <si>
    <t>Keratococcus</t>
  </si>
  <si>
    <t>Tryblionella acuminata</t>
  </si>
  <si>
    <t>Keratococcus bicaudatus</t>
  </si>
  <si>
    <t>Given prolate spheroid biovolume and area - KS</t>
  </si>
  <si>
    <t>Phacus parvulus</t>
  </si>
  <si>
    <t>Monoraphidium minutum</t>
  </si>
  <si>
    <t>Rhabdoderma lineare</t>
  </si>
  <si>
    <t>Eunotogramma dubium</t>
  </si>
  <si>
    <t>Navicula antonii</t>
  </si>
  <si>
    <t>Crucigenia lauterbornii</t>
  </si>
  <si>
    <t>Pseudoscourfieldia marina</t>
  </si>
  <si>
    <t>Planktolyngbya sp.</t>
  </si>
  <si>
    <t>Teleaulax acuta</t>
  </si>
  <si>
    <t>Teleaulax spp.</t>
  </si>
  <si>
    <t>Aphanothece endophytica</t>
  </si>
  <si>
    <t>Eutreptia sp.</t>
  </si>
  <si>
    <t>Eutreptia</t>
  </si>
  <si>
    <t>Eutreptia spp.</t>
  </si>
  <si>
    <t>Nephroselmis pyriformis</t>
  </si>
  <si>
    <t>Chlamydomonas grovei</t>
  </si>
  <si>
    <t>Asterionellopsis glacialis</t>
  </si>
  <si>
    <t>Chloroidium ellipsoideum</t>
  </si>
  <si>
    <t>Chloroidium</t>
  </si>
  <si>
    <t>Synechococcus nidulans</t>
  </si>
  <si>
    <t>Navicula rostellata</t>
  </si>
  <si>
    <t>Stenopterobia sp.</t>
  </si>
  <si>
    <t>Stenopterobia spp.</t>
  </si>
  <si>
    <t>Astartiella sp.</t>
  </si>
  <si>
    <t>Astartiella</t>
  </si>
  <si>
    <t>Protoperidinium thulesense</t>
  </si>
  <si>
    <t>Phormidium amoenum</t>
  </si>
  <si>
    <t>Nitzschia granulata</t>
  </si>
  <si>
    <t>Klebsormidium subtile</t>
  </si>
  <si>
    <t>Monoraphidium komarkovae</t>
  </si>
  <si>
    <t>Trichodesmium lacustre</t>
  </si>
  <si>
    <t>Planktolyngbya regularis</t>
  </si>
  <si>
    <t xml:space="preserve">Aphanizomenon klebahnii </t>
  </si>
  <si>
    <t>Entomoneis paludosa</t>
  </si>
  <si>
    <t>Plagioselmis prolonga</t>
  </si>
  <si>
    <t>Protoperidinium bipes</t>
  </si>
  <si>
    <t>Rhoicosphenia sp.</t>
  </si>
  <si>
    <t>Rhoicosphenia spp.</t>
  </si>
  <si>
    <t>Dunaliella</t>
  </si>
  <si>
    <t>Dunaliella sp.</t>
  </si>
  <si>
    <t>Dunaliella spp.</t>
  </si>
  <si>
    <t>Cymbopleura anglica</t>
  </si>
  <si>
    <t>Prorocentrum micans</t>
  </si>
  <si>
    <t>Prorocentrum sp.</t>
  </si>
  <si>
    <t>Pyramimonas orientalis</t>
  </si>
  <si>
    <t>Diacanthos</t>
  </si>
  <si>
    <t>Diacanthos belenophorus</t>
  </si>
  <si>
    <t>Diacanthos sp.</t>
  </si>
  <si>
    <t>Karlodinium veneficum</t>
  </si>
  <si>
    <t>Karlodinium</t>
  </si>
  <si>
    <t>Oblea rotunda</t>
  </si>
  <si>
    <t>Oblea</t>
  </si>
  <si>
    <t>Eutreptia lanowii</t>
  </si>
  <si>
    <t>Fragilariopsis kerguelensis</t>
  </si>
  <si>
    <t>Membraneis</t>
  </si>
  <si>
    <t>Membraneis sp.</t>
  </si>
  <si>
    <t>Karlodinium sp.</t>
  </si>
  <si>
    <t>Karlodinium spp.</t>
  </si>
  <si>
    <t>Synechococcus aquatilis</t>
  </si>
  <si>
    <t>Eolimna</t>
  </si>
  <si>
    <t>Eolimna subminuscula</t>
  </si>
  <si>
    <t>Eolimna sp.</t>
  </si>
  <si>
    <t>Eolimna spp.</t>
  </si>
  <si>
    <t>Eucapsis sp.</t>
  </si>
  <si>
    <t>Eucapsis spp.</t>
  </si>
  <si>
    <t>Eucapsis starmachii</t>
  </si>
  <si>
    <t>Glaucospira sp.</t>
  </si>
  <si>
    <t>Glaucospira spp.</t>
  </si>
  <si>
    <t>Glaucospira</t>
  </si>
  <si>
    <t>Ankistrodesmus nannoselene</t>
  </si>
  <si>
    <t>Sphaerospermopsis sp.</t>
  </si>
  <si>
    <t>Sphaerospermopsis</t>
  </si>
  <si>
    <t>Sphaerospermopsis spp.</t>
  </si>
  <si>
    <t>Drepanochloris</t>
  </si>
  <si>
    <t>Desmodesmus</t>
  </si>
  <si>
    <t>Bacillaria sp.</t>
  </si>
  <si>
    <t>Bacillaria spp.</t>
  </si>
  <si>
    <t>Dolichospermum sp.</t>
  </si>
  <si>
    <t>Dolichospermum spp.</t>
  </si>
  <si>
    <t>Dolichospermum</t>
  </si>
  <si>
    <t>Plagioselmis lacustris</t>
  </si>
  <si>
    <t>Pseudoscourfieldia sp.</t>
  </si>
  <si>
    <t>Pseudoscourfieldia spp.</t>
  </si>
  <si>
    <t>Desmodesmus opoliensis var. carinatus</t>
  </si>
  <si>
    <t>Campylodiscus sp.</t>
  </si>
  <si>
    <t>Campylodiscus spp.</t>
  </si>
  <si>
    <t>Tryblionella littoralis</t>
  </si>
  <si>
    <t>Desmodesmus sp.</t>
  </si>
  <si>
    <t>Desmodesmus insignis</t>
  </si>
  <si>
    <t>Franceia breviseta</t>
  </si>
  <si>
    <t>Strombomonas sp.</t>
  </si>
  <si>
    <t>Strombomonas spp.</t>
  </si>
  <si>
    <t>Dolichospermum flosaquae</t>
  </si>
  <si>
    <t>Dolichospermum flos-aquae</t>
  </si>
  <si>
    <t>Lemmermannia komarekii</t>
  </si>
  <si>
    <t>Lemmermannia</t>
  </si>
  <si>
    <t>komarekii</t>
  </si>
  <si>
    <t>Nitzschia longissima</t>
  </si>
  <si>
    <t>Halamphora sp.</t>
  </si>
  <si>
    <t>Halamphora spp.</t>
  </si>
  <si>
    <t>Hydrosera triquetra</t>
  </si>
  <si>
    <t>Stigonema sp.</t>
  </si>
  <si>
    <t>Stigonema spp.</t>
  </si>
  <si>
    <t>Characiopsis</t>
  </si>
  <si>
    <t>Characiopsis sp.</t>
  </si>
  <si>
    <t>Characiopsis spp.</t>
  </si>
  <si>
    <t>Dolichospermum planctonicum</t>
  </si>
  <si>
    <t>Heteroleibleinia sp.</t>
  </si>
  <si>
    <t>Heteroleibleinia spp.</t>
  </si>
  <si>
    <t>Chroomonas nordstedtii </t>
  </si>
  <si>
    <t>Odontella aurita</t>
  </si>
  <si>
    <t>Odontella sp.</t>
  </si>
  <si>
    <t>Odontella spp.</t>
  </si>
  <si>
    <t>Tryblionella hungarica</t>
  </si>
  <si>
    <t>Woronichinia elorantae</t>
  </si>
  <si>
    <t>Corethron</t>
  </si>
  <si>
    <t>Corethron hystrix</t>
  </si>
  <si>
    <t>Corethron sp.</t>
  </si>
  <si>
    <t>Corethron spp.</t>
  </si>
  <si>
    <t>Stichococcus sp.</t>
  </si>
  <si>
    <t>Stichococcus spp.</t>
  </si>
  <si>
    <t>Navicula salinarum var. rostrata</t>
  </si>
  <si>
    <t>Raphidocelis</t>
  </si>
  <si>
    <t>Raphidocelis danubiana</t>
  </si>
  <si>
    <t>Raphidocelis sp.</t>
  </si>
  <si>
    <t>Raphidocelis spp.</t>
  </si>
  <si>
    <t>Chrysochromulina sp.</t>
  </si>
  <si>
    <t>Chrysochromulina spp.</t>
  </si>
  <si>
    <t>Chrysochromulina</t>
  </si>
  <si>
    <t>Acutodesmus</t>
  </si>
  <si>
    <t>Enallax</t>
  </si>
  <si>
    <t>Closterium lanceolatum</t>
  </si>
  <si>
    <t>Synedra delicatissima var. angustissima</t>
  </si>
  <si>
    <t>Tetradesmus obliquus</t>
  </si>
  <si>
    <t>Pseudanabaena contorta</t>
  </si>
  <si>
    <t>Gyrosigma fasciola</t>
  </si>
  <si>
    <t>Fragilariopsis pseudonana</t>
  </si>
  <si>
    <t>Minutocellus</t>
  </si>
  <si>
    <t>Minutocellus polymorphus</t>
  </si>
  <si>
    <t>Minutocellus sp.</t>
  </si>
  <si>
    <t>Minutocellus spp.</t>
  </si>
  <si>
    <t>Desmodesmus brasiliensis</t>
  </si>
  <si>
    <t>Micromonas</t>
  </si>
  <si>
    <t>Micromonas pusilla</t>
  </si>
  <si>
    <t>Micromonas sp.</t>
  </si>
  <si>
    <t>Micromonas spp.</t>
  </si>
  <si>
    <t>Schroederia setigera</t>
  </si>
  <si>
    <t>Schroederia sp.</t>
  </si>
  <si>
    <t>Schroederia spp.</t>
  </si>
  <si>
    <t>Lohmaniella</t>
  </si>
  <si>
    <t>Lohmaniella sp.</t>
  </si>
  <si>
    <t>Lohmaniella spp.</t>
  </si>
  <si>
    <t>Strobilidium sp.</t>
  </si>
  <si>
    <t>Strobilidium spp.</t>
  </si>
  <si>
    <t>Strobilidium</t>
  </si>
  <si>
    <t>Golenkiniopsis</t>
  </si>
  <si>
    <t>Golenkiniopsis sp.</t>
  </si>
  <si>
    <t>Golenkiniopsis spp.</t>
  </si>
  <si>
    <t>Tetrastrum triangulare</t>
  </si>
  <si>
    <t>Nephroselmis rotunda</t>
  </si>
  <si>
    <t>Kephyrion elegans</t>
  </si>
  <si>
    <t>Sphaerellopsis</t>
  </si>
  <si>
    <t>Sphaerellopsis spp.</t>
  </si>
  <si>
    <t>Sphaerellopsis sp.</t>
  </si>
  <si>
    <t>Carteria platyrhyncha</t>
  </si>
  <si>
    <t>Halteria</t>
  </si>
  <si>
    <t>Halteria sp.</t>
  </si>
  <si>
    <t>Halteria spp.</t>
  </si>
  <si>
    <t>Rhizosolenia sp.</t>
  </si>
  <si>
    <t>Rhizosolenia spp.</t>
  </si>
  <si>
    <t>DK</t>
  </si>
  <si>
    <t>Adlafia minuscula var. muralis</t>
  </si>
  <si>
    <t>Coenochloris fottii</t>
  </si>
  <si>
    <t>Desmodesmus aculeolatus</t>
  </si>
  <si>
    <t>Plagioselmis sp.</t>
  </si>
  <si>
    <t>Chrysococcus rufescens</t>
  </si>
  <si>
    <t>Diploneis smithii</t>
  </si>
  <si>
    <t>Rhopalodia sp.</t>
  </si>
  <si>
    <t>Rhopalodia spp.</t>
  </si>
  <si>
    <t>Desmodesmus subspicatus</t>
  </si>
  <si>
    <t>STTD</t>
  </si>
  <si>
    <t xml:space="preserve">Moderate sediment and low detritus. Sample contains mucilaginous detritus. </t>
  </si>
  <si>
    <t xml:space="preserve">Fragment. Moderate sediment and low detritus. Sample contains mucilaginous detritus. </t>
  </si>
  <si>
    <t>cf. Cyclotella sp.</t>
  </si>
  <si>
    <t>cf. Thalassiosira sp.</t>
  </si>
  <si>
    <t xml:space="preserve">Obscured by detritus. Moderate sediment and low detritus. Sample contains mucilaginous detritus. </t>
  </si>
  <si>
    <t>cf. Pyramimonas sp.</t>
  </si>
  <si>
    <t>cf. Karlodinium sp.</t>
  </si>
  <si>
    <t>BSA.YOLO-01</t>
  </si>
  <si>
    <t>LIS</t>
  </si>
  <si>
    <t>BSA.YOLO-02</t>
  </si>
  <si>
    <t>Low sediment and moderate detritus.</t>
  </si>
  <si>
    <t>Fragilaria tenera</t>
  </si>
  <si>
    <t>tenera</t>
  </si>
  <si>
    <t>Navicula cf. salinarum</t>
  </si>
  <si>
    <t>salinarum</t>
  </si>
  <si>
    <t>cf. Carteria sp.</t>
  </si>
  <si>
    <t>griffithii</t>
  </si>
  <si>
    <t>cf. Sphaerellopsis sp.</t>
  </si>
  <si>
    <t>cf. Rhodomonas lacustris</t>
  </si>
  <si>
    <t>lacustris</t>
  </si>
  <si>
    <t>cf. Glaucospira sp.</t>
  </si>
  <si>
    <t>f</t>
  </si>
  <si>
    <t>Trachelomonas cf. acanthostoma</t>
  </si>
  <si>
    <t>acanthostoma</t>
  </si>
  <si>
    <t>Craticula subminuscula</t>
  </si>
  <si>
    <t>subminuscula</t>
  </si>
  <si>
    <t>Low sediment and moderate detritus. Sample contains mucilaginous detritus.</t>
  </si>
  <si>
    <t>Nitzschia cf. agnita</t>
  </si>
  <si>
    <t>agnita</t>
  </si>
  <si>
    <t>cf. Rhoicosphenia sp.</t>
  </si>
  <si>
    <t>Appears degraded. Low sediment and moderate detritus. Sample contains mucilaginous detritus.</t>
  </si>
  <si>
    <t>arcuatum</t>
  </si>
  <si>
    <t>tortile</t>
  </si>
  <si>
    <t>BSA.YOLO-03</t>
  </si>
  <si>
    <t>SHR</t>
  </si>
  <si>
    <t xml:space="preserve">Low sediment and detritus. Sample contains mucilaginous detritus. </t>
  </si>
  <si>
    <t>vulgaris</t>
  </si>
  <si>
    <t>cf. Ulnaria sp.</t>
  </si>
  <si>
    <t xml:space="preserve">Fragment. Low sediment and detritus. Sample contains mucilaginous detritus. </t>
  </si>
  <si>
    <t>cf. Planktothrix sp.</t>
  </si>
  <si>
    <t xml:space="preserve">Degraded. Low sediment and detritus. Sample contains mucilaginous detritus. </t>
  </si>
  <si>
    <t>BSA.YOLO-04</t>
  </si>
  <si>
    <t>Low sediment and detritus.</t>
  </si>
  <si>
    <t>palea</t>
  </si>
  <si>
    <t>Drepanochloris nannoselene</t>
  </si>
  <si>
    <t>nannoselene</t>
  </si>
  <si>
    <t>cf. Planktolyngbya sp.</t>
  </si>
  <si>
    <t>BSA.YOLO-05</t>
  </si>
  <si>
    <t>BSA.YOLO-06</t>
  </si>
  <si>
    <t>Moderate sediment and low detritus. Sample contains mucilaginous detritus.</t>
  </si>
  <si>
    <t>Fragment. Moderate sediment and low detritus. Sample contains mucilaginous detritus.</t>
  </si>
  <si>
    <t>Cyclotella cf. meneghiniana</t>
  </si>
  <si>
    <t>BSA.YOLO-07</t>
  </si>
  <si>
    <t>olivaceum</t>
  </si>
  <si>
    <t>cf. Nitzschia sp.</t>
  </si>
  <si>
    <t>Degraded. Low sediment and moderate detritus. Sample contains mucilaginous detritus.</t>
  </si>
  <si>
    <t>cf. Plagioselmis prolonga</t>
  </si>
  <si>
    <t>prolonga</t>
  </si>
  <si>
    <t>Cocconeis cf. pediculus</t>
  </si>
  <si>
    <t>pediculus</t>
  </si>
  <si>
    <t>BSA.YOLO-08</t>
  </si>
  <si>
    <t>Low sediment and detritus. Sample contains mucilaginous detritus.</t>
  </si>
  <si>
    <t>Fragment. Low sediment and detritus. Sample contains mucilaginous detritus.</t>
  </si>
  <si>
    <t>cf. Heteroleibleinia sp.</t>
  </si>
  <si>
    <t>BSA.YOLO-09</t>
  </si>
  <si>
    <t>cf. Planothidium sp.</t>
  </si>
  <si>
    <t>Obscured by detritus. Low sediment and detritus. Sample contains mucilaginous detritus.</t>
  </si>
  <si>
    <t>BSA.YOLO-10</t>
  </si>
  <si>
    <t>Moderate sediment and detritus. Sample contains mucilaginous detritus.</t>
  </si>
  <si>
    <t>linearis</t>
  </si>
  <si>
    <t>Girdle view. Low sediment and detritus.</t>
  </si>
  <si>
    <t>Fragment. Low sediment and detritus.</t>
  </si>
  <si>
    <t>cf. Chlamydomonas sp.</t>
  </si>
  <si>
    <t>BSA.YOLO-11</t>
  </si>
  <si>
    <t>genevensis</t>
  </si>
  <si>
    <t>cf. Pseudanabaena sp.</t>
  </si>
  <si>
    <t>BSA.YOLO-12</t>
  </si>
  <si>
    <t>BSA.YOLO-13</t>
  </si>
  <si>
    <t>Moderate sediment and low detritus.</t>
  </si>
  <si>
    <t>inconspicua</t>
  </si>
  <si>
    <t>BSA.YOLO-14</t>
  </si>
  <si>
    <t>Obscured by detritus. Moderate sediment and low detritus.</t>
  </si>
  <si>
    <t>Ankistrodesmus fusiformis</t>
  </si>
  <si>
    <t>fusiformis</t>
  </si>
  <si>
    <t>BSA.YOLO-15</t>
  </si>
  <si>
    <t>BSA.YOLO-16</t>
  </si>
  <si>
    <t>Degraded. Low sediment and detritus.</t>
  </si>
  <si>
    <t>cf. Cocconeis sp.</t>
  </si>
  <si>
    <t>BSA.YOLO-17</t>
  </si>
  <si>
    <t>parvulum</t>
  </si>
  <si>
    <t>Navigeia decussis</t>
  </si>
  <si>
    <t>Navigeia</t>
  </si>
  <si>
    <t>decussis</t>
  </si>
  <si>
    <t>Obscured by detritus. Moderate sediment and low detritus. Sample contains mucilaginous detritus.</t>
  </si>
  <si>
    <t>pupula</t>
  </si>
  <si>
    <t>Trachelomonas cf. planctonica</t>
  </si>
  <si>
    <t>planctonica</t>
  </si>
  <si>
    <t xml:space="preserve">Low sediment and moderate detritus. Sample contains mucilaginous detritus. </t>
  </si>
  <si>
    <t>danubiana</t>
  </si>
  <si>
    <t>limnetica</t>
  </si>
  <si>
    <t>BSA.YOLO-18</t>
  </si>
  <si>
    <t>nannoplanctica</t>
  </si>
  <si>
    <t>BSA.YOLO-19</t>
  </si>
  <si>
    <t>minutissimum</t>
  </si>
  <si>
    <t>minimus</t>
  </si>
  <si>
    <t>BSA.YOLO-20</t>
  </si>
  <si>
    <t xml:space="preserve">Girdle view. Low sediment and detritus. Sample contains mucilaginous detritus. </t>
  </si>
  <si>
    <t>cf. Aphanochaete sp.</t>
  </si>
  <si>
    <t>Aphanochaete</t>
  </si>
  <si>
    <t>BSA.YOLO-21</t>
  </si>
  <si>
    <t>cf. Cyclotella spp.</t>
  </si>
  <si>
    <t>BSA.YOLO-22</t>
  </si>
  <si>
    <t>elegans</t>
  </si>
  <si>
    <t>BSA.YOLO-23</t>
  </si>
  <si>
    <t>Asterionella</t>
  </si>
  <si>
    <t>formosa</t>
  </si>
  <si>
    <t>BSA.YOLO-24</t>
  </si>
  <si>
    <t>Girdle view. Low sediment and detritus. Sample contains mucilaginous detritus.</t>
  </si>
  <si>
    <t>BSA.YOLO-25</t>
  </si>
  <si>
    <t>BSA.YOLO-26</t>
  </si>
  <si>
    <t xml:space="preserve">Low sediment and detritus. </t>
  </si>
  <si>
    <t>BSA.YOLO-27</t>
  </si>
  <si>
    <t>BSA.YOLO-28</t>
  </si>
  <si>
    <t>tetrapedia</t>
  </si>
  <si>
    <t>minutum</t>
  </si>
  <si>
    <t>turgidula</t>
  </si>
  <si>
    <t xml:space="preserve">Obscured by detritus. Low sediment and moderate detritus. Sample contains mucilaginous detritus. </t>
  </si>
  <si>
    <t xml:space="preserve">Girdle view. Low sediment and moderate detritus. Sample contains mucilaginous detritus. </t>
  </si>
  <si>
    <t>BSA.YOLO-29</t>
  </si>
  <si>
    <t>BSA.YOLO-30</t>
  </si>
  <si>
    <t>Low detritus.</t>
  </si>
  <si>
    <t>silesiacum</t>
  </si>
  <si>
    <t>Lindavia ocellata</t>
  </si>
  <si>
    <t>ocellata</t>
  </si>
  <si>
    <t>Lindavia</t>
  </si>
  <si>
    <t>BSA.YOLO-31</t>
  </si>
  <si>
    <t>Bacillaria paxillifera</t>
  </si>
  <si>
    <t>paxillifera</t>
  </si>
  <si>
    <t>placentula</t>
  </si>
  <si>
    <t>incerta</t>
  </si>
  <si>
    <t>BSA.YOLO-32</t>
  </si>
  <si>
    <t>subspicatus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</si>
</sst>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m/d/yy;@"/>
  </numFmts>
  <fonts count="9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color rgb="FF0061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0" tint="-0.249977111117893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99FFCC"/>
        <bgColor indexed="64"/>
      </patternFill>
    </fill>
    <fill>
      <patternFill patternType="solid">
        <fgColor rgb="FF00CC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4" fillId="0" borderId="0"/>
    <xf numFmtId="0" fontId="1" fillId="0" borderId="0"/>
    <xf numFmtId="0" fontId="3" fillId="0" borderId="0"/>
    <xf numFmtId="0" fontId="5" fillId="0" borderId="0"/>
    <xf numFmtId="0" fontId="1" fillId="0" borderId="0"/>
    <xf numFmtId="0" fontId="8" fillId="18" borderId="0" applyNumberFormat="0" applyBorder="0" applyAlignment="0" applyProtection="0"/>
  </cellStyleXfs>
  <cellXfs count="107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6" fillId="2" borderId="1" xfId="4" applyFont="1" applyFill="1" applyBorder="1" applyAlignment="1">
      <alignment horizontal="center" vertical="center" wrapText="1"/>
    </xf>
    <xf numFmtId="2" fontId="6" fillId="2" borderId="1" xfId="4" applyNumberFormat="1" applyFont="1" applyFill="1" applyBorder="1" applyAlignment="1">
      <alignment horizontal="center" vertical="center" wrapText="1"/>
    </xf>
    <xf numFmtId="10" fontId="6" fillId="2" borderId="1" xfId="4" applyNumberFormat="1" applyFont="1" applyFill="1" applyBorder="1" applyAlignment="1">
      <alignment horizontal="center" vertical="center" wrapText="1"/>
    </xf>
    <xf numFmtId="1" fontId="6" fillId="2" borderId="1" xfId="4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left"/>
    </xf>
    <xf numFmtId="11" fontId="0" fillId="0" borderId="0" xfId="0" applyNumberFormat="1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1" fontId="1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10" fontId="1" fillId="0" borderId="0" xfId="0" applyNumberFormat="1" applyFont="1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11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1" fillId="0" borderId="0" xfId="1" applyFont="1" applyFill="1"/>
    <xf numFmtId="2" fontId="1" fillId="0" borderId="0" xfId="0" applyNumberFormat="1" applyFont="1" applyFill="1" applyAlignment="1">
      <alignment horizontal="right"/>
    </xf>
    <xf numFmtId="0" fontId="1" fillId="0" borderId="0" xfId="1" applyFont="1" applyFill="1" applyBorder="1"/>
    <xf numFmtId="0" fontId="1" fillId="0" borderId="0" xfId="0" applyFont="1" applyFill="1" applyBorder="1"/>
    <xf numFmtId="0" fontId="1" fillId="0" borderId="0" xfId="2" applyFont="1" applyFill="1" applyBorder="1" applyAlignment="1">
      <alignment horizontal="left"/>
    </xf>
    <xf numFmtId="2" fontId="2" fillId="0" borderId="0" xfId="0" applyNumberFormat="1" applyFont="1" applyFill="1" applyAlignment="1">
      <alignment horizontal="left"/>
    </xf>
    <xf numFmtId="2" fontId="0" fillId="0" borderId="0" xfId="0" applyNumberFormat="1" applyFill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0" xfId="0" applyFill="1"/>
    <xf numFmtId="0" fontId="1" fillId="3" borderId="0" xfId="0" applyFont="1" applyFill="1"/>
    <xf numFmtId="0" fontId="1" fillId="0" borderId="0" xfId="0" applyFont="1"/>
    <xf numFmtId="2" fontId="1" fillId="0" borderId="0" xfId="0" applyNumberFormat="1" applyFont="1" applyAlignment="1">
      <alignment horizontal="right"/>
    </xf>
    <xf numFmtId="2" fontId="1" fillId="0" borderId="0" xfId="3" applyNumberFormat="1" applyFont="1" applyFill="1" applyAlignment="1">
      <alignment horizontal="left"/>
    </xf>
    <xf numFmtId="0" fontId="1" fillId="0" borderId="0" xfId="0" applyFont="1" applyAlignment="1">
      <alignment horizontal="center"/>
    </xf>
    <xf numFmtId="2" fontId="1" fillId="0" borderId="0" xfId="0" applyNumberFormat="1" applyFont="1"/>
    <xf numFmtId="0" fontId="0" fillId="0" borderId="0" xfId="0" applyFont="1" applyFill="1"/>
    <xf numFmtId="0" fontId="7" fillId="4" borderId="0" xfId="0" applyFont="1" applyFill="1"/>
    <xf numFmtId="0" fontId="0" fillId="4" borderId="0" xfId="0" applyFill="1"/>
    <xf numFmtId="0" fontId="7" fillId="5" borderId="0" xfId="0" applyFont="1" applyFill="1"/>
    <xf numFmtId="0" fontId="0" fillId="5" borderId="0" xfId="0" applyFill="1"/>
    <xf numFmtId="2" fontId="1" fillId="0" borderId="0" xfId="5" applyNumberFormat="1" applyFont="1" applyFill="1" applyAlignment="1">
      <alignment horizontal="center"/>
    </xf>
    <xf numFmtId="0" fontId="1" fillId="5" borderId="0" xfId="0" applyFont="1" applyFill="1"/>
    <xf numFmtId="2" fontId="0" fillId="0" borderId="0" xfId="0" applyNumberFormat="1"/>
    <xf numFmtId="0" fontId="1" fillId="6" borderId="0" xfId="0" applyFont="1" applyFill="1"/>
    <xf numFmtId="0" fontId="1" fillId="5" borderId="0" xfId="2" applyFont="1" applyFill="1" applyBorder="1" applyAlignment="1">
      <alignment horizontal="left"/>
    </xf>
    <xf numFmtId="0" fontId="0" fillId="6" borderId="0" xfId="0" applyFill="1"/>
    <xf numFmtId="0" fontId="1" fillId="5" borderId="0" xfId="2" applyFont="1" applyFill="1" applyAlignment="1">
      <alignment horizontal="left"/>
    </xf>
    <xf numFmtId="0" fontId="1" fillId="0" borderId="0" xfId="2" applyFont="1" applyFill="1" applyAlignment="1">
      <alignment horizontal="left"/>
    </xf>
    <xf numFmtId="0" fontId="7" fillId="7" borderId="0" xfId="0" applyFont="1" applyFill="1"/>
    <xf numFmtId="0" fontId="0" fillId="7" borderId="0" xfId="0" applyFill="1"/>
    <xf numFmtId="2" fontId="0" fillId="8" borderId="0" xfId="0" applyNumberFormat="1" applyFill="1" applyAlignment="1">
      <alignment horizontal="right"/>
    </xf>
    <xf numFmtId="0" fontId="1" fillId="7" borderId="0" xfId="0" applyFont="1" applyFill="1"/>
    <xf numFmtId="0" fontId="7" fillId="9" borderId="0" xfId="0" applyFont="1" applyFill="1"/>
    <xf numFmtId="0" fontId="1" fillId="9" borderId="0" xfId="0" applyFont="1" applyFill="1"/>
    <xf numFmtId="0" fontId="0" fillId="9" borderId="0" xfId="0" applyFill="1"/>
    <xf numFmtId="0" fontId="7" fillId="10" borderId="0" xfId="0" applyFont="1" applyFill="1"/>
    <xf numFmtId="0" fontId="0" fillId="10" borderId="0" xfId="0" applyFill="1"/>
    <xf numFmtId="0" fontId="1" fillId="10" borderId="0" xfId="0" applyFont="1" applyFill="1"/>
    <xf numFmtId="0" fontId="7" fillId="11" borderId="0" xfId="0" applyFont="1" applyFill="1"/>
    <xf numFmtId="0" fontId="1" fillId="11" borderId="0" xfId="0" applyFont="1" applyFill="1"/>
    <xf numFmtId="0" fontId="1" fillId="11" borderId="0" xfId="2" applyFont="1" applyFill="1" applyBorder="1" applyAlignment="1">
      <alignment horizontal="left"/>
    </xf>
    <xf numFmtId="0" fontId="7" fillId="12" borderId="0" xfId="0" applyFont="1" applyFill="1"/>
    <xf numFmtId="0" fontId="0" fillId="12" borderId="0" xfId="0" applyFill="1"/>
    <xf numFmtId="0" fontId="0" fillId="13" borderId="0" xfId="0" applyFill="1"/>
    <xf numFmtId="0" fontId="1" fillId="12" borderId="0" xfId="2" applyFont="1" applyFill="1" applyBorder="1" applyAlignment="1">
      <alignment horizontal="left"/>
    </xf>
    <xf numFmtId="0" fontId="7" fillId="14" borderId="0" xfId="0" applyFont="1" applyFill="1"/>
    <xf numFmtId="0" fontId="1" fillId="14" borderId="0" xfId="0" applyFont="1" applyFill="1"/>
    <xf numFmtId="0" fontId="0" fillId="14" borderId="0" xfId="0" applyFill="1"/>
    <xf numFmtId="0" fontId="7" fillId="15" borderId="0" xfId="0" applyFont="1" applyFill="1"/>
    <xf numFmtId="0" fontId="0" fillId="15" borderId="0" xfId="0" applyFill="1"/>
    <xf numFmtId="0" fontId="1" fillId="4" borderId="0" xfId="0" applyFont="1" applyFill="1"/>
    <xf numFmtId="0" fontId="7" fillId="8" borderId="0" xfId="0" applyFont="1" applyFill="1"/>
    <xf numFmtId="0" fontId="1" fillId="8" borderId="0" xfId="0" applyFont="1" applyFill="1"/>
    <xf numFmtId="2" fontId="1" fillId="0" borderId="0" xfId="2" applyNumberFormat="1" applyFont="1" applyFill="1" applyAlignment="1">
      <alignment horizontal="right"/>
    </xf>
    <xf numFmtId="0" fontId="0" fillId="0" borderId="0" xfId="0" applyFill="1" applyBorder="1" applyAlignment="1">
      <alignment horizontal="left"/>
    </xf>
    <xf numFmtId="11" fontId="1" fillId="0" borderId="0" xfId="0" applyNumberFormat="1" applyFont="1" applyFill="1" applyBorder="1" applyAlignment="1">
      <alignment horizontal="left"/>
    </xf>
    <xf numFmtId="2" fontId="1" fillId="0" borderId="0" xfId="0" applyNumberFormat="1" applyFont="1" applyFill="1" applyAlignment="1">
      <alignment horizontal="left"/>
    </xf>
    <xf numFmtId="0" fontId="6" fillId="0" borderId="1" xfId="4" applyFont="1" applyFill="1" applyBorder="1" applyAlignment="1">
      <alignment horizontal="center" vertical="center" wrapText="1"/>
    </xf>
    <xf numFmtId="2" fontId="6" fillId="16" borderId="1" xfId="4" applyNumberFormat="1" applyFont="1" applyFill="1" applyBorder="1" applyAlignment="1">
      <alignment horizontal="center" vertical="center" wrapText="1"/>
    </xf>
    <xf numFmtId="2" fontId="6" fillId="0" borderId="1" xfId="4" applyNumberFormat="1" applyFont="1" applyFill="1" applyBorder="1" applyAlignment="1">
      <alignment horizontal="center" vertical="center" wrapText="1"/>
    </xf>
    <xf numFmtId="0" fontId="1" fillId="17" borderId="0" xfId="0" applyFont="1" applyFill="1" applyAlignment="1">
      <alignment horizontal="left"/>
    </xf>
    <xf numFmtId="11" fontId="2" fillId="0" borderId="0" xfId="0" applyNumberFormat="1" applyFont="1" applyFill="1" applyAlignment="1">
      <alignment horizontal="left"/>
    </xf>
    <xf numFmtId="11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2" fontId="0" fillId="0" borderId="0" xfId="0" applyNumberFormat="1" applyAlignment="1">
      <alignment horizontal="left"/>
    </xf>
    <xf numFmtId="0" fontId="6" fillId="16" borderId="1" xfId="4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6" applyFont="1" applyFill="1" applyAlignment="1">
      <alignment horizontal="left"/>
    </xf>
    <xf numFmtId="11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7" fillId="19" borderId="0" xfId="0" applyFont="1" applyFill="1"/>
    <xf numFmtId="0" fontId="1" fillId="19" borderId="0" xfId="0" applyFont="1" applyFill="1"/>
    <xf numFmtId="165" fontId="6" fillId="2" borderId="1" xfId="4" applyNumberFormat="1" applyFont="1" applyFill="1" applyBorder="1" applyAlignment="1">
      <alignment horizontal="center" vertical="center" wrapText="1"/>
    </xf>
    <xf numFmtId="165" fontId="1" fillId="0" borderId="0" xfId="0" applyNumberFormat="1" applyFont="1" applyFill="1" applyAlignment="1">
      <alignment horizontal="center"/>
    </xf>
    <xf numFmtId="0" fontId="6" fillId="17" borderId="1" xfId="4" applyFont="1" applyFill="1" applyBorder="1" applyAlignment="1">
      <alignment horizontal="center" vertical="center" wrapText="1"/>
    </xf>
    <xf numFmtId="0" fontId="7" fillId="20" borderId="0" xfId="0" applyFont="1" applyFill="1"/>
    <xf numFmtId="0" fontId="1" fillId="20" borderId="0" xfId="0" applyFont="1" applyFill="1"/>
    <xf numFmtId="0" fontId="1" fillId="13" borderId="0" xfId="0" applyFont="1" applyFill="1"/>
    <xf numFmtId="14" fontId="1" fillId="0" borderId="0" xfId="0" applyNumberFormat="1" applyFont="1" applyFill="1" applyAlignment="1">
      <alignment horizontal="left"/>
    </xf>
    <xf numFmtId="20" fontId="1" fillId="0" borderId="0" xfId="0" applyNumberFormat="1" applyFont="1" applyFill="1" applyAlignment="1">
      <alignment horizontal="left"/>
    </xf>
  </cellXfs>
  <cellStyles count="7">
    <cellStyle name="Good" xfId="6" builtinId="26"/>
    <cellStyle name="Normal" xfId="0" builtinId="0"/>
    <cellStyle name="Normal 2" xfId="1"/>
    <cellStyle name="Normal_6017.26_BSAPHytoTemplate_JAR" xfId="5"/>
    <cellStyle name="Normal_Sheet1 2" xfId="4"/>
    <cellStyle name="Normal_Tulsa - species list" xfId="2"/>
    <cellStyle name="Normal_TULSA_5_19_06" xfId="3"/>
  </cellStyles>
  <dxfs count="0"/>
  <tableStyles count="0" defaultTableStyle="TableStyleMedium9" defaultPivotStyle="PivotStyleLight16"/>
  <colors>
    <mruColors>
      <color rgb="FF00CC99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00B050"/>
  </sheetPr>
  <dimension ref="A1:AJ389"/>
  <sheetViews>
    <sheetView tabSelected="1" workbookViewId="0">
      <pane ySplit="1" topLeftCell="A2" activePane="bottomLeft" state="frozen"/>
      <selection pane="bottomLeft" activeCell="A390" sqref="A390"/>
    </sheetView>
  </sheetViews>
  <sheetFormatPr defaultColWidth="9.140625" defaultRowHeight="12.75"/>
  <cols>
    <col min="1" max="1" width="17.28515625" style="17" bestFit="1" customWidth="1"/>
    <col min="2" max="2" width="13.140625" style="100" bestFit="1" customWidth="1"/>
    <col min="3" max="3" width="8" style="17" bestFit="1" customWidth="1"/>
    <col min="4" max="4" width="17.28515625" style="15" bestFit="1" customWidth="1"/>
    <col min="5" max="5" width="11.42578125" style="17" customWidth="1"/>
    <col min="6" max="6" width="13.28515625" style="17" customWidth="1"/>
    <col min="7" max="7" width="15.140625" style="17" customWidth="1"/>
    <col min="8" max="8" width="13.5703125" style="17" customWidth="1"/>
    <col min="9" max="9" width="14.7109375" style="17" customWidth="1"/>
    <col min="10" max="10" width="9.85546875" style="15" bestFit="1" customWidth="1"/>
    <col min="11" max="11" width="12.5703125" style="15" customWidth="1"/>
    <col min="12" max="12" width="12.28515625" style="83" bestFit="1" customWidth="1"/>
    <col min="13" max="13" width="12.140625" style="14" customWidth="1"/>
    <col min="14" max="14" width="38" style="14" bestFit="1" customWidth="1"/>
    <col min="15" max="15" width="12.42578125" style="14" customWidth="1"/>
    <col min="16" max="16" width="19.140625" style="15" bestFit="1" customWidth="1"/>
    <col min="17" max="17" width="28.5703125" style="15" bestFit="1" customWidth="1"/>
    <col min="18" max="18" width="10.85546875" style="93" customWidth="1"/>
    <col min="19" max="19" width="11.5703125" style="93" customWidth="1"/>
    <col min="20" max="20" width="9.140625" style="9"/>
    <col min="21" max="21" width="10.42578125" style="15" customWidth="1"/>
    <col min="22" max="22" width="16.5703125" style="93" customWidth="1"/>
    <col min="23" max="23" width="13.28515625" style="14" bestFit="1" customWidth="1"/>
    <col min="24" max="24" width="12.140625" style="14" customWidth="1"/>
    <col min="25" max="25" width="85.7109375" style="95" customWidth="1"/>
    <col min="26" max="26" width="34.5703125" style="16" bestFit="1" customWidth="1"/>
    <col min="27" max="28" width="10.7109375" style="96" customWidth="1"/>
    <col min="29" max="29" width="10.7109375" style="95" customWidth="1"/>
    <col min="30" max="30" width="10.7109375" style="17" customWidth="1"/>
    <col min="31" max="35" width="10.7109375" style="14" customWidth="1"/>
    <col min="36" max="36" width="10.85546875" style="14" customWidth="1"/>
    <col min="37" max="16384" width="9.140625" style="14"/>
  </cols>
  <sheetData>
    <row r="1" spans="1:36" ht="70.5" customHeight="1" thickBot="1">
      <c r="A1" s="3" t="s">
        <v>1451</v>
      </c>
      <c r="B1" s="99" t="s">
        <v>1453</v>
      </c>
      <c r="C1" s="3" t="s">
        <v>1454</v>
      </c>
      <c r="D1" s="3" t="s">
        <v>1455</v>
      </c>
      <c r="E1" s="4" t="s">
        <v>1456</v>
      </c>
      <c r="F1" s="4" t="s">
        <v>1457</v>
      </c>
      <c r="G1" s="5" t="s">
        <v>1458</v>
      </c>
      <c r="H1" s="4" t="s">
        <v>1459</v>
      </c>
      <c r="I1" s="3" t="s">
        <v>1460</v>
      </c>
      <c r="J1" s="4" t="s">
        <v>1461</v>
      </c>
      <c r="K1" s="4" t="s">
        <v>1462</v>
      </c>
      <c r="L1" s="4" t="s">
        <v>1463</v>
      </c>
      <c r="M1" s="6" t="s">
        <v>1465</v>
      </c>
      <c r="N1" s="3" t="s">
        <v>1464</v>
      </c>
      <c r="O1" s="3" t="s">
        <v>1466</v>
      </c>
      <c r="P1" s="3" t="s">
        <v>1469</v>
      </c>
      <c r="Q1" s="3" t="s">
        <v>1470</v>
      </c>
      <c r="R1" s="3" t="s">
        <v>1471</v>
      </c>
      <c r="S1" s="3" t="s">
        <v>1472</v>
      </c>
      <c r="T1" s="3" t="s">
        <v>1473</v>
      </c>
      <c r="U1" s="101" t="s">
        <v>2163</v>
      </c>
      <c r="V1" s="3" t="s">
        <v>1474</v>
      </c>
      <c r="W1" s="6" t="s">
        <v>1475</v>
      </c>
      <c r="X1" s="6" t="s">
        <v>1476</v>
      </c>
      <c r="Y1" s="3" t="s">
        <v>1477</v>
      </c>
      <c r="Z1" s="92" t="s">
        <v>1478</v>
      </c>
      <c r="AA1" s="85" t="s">
        <v>1479</v>
      </c>
      <c r="AB1" s="85" t="s">
        <v>1480</v>
      </c>
      <c r="AC1" s="85" t="s">
        <v>1481</v>
      </c>
      <c r="AD1" s="85" t="s">
        <v>1482</v>
      </c>
      <c r="AE1" s="85" t="s">
        <v>1483</v>
      </c>
      <c r="AF1" s="85" t="s">
        <v>1484</v>
      </c>
      <c r="AG1" s="85" t="s">
        <v>1485</v>
      </c>
      <c r="AH1" s="85" t="s">
        <v>1486</v>
      </c>
      <c r="AI1" s="85" t="s">
        <v>1487</v>
      </c>
      <c r="AJ1" s="85" t="s">
        <v>1488</v>
      </c>
    </row>
    <row r="2" spans="1:36" ht="13.5" thickTop="1">
      <c r="A2" s="15" t="s">
        <v>1452</v>
      </c>
      <c r="B2" s="105">
        <v>42381</v>
      </c>
      <c r="C2" s="106">
        <v>0.40277777777777801</v>
      </c>
      <c r="D2" s="15" t="s">
        <v>2395</v>
      </c>
      <c r="E2" s="10">
        <v>64</v>
      </c>
      <c r="F2" s="15">
        <v>5</v>
      </c>
      <c r="G2" s="12">
        <v>7.8125E-2</v>
      </c>
      <c r="H2" s="13">
        <v>6.9746499000000003E-2</v>
      </c>
      <c r="I2" s="15">
        <v>314.15899999999999</v>
      </c>
      <c r="J2" s="15">
        <v>0.48822549300000001</v>
      </c>
      <c r="K2" s="15">
        <v>7</v>
      </c>
      <c r="L2" s="83">
        <v>128.69422203645559</v>
      </c>
      <c r="M2" s="15">
        <v>182</v>
      </c>
      <c r="N2" s="20" t="s">
        <v>2447</v>
      </c>
      <c r="O2" s="14" t="s">
        <v>1467</v>
      </c>
      <c r="P2" s="15" t="s">
        <v>1539</v>
      </c>
      <c r="Q2" s="15" t="s">
        <v>1902</v>
      </c>
      <c r="R2" s="15"/>
      <c r="S2" s="94">
        <v>3</v>
      </c>
      <c r="T2" s="94">
        <v>3</v>
      </c>
      <c r="U2" s="15">
        <v>12</v>
      </c>
      <c r="V2" s="94" t="s">
        <v>1450</v>
      </c>
      <c r="W2" s="14" t="s">
        <v>2403</v>
      </c>
      <c r="X2" s="14" t="s">
        <v>2385</v>
      </c>
      <c r="Y2" s="17" t="s">
        <v>2396</v>
      </c>
      <c r="Z2" s="15" t="s">
        <v>1498</v>
      </c>
      <c r="AA2" s="83">
        <v>678.58343999999988</v>
      </c>
      <c r="AB2" s="21"/>
    </row>
    <row r="3" spans="1:36">
      <c r="A3" s="15" t="s">
        <v>1452</v>
      </c>
      <c r="B3" s="105">
        <v>42381</v>
      </c>
      <c r="C3" s="106">
        <v>0.40277777777777801</v>
      </c>
      <c r="D3" s="15" t="s">
        <v>2395</v>
      </c>
      <c r="E3" s="10">
        <v>64</v>
      </c>
      <c r="F3" s="15">
        <v>5</v>
      </c>
      <c r="G3" s="12">
        <v>7.8125E-2</v>
      </c>
      <c r="H3" s="13">
        <v>6.9746499000000003E-2</v>
      </c>
      <c r="I3" s="15">
        <v>314.15899999999999</v>
      </c>
      <c r="J3" s="15">
        <v>0.48822549300000001</v>
      </c>
      <c r="K3" s="15">
        <v>7</v>
      </c>
      <c r="L3" s="83">
        <v>128.69422203645559</v>
      </c>
      <c r="M3" s="15">
        <v>190</v>
      </c>
      <c r="N3" s="20" t="s">
        <v>2398</v>
      </c>
      <c r="O3" s="14" t="s">
        <v>1467</v>
      </c>
      <c r="P3" s="15" t="s">
        <v>1539</v>
      </c>
      <c r="Q3" s="15" t="s">
        <v>1893</v>
      </c>
      <c r="R3" s="15"/>
      <c r="S3" s="94">
        <v>5</v>
      </c>
      <c r="T3" s="94">
        <v>5</v>
      </c>
      <c r="U3" s="15">
        <v>12</v>
      </c>
      <c r="V3" s="94" t="s">
        <v>1450</v>
      </c>
      <c r="W3" s="14" t="s">
        <v>2403</v>
      </c>
      <c r="X3" s="14" t="s">
        <v>2385</v>
      </c>
      <c r="Y3" s="17" t="s">
        <v>2396</v>
      </c>
      <c r="Z3" s="15" t="s">
        <v>1498</v>
      </c>
      <c r="AA3" s="83">
        <v>678.58343999999988</v>
      </c>
      <c r="AB3" s="21"/>
    </row>
    <row r="4" spans="1:36">
      <c r="A4" s="15" t="s">
        <v>1452</v>
      </c>
      <c r="B4" s="105">
        <v>42381</v>
      </c>
      <c r="C4" s="106">
        <v>0.40277777777777801</v>
      </c>
      <c r="D4" s="15" t="s">
        <v>2395</v>
      </c>
      <c r="E4" s="10">
        <v>64</v>
      </c>
      <c r="F4" s="15">
        <v>5</v>
      </c>
      <c r="G4" s="12">
        <v>7.8125E-2</v>
      </c>
      <c r="H4" s="13">
        <v>6.9746499000000003E-2</v>
      </c>
      <c r="I4" s="15">
        <v>314.15899999999999</v>
      </c>
      <c r="J4" s="15">
        <v>0.48822549300000001</v>
      </c>
      <c r="K4" s="15">
        <v>7</v>
      </c>
      <c r="L4" s="83">
        <v>128.69422203645559</v>
      </c>
      <c r="M4" s="15">
        <v>540</v>
      </c>
      <c r="N4" s="20" t="s">
        <v>30</v>
      </c>
      <c r="O4" s="14" t="s">
        <v>1467</v>
      </c>
      <c r="P4" s="15" t="s">
        <v>1598</v>
      </c>
      <c r="Q4" s="15" t="s">
        <v>1910</v>
      </c>
      <c r="R4" s="15"/>
      <c r="S4" s="94">
        <v>12</v>
      </c>
      <c r="T4" s="94">
        <v>12</v>
      </c>
      <c r="U4" s="15">
        <v>21.3</v>
      </c>
      <c r="V4" s="94" t="s">
        <v>2162</v>
      </c>
      <c r="W4" s="14" t="s">
        <v>2403</v>
      </c>
      <c r="X4" s="14" t="s">
        <v>2385</v>
      </c>
      <c r="Y4" s="17" t="s">
        <v>2396</v>
      </c>
      <c r="Z4" s="15" t="s">
        <v>1498</v>
      </c>
      <c r="AA4" s="83">
        <v>6961.9268026799982</v>
      </c>
      <c r="AB4" s="21"/>
    </row>
    <row r="5" spans="1:36" ht="12.6" customHeight="1">
      <c r="A5" s="15" t="s">
        <v>1452</v>
      </c>
      <c r="B5" s="105">
        <v>42381</v>
      </c>
      <c r="C5" s="106">
        <v>0.40277777777777801</v>
      </c>
      <c r="D5" s="15" t="s">
        <v>2395</v>
      </c>
      <c r="E5" s="10">
        <v>64</v>
      </c>
      <c r="F5" s="15">
        <v>5</v>
      </c>
      <c r="G5" s="12">
        <v>7.8125E-2</v>
      </c>
      <c r="H5" s="13">
        <v>6.9746499000000003E-2</v>
      </c>
      <c r="I5" s="15">
        <v>314.15899999999999</v>
      </c>
      <c r="J5" s="15">
        <v>0.48822549300000001</v>
      </c>
      <c r="K5" s="15">
        <v>7</v>
      </c>
      <c r="L5" s="83">
        <v>128.69422203645559</v>
      </c>
      <c r="M5" s="15">
        <v>631</v>
      </c>
      <c r="N5" s="20" t="s">
        <v>13</v>
      </c>
      <c r="O5" s="14" t="s">
        <v>1467</v>
      </c>
      <c r="P5" s="15" t="s">
        <v>1600</v>
      </c>
      <c r="Q5" s="15" t="s">
        <v>1893</v>
      </c>
      <c r="R5" s="15"/>
      <c r="S5" s="94">
        <v>2</v>
      </c>
      <c r="T5" s="94">
        <v>2</v>
      </c>
      <c r="U5" s="15">
        <v>16.7</v>
      </c>
      <c r="V5" s="94" t="s">
        <v>1450</v>
      </c>
      <c r="W5" s="14" t="s">
        <v>2403</v>
      </c>
      <c r="X5" s="14" t="s">
        <v>2385</v>
      </c>
      <c r="Y5" s="17" t="s">
        <v>2397</v>
      </c>
      <c r="Z5" s="15" t="s">
        <v>1495</v>
      </c>
      <c r="AA5" s="83">
        <v>426.27449312499999</v>
      </c>
      <c r="AB5" s="21"/>
    </row>
    <row r="6" spans="1:36" ht="12.6" customHeight="1">
      <c r="A6" s="15" t="s">
        <v>1452</v>
      </c>
      <c r="B6" s="105">
        <v>42381</v>
      </c>
      <c r="C6" s="106">
        <v>0.40277777777777801</v>
      </c>
      <c r="D6" s="15" t="s">
        <v>2395</v>
      </c>
      <c r="E6" s="10">
        <v>64</v>
      </c>
      <c r="F6" s="15">
        <v>5</v>
      </c>
      <c r="G6" s="12">
        <v>7.8125E-2</v>
      </c>
      <c r="H6" s="13">
        <v>6.9746499000000003E-2</v>
      </c>
      <c r="I6" s="15">
        <v>314.15899999999999</v>
      </c>
      <c r="J6" s="15">
        <v>0.48822549300000001</v>
      </c>
      <c r="K6" s="15">
        <v>7</v>
      </c>
      <c r="L6" s="83">
        <v>128.69422203645559</v>
      </c>
      <c r="M6" s="15">
        <v>631</v>
      </c>
      <c r="N6" s="20" t="s">
        <v>13</v>
      </c>
      <c r="O6" s="14" t="s">
        <v>1467</v>
      </c>
      <c r="P6" s="15" t="s">
        <v>1600</v>
      </c>
      <c r="Q6" s="15" t="s">
        <v>1893</v>
      </c>
      <c r="R6" s="15"/>
      <c r="S6" s="94">
        <v>1</v>
      </c>
      <c r="T6" s="94">
        <v>1</v>
      </c>
      <c r="U6" s="15">
        <v>14.8</v>
      </c>
      <c r="V6" s="94" t="s">
        <v>1450</v>
      </c>
      <c r="W6" s="14" t="s">
        <v>2403</v>
      </c>
      <c r="X6" s="14" t="s">
        <v>2385</v>
      </c>
      <c r="Y6" s="17" t="s">
        <v>2400</v>
      </c>
      <c r="Z6" s="15" t="s">
        <v>1495</v>
      </c>
      <c r="AA6" s="83">
        <v>86.016734200000002</v>
      </c>
      <c r="AB6" s="21"/>
    </row>
    <row r="7" spans="1:36">
      <c r="A7" s="15" t="s">
        <v>1452</v>
      </c>
      <c r="B7" s="105">
        <v>42381</v>
      </c>
      <c r="C7" s="106">
        <v>0.40277777777777801</v>
      </c>
      <c r="D7" s="15" t="s">
        <v>2395</v>
      </c>
      <c r="E7" s="10">
        <v>64</v>
      </c>
      <c r="F7" s="15">
        <v>5</v>
      </c>
      <c r="G7" s="12">
        <v>7.8125E-2</v>
      </c>
      <c r="H7" s="13">
        <v>6.9746499000000003E-2</v>
      </c>
      <c r="I7" s="15">
        <v>314.15899999999999</v>
      </c>
      <c r="J7" s="15">
        <v>0.48822549300000001</v>
      </c>
      <c r="K7" s="15">
        <v>7</v>
      </c>
      <c r="L7" s="83">
        <v>128.69422203645559</v>
      </c>
      <c r="M7" s="15">
        <v>720</v>
      </c>
      <c r="N7" s="20" t="s">
        <v>171</v>
      </c>
      <c r="O7" s="14" t="s">
        <v>1467</v>
      </c>
      <c r="P7" s="15" t="s">
        <v>1604</v>
      </c>
      <c r="Q7" s="15" t="s">
        <v>2465</v>
      </c>
      <c r="R7" s="15"/>
      <c r="S7" s="94">
        <v>1</v>
      </c>
      <c r="T7" s="94">
        <v>1</v>
      </c>
      <c r="U7" s="15">
        <v>105.6</v>
      </c>
      <c r="V7" s="94" t="s">
        <v>1450</v>
      </c>
      <c r="W7" s="14" t="s">
        <v>2403</v>
      </c>
      <c r="X7" s="14" t="s">
        <v>2385</v>
      </c>
      <c r="Y7" s="17" t="s">
        <v>2396</v>
      </c>
      <c r="Z7" s="15" t="s">
        <v>1528</v>
      </c>
      <c r="AA7" s="83">
        <v>3437.28</v>
      </c>
      <c r="AB7" s="21"/>
    </row>
    <row r="8" spans="1:36">
      <c r="A8" s="15" t="s">
        <v>1452</v>
      </c>
      <c r="B8" s="105">
        <v>42381</v>
      </c>
      <c r="C8" s="106">
        <v>0.40277777777777801</v>
      </c>
      <c r="D8" s="15" t="s">
        <v>2395</v>
      </c>
      <c r="E8" s="10">
        <v>64</v>
      </c>
      <c r="F8" s="15">
        <v>5</v>
      </c>
      <c r="G8" s="12">
        <v>7.8125E-2</v>
      </c>
      <c r="H8" s="13">
        <v>6.9746499000000003E-2</v>
      </c>
      <c r="I8" s="15">
        <v>314.15899999999999</v>
      </c>
      <c r="J8" s="15">
        <v>0.48822549300000001</v>
      </c>
      <c r="K8" s="15">
        <v>7</v>
      </c>
      <c r="L8" s="83">
        <v>128.69422203645559</v>
      </c>
      <c r="M8" s="15">
        <v>749</v>
      </c>
      <c r="N8" s="20" t="s">
        <v>858</v>
      </c>
      <c r="O8" s="14" t="s">
        <v>1467</v>
      </c>
      <c r="P8" s="15" t="s">
        <v>1604</v>
      </c>
      <c r="Q8" s="15" t="s">
        <v>1893</v>
      </c>
      <c r="R8" s="15"/>
      <c r="S8" s="94">
        <v>1</v>
      </c>
      <c r="T8" s="94">
        <v>1</v>
      </c>
      <c r="U8" s="15">
        <v>13</v>
      </c>
      <c r="V8" s="94" t="s">
        <v>1450</v>
      </c>
      <c r="W8" s="14" t="s">
        <v>2403</v>
      </c>
      <c r="X8" s="14" t="s">
        <v>2385</v>
      </c>
      <c r="Y8" s="17" t="s">
        <v>2397</v>
      </c>
      <c r="Z8" s="15" t="s">
        <v>1528</v>
      </c>
      <c r="AA8" s="83">
        <v>24.05</v>
      </c>
      <c r="AB8" s="21"/>
    </row>
    <row r="9" spans="1:36">
      <c r="A9" s="15" t="s">
        <v>1452</v>
      </c>
      <c r="B9" s="105">
        <v>42381</v>
      </c>
      <c r="C9" s="106">
        <v>0.40277777777777801</v>
      </c>
      <c r="D9" s="15" t="s">
        <v>2395</v>
      </c>
      <c r="E9" s="10">
        <v>64</v>
      </c>
      <c r="F9" s="15">
        <v>5</v>
      </c>
      <c r="G9" s="12">
        <v>7.8125E-2</v>
      </c>
      <c r="H9" s="13">
        <v>6.9746499000000003E-2</v>
      </c>
      <c r="I9" s="15">
        <v>314.15899999999999</v>
      </c>
      <c r="J9" s="15">
        <v>0.48822549300000001</v>
      </c>
      <c r="K9" s="15">
        <v>7</v>
      </c>
      <c r="L9" s="83">
        <v>128.69422203645559</v>
      </c>
      <c r="M9" s="15">
        <v>841</v>
      </c>
      <c r="N9" s="20" t="s">
        <v>32</v>
      </c>
      <c r="O9" s="14" t="s">
        <v>1467</v>
      </c>
      <c r="P9" s="15" t="s">
        <v>1614</v>
      </c>
      <c r="Q9" s="15" t="s">
        <v>1912</v>
      </c>
      <c r="R9" s="15"/>
      <c r="S9" s="94">
        <v>1</v>
      </c>
      <c r="T9" s="94">
        <v>1</v>
      </c>
      <c r="U9" s="15">
        <v>11.1</v>
      </c>
      <c r="V9" s="94" t="s">
        <v>1450</v>
      </c>
      <c r="W9" s="14" t="s">
        <v>2403</v>
      </c>
      <c r="X9" s="14" t="s">
        <v>2385</v>
      </c>
      <c r="Y9" s="17" t="s">
        <v>2396</v>
      </c>
      <c r="Z9" s="15" t="s">
        <v>1495</v>
      </c>
      <c r="AA9" s="83">
        <v>146.46092579999998</v>
      </c>
      <c r="AB9" s="21"/>
    </row>
    <row r="10" spans="1:36">
      <c r="A10" s="15" t="s">
        <v>1452</v>
      </c>
      <c r="B10" s="105">
        <v>42381</v>
      </c>
      <c r="C10" s="106">
        <v>0.40277777777777801</v>
      </c>
      <c r="D10" s="15" t="s">
        <v>2395</v>
      </c>
      <c r="E10" s="10">
        <v>64</v>
      </c>
      <c r="F10" s="15">
        <v>5</v>
      </c>
      <c r="G10" s="12">
        <v>7.8125E-2</v>
      </c>
      <c r="H10" s="13">
        <v>6.9746499000000003E-2</v>
      </c>
      <c r="I10" s="15">
        <v>314.15899999999999</v>
      </c>
      <c r="J10" s="15">
        <v>0.48822549300000001</v>
      </c>
      <c r="K10" s="15">
        <v>7</v>
      </c>
      <c r="L10" s="83">
        <v>128.69422203645559</v>
      </c>
      <c r="M10" s="15">
        <v>987</v>
      </c>
      <c r="N10" s="20" t="s">
        <v>2399</v>
      </c>
      <c r="O10" s="14" t="s">
        <v>1467</v>
      </c>
      <c r="P10" s="15" t="s">
        <v>1659</v>
      </c>
      <c r="Q10" s="15" t="s">
        <v>1893</v>
      </c>
      <c r="R10" s="15"/>
      <c r="S10" s="94">
        <v>5</v>
      </c>
      <c r="T10" s="94">
        <v>5</v>
      </c>
      <c r="U10" s="15">
        <v>8.3000000000000007</v>
      </c>
      <c r="V10" s="94" t="s">
        <v>1450</v>
      </c>
      <c r="W10" s="14" t="s">
        <v>2403</v>
      </c>
      <c r="X10" s="14" t="s">
        <v>2385</v>
      </c>
      <c r="Y10" s="17" t="s">
        <v>2396</v>
      </c>
      <c r="Z10" s="15" t="s">
        <v>1498</v>
      </c>
      <c r="AA10" s="83">
        <v>216.42413510000003</v>
      </c>
      <c r="AB10" s="21"/>
    </row>
    <row r="11" spans="1:36">
      <c r="A11" s="15" t="s">
        <v>1452</v>
      </c>
      <c r="B11" s="105">
        <v>42381</v>
      </c>
      <c r="C11" s="106">
        <v>0.40277777777777801</v>
      </c>
      <c r="D11" s="15" t="s">
        <v>2395</v>
      </c>
      <c r="E11" s="10">
        <v>64</v>
      </c>
      <c r="F11" s="15">
        <v>5</v>
      </c>
      <c r="G11" s="12">
        <v>7.8125E-2</v>
      </c>
      <c r="H11" s="13">
        <v>6.9746499000000003E-2</v>
      </c>
      <c r="I11" s="15">
        <v>314.15899999999999</v>
      </c>
      <c r="J11" s="15">
        <v>0.48822549300000001</v>
      </c>
      <c r="K11" s="15">
        <v>7</v>
      </c>
      <c r="L11" s="83">
        <v>128.69422203645559</v>
      </c>
      <c r="M11" s="15">
        <v>1037</v>
      </c>
      <c r="N11" s="20" t="s">
        <v>431</v>
      </c>
      <c r="O11" s="20" t="s">
        <v>1468</v>
      </c>
      <c r="P11" s="15" t="s">
        <v>1687</v>
      </c>
      <c r="Q11" s="15" t="s">
        <v>1893</v>
      </c>
      <c r="R11" s="15"/>
      <c r="S11" s="94">
        <v>4</v>
      </c>
      <c r="T11" s="94">
        <v>4</v>
      </c>
      <c r="U11" s="15">
        <v>4.5999999999999996</v>
      </c>
      <c r="V11" s="94" t="s">
        <v>1450</v>
      </c>
      <c r="W11" s="14" t="s">
        <v>2403</v>
      </c>
      <c r="X11" s="14" t="s">
        <v>2385</v>
      </c>
      <c r="Y11" s="17" t="s">
        <v>2396</v>
      </c>
      <c r="Z11" s="15" t="s">
        <v>1690</v>
      </c>
      <c r="AA11" s="83">
        <v>50.964967373333316</v>
      </c>
      <c r="AB11" s="21"/>
    </row>
    <row r="12" spans="1:36">
      <c r="A12" s="15" t="s">
        <v>1452</v>
      </c>
      <c r="B12" s="105">
        <v>42381</v>
      </c>
      <c r="C12" s="106">
        <v>0.40277777777777801</v>
      </c>
      <c r="D12" s="15" t="s">
        <v>2395</v>
      </c>
      <c r="E12" s="10">
        <v>64</v>
      </c>
      <c r="F12" s="15">
        <v>5</v>
      </c>
      <c r="G12" s="12">
        <v>7.8125E-2</v>
      </c>
      <c r="H12" s="13">
        <v>6.9746499000000003E-2</v>
      </c>
      <c r="I12" s="15">
        <v>314.15899999999999</v>
      </c>
      <c r="J12" s="15">
        <v>0.48822549300000001</v>
      </c>
      <c r="K12" s="15">
        <v>7</v>
      </c>
      <c r="L12" s="83">
        <v>128.69422203645559</v>
      </c>
      <c r="M12" s="15">
        <v>1780</v>
      </c>
      <c r="N12" s="24" t="s">
        <v>2309</v>
      </c>
      <c r="O12" s="20" t="s">
        <v>1468</v>
      </c>
      <c r="P12" s="15" t="s">
        <v>2310</v>
      </c>
      <c r="Q12" s="15" t="s">
        <v>2311</v>
      </c>
      <c r="R12" s="15"/>
      <c r="S12" s="94">
        <v>1</v>
      </c>
      <c r="T12" s="94">
        <v>4</v>
      </c>
      <c r="U12" s="15">
        <v>6.5</v>
      </c>
      <c r="V12" s="94" t="s">
        <v>2162</v>
      </c>
      <c r="W12" s="14" t="s">
        <v>2403</v>
      </c>
      <c r="X12" s="14" t="s">
        <v>2385</v>
      </c>
      <c r="Y12" s="17" t="s">
        <v>2396</v>
      </c>
      <c r="Z12" s="15" t="s">
        <v>1690</v>
      </c>
      <c r="AA12" s="83">
        <v>143.79319229166666</v>
      </c>
      <c r="AB12" s="21"/>
    </row>
    <row r="13" spans="1:36">
      <c r="A13" s="15" t="s">
        <v>1452</v>
      </c>
      <c r="B13" s="105">
        <v>42381</v>
      </c>
      <c r="C13" s="106">
        <v>0.40277777777777801</v>
      </c>
      <c r="D13" s="15" t="s">
        <v>2395</v>
      </c>
      <c r="E13" s="10">
        <v>64</v>
      </c>
      <c r="F13" s="15">
        <v>5</v>
      </c>
      <c r="G13" s="12">
        <v>7.8125E-2</v>
      </c>
      <c r="H13" s="13">
        <v>6.9746499000000003E-2</v>
      </c>
      <c r="I13" s="15">
        <v>314.15899999999999</v>
      </c>
      <c r="J13" s="15">
        <v>0.48822549300000001</v>
      </c>
      <c r="K13" s="15">
        <v>7</v>
      </c>
      <c r="L13" s="83">
        <v>128.69422203645559</v>
      </c>
      <c r="M13" s="15">
        <v>1134</v>
      </c>
      <c r="N13" s="14" t="s">
        <v>1025</v>
      </c>
      <c r="O13" s="20" t="s">
        <v>1468</v>
      </c>
      <c r="P13" s="15" t="s">
        <v>1724</v>
      </c>
      <c r="Q13" s="15" t="s">
        <v>1922</v>
      </c>
      <c r="R13" s="15"/>
      <c r="S13" s="94">
        <v>3</v>
      </c>
      <c r="T13" s="94">
        <v>3</v>
      </c>
      <c r="U13" s="15">
        <v>32.4</v>
      </c>
      <c r="V13" s="94" t="s">
        <v>1450</v>
      </c>
      <c r="W13" s="14" t="s">
        <v>2403</v>
      </c>
      <c r="X13" s="14" t="s">
        <v>2385</v>
      </c>
      <c r="Y13" s="17" t="s">
        <v>2396</v>
      </c>
      <c r="Z13" s="15" t="s">
        <v>1677</v>
      </c>
      <c r="AA13" s="83">
        <v>13.741314659999999</v>
      </c>
      <c r="AB13" s="21"/>
    </row>
    <row r="14" spans="1:36">
      <c r="A14" s="15" t="s">
        <v>1452</v>
      </c>
      <c r="B14" s="105">
        <v>42381</v>
      </c>
      <c r="C14" s="106">
        <v>0.40277777777777801</v>
      </c>
      <c r="D14" s="15" t="s">
        <v>2395</v>
      </c>
      <c r="E14" s="10">
        <v>64</v>
      </c>
      <c r="F14" s="15">
        <v>5</v>
      </c>
      <c r="G14" s="12">
        <v>7.8125E-2</v>
      </c>
      <c r="H14" s="13">
        <v>6.9746499000000003E-2</v>
      </c>
      <c r="I14" s="15">
        <v>314.15899999999999</v>
      </c>
      <c r="J14" s="15">
        <v>0.48822549300000001</v>
      </c>
      <c r="K14" s="15">
        <v>7</v>
      </c>
      <c r="L14" s="83">
        <v>128.69422203645559</v>
      </c>
      <c r="M14" s="15">
        <v>1191</v>
      </c>
      <c r="N14" s="23" t="s">
        <v>2401</v>
      </c>
      <c r="O14" s="20" t="s">
        <v>1468</v>
      </c>
      <c r="P14" s="15" t="s">
        <v>1744</v>
      </c>
      <c r="Q14" s="15" t="s">
        <v>1893</v>
      </c>
      <c r="R14" s="15"/>
      <c r="S14" s="94">
        <v>7</v>
      </c>
      <c r="T14" s="94">
        <v>7</v>
      </c>
      <c r="U14" s="15">
        <v>16.7</v>
      </c>
      <c r="V14" s="94" t="s">
        <v>1450</v>
      </c>
      <c r="W14" s="14" t="s">
        <v>2403</v>
      </c>
      <c r="X14" s="14" t="s">
        <v>2385</v>
      </c>
      <c r="Y14" s="17" t="s">
        <v>2396</v>
      </c>
      <c r="Z14" s="15" t="s">
        <v>1745</v>
      </c>
      <c r="AA14" s="83">
        <v>738.87578808333319</v>
      </c>
      <c r="AB14" s="21"/>
    </row>
    <row r="15" spans="1:36">
      <c r="A15" s="15" t="s">
        <v>1452</v>
      </c>
      <c r="B15" s="105">
        <v>42381</v>
      </c>
      <c r="C15" s="106">
        <v>0.40277777777777801</v>
      </c>
      <c r="D15" s="15" t="s">
        <v>2395</v>
      </c>
      <c r="E15" s="10">
        <v>64</v>
      </c>
      <c r="F15" s="15">
        <v>5</v>
      </c>
      <c r="G15" s="12">
        <v>7.8125E-2</v>
      </c>
      <c r="H15" s="13">
        <v>6.9746499000000003E-2</v>
      </c>
      <c r="I15" s="15">
        <v>314.15899999999999</v>
      </c>
      <c r="J15" s="15">
        <v>0.48822549300000001</v>
      </c>
      <c r="K15" s="15">
        <v>7</v>
      </c>
      <c r="L15" s="83">
        <v>128.69422203645559</v>
      </c>
      <c r="M15" s="15">
        <v>1299</v>
      </c>
      <c r="N15" s="20" t="s">
        <v>269</v>
      </c>
      <c r="O15" s="20" t="s">
        <v>1468</v>
      </c>
      <c r="P15" s="15" t="s">
        <v>1775</v>
      </c>
      <c r="Q15" s="15" t="s">
        <v>1931</v>
      </c>
      <c r="R15" s="15"/>
      <c r="S15" s="94">
        <v>1</v>
      </c>
      <c r="T15" s="94">
        <v>4</v>
      </c>
      <c r="U15" s="15">
        <v>3.7</v>
      </c>
      <c r="V15" s="94" t="s">
        <v>2162</v>
      </c>
      <c r="W15" s="14" t="s">
        <v>2403</v>
      </c>
      <c r="X15" s="14" t="s">
        <v>2385</v>
      </c>
      <c r="Y15" s="17" t="s">
        <v>2396</v>
      </c>
      <c r="Z15" s="15" t="s">
        <v>1690</v>
      </c>
      <c r="AA15" s="83">
        <v>26.521826378333333</v>
      </c>
      <c r="AB15" s="21"/>
    </row>
    <row r="16" spans="1:36">
      <c r="A16" s="15" t="s">
        <v>1452</v>
      </c>
      <c r="B16" s="105">
        <v>42381</v>
      </c>
      <c r="C16" s="106">
        <v>0.40277777777777801</v>
      </c>
      <c r="D16" s="15" t="s">
        <v>2395</v>
      </c>
      <c r="E16" s="10">
        <v>64</v>
      </c>
      <c r="F16" s="15">
        <v>5</v>
      </c>
      <c r="G16" s="12">
        <v>7.8125E-2</v>
      </c>
      <c r="H16" s="13">
        <v>6.9746499000000003E-2</v>
      </c>
      <c r="I16" s="15">
        <v>314.15899999999999</v>
      </c>
      <c r="J16" s="15">
        <v>0.48822549300000001</v>
      </c>
      <c r="K16" s="15">
        <v>7</v>
      </c>
      <c r="L16" s="83">
        <v>128.69422203645559</v>
      </c>
      <c r="M16" s="15">
        <v>1306</v>
      </c>
      <c r="N16" s="20" t="s">
        <v>2084</v>
      </c>
      <c r="O16" s="20" t="s">
        <v>1468</v>
      </c>
      <c r="P16" s="20" t="s">
        <v>1777</v>
      </c>
      <c r="Q16" s="15" t="s">
        <v>1939</v>
      </c>
      <c r="R16" s="15"/>
      <c r="S16" s="94">
        <v>23</v>
      </c>
      <c r="T16" s="94">
        <v>23</v>
      </c>
      <c r="U16" s="15">
        <v>5.6</v>
      </c>
      <c r="V16" s="94" t="s">
        <v>1450</v>
      </c>
      <c r="W16" s="14" t="s">
        <v>2403</v>
      </c>
      <c r="X16" s="14" t="s">
        <v>2385</v>
      </c>
      <c r="Y16" s="17" t="s">
        <v>2396</v>
      </c>
      <c r="Z16" s="15" t="s">
        <v>1693</v>
      </c>
      <c r="AA16" s="83">
        <v>62.044308106666648</v>
      </c>
      <c r="AB16" s="21"/>
    </row>
    <row r="17" spans="1:36">
      <c r="A17" s="15" t="s">
        <v>1452</v>
      </c>
      <c r="B17" s="105">
        <v>42381</v>
      </c>
      <c r="C17" s="106">
        <v>0.40277777777777801</v>
      </c>
      <c r="D17" s="15" t="s">
        <v>2395</v>
      </c>
      <c r="E17" s="10">
        <v>64</v>
      </c>
      <c r="F17" s="15">
        <v>5</v>
      </c>
      <c r="G17" s="12">
        <v>7.8125E-2</v>
      </c>
      <c r="H17" s="13">
        <v>6.9746499000000003E-2</v>
      </c>
      <c r="I17" s="15">
        <v>314.15899999999999</v>
      </c>
      <c r="J17" s="15">
        <v>0.48822549300000001</v>
      </c>
      <c r="K17" s="15">
        <v>7</v>
      </c>
      <c r="L17" s="83">
        <v>128.69422203645559</v>
      </c>
      <c r="M17" s="15">
        <v>1692</v>
      </c>
      <c r="N17" s="14" t="s">
        <v>2200</v>
      </c>
      <c r="O17" s="20" t="s">
        <v>1468</v>
      </c>
      <c r="P17" s="15" t="s">
        <v>1784</v>
      </c>
      <c r="Q17" s="15" t="s">
        <v>1893</v>
      </c>
      <c r="R17" s="15"/>
      <c r="S17" s="94">
        <v>2</v>
      </c>
      <c r="T17" s="94">
        <v>2</v>
      </c>
      <c r="U17" s="15">
        <v>7.4</v>
      </c>
      <c r="V17" s="94" t="s">
        <v>1450</v>
      </c>
      <c r="W17" s="14" t="s">
        <v>2403</v>
      </c>
      <c r="X17" s="14" t="s">
        <v>2385</v>
      </c>
      <c r="Y17" s="17" t="s">
        <v>2396</v>
      </c>
      <c r="Z17" s="15" t="s">
        <v>1693</v>
      </c>
      <c r="AA17" s="83">
        <v>121.50832362666665</v>
      </c>
      <c r="AB17" s="21"/>
    </row>
    <row r="18" spans="1:36">
      <c r="A18" s="15" t="s">
        <v>1452</v>
      </c>
      <c r="B18" s="105">
        <v>42381</v>
      </c>
      <c r="C18" s="106">
        <v>0.40277777777777801</v>
      </c>
      <c r="D18" s="15" t="s">
        <v>2395</v>
      </c>
      <c r="E18" s="10">
        <v>64</v>
      </c>
      <c r="F18" s="15">
        <v>5</v>
      </c>
      <c r="G18" s="12">
        <v>7.8125E-2</v>
      </c>
      <c r="H18" s="13">
        <v>6.9746499000000003E-2</v>
      </c>
      <c r="I18" s="15">
        <v>314.15899999999999</v>
      </c>
      <c r="J18" s="15">
        <v>0.48822549300000001</v>
      </c>
      <c r="K18" s="15">
        <v>7</v>
      </c>
      <c r="L18" s="83">
        <v>128.69422203645559</v>
      </c>
      <c r="M18" s="15">
        <v>1419</v>
      </c>
      <c r="N18" s="20" t="s">
        <v>1415</v>
      </c>
      <c r="O18" s="20" t="s">
        <v>1468</v>
      </c>
      <c r="P18" s="15" t="s">
        <v>1815</v>
      </c>
      <c r="Q18" s="15" t="s">
        <v>1934</v>
      </c>
      <c r="R18" s="15"/>
      <c r="S18" s="94">
        <v>348</v>
      </c>
      <c r="T18" s="94">
        <v>716</v>
      </c>
      <c r="U18" s="15">
        <v>0.65</v>
      </c>
      <c r="V18" s="94" t="s">
        <v>2162</v>
      </c>
      <c r="W18" s="14" t="s">
        <v>2403</v>
      </c>
      <c r="X18" s="14" t="s">
        <v>2385</v>
      </c>
      <c r="Y18" s="17" t="s">
        <v>2396</v>
      </c>
      <c r="Z18" s="15" t="s">
        <v>1690</v>
      </c>
      <c r="AA18" s="26">
        <v>0.26808234666666664</v>
      </c>
      <c r="AB18" s="26">
        <v>0.26808234666666664</v>
      </c>
      <c r="AC18" s="26">
        <v>0.26808234666666664</v>
      </c>
      <c r="AD18" s="25">
        <v>0.26808234666666664</v>
      </c>
      <c r="AE18" s="83">
        <v>0.26808234666666664</v>
      </c>
      <c r="AF18" s="25">
        <v>6.544979166666666E-2</v>
      </c>
      <c r="AG18" s="25">
        <v>6.544979166666666E-2</v>
      </c>
      <c r="AH18" s="25">
        <v>6.544979166666666E-2</v>
      </c>
      <c r="AI18" s="25">
        <v>6.544979166666666E-2</v>
      </c>
      <c r="AJ18" s="25">
        <v>6.544979166666666E-2</v>
      </c>
    </row>
    <row r="19" spans="1:36">
      <c r="A19" s="15" t="s">
        <v>1452</v>
      </c>
      <c r="B19" s="105">
        <v>42381</v>
      </c>
      <c r="C19" s="106">
        <v>0.40277777777777801</v>
      </c>
      <c r="D19" s="15" t="s">
        <v>2395</v>
      </c>
      <c r="E19" s="10">
        <v>64</v>
      </c>
      <c r="F19" s="15">
        <v>5</v>
      </c>
      <c r="G19" s="12">
        <v>7.8125E-2</v>
      </c>
      <c r="H19" s="13">
        <v>6.9746499000000003E-2</v>
      </c>
      <c r="I19" s="15">
        <v>314.15899999999999</v>
      </c>
      <c r="J19" s="15">
        <v>0.48822549300000001</v>
      </c>
      <c r="K19" s="15">
        <v>7</v>
      </c>
      <c r="L19" s="83">
        <v>128.69422203645559</v>
      </c>
      <c r="M19" s="15">
        <v>1777</v>
      </c>
      <c r="N19" s="20" t="s">
        <v>2305</v>
      </c>
      <c r="O19" s="20" t="s">
        <v>1468</v>
      </c>
      <c r="P19" s="15" t="s">
        <v>1871</v>
      </c>
      <c r="Q19" s="15" t="s">
        <v>1893</v>
      </c>
      <c r="R19" s="15"/>
      <c r="S19" s="94">
        <v>8</v>
      </c>
      <c r="T19" s="94">
        <v>8</v>
      </c>
      <c r="U19" s="15">
        <v>18.5</v>
      </c>
      <c r="V19" s="94" t="s">
        <v>1450</v>
      </c>
      <c r="W19" s="14" t="s">
        <v>2403</v>
      </c>
      <c r="X19" s="14" t="s">
        <v>2385</v>
      </c>
      <c r="Y19" s="17" t="s">
        <v>2396</v>
      </c>
      <c r="Z19" s="15" t="s">
        <v>1667</v>
      </c>
      <c r="AA19" s="83">
        <v>630.59565274999989</v>
      </c>
      <c r="AB19" s="21"/>
    </row>
    <row r="20" spans="1:36">
      <c r="A20" s="15" t="s">
        <v>1452</v>
      </c>
      <c r="B20" s="105">
        <v>42381</v>
      </c>
      <c r="C20" s="106">
        <v>0.40277777777777801</v>
      </c>
      <c r="D20" s="15" t="s">
        <v>2395</v>
      </c>
      <c r="E20" s="10">
        <v>64</v>
      </c>
      <c r="F20" s="15">
        <v>5</v>
      </c>
      <c r="G20" s="12">
        <v>7.8125E-2</v>
      </c>
      <c r="H20" s="13">
        <v>6.9746499000000003E-2</v>
      </c>
      <c r="I20" s="15">
        <v>314.15899999999999</v>
      </c>
      <c r="J20" s="15">
        <v>0.48822549300000001</v>
      </c>
      <c r="K20" s="15">
        <v>7</v>
      </c>
      <c r="L20" s="83">
        <v>128.69422203645559</v>
      </c>
      <c r="M20" s="15">
        <v>1750</v>
      </c>
      <c r="N20" s="20" t="s">
        <v>2402</v>
      </c>
      <c r="O20" s="20" t="s">
        <v>1468</v>
      </c>
      <c r="P20" s="15" t="s">
        <v>2264</v>
      </c>
      <c r="Q20" s="15" t="s">
        <v>1893</v>
      </c>
      <c r="R20" s="15"/>
      <c r="S20" s="94">
        <v>1</v>
      </c>
      <c r="T20" s="94">
        <v>1</v>
      </c>
      <c r="U20" s="15">
        <v>11.1</v>
      </c>
      <c r="V20" s="94" t="s">
        <v>1450</v>
      </c>
      <c r="W20" s="14" t="s">
        <v>2403</v>
      </c>
      <c r="X20" s="14" t="s">
        <v>2385</v>
      </c>
      <c r="Y20" s="17" t="s">
        <v>2396</v>
      </c>
      <c r="Z20" s="15" t="s">
        <v>1667</v>
      </c>
      <c r="AA20" s="83">
        <v>378.35739164999995</v>
      </c>
      <c r="AB20" s="21"/>
    </row>
    <row r="21" spans="1:36">
      <c r="A21" s="15" t="s">
        <v>1452</v>
      </c>
      <c r="B21" s="105">
        <v>42381</v>
      </c>
      <c r="C21" s="106">
        <v>0.55486111111111103</v>
      </c>
      <c r="D21" s="15" t="s">
        <v>2404</v>
      </c>
      <c r="E21" s="10">
        <v>63</v>
      </c>
      <c r="F21" s="15">
        <v>5</v>
      </c>
      <c r="G21" s="12">
        <v>7.9365079365079361E-2</v>
      </c>
      <c r="H21" s="13">
        <v>6.9746499000000003E-2</v>
      </c>
      <c r="I21" s="15">
        <v>314.15899999999999</v>
      </c>
      <c r="J21" s="15">
        <v>0.34873249500000003</v>
      </c>
      <c r="K21" s="15">
        <v>5</v>
      </c>
      <c r="L21" s="83">
        <v>180.17191085103781</v>
      </c>
      <c r="M21" s="15">
        <v>46</v>
      </c>
      <c r="N21" s="20" t="s">
        <v>18</v>
      </c>
      <c r="O21" s="14" t="s">
        <v>1467</v>
      </c>
      <c r="P21" s="15" t="s">
        <v>1496</v>
      </c>
      <c r="Q21" s="15" t="s">
        <v>1893</v>
      </c>
      <c r="R21" s="15"/>
      <c r="S21" s="94">
        <v>1</v>
      </c>
      <c r="T21" s="94">
        <v>1</v>
      </c>
      <c r="U21" s="15">
        <v>7.4</v>
      </c>
      <c r="V21" s="94" t="s">
        <v>1450</v>
      </c>
      <c r="W21" s="14" t="s">
        <v>2405</v>
      </c>
      <c r="X21" s="14" t="s">
        <v>2385</v>
      </c>
      <c r="Y21" s="17" t="s">
        <v>2406</v>
      </c>
      <c r="Z21" s="15" t="s">
        <v>1495</v>
      </c>
      <c r="AA21" s="83">
        <v>64.512550650000009</v>
      </c>
      <c r="AB21" s="21"/>
    </row>
    <row r="22" spans="1:36">
      <c r="A22" s="15" t="s">
        <v>1452</v>
      </c>
      <c r="B22" s="105">
        <v>42381</v>
      </c>
      <c r="C22" s="106">
        <v>0.55486111111111103</v>
      </c>
      <c r="D22" s="15" t="s">
        <v>2404</v>
      </c>
      <c r="E22" s="10">
        <v>63</v>
      </c>
      <c r="F22" s="15">
        <v>5</v>
      </c>
      <c r="G22" s="12">
        <v>7.9365079365079361E-2</v>
      </c>
      <c r="H22" s="13">
        <v>6.9746499000000003E-2</v>
      </c>
      <c r="I22" s="15">
        <v>314.15899999999999</v>
      </c>
      <c r="J22" s="15">
        <v>0.34873249500000003</v>
      </c>
      <c r="K22" s="15">
        <v>5</v>
      </c>
      <c r="L22" s="83">
        <v>180.17191085103781</v>
      </c>
      <c r="M22" s="15">
        <v>190</v>
      </c>
      <c r="N22" s="20" t="s">
        <v>2398</v>
      </c>
      <c r="O22" s="14" t="s">
        <v>1467</v>
      </c>
      <c r="P22" s="15" t="s">
        <v>1539</v>
      </c>
      <c r="Q22" s="15" t="s">
        <v>1893</v>
      </c>
      <c r="R22" s="15"/>
      <c r="S22" s="94">
        <v>4</v>
      </c>
      <c r="T22" s="94">
        <v>4</v>
      </c>
      <c r="U22" s="15">
        <v>7.4</v>
      </c>
      <c r="V22" s="94" t="s">
        <v>1450</v>
      </c>
      <c r="W22" s="14" t="s">
        <v>2405</v>
      </c>
      <c r="X22" s="14" t="s">
        <v>2385</v>
      </c>
      <c r="Y22" s="17" t="s">
        <v>2406</v>
      </c>
      <c r="Z22" s="15" t="s">
        <v>1498</v>
      </c>
      <c r="AA22" s="83">
        <v>240.84685575999998</v>
      </c>
      <c r="AB22" s="21"/>
    </row>
    <row r="23" spans="1:36" ht="12.6" customHeight="1">
      <c r="A23" s="15" t="s">
        <v>1452</v>
      </c>
      <c r="B23" s="105">
        <v>42381</v>
      </c>
      <c r="C23" s="106">
        <v>0.55486111111111103</v>
      </c>
      <c r="D23" s="15" t="s">
        <v>2404</v>
      </c>
      <c r="E23" s="10">
        <v>63</v>
      </c>
      <c r="F23" s="15">
        <v>5</v>
      </c>
      <c r="G23" s="12">
        <v>7.9365079365079361E-2</v>
      </c>
      <c r="H23" s="13">
        <v>6.9746499000000003E-2</v>
      </c>
      <c r="I23" s="15">
        <v>314.15899999999999</v>
      </c>
      <c r="J23" s="15">
        <v>0.34873249500000003</v>
      </c>
      <c r="K23" s="15">
        <v>5</v>
      </c>
      <c r="L23" s="83">
        <v>180.17191085103781</v>
      </c>
      <c r="M23" s="15">
        <v>975</v>
      </c>
      <c r="N23" s="20" t="s">
        <v>2407</v>
      </c>
      <c r="O23" s="14" t="s">
        <v>1467</v>
      </c>
      <c r="P23" s="15" t="s">
        <v>1571</v>
      </c>
      <c r="Q23" s="15" t="s">
        <v>2408</v>
      </c>
      <c r="R23" s="15"/>
      <c r="S23" s="94">
        <v>2</v>
      </c>
      <c r="T23" s="94">
        <v>2</v>
      </c>
      <c r="U23" s="15">
        <v>426</v>
      </c>
      <c r="V23" s="94" t="s">
        <v>1450</v>
      </c>
      <c r="W23" s="14" t="s">
        <v>2405</v>
      </c>
      <c r="X23" s="14" t="s">
        <v>2385</v>
      </c>
      <c r="Y23" s="17" t="s">
        <v>2406</v>
      </c>
      <c r="Z23" s="15" t="s">
        <v>1495</v>
      </c>
      <c r="AA23" s="83">
        <v>635.70073649999995</v>
      </c>
      <c r="AB23" s="21"/>
    </row>
    <row r="24" spans="1:36">
      <c r="A24" s="15" t="s">
        <v>1452</v>
      </c>
      <c r="B24" s="105">
        <v>42381</v>
      </c>
      <c r="C24" s="106">
        <v>0.55486111111111103</v>
      </c>
      <c r="D24" s="15" t="s">
        <v>2404</v>
      </c>
      <c r="E24" s="10">
        <v>63</v>
      </c>
      <c r="F24" s="15">
        <v>5</v>
      </c>
      <c r="G24" s="12">
        <v>7.9365079365079361E-2</v>
      </c>
      <c r="H24" s="13">
        <v>6.9746499000000003E-2</v>
      </c>
      <c r="I24" s="15">
        <v>314.15899999999999</v>
      </c>
      <c r="J24" s="15">
        <v>0.34873249500000003</v>
      </c>
      <c r="K24" s="15">
        <v>5</v>
      </c>
      <c r="L24" s="83">
        <v>180.17191085103781</v>
      </c>
      <c r="M24" s="15">
        <v>627</v>
      </c>
      <c r="N24" s="20" t="s">
        <v>2409</v>
      </c>
      <c r="O24" s="14" t="s">
        <v>1467</v>
      </c>
      <c r="P24" s="15" t="s">
        <v>1600</v>
      </c>
      <c r="Q24" s="15" t="s">
        <v>2410</v>
      </c>
      <c r="R24" s="15"/>
      <c r="S24" s="94">
        <v>1</v>
      </c>
      <c r="T24" s="94">
        <v>1</v>
      </c>
      <c r="U24" s="15">
        <v>27.8</v>
      </c>
      <c r="V24" s="94" t="s">
        <v>1450</v>
      </c>
      <c r="W24" s="14" t="s">
        <v>2405</v>
      </c>
      <c r="X24" s="14" t="s">
        <v>2385</v>
      </c>
      <c r="Y24" s="17" t="s">
        <v>2406</v>
      </c>
      <c r="Z24" s="15" t="s">
        <v>1495</v>
      </c>
      <c r="AA24" s="83">
        <v>807.85986849999995</v>
      </c>
      <c r="AB24" s="21"/>
    </row>
    <row r="25" spans="1:36">
      <c r="A25" s="15" t="s">
        <v>1452</v>
      </c>
      <c r="B25" s="105">
        <v>42381</v>
      </c>
      <c r="C25" s="106">
        <v>0.55486111111111103</v>
      </c>
      <c r="D25" s="15" t="s">
        <v>2404</v>
      </c>
      <c r="E25" s="10">
        <v>63</v>
      </c>
      <c r="F25" s="15">
        <v>5</v>
      </c>
      <c r="G25" s="12">
        <v>7.9365079365079361E-2</v>
      </c>
      <c r="H25" s="13">
        <v>6.9746499000000003E-2</v>
      </c>
      <c r="I25" s="15">
        <v>314.15899999999999</v>
      </c>
      <c r="J25" s="15">
        <v>0.34873249500000003</v>
      </c>
      <c r="K25" s="15">
        <v>5</v>
      </c>
      <c r="L25" s="83">
        <v>180.17191085103781</v>
      </c>
      <c r="M25" s="15">
        <v>664</v>
      </c>
      <c r="N25" s="20" t="s">
        <v>158</v>
      </c>
      <c r="O25" s="14" t="s">
        <v>1467</v>
      </c>
      <c r="P25" s="15" t="s">
        <v>1604</v>
      </c>
      <c r="Q25" s="15" t="s">
        <v>1911</v>
      </c>
      <c r="R25" s="15"/>
      <c r="S25" s="94">
        <v>1</v>
      </c>
      <c r="T25" s="94">
        <v>1</v>
      </c>
      <c r="U25" s="15">
        <v>64.8</v>
      </c>
      <c r="V25" s="94" t="s">
        <v>1450</v>
      </c>
      <c r="W25" s="14" t="s">
        <v>2405</v>
      </c>
      <c r="X25" s="14" t="s">
        <v>2385</v>
      </c>
      <c r="Y25" s="17" t="s">
        <v>2406</v>
      </c>
      <c r="Z25" s="15" t="s">
        <v>1528</v>
      </c>
      <c r="AA25" s="83">
        <v>239.76</v>
      </c>
      <c r="AB25" s="21"/>
    </row>
    <row r="26" spans="1:36">
      <c r="A26" s="15" t="s">
        <v>1452</v>
      </c>
      <c r="B26" s="105">
        <v>42381</v>
      </c>
      <c r="C26" s="106">
        <v>0.55486111111111103</v>
      </c>
      <c r="D26" s="15" t="s">
        <v>2404</v>
      </c>
      <c r="E26" s="10">
        <v>63</v>
      </c>
      <c r="F26" s="15">
        <v>5</v>
      </c>
      <c r="G26" s="12">
        <v>7.9365079365079361E-2</v>
      </c>
      <c r="H26" s="13">
        <v>6.9746499000000003E-2</v>
      </c>
      <c r="I26" s="15">
        <v>314.15899999999999</v>
      </c>
      <c r="J26" s="15">
        <v>0.34873249500000003</v>
      </c>
      <c r="K26" s="15">
        <v>5</v>
      </c>
      <c r="L26" s="83">
        <v>180.17191085103781</v>
      </c>
      <c r="M26" s="15">
        <v>987</v>
      </c>
      <c r="N26" s="20" t="s">
        <v>2399</v>
      </c>
      <c r="O26" s="14" t="s">
        <v>1467</v>
      </c>
      <c r="P26" s="15" t="s">
        <v>1659</v>
      </c>
      <c r="Q26" s="15" t="s">
        <v>1893</v>
      </c>
      <c r="R26" s="15"/>
      <c r="S26" s="94">
        <v>6</v>
      </c>
      <c r="T26" s="94">
        <v>6</v>
      </c>
      <c r="U26" s="15">
        <v>13</v>
      </c>
      <c r="V26" s="94" t="s">
        <v>1450</v>
      </c>
      <c r="W26" s="14" t="s">
        <v>2405</v>
      </c>
      <c r="X26" s="14" t="s">
        <v>2385</v>
      </c>
      <c r="Y26" s="17" t="s">
        <v>2406</v>
      </c>
      <c r="Z26" s="15" t="s">
        <v>1498</v>
      </c>
      <c r="AA26" s="83">
        <v>796.39306499999986</v>
      </c>
      <c r="AB26" s="21"/>
    </row>
    <row r="27" spans="1:36">
      <c r="A27" s="15" t="s">
        <v>1452</v>
      </c>
      <c r="B27" s="105">
        <v>42381</v>
      </c>
      <c r="C27" s="106">
        <v>0.55486111111111103</v>
      </c>
      <c r="D27" s="15" t="s">
        <v>2404</v>
      </c>
      <c r="E27" s="10">
        <v>63</v>
      </c>
      <c r="F27" s="15">
        <v>5</v>
      </c>
      <c r="G27" s="12">
        <v>7.9365079365079361E-2</v>
      </c>
      <c r="H27" s="13">
        <v>6.9746499000000003E-2</v>
      </c>
      <c r="I27" s="15">
        <v>314.15899999999999</v>
      </c>
      <c r="J27" s="15">
        <v>0.34873249500000003</v>
      </c>
      <c r="K27" s="15">
        <v>5</v>
      </c>
      <c r="L27" s="83">
        <v>180.17191085103781</v>
      </c>
      <c r="M27" s="15">
        <v>1020</v>
      </c>
      <c r="N27" s="14" t="s">
        <v>2411</v>
      </c>
      <c r="O27" s="20" t="s">
        <v>1468</v>
      </c>
      <c r="P27" s="15" t="s">
        <v>1681</v>
      </c>
      <c r="Q27" s="15" t="s">
        <v>1893</v>
      </c>
      <c r="R27" s="15"/>
      <c r="S27" s="94">
        <v>7</v>
      </c>
      <c r="T27" s="94">
        <v>7</v>
      </c>
      <c r="U27" s="15">
        <v>15.7</v>
      </c>
      <c r="V27" s="94" t="s">
        <v>1450</v>
      </c>
      <c r="W27" s="14" t="s">
        <v>2405</v>
      </c>
      <c r="X27" s="14" t="s">
        <v>2385</v>
      </c>
      <c r="Y27" s="17" t="s">
        <v>2406</v>
      </c>
      <c r="Z27" s="15" t="s">
        <v>1690</v>
      </c>
      <c r="AA27" s="83">
        <v>710.99051164499986</v>
      </c>
      <c r="AB27" s="21"/>
    </row>
    <row r="28" spans="1:36">
      <c r="A28" s="15" t="s">
        <v>1452</v>
      </c>
      <c r="B28" s="105">
        <v>42381</v>
      </c>
      <c r="C28" s="106">
        <v>0.55486111111111103</v>
      </c>
      <c r="D28" s="15" t="s">
        <v>2404</v>
      </c>
      <c r="E28" s="10">
        <v>63</v>
      </c>
      <c r="F28" s="15">
        <v>5</v>
      </c>
      <c r="G28" s="12">
        <v>7.9365079365079361E-2</v>
      </c>
      <c r="H28" s="13">
        <v>6.9746499000000003E-2</v>
      </c>
      <c r="I28" s="15">
        <v>314.15899999999999</v>
      </c>
      <c r="J28" s="15">
        <v>0.34873249500000003</v>
      </c>
      <c r="K28" s="15">
        <v>5</v>
      </c>
      <c r="L28" s="83">
        <v>180.17191085103781</v>
      </c>
      <c r="M28" s="15">
        <v>1037</v>
      </c>
      <c r="N28" s="20" t="s">
        <v>431</v>
      </c>
      <c r="O28" s="20" t="s">
        <v>1468</v>
      </c>
      <c r="P28" s="15" t="s">
        <v>1687</v>
      </c>
      <c r="Q28" s="15" t="s">
        <v>1893</v>
      </c>
      <c r="R28" s="15"/>
      <c r="S28" s="94">
        <v>2</v>
      </c>
      <c r="T28" s="94">
        <v>2</v>
      </c>
      <c r="U28" s="15">
        <v>3.7</v>
      </c>
      <c r="V28" s="94" t="s">
        <v>1450</v>
      </c>
      <c r="W28" s="14" t="s">
        <v>2405</v>
      </c>
      <c r="X28" s="14" t="s">
        <v>2385</v>
      </c>
      <c r="Y28" s="17" t="s">
        <v>2406</v>
      </c>
      <c r="Z28" s="15" t="s">
        <v>1690</v>
      </c>
      <c r="AA28" s="83">
        <v>26.521826378333333</v>
      </c>
      <c r="AB28" s="21"/>
    </row>
    <row r="29" spans="1:36">
      <c r="A29" s="15" t="s">
        <v>1452</v>
      </c>
      <c r="B29" s="105">
        <v>42381</v>
      </c>
      <c r="C29" s="106">
        <v>0.55486111111111103</v>
      </c>
      <c r="D29" s="15" t="s">
        <v>2404</v>
      </c>
      <c r="E29" s="10">
        <v>63</v>
      </c>
      <c r="F29" s="15">
        <v>5</v>
      </c>
      <c r="G29" s="12">
        <v>7.9365079365079361E-2</v>
      </c>
      <c r="H29" s="13">
        <v>6.9746499000000003E-2</v>
      </c>
      <c r="I29" s="15">
        <v>314.15899999999999</v>
      </c>
      <c r="J29" s="15">
        <v>0.34873249500000003</v>
      </c>
      <c r="K29" s="15">
        <v>5</v>
      </c>
      <c r="L29" s="83">
        <v>180.17191085103781</v>
      </c>
      <c r="M29" s="15">
        <v>1134</v>
      </c>
      <c r="N29" s="14" t="s">
        <v>1025</v>
      </c>
      <c r="O29" s="20" t="s">
        <v>1468</v>
      </c>
      <c r="P29" s="15" t="s">
        <v>1724</v>
      </c>
      <c r="Q29" s="15" t="s">
        <v>1922</v>
      </c>
      <c r="R29" s="15"/>
      <c r="S29" s="94">
        <v>3</v>
      </c>
      <c r="T29" s="94">
        <v>3</v>
      </c>
      <c r="U29" s="15">
        <v>29.6</v>
      </c>
      <c r="V29" s="94" t="s">
        <v>1450</v>
      </c>
      <c r="W29" s="14" t="s">
        <v>2405</v>
      </c>
      <c r="X29" s="14" t="s">
        <v>2385</v>
      </c>
      <c r="Y29" s="17" t="s">
        <v>2406</v>
      </c>
      <c r="Z29" s="15" t="s">
        <v>1677</v>
      </c>
      <c r="AA29" s="83">
        <v>55.949623506666654</v>
      </c>
      <c r="AB29" s="21"/>
    </row>
    <row r="30" spans="1:36">
      <c r="A30" s="15" t="s">
        <v>1452</v>
      </c>
      <c r="B30" s="105">
        <v>42381</v>
      </c>
      <c r="C30" s="106">
        <v>0.55486111111111103</v>
      </c>
      <c r="D30" s="15" t="s">
        <v>2404</v>
      </c>
      <c r="E30" s="10">
        <v>63</v>
      </c>
      <c r="F30" s="15">
        <v>5</v>
      </c>
      <c r="G30" s="12">
        <v>7.9365079365079361E-2</v>
      </c>
      <c r="H30" s="13">
        <v>6.9746499000000003E-2</v>
      </c>
      <c r="I30" s="15">
        <v>314.15899999999999</v>
      </c>
      <c r="J30" s="15">
        <v>0.34873249500000003</v>
      </c>
      <c r="K30" s="15">
        <v>5</v>
      </c>
      <c r="L30" s="83">
        <v>180.17191085103781</v>
      </c>
      <c r="M30" s="15">
        <v>1136</v>
      </c>
      <c r="N30" s="14" t="s">
        <v>1235</v>
      </c>
      <c r="O30" s="20" t="s">
        <v>1468</v>
      </c>
      <c r="P30" s="15" t="s">
        <v>1724</v>
      </c>
      <c r="Q30" s="15" t="s">
        <v>2412</v>
      </c>
      <c r="R30" s="15"/>
      <c r="S30" s="94">
        <v>5</v>
      </c>
      <c r="T30" s="94">
        <v>5</v>
      </c>
      <c r="U30" s="15">
        <v>74.099999999999994</v>
      </c>
      <c r="V30" s="94" t="s">
        <v>1450</v>
      </c>
      <c r="W30" s="14" t="s">
        <v>2405</v>
      </c>
      <c r="X30" s="14" t="s">
        <v>2385</v>
      </c>
      <c r="Y30" s="17" t="s">
        <v>2406</v>
      </c>
      <c r="Z30" s="15" t="s">
        <v>1677</v>
      </c>
      <c r="AA30" s="83">
        <v>140.06307776499995</v>
      </c>
      <c r="AB30" s="21"/>
    </row>
    <row r="31" spans="1:36">
      <c r="A31" s="15" t="s">
        <v>1452</v>
      </c>
      <c r="B31" s="105">
        <v>42381</v>
      </c>
      <c r="C31" s="106">
        <v>0.55486111111111103</v>
      </c>
      <c r="D31" s="15" t="s">
        <v>2404</v>
      </c>
      <c r="E31" s="10">
        <v>63</v>
      </c>
      <c r="F31" s="15">
        <v>5</v>
      </c>
      <c r="G31" s="12">
        <v>7.9365079365079361E-2</v>
      </c>
      <c r="H31" s="13">
        <v>6.9746499000000003E-2</v>
      </c>
      <c r="I31" s="15">
        <v>314.15899999999999</v>
      </c>
      <c r="J31" s="15">
        <v>0.34873249500000003</v>
      </c>
      <c r="K31" s="15">
        <v>5</v>
      </c>
      <c r="L31" s="83">
        <v>180.17191085103781</v>
      </c>
      <c r="M31" s="15">
        <v>1191</v>
      </c>
      <c r="N31" s="23" t="s">
        <v>2401</v>
      </c>
      <c r="O31" s="20" t="s">
        <v>1468</v>
      </c>
      <c r="P31" s="15" t="s">
        <v>1744</v>
      </c>
      <c r="Q31" s="15" t="s">
        <v>1893</v>
      </c>
      <c r="R31" s="15"/>
      <c r="S31" s="94">
        <v>6</v>
      </c>
      <c r="T31" s="94">
        <v>6</v>
      </c>
      <c r="U31" s="15">
        <v>10.199999999999999</v>
      </c>
      <c r="V31" s="94" t="s">
        <v>1450</v>
      </c>
      <c r="W31" s="14" t="s">
        <v>2405</v>
      </c>
      <c r="X31" s="14" t="s">
        <v>2385</v>
      </c>
      <c r="Y31" s="17" t="s">
        <v>2406</v>
      </c>
      <c r="Z31" s="15" t="s">
        <v>1745</v>
      </c>
      <c r="AA31" s="83">
        <v>240.99922287499996</v>
      </c>
      <c r="AB31" s="21"/>
    </row>
    <row r="32" spans="1:36">
      <c r="A32" s="15" t="s">
        <v>1452</v>
      </c>
      <c r="B32" s="105">
        <v>42381</v>
      </c>
      <c r="C32" s="106">
        <v>0.55486111111111103</v>
      </c>
      <c r="D32" s="15" t="s">
        <v>2404</v>
      </c>
      <c r="E32" s="10">
        <v>63</v>
      </c>
      <c r="F32" s="15">
        <v>5</v>
      </c>
      <c r="G32" s="12">
        <v>7.9365079365079361E-2</v>
      </c>
      <c r="H32" s="13">
        <v>6.9746499000000003E-2</v>
      </c>
      <c r="I32" s="15">
        <v>314.15899999999999</v>
      </c>
      <c r="J32" s="15">
        <v>0.34873249500000003</v>
      </c>
      <c r="K32" s="15">
        <v>5</v>
      </c>
      <c r="L32" s="83">
        <v>180.17191085103781</v>
      </c>
      <c r="M32" s="15">
        <v>1831</v>
      </c>
      <c r="N32" s="14" t="s">
        <v>2413</v>
      </c>
      <c r="O32" s="20" t="s">
        <v>1468</v>
      </c>
      <c r="P32" s="15" t="s">
        <v>2376</v>
      </c>
      <c r="Q32" s="15" t="s">
        <v>1893</v>
      </c>
      <c r="R32" s="15"/>
      <c r="S32" s="94">
        <v>1</v>
      </c>
      <c r="T32" s="94">
        <v>1</v>
      </c>
      <c r="U32" s="15">
        <v>14.8</v>
      </c>
      <c r="V32" s="94" t="s">
        <v>1450</v>
      </c>
      <c r="W32" s="14" t="s">
        <v>2405</v>
      </c>
      <c r="X32" s="14" t="s">
        <v>2385</v>
      </c>
      <c r="Y32" s="17" t="s">
        <v>2406</v>
      </c>
      <c r="Z32" s="15" t="s">
        <v>1693</v>
      </c>
      <c r="AA32" s="83">
        <v>1309.6241513333334</v>
      </c>
      <c r="AB32" s="21"/>
    </row>
    <row r="33" spans="1:36">
      <c r="A33" s="15" t="s">
        <v>1452</v>
      </c>
      <c r="B33" s="105">
        <v>42381</v>
      </c>
      <c r="C33" s="106">
        <v>0.55486111111111103</v>
      </c>
      <c r="D33" s="15" t="s">
        <v>2404</v>
      </c>
      <c r="E33" s="10">
        <v>63</v>
      </c>
      <c r="F33" s="15">
        <v>5</v>
      </c>
      <c r="G33" s="12">
        <v>7.9365079365079361E-2</v>
      </c>
      <c r="H33" s="13">
        <v>6.9746499000000003E-2</v>
      </c>
      <c r="I33" s="15">
        <v>314.15899999999999</v>
      </c>
      <c r="J33" s="15">
        <v>0.34873249500000003</v>
      </c>
      <c r="K33" s="15">
        <v>5</v>
      </c>
      <c r="L33" s="83">
        <v>180.17191085103781</v>
      </c>
      <c r="M33" s="15">
        <v>1299</v>
      </c>
      <c r="N33" s="20" t="s">
        <v>269</v>
      </c>
      <c r="O33" s="20" t="s">
        <v>1468</v>
      </c>
      <c r="P33" s="15" t="s">
        <v>1775</v>
      </c>
      <c r="Q33" s="15" t="s">
        <v>1931</v>
      </c>
      <c r="R33" s="15"/>
      <c r="S33" s="94">
        <v>1</v>
      </c>
      <c r="T33" s="94">
        <v>13</v>
      </c>
      <c r="U33" s="15">
        <v>5.6</v>
      </c>
      <c r="V33" s="94" t="s">
        <v>2162</v>
      </c>
      <c r="W33" s="14" t="s">
        <v>2405</v>
      </c>
      <c r="X33" s="14" t="s">
        <v>2385</v>
      </c>
      <c r="Y33" s="17" t="s">
        <v>2406</v>
      </c>
      <c r="Z33" s="15" t="s">
        <v>1690</v>
      </c>
      <c r="AA33" s="83">
        <v>91.952244906666635</v>
      </c>
      <c r="AB33" s="21"/>
    </row>
    <row r="34" spans="1:36">
      <c r="A34" s="15" t="s">
        <v>1452</v>
      </c>
      <c r="B34" s="105">
        <v>42381</v>
      </c>
      <c r="C34" s="106">
        <v>0.55486111111111103</v>
      </c>
      <c r="D34" s="15" t="s">
        <v>2404</v>
      </c>
      <c r="E34" s="10">
        <v>63</v>
      </c>
      <c r="F34" s="15">
        <v>5</v>
      </c>
      <c r="G34" s="12">
        <v>7.9365079365079361E-2</v>
      </c>
      <c r="H34" s="13">
        <v>6.9746499000000003E-2</v>
      </c>
      <c r="I34" s="15">
        <v>314.15899999999999</v>
      </c>
      <c r="J34" s="15">
        <v>0.34873249500000003</v>
      </c>
      <c r="K34" s="15">
        <v>5</v>
      </c>
      <c r="L34" s="83">
        <v>180.17191085103781</v>
      </c>
      <c r="M34" s="15">
        <v>1305</v>
      </c>
      <c r="N34" s="20" t="s">
        <v>1285</v>
      </c>
      <c r="O34" s="20" t="s">
        <v>1468</v>
      </c>
      <c r="P34" s="20" t="s">
        <v>1777</v>
      </c>
      <c r="Q34" s="15" t="s">
        <v>1893</v>
      </c>
      <c r="R34" s="15"/>
      <c r="S34" s="94">
        <v>22</v>
      </c>
      <c r="T34" s="94">
        <v>22</v>
      </c>
      <c r="U34" s="15">
        <v>6.5</v>
      </c>
      <c r="V34" s="94" t="s">
        <v>1450</v>
      </c>
      <c r="W34" s="14" t="s">
        <v>2405</v>
      </c>
      <c r="X34" s="14" t="s">
        <v>2385</v>
      </c>
      <c r="Y34" s="17" t="s">
        <v>2406</v>
      </c>
      <c r="Z34" s="15" t="s">
        <v>1693</v>
      </c>
      <c r="AA34" s="83">
        <v>143.79319229166666</v>
      </c>
      <c r="AB34" s="21"/>
    </row>
    <row r="35" spans="1:36">
      <c r="A35" s="15" t="s">
        <v>1452</v>
      </c>
      <c r="B35" s="105">
        <v>42381</v>
      </c>
      <c r="C35" s="106">
        <v>0.55486111111111103</v>
      </c>
      <c r="D35" s="15" t="s">
        <v>2404</v>
      </c>
      <c r="E35" s="10">
        <v>63</v>
      </c>
      <c r="F35" s="15">
        <v>5</v>
      </c>
      <c r="G35" s="12">
        <v>7.9365079365079361E-2</v>
      </c>
      <c r="H35" s="13">
        <v>6.9746499000000003E-2</v>
      </c>
      <c r="I35" s="15">
        <v>314.15899999999999</v>
      </c>
      <c r="J35" s="15">
        <v>0.34873249500000003</v>
      </c>
      <c r="K35" s="15">
        <v>5</v>
      </c>
      <c r="L35" s="83">
        <v>180.17191085103781</v>
      </c>
      <c r="M35" s="15">
        <v>1365</v>
      </c>
      <c r="N35" s="14" t="s">
        <v>2414</v>
      </c>
      <c r="O35" s="20" t="s">
        <v>1468</v>
      </c>
      <c r="P35" s="15" t="s">
        <v>1802</v>
      </c>
      <c r="Q35" s="15" t="s">
        <v>2415</v>
      </c>
      <c r="R35" s="15"/>
      <c r="S35" s="94">
        <v>1</v>
      </c>
      <c r="T35" s="94">
        <v>1</v>
      </c>
      <c r="U35" s="15">
        <v>13</v>
      </c>
      <c r="V35" s="94" t="s">
        <v>1450</v>
      </c>
      <c r="W35" s="14" t="s">
        <v>2405</v>
      </c>
      <c r="X35" s="14" t="s">
        <v>2385</v>
      </c>
      <c r="Y35" s="17" t="s">
        <v>2406</v>
      </c>
      <c r="Z35" s="15" t="s">
        <v>1787</v>
      </c>
      <c r="AA35" s="83">
        <v>862.75915375</v>
      </c>
      <c r="AB35" s="21"/>
    </row>
    <row r="36" spans="1:36">
      <c r="A36" s="15" t="s">
        <v>1452</v>
      </c>
      <c r="B36" s="105">
        <v>42381</v>
      </c>
      <c r="C36" s="106">
        <v>0.55486111111111103</v>
      </c>
      <c r="D36" s="15" t="s">
        <v>2404</v>
      </c>
      <c r="E36" s="10">
        <v>63</v>
      </c>
      <c r="F36" s="15">
        <v>5</v>
      </c>
      <c r="G36" s="12">
        <v>7.9365079365079361E-2</v>
      </c>
      <c r="H36" s="13">
        <v>6.9746499000000003E-2</v>
      </c>
      <c r="I36" s="15">
        <v>314.15899999999999</v>
      </c>
      <c r="J36" s="15">
        <v>0.34873249500000003</v>
      </c>
      <c r="K36" s="15">
        <v>5</v>
      </c>
      <c r="L36" s="83">
        <v>180.17191085103781</v>
      </c>
      <c r="M36" s="15">
        <v>1419</v>
      </c>
      <c r="N36" s="20" t="s">
        <v>1415</v>
      </c>
      <c r="O36" s="20" t="s">
        <v>1468</v>
      </c>
      <c r="P36" s="15" t="s">
        <v>1815</v>
      </c>
      <c r="Q36" s="15" t="s">
        <v>1934</v>
      </c>
      <c r="R36" s="15"/>
      <c r="S36" s="94">
        <v>395</v>
      </c>
      <c r="T36" s="94">
        <v>845</v>
      </c>
      <c r="U36" s="15">
        <v>0.65</v>
      </c>
      <c r="V36" s="94" t="s">
        <v>2162</v>
      </c>
      <c r="W36" s="14" t="s">
        <v>2405</v>
      </c>
      <c r="X36" s="14" t="s">
        <v>2385</v>
      </c>
      <c r="Y36" s="17" t="s">
        <v>2406</v>
      </c>
      <c r="Z36" s="15" t="s">
        <v>1690</v>
      </c>
      <c r="AA36" s="26">
        <v>0.26808234666666664</v>
      </c>
      <c r="AB36" s="26">
        <v>0.26808234666666664</v>
      </c>
      <c r="AC36" s="26">
        <v>0.26808234666666664</v>
      </c>
      <c r="AD36" s="83">
        <v>0.26808234666666664</v>
      </c>
      <c r="AE36" s="83">
        <v>0.26808234666666664</v>
      </c>
      <c r="AF36" s="83">
        <v>6.544979166666666E-2</v>
      </c>
      <c r="AG36" s="83">
        <v>6.544979166666666E-2</v>
      </c>
      <c r="AH36" s="83">
        <v>6.544979166666666E-2</v>
      </c>
      <c r="AI36" s="83">
        <v>6.544979166666666E-2</v>
      </c>
      <c r="AJ36" s="83">
        <v>6.544979166666666E-2</v>
      </c>
    </row>
    <row r="37" spans="1:36">
      <c r="A37" s="15" t="s">
        <v>1452</v>
      </c>
      <c r="B37" s="105">
        <v>42381</v>
      </c>
      <c r="C37" s="106">
        <v>0.55486111111111103</v>
      </c>
      <c r="D37" s="15" t="s">
        <v>2404</v>
      </c>
      <c r="E37" s="10">
        <v>63</v>
      </c>
      <c r="F37" s="15">
        <v>5</v>
      </c>
      <c r="G37" s="12">
        <v>7.9365079365079361E-2</v>
      </c>
      <c r="H37" s="13">
        <v>6.9746499000000003E-2</v>
      </c>
      <c r="I37" s="15">
        <v>314.15899999999999</v>
      </c>
      <c r="J37" s="15">
        <v>0.34873249500000003</v>
      </c>
      <c r="K37" s="15">
        <v>5</v>
      </c>
      <c r="L37" s="83">
        <v>180.17191085103781</v>
      </c>
      <c r="M37" s="15">
        <v>1759</v>
      </c>
      <c r="N37" s="20" t="s">
        <v>2416</v>
      </c>
      <c r="O37" s="20" t="s">
        <v>1468</v>
      </c>
      <c r="P37" s="15" t="s">
        <v>2283</v>
      </c>
      <c r="Q37" s="15" t="s">
        <v>1893</v>
      </c>
      <c r="R37" s="15"/>
      <c r="S37" s="94">
        <v>2</v>
      </c>
      <c r="T37" s="94">
        <v>21</v>
      </c>
      <c r="U37" s="15">
        <v>1.9</v>
      </c>
      <c r="V37" s="94" t="s">
        <v>2417</v>
      </c>
      <c r="W37" s="14" t="s">
        <v>2405</v>
      </c>
      <c r="X37" s="14" t="s">
        <v>2385</v>
      </c>
      <c r="Y37" s="17" t="s">
        <v>2406</v>
      </c>
      <c r="Z37" s="15" t="s">
        <v>1498</v>
      </c>
      <c r="AA37" s="83">
        <v>1.2087267524999998</v>
      </c>
      <c r="AB37" s="21"/>
    </row>
    <row r="38" spans="1:36">
      <c r="A38" s="15" t="s">
        <v>1452</v>
      </c>
      <c r="B38" s="105">
        <v>42381</v>
      </c>
      <c r="C38" s="106">
        <v>0.55486111111111103</v>
      </c>
      <c r="D38" s="15" t="s">
        <v>2404</v>
      </c>
      <c r="E38" s="10">
        <v>63</v>
      </c>
      <c r="F38" s="15">
        <v>5</v>
      </c>
      <c r="G38" s="12">
        <v>7.9365079365079361E-2</v>
      </c>
      <c r="H38" s="13">
        <v>6.9746499000000003E-2</v>
      </c>
      <c r="I38" s="15">
        <v>314.15899999999999</v>
      </c>
      <c r="J38" s="15">
        <v>0.34873249500000003</v>
      </c>
      <c r="K38" s="15">
        <v>5</v>
      </c>
      <c r="L38" s="83">
        <v>180.17191085103781</v>
      </c>
      <c r="M38" s="15">
        <v>1564</v>
      </c>
      <c r="N38" s="20" t="s">
        <v>2418</v>
      </c>
      <c r="O38" s="20" t="s">
        <v>1468</v>
      </c>
      <c r="P38" s="15" t="s">
        <v>1872</v>
      </c>
      <c r="Q38" s="15" t="s">
        <v>2419</v>
      </c>
      <c r="R38" s="15"/>
      <c r="S38" s="94">
        <v>1</v>
      </c>
      <c r="T38" s="94">
        <v>1</v>
      </c>
      <c r="U38" s="15">
        <v>20.399999999999999</v>
      </c>
      <c r="V38" s="94" t="s">
        <v>1450</v>
      </c>
      <c r="W38" s="14" t="s">
        <v>2405</v>
      </c>
      <c r="X38" s="14" t="s">
        <v>2385</v>
      </c>
      <c r="Y38" s="17" t="s">
        <v>2406</v>
      </c>
      <c r="Z38" s="15" t="s">
        <v>1667</v>
      </c>
      <c r="AA38" s="83">
        <v>2819.8911839999996</v>
      </c>
      <c r="AB38" s="21"/>
    </row>
    <row r="39" spans="1:36">
      <c r="A39" s="15" t="s">
        <v>1452</v>
      </c>
      <c r="B39" s="105">
        <v>42388</v>
      </c>
      <c r="C39" s="106">
        <v>0.60138888888888886</v>
      </c>
      <c r="D39" s="15" t="s">
        <v>2404</v>
      </c>
      <c r="E39" s="10">
        <v>65</v>
      </c>
      <c r="F39" s="15">
        <v>3</v>
      </c>
      <c r="G39" s="12">
        <v>4.6153846153846156E-2</v>
      </c>
      <c r="H39" s="13">
        <v>6.9746499000000003E-2</v>
      </c>
      <c r="I39" s="15">
        <v>314.15899999999999</v>
      </c>
      <c r="J39" s="15">
        <v>0.41847899399999999</v>
      </c>
      <c r="K39" s="15">
        <v>6</v>
      </c>
      <c r="L39" s="83">
        <v>250.23876507088588</v>
      </c>
      <c r="M39" s="15">
        <v>1755</v>
      </c>
      <c r="N39" s="20" t="s">
        <v>2420</v>
      </c>
      <c r="O39" s="14" t="s">
        <v>1467</v>
      </c>
      <c r="P39" s="20" t="s">
        <v>2274</v>
      </c>
      <c r="Q39" s="15" t="s">
        <v>2421</v>
      </c>
      <c r="R39" s="15"/>
      <c r="S39" s="94">
        <v>1</v>
      </c>
      <c r="T39" s="94">
        <v>1</v>
      </c>
      <c r="U39" s="15">
        <v>6.5</v>
      </c>
      <c r="V39" s="94" t="s">
        <v>1450</v>
      </c>
      <c r="W39" s="14" t="s">
        <v>2429</v>
      </c>
      <c r="X39" s="14" t="s">
        <v>2385</v>
      </c>
      <c r="Y39" s="17" t="s">
        <v>2422</v>
      </c>
      <c r="Z39" s="15" t="s">
        <v>1495</v>
      </c>
      <c r="AA39" s="83">
        <v>28.588468999999996</v>
      </c>
      <c r="AB39" s="21"/>
    </row>
    <row r="40" spans="1:36">
      <c r="A40" s="15" t="s">
        <v>1452</v>
      </c>
      <c r="B40" s="105">
        <v>42388</v>
      </c>
      <c r="C40" s="106">
        <v>0.60138888888888886</v>
      </c>
      <c r="D40" s="15" t="s">
        <v>2404</v>
      </c>
      <c r="E40" s="10">
        <v>65</v>
      </c>
      <c r="F40" s="15">
        <v>3</v>
      </c>
      <c r="G40" s="12">
        <v>4.6153846153846156E-2</v>
      </c>
      <c r="H40" s="13">
        <v>6.9746499000000003E-2</v>
      </c>
      <c r="I40" s="15">
        <v>314.15899999999999</v>
      </c>
      <c r="J40" s="15">
        <v>0.41847899399999999</v>
      </c>
      <c r="K40" s="15">
        <v>6</v>
      </c>
      <c r="L40" s="83">
        <v>250.23876507088588</v>
      </c>
      <c r="M40" s="15">
        <v>190</v>
      </c>
      <c r="N40" s="20" t="s">
        <v>2398</v>
      </c>
      <c r="O40" s="14" t="s">
        <v>1467</v>
      </c>
      <c r="P40" s="15" t="s">
        <v>1539</v>
      </c>
      <c r="Q40" s="15" t="s">
        <v>1893</v>
      </c>
      <c r="R40" s="15"/>
      <c r="S40" s="94">
        <v>7</v>
      </c>
      <c r="T40" s="94">
        <v>7</v>
      </c>
      <c r="U40" s="15">
        <v>10.199999999999999</v>
      </c>
      <c r="V40" s="94" t="s">
        <v>1450</v>
      </c>
      <c r="W40" s="14" t="s">
        <v>2429</v>
      </c>
      <c r="X40" s="14" t="s">
        <v>2385</v>
      </c>
      <c r="Y40" s="17" t="s">
        <v>2422</v>
      </c>
      <c r="Z40" s="15" t="s">
        <v>1498</v>
      </c>
      <c r="AA40" s="83">
        <v>457.59143303999986</v>
      </c>
      <c r="AB40" s="21"/>
    </row>
    <row r="41" spans="1:36">
      <c r="A41" s="15" t="s">
        <v>1452</v>
      </c>
      <c r="B41" s="105">
        <v>42388</v>
      </c>
      <c r="C41" s="106">
        <v>0.60138888888888886</v>
      </c>
      <c r="D41" s="15" t="s">
        <v>2404</v>
      </c>
      <c r="E41" s="10">
        <v>65</v>
      </c>
      <c r="F41" s="15">
        <v>3</v>
      </c>
      <c r="G41" s="12">
        <v>4.6153846153846156E-2</v>
      </c>
      <c r="H41" s="13">
        <v>6.9746499000000003E-2</v>
      </c>
      <c r="I41" s="15">
        <v>314.15899999999999</v>
      </c>
      <c r="J41" s="15">
        <v>0.41847899399999999</v>
      </c>
      <c r="K41" s="15">
        <v>6</v>
      </c>
      <c r="L41" s="83">
        <v>250.23876507088588</v>
      </c>
      <c r="M41" s="15">
        <v>664</v>
      </c>
      <c r="N41" s="20" t="s">
        <v>158</v>
      </c>
      <c r="O41" s="14" t="s">
        <v>1467</v>
      </c>
      <c r="P41" s="15" t="s">
        <v>1604</v>
      </c>
      <c r="Q41" s="15" t="s">
        <v>1911</v>
      </c>
      <c r="R41" s="15"/>
      <c r="S41" s="94">
        <v>2</v>
      </c>
      <c r="T41" s="94">
        <v>2</v>
      </c>
      <c r="U41" s="15">
        <v>68.5</v>
      </c>
      <c r="V41" s="94" t="s">
        <v>1450</v>
      </c>
      <c r="W41" s="14" t="s">
        <v>2429</v>
      </c>
      <c r="X41" s="14" t="s">
        <v>2385</v>
      </c>
      <c r="Y41" s="17" t="s">
        <v>2422</v>
      </c>
      <c r="Z41" s="15" t="s">
        <v>1528</v>
      </c>
      <c r="AA41" s="83">
        <v>191.79999999999998</v>
      </c>
      <c r="AB41" s="21"/>
    </row>
    <row r="42" spans="1:36">
      <c r="A42" s="15" t="s">
        <v>1452</v>
      </c>
      <c r="B42" s="105">
        <v>42388</v>
      </c>
      <c r="C42" s="106">
        <v>0.60138888888888886</v>
      </c>
      <c r="D42" s="15" t="s">
        <v>2404</v>
      </c>
      <c r="E42" s="10">
        <v>65</v>
      </c>
      <c r="F42" s="15">
        <v>3</v>
      </c>
      <c r="G42" s="12">
        <v>4.6153846153846156E-2</v>
      </c>
      <c r="H42" s="13">
        <v>6.9746499000000003E-2</v>
      </c>
      <c r="I42" s="15">
        <v>314.15899999999999</v>
      </c>
      <c r="J42" s="15">
        <v>0.41847899399999999</v>
      </c>
      <c r="K42" s="15">
        <v>6</v>
      </c>
      <c r="L42" s="83">
        <v>250.23876507088588</v>
      </c>
      <c r="M42" s="15">
        <v>669</v>
      </c>
      <c r="N42" s="14" t="s">
        <v>2423</v>
      </c>
      <c r="O42" s="14" t="s">
        <v>1467</v>
      </c>
      <c r="P42" s="15" t="s">
        <v>1604</v>
      </c>
      <c r="Q42" s="15" t="s">
        <v>2424</v>
      </c>
      <c r="R42" s="15"/>
      <c r="S42" s="94">
        <v>2</v>
      </c>
      <c r="T42" s="94">
        <v>2</v>
      </c>
      <c r="U42" s="15">
        <v>22.2</v>
      </c>
      <c r="V42" s="94" t="s">
        <v>1450</v>
      </c>
      <c r="W42" s="14" t="s">
        <v>2429</v>
      </c>
      <c r="X42" s="14" t="s">
        <v>2385</v>
      </c>
      <c r="Y42" s="17" t="s">
        <v>2422</v>
      </c>
      <c r="Z42" s="15" t="s">
        <v>1528</v>
      </c>
      <c r="AA42" s="83">
        <v>62.16</v>
      </c>
      <c r="AB42" s="21"/>
    </row>
    <row r="43" spans="1:36">
      <c r="A43" s="15" t="s">
        <v>1452</v>
      </c>
      <c r="B43" s="105">
        <v>42388</v>
      </c>
      <c r="C43" s="106">
        <v>0.60138888888888886</v>
      </c>
      <c r="D43" s="15" t="s">
        <v>2404</v>
      </c>
      <c r="E43" s="10">
        <v>65</v>
      </c>
      <c r="F43" s="15">
        <v>3</v>
      </c>
      <c r="G43" s="12">
        <v>4.6153846153846156E-2</v>
      </c>
      <c r="H43" s="13">
        <v>6.9746499000000003E-2</v>
      </c>
      <c r="I43" s="15">
        <v>314.15899999999999</v>
      </c>
      <c r="J43" s="15">
        <v>0.41847899399999999</v>
      </c>
      <c r="K43" s="15">
        <v>6</v>
      </c>
      <c r="L43" s="83">
        <v>250.23876507088588</v>
      </c>
      <c r="M43" s="15">
        <v>1735</v>
      </c>
      <c r="N43" s="20" t="s">
        <v>2425</v>
      </c>
      <c r="O43" s="14" t="s">
        <v>1467</v>
      </c>
      <c r="P43" s="15" t="s">
        <v>1627</v>
      </c>
      <c r="Q43" s="15" t="s">
        <v>1893</v>
      </c>
      <c r="R43" s="15"/>
      <c r="S43" s="94">
        <v>1</v>
      </c>
      <c r="T43" s="94">
        <v>1</v>
      </c>
      <c r="U43" s="15">
        <v>10.199999999999999</v>
      </c>
      <c r="V43" s="94" t="s">
        <v>1450</v>
      </c>
      <c r="W43" s="14" t="s">
        <v>2429</v>
      </c>
      <c r="X43" s="14" t="s">
        <v>2385</v>
      </c>
      <c r="Y43" s="17" t="s">
        <v>2426</v>
      </c>
      <c r="Z43" s="15" t="s">
        <v>1578</v>
      </c>
      <c r="AA43" s="83">
        <v>249.57516883333329</v>
      </c>
      <c r="AB43" s="21"/>
    </row>
    <row r="44" spans="1:36">
      <c r="A44" s="15" t="s">
        <v>1452</v>
      </c>
      <c r="B44" s="105">
        <v>42388</v>
      </c>
      <c r="C44" s="106">
        <v>0.60138888888888886</v>
      </c>
      <c r="D44" s="15" t="s">
        <v>2404</v>
      </c>
      <c r="E44" s="10">
        <v>65</v>
      </c>
      <c r="F44" s="15">
        <v>3</v>
      </c>
      <c r="G44" s="12">
        <v>4.6153846153846156E-2</v>
      </c>
      <c r="H44" s="13">
        <v>6.9746499000000003E-2</v>
      </c>
      <c r="I44" s="15">
        <v>314.15899999999999</v>
      </c>
      <c r="J44" s="15">
        <v>0.41847899399999999</v>
      </c>
      <c r="K44" s="15">
        <v>6</v>
      </c>
      <c r="L44" s="83">
        <v>250.23876507088588</v>
      </c>
      <c r="M44" s="15">
        <v>1132</v>
      </c>
      <c r="N44" s="20" t="s">
        <v>423</v>
      </c>
      <c r="O44" s="20" t="s">
        <v>1468</v>
      </c>
      <c r="P44" s="15" t="s">
        <v>1724</v>
      </c>
      <c r="Q44" s="15" t="s">
        <v>2427</v>
      </c>
      <c r="R44" s="15"/>
      <c r="S44" s="94">
        <v>3</v>
      </c>
      <c r="T44" s="94">
        <v>3</v>
      </c>
      <c r="U44" s="15">
        <v>31.5</v>
      </c>
      <c r="V44" s="94" t="s">
        <v>1450</v>
      </c>
      <c r="W44" s="14" t="s">
        <v>2429</v>
      </c>
      <c r="X44" s="14" t="s">
        <v>2385</v>
      </c>
      <c r="Y44" s="17" t="s">
        <v>2422</v>
      </c>
      <c r="Z44" s="15" t="s">
        <v>1677</v>
      </c>
      <c r="AA44" s="83">
        <v>59.540984474999988</v>
      </c>
      <c r="AB44" s="21"/>
    </row>
    <row r="45" spans="1:36">
      <c r="A45" s="15" t="s">
        <v>1452</v>
      </c>
      <c r="B45" s="105">
        <v>42388</v>
      </c>
      <c r="C45" s="106">
        <v>0.60138888888888886</v>
      </c>
      <c r="D45" s="15" t="s">
        <v>2404</v>
      </c>
      <c r="E45" s="10">
        <v>65</v>
      </c>
      <c r="F45" s="15">
        <v>3</v>
      </c>
      <c r="G45" s="12">
        <v>4.6153846153846156E-2</v>
      </c>
      <c r="H45" s="13">
        <v>6.9746499000000003E-2</v>
      </c>
      <c r="I45" s="15">
        <v>314.15899999999999</v>
      </c>
      <c r="J45" s="15">
        <v>0.41847899399999999</v>
      </c>
      <c r="K45" s="15">
        <v>6</v>
      </c>
      <c r="L45" s="83">
        <v>250.23876507088588</v>
      </c>
      <c r="M45" s="15">
        <v>1134</v>
      </c>
      <c r="N45" s="14" t="s">
        <v>1025</v>
      </c>
      <c r="O45" s="20" t="s">
        <v>1468</v>
      </c>
      <c r="P45" s="15" t="s">
        <v>1724</v>
      </c>
      <c r="Q45" s="15" t="s">
        <v>1922</v>
      </c>
      <c r="R45" s="15"/>
      <c r="S45" s="94">
        <v>3</v>
      </c>
      <c r="T45" s="94">
        <v>3</v>
      </c>
      <c r="U45" s="15">
        <v>19.399999999999999</v>
      </c>
      <c r="V45" s="94" t="s">
        <v>1450</v>
      </c>
      <c r="W45" s="14" t="s">
        <v>2429</v>
      </c>
      <c r="X45" s="14" t="s">
        <v>2385</v>
      </c>
      <c r="Y45" s="17" t="s">
        <v>2422</v>
      </c>
      <c r="Z45" s="15" t="s">
        <v>1677</v>
      </c>
      <c r="AA45" s="83">
        <v>36.669685676666653</v>
      </c>
      <c r="AB45" s="21"/>
    </row>
    <row r="46" spans="1:36">
      <c r="A46" s="15" t="s">
        <v>1452</v>
      </c>
      <c r="B46" s="105">
        <v>42388</v>
      </c>
      <c r="C46" s="106">
        <v>0.60138888888888886</v>
      </c>
      <c r="D46" s="15" t="s">
        <v>2404</v>
      </c>
      <c r="E46" s="10">
        <v>65</v>
      </c>
      <c r="F46" s="15">
        <v>3</v>
      </c>
      <c r="G46" s="12">
        <v>4.6153846153846156E-2</v>
      </c>
      <c r="H46" s="13">
        <v>6.9746499000000003E-2</v>
      </c>
      <c r="I46" s="15">
        <v>314.15899999999999</v>
      </c>
      <c r="J46" s="15">
        <v>0.41847899399999999</v>
      </c>
      <c r="K46" s="15">
        <v>6</v>
      </c>
      <c r="L46" s="83">
        <v>250.23876507088588</v>
      </c>
      <c r="M46" s="15">
        <v>1140</v>
      </c>
      <c r="N46" s="20" t="s">
        <v>1028</v>
      </c>
      <c r="O46" s="20" t="s">
        <v>1468</v>
      </c>
      <c r="P46" s="15" t="s">
        <v>1724</v>
      </c>
      <c r="Q46" s="15" t="s">
        <v>2428</v>
      </c>
      <c r="R46" s="15"/>
      <c r="S46" s="94">
        <v>8</v>
      </c>
      <c r="T46" s="94">
        <v>8</v>
      </c>
      <c r="U46" s="15">
        <v>16.7</v>
      </c>
      <c r="V46" s="94" t="s">
        <v>1450</v>
      </c>
      <c r="W46" s="14" t="s">
        <v>2429</v>
      </c>
      <c r="X46" s="14" t="s">
        <v>2385</v>
      </c>
      <c r="Y46" s="17" t="s">
        <v>2422</v>
      </c>
      <c r="Z46" s="15" t="s">
        <v>1677</v>
      </c>
      <c r="AA46" s="83">
        <v>7.0827146549999993</v>
      </c>
      <c r="AB46" s="21"/>
    </row>
    <row r="47" spans="1:36">
      <c r="A47" s="15" t="s">
        <v>1452</v>
      </c>
      <c r="B47" s="105">
        <v>42388</v>
      </c>
      <c r="C47" s="106">
        <v>0.60138888888888886</v>
      </c>
      <c r="D47" s="15" t="s">
        <v>2404</v>
      </c>
      <c r="E47" s="10">
        <v>65</v>
      </c>
      <c r="F47" s="15">
        <v>3</v>
      </c>
      <c r="G47" s="12">
        <v>4.6153846153846156E-2</v>
      </c>
      <c r="H47" s="13">
        <v>6.9746499000000003E-2</v>
      </c>
      <c r="I47" s="15">
        <v>314.15899999999999</v>
      </c>
      <c r="J47" s="15">
        <v>0.41847899399999999</v>
      </c>
      <c r="K47" s="15">
        <v>6</v>
      </c>
      <c r="L47" s="83">
        <v>250.23876507088588</v>
      </c>
      <c r="M47" s="15">
        <v>1191</v>
      </c>
      <c r="N47" s="23" t="s">
        <v>2401</v>
      </c>
      <c r="O47" s="20" t="s">
        <v>1468</v>
      </c>
      <c r="P47" s="15" t="s">
        <v>1744</v>
      </c>
      <c r="Q47" s="15" t="s">
        <v>1893</v>
      </c>
      <c r="R47" s="15"/>
      <c r="S47" s="94">
        <v>1</v>
      </c>
      <c r="T47" s="94">
        <v>1</v>
      </c>
      <c r="U47" s="15">
        <v>13</v>
      </c>
      <c r="V47" s="94" t="s">
        <v>1450</v>
      </c>
      <c r="W47" s="14" t="s">
        <v>2429</v>
      </c>
      <c r="X47" s="14" t="s">
        <v>2385</v>
      </c>
      <c r="Y47" s="17" t="s">
        <v>2422</v>
      </c>
      <c r="Z47" s="15" t="s">
        <v>1745</v>
      </c>
      <c r="AA47" s="83">
        <v>234.45947969166667</v>
      </c>
      <c r="AB47" s="21"/>
    </row>
    <row r="48" spans="1:36">
      <c r="A48" s="15" t="s">
        <v>1452</v>
      </c>
      <c r="B48" s="105">
        <v>42388</v>
      </c>
      <c r="C48" s="106">
        <v>0.60138888888888886</v>
      </c>
      <c r="D48" s="15" t="s">
        <v>2404</v>
      </c>
      <c r="E48" s="10">
        <v>65</v>
      </c>
      <c r="F48" s="15">
        <v>3</v>
      </c>
      <c r="G48" s="12">
        <v>4.6153846153846156E-2</v>
      </c>
      <c r="H48" s="13">
        <v>6.9746499000000003E-2</v>
      </c>
      <c r="I48" s="15">
        <v>314.15899999999999</v>
      </c>
      <c r="J48" s="15">
        <v>0.41847899399999999</v>
      </c>
      <c r="K48" s="15">
        <v>6</v>
      </c>
      <c r="L48" s="83">
        <v>250.23876507088588</v>
      </c>
      <c r="M48" s="15">
        <v>1305</v>
      </c>
      <c r="N48" s="20" t="s">
        <v>1285</v>
      </c>
      <c r="O48" s="20" t="s">
        <v>1468</v>
      </c>
      <c r="P48" s="20" t="s">
        <v>1777</v>
      </c>
      <c r="Q48" s="15" t="s">
        <v>1893</v>
      </c>
      <c r="R48" s="15"/>
      <c r="S48" s="94">
        <v>2</v>
      </c>
      <c r="T48" s="94">
        <v>2</v>
      </c>
      <c r="U48" s="15">
        <v>8.3000000000000007</v>
      </c>
      <c r="V48" s="94" t="s">
        <v>1450</v>
      </c>
      <c r="W48" s="14" t="s">
        <v>2429</v>
      </c>
      <c r="X48" s="14" t="s">
        <v>2385</v>
      </c>
      <c r="Y48" s="17" t="s">
        <v>2422</v>
      </c>
      <c r="Z48" s="15" t="s">
        <v>1693</v>
      </c>
      <c r="AA48" s="83">
        <v>299.38672022166674</v>
      </c>
      <c r="AB48" s="21"/>
    </row>
    <row r="49" spans="1:36">
      <c r="A49" s="15" t="s">
        <v>1452</v>
      </c>
      <c r="B49" s="105">
        <v>42388</v>
      </c>
      <c r="C49" s="106">
        <v>0.60138888888888886</v>
      </c>
      <c r="D49" s="15" t="s">
        <v>2404</v>
      </c>
      <c r="E49" s="10">
        <v>65</v>
      </c>
      <c r="F49" s="15">
        <v>3</v>
      </c>
      <c r="G49" s="12">
        <v>4.6153846153846156E-2</v>
      </c>
      <c r="H49" s="13">
        <v>6.9746499000000003E-2</v>
      </c>
      <c r="I49" s="15">
        <v>314.15899999999999</v>
      </c>
      <c r="J49" s="15">
        <v>0.41847899399999999</v>
      </c>
      <c r="K49" s="15">
        <v>6</v>
      </c>
      <c r="L49" s="83">
        <v>250.23876507088588</v>
      </c>
      <c r="M49" s="15">
        <v>1419</v>
      </c>
      <c r="N49" s="20" t="s">
        <v>1415</v>
      </c>
      <c r="O49" s="20" t="s">
        <v>1468</v>
      </c>
      <c r="P49" s="15" t="s">
        <v>1815</v>
      </c>
      <c r="Q49" s="15" t="s">
        <v>1934</v>
      </c>
      <c r="R49" s="15"/>
      <c r="S49" s="94">
        <v>381</v>
      </c>
      <c r="T49" s="94">
        <v>789</v>
      </c>
      <c r="U49" s="15">
        <v>0.65</v>
      </c>
      <c r="V49" s="94" t="s">
        <v>2162</v>
      </c>
      <c r="W49" s="14" t="s">
        <v>2429</v>
      </c>
      <c r="X49" s="14" t="s">
        <v>2385</v>
      </c>
      <c r="Y49" s="17" t="s">
        <v>2422</v>
      </c>
      <c r="Z49" s="15" t="s">
        <v>1690</v>
      </c>
      <c r="AA49" s="26">
        <v>0.26808234666666664</v>
      </c>
      <c r="AB49" s="26">
        <v>0.26808234666666664</v>
      </c>
      <c r="AC49" s="26">
        <v>0.26808234666666664</v>
      </c>
      <c r="AD49" s="83">
        <v>0.26808234666666664</v>
      </c>
      <c r="AE49" s="83">
        <v>0.26808234666666664</v>
      </c>
      <c r="AF49" s="83">
        <v>7.0000000000000007E-2</v>
      </c>
      <c r="AG49" s="83">
        <v>7.0000000000000007E-2</v>
      </c>
      <c r="AH49" s="83">
        <v>7.0000000000000007E-2</v>
      </c>
      <c r="AI49" s="83">
        <v>7.0000000000000007E-2</v>
      </c>
      <c r="AJ49" s="83">
        <v>7.0000000000000007E-2</v>
      </c>
    </row>
    <row r="50" spans="1:36">
      <c r="A50" s="15" t="s">
        <v>1452</v>
      </c>
      <c r="B50" s="105">
        <v>42388</v>
      </c>
      <c r="C50" s="106">
        <v>0.60138888888888886</v>
      </c>
      <c r="D50" s="15" t="s">
        <v>2404</v>
      </c>
      <c r="E50" s="10">
        <v>65</v>
      </c>
      <c r="F50" s="15">
        <v>3</v>
      </c>
      <c r="G50" s="12">
        <v>4.6153846153846156E-2</v>
      </c>
      <c r="H50" s="13">
        <v>6.9746499000000003E-2</v>
      </c>
      <c r="I50" s="15">
        <v>314.15899999999999</v>
      </c>
      <c r="J50" s="15">
        <v>0.41847899399999999</v>
      </c>
      <c r="K50" s="15">
        <v>6</v>
      </c>
      <c r="L50" s="83">
        <v>250.23876507088588</v>
      </c>
      <c r="M50" s="15">
        <v>1759</v>
      </c>
      <c r="N50" s="20" t="s">
        <v>2416</v>
      </c>
      <c r="O50" s="20" t="s">
        <v>1468</v>
      </c>
      <c r="P50" s="15" t="s">
        <v>2283</v>
      </c>
      <c r="Q50" s="15" t="s">
        <v>1893</v>
      </c>
      <c r="R50" s="15"/>
      <c r="S50" s="94">
        <v>2</v>
      </c>
      <c r="T50" s="94">
        <v>22</v>
      </c>
      <c r="U50" s="15">
        <v>1.9</v>
      </c>
      <c r="V50" s="94" t="s">
        <v>2417</v>
      </c>
      <c r="W50" s="14" t="s">
        <v>2429</v>
      </c>
      <c r="X50" s="14" t="s">
        <v>2385</v>
      </c>
      <c r="Y50" s="17" t="s">
        <v>2422</v>
      </c>
      <c r="Z50" s="15" t="s">
        <v>1498</v>
      </c>
      <c r="AA50" s="83">
        <v>1.2087267524999998</v>
      </c>
      <c r="AB50" s="21"/>
    </row>
    <row r="51" spans="1:36">
      <c r="A51" s="15" t="s">
        <v>1452</v>
      </c>
      <c r="B51" s="105">
        <v>42388</v>
      </c>
      <c r="C51" s="106">
        <v>0.60138888888888886</v>
      </c>
      <c r="D51" s="15" t="s">
        <v>2404</v>
      </c>
      <c r="E51" s="10">
        <v>65</v>
      </c>
      <c r="F51" s="15">
        <v>3</v>
      </c>
      <c r="G51" s="12">
        <v>4.6153846153846156E-2</v>
      </c>
      <c r="H51" s="13">
        <v>6.9746499000000003E-2</v>
      </c>
      <c r="I51" s="15">
        <v>314.15899999999999</v>
      </c>
      <c r="J51" s="15">
        <v>0.41847899399999999</v>
      </c>
      <c r="K51" s="15">
        <v>6</v>
      </c>
      <c r="L51" s="83">
        <v>250.23876507088588</v>
      </c>
      <c r="M51" s="15">
        <v>1709</v>
      </c>
      <c r="N51" s="20" t="s">
        <v>2222</v>
      </c>
      <c r="O51" s="20" t="s">
        <v>1468</v>
      </c>
      <c r="P51" s="15" t="s">
        <v>1841</v>
      </c>
      <c r="Q51" s="15" t="s">
        <v>1893</v>
      </c>
      <c r="R51" s="15"/>
      <c r="S51" s="94">
        <v>3</v>
      </c>
      <c r="T51" s="94">
        <v>30</v>
      </c>
      <c r="U51" s="15">
        <v>1.9</v>
      </c>
      <c r="V51" s="94" t="s">
        <v>2417</v>
      </c>
      <c r="W51" s="14" t="s">
        <v>2429</v>
      </c>
      <c r="X51" s="14" t="s">
        <v>2385</v>
      </c>
      <c r="Y51" s="17" t="s">
        <v>2422</v>
      </c>
      <c r="Z51" s="15" t="s">
        <v>1498</v>
      </c>
      <c r="AA51" s="83">
        <v>1.2087267524999998</v>
      </c>
      <c r="AB51" s="21"/>
    </row>
    <row r="52" spans="1:36">
      <c r="A52" s="15" t="s">
        <v>1452</v>
      </c>
      <c r="B52" s="105">
        <v>42382</v>
      </c>
      <c r="C52" s="106">
        <v>0.38472222222222202</v>
      </c>
      <c r="D52" s="15" t="s">
        <v>2430</v>
      </c>
      <c r="E52" s="10">
        <v>66</v>
      </c>
      <c r="F52" s="15">
        <v>5</v>
      </c>
      <c r="G52" s="12">
        <v>7.575757575757576E-2</v>
      </c>
      <c r="H52" s="13">
        <v>6.9746499000000003E-2</v>
      </c>
      <c r="I52" s="15">
        <v>314.15899999999999</v>
      </c>
      <c r="J52" s="15">
        <v>0.41847899399999999</v>
      </c>
      <c r="K52" s="15">
        <v>6</v>
      </c>
      <c r="L52" s="83">
        <v>150.14325904253153</v>
      </c>
      <c r="M52" s="15">
        <v>46</v>
      </c>
      <c r="N52" s="20" t="s">
        <v>18</v>
      </c>
      <c r="O52" s="14" t="s">
        <v>1467</v>
      </c>
      <c r="P52" s="15" t="s">
        <v>1496</v>
      </c>
      <c r="Q52" s="15" t="s">
        <v>1893</v>
      </c>
      <c r="R52" s="15"/>
      <c r="S52" s="94">
        <v>2</v>
      </c>
      <c r="T52" s="94">
        <v>2</v>
      </c>
      <c r="U52" s="15">
        <v>12</v>
      </c>
      <c r="V52" s="94" t="s">
        <v>1450</v>
      </c>
      <c r="W52" s="14" t="s">
        <v>2437</v>
      </c>
      <c r="X52" s="14" t="s">
        <v>2385</v>
      </c>
      <c r="Y52" s="17" t="s">
        <v>2431</v>
      </c>
      <c r="Z52" s="15" t="s">
        <v>1495</v>
      </c>
      <c r="AA52" s="83">
        <v>104.614947</v>
      </c>
      <c r="AB52" s="21"/>
    </row>
    <row r="53" spans="1:36">
      <c r="A53" s="15" t="s">
        <v>1452</v>
      </c>
      <c r="B53" s="105">
        <v>42382</v>
      </c>
      <c r="C53" s="106">
        <v>0.38472222222222202</v>
      </c>
      <c r="D53" s="15" t="s">
        <v>2430</v>
      </c>
      <c r="E53" s="10">
        <v>66</v>
      </c>
      <c r="F53" s="15">
        <v>5</v>
      </c>
      <c r="G53" s="12">
        <v>7.575757575757576E-2</v>
      </c>
      <c r="H53" s="13">
        <v>6.9746499000000003E-2</v>
      </c>
      <c r="I53" s="15">
        <v>314.15899999999999</v>
      </c>
      <c r="J53" s="15">
        <v>0.41847899399999999</v>
      </c>
      <c r="K53" s="15">
        <v>6</v>
      </c>
      <c r="L53" s="83">
        <v>150.14325904253153</v>
      </c>
      <c r="M53" s="15">
        <v>182</v>
      </c>
      <c r="N53" s="20" t="s">
        <v>459</v>
      </c>
      <c r="O53" s="14" t="s">
        <v>1467</v>
      </c>
      <c r="P53" s="15" t="s">
        <v>1539</v>
      </c>
      <c r="Q53" s="15" t="s">
        <v>1902</v>
      </c>
      <c r="R53" s="15"/>
      <c r="S53" s="94">
        <v>1</v>
      </c>
      <c r="T53" s="94">
        <v>1</v>
      </c>
      <c r="U53" s="15">
        <v>16.7</v>
      </c>
      <c r="V53" s="94" t="s">
        <v>1450</v>
      </c>
      <c r="W53" s="14" t="s">
        <v>2437</v>
      </c>
      <c r="X53" s="14" t="s">
        <v>2385</v>
      </c>
      <c r="Y53" s="17" t="s">
        <v>2431</v>
      </c>
      <c r="Z53" s="15" t="s">
        <v>1498</v>
      </c>
      <c r="AA53" s="83">
        <v>1752.3160701999998</v>
      </c>
      <c r="AB53" s="21"/>
    </row>
    <row r="54" spans="1:36">
      <c r="A54" s="15" t="s">
        <v>1452</v>
      </c>
      <c r="B54" s="105">
        <v>42382</v>
      </c>
      <c r="C54" s="106">
        <v>0.38472222222222202</v>
      </c>
      <c r="D54" s="15" t="s">
        <v>2430</v>
      </c>
      <c r="E54" s="10">
        <v>66</v>
      </c>
      <c r="F54" s="15">
        <v>5</v>
      </c>
      <c r="G54" s="12">
        <v>7.575757575757576E-2</v>
      </c>
      <c r="H54" s="13">
        <v>6.9746499000000003E-2</v>
      </c>
      <c r="I54" s="15">
        <v>314.15899999999999</v>
      </c>
      <c r="J54" s="15">
        <v>0.41847899399999999</v>
      </c>
      <c r="K54" s="15">
        <v>6</v>
      </c>
      <c r="L54" s="83">
        <v>150.14325904253153</v>
      </c>
      <c r="M54" s="15">
        <v>190</v>
      </c>
      <c r="N54" s="20" t="s">
        <v>2398</v>
      </c>
      <c r="O54" s="14" t="s">
        <v>1467</v>
      </c>
      <c r="P54" s="15" t="s">
        <v>1539</v>
      </c>
      <c r="Q54" s="15" t="s">
        <v>1893</v>
      </c>
      <c r="R54" s="15"/>
      <c r="S54" s="94">
        <v>3</v>
      </c>
      <c r="T54" s="94">
        <v>3</v>
      </c>
      <c r="U54" s="15">
        <v>7.4</v>
      </c>
      <c r="V54" s="94" t="s">
        <v>1450</v>
      </c>
      <c r="W54" s="14" t="s">
        <v>2437</v>
      </c>
      <c r="X54" s="14" t="s">
        <v>2385</v>
      </c>
      <c r="Y54" s="17" t="s">
        <v>2431</v>
      </c>
      <c r="Z54" s="15" t="s">
        <v>1498</v>
      </c>
      <c r="AA54" s="83">
        <v>172.0334684</v>
      </c>
      <c r="AB54" s="21"/>
    </row>
    <row r="55" spans="1:36">
      <c r="A55" s="15" t="s">
        <v>1452</v>
      </c>
      <c r="B55" s="105">
        <v>42382</v>
      </c>
      <c r="C55" s="106">
        <v>0.38472222222222202</v>
      </c>
      <c r="D55" s="15" t="s">
        <v>2430</v>
      </c>
      <c r="E55" s="10">
        <v>66</v>
      </c>
      <c r="F55" s="15">
        <v>5</v>
      </c>
      <c r="G55" s="12">
        <v>7.575757575757576E-2</v>
      </c>
      <c r="H55" s="13">
        <v>6.9746499000000003E-2</v>
      </c>
      <c r="I55" s="15">
        <v>314.15899999999999</v>
      </c>
      <c r="J55" s="15">
        <v>0.41847899399999999</v>
      </c>
      <c r="K55" s="15">
        <v>6</v>
      </c>
      <c r="L55" s="83">
        <v>150.14325904253153</v>
      </c>
      <c r="M55" s="15">
        <v>278</v>
      </c>
      <c r="N55" s="20" t="s">
        <v>17</v>
      </c>
      <c r="O55" s="14" t="s">
        <v>1467</v>
      </c>
      <c r="P55" s="15" t="s">
        <v>1554</v>
      </c>
      <c r="Q55" s="15" t="s">
        <v>2432</v>
      </c>
      <c r="R55" s="15"/>
      <c r="S55" s="94">
        <v>1</v>
      </c>
      <c r="T55" s="94">
        <v>1</v>
      </c>
      <c r="U55" s="15">
        <v>55.6</v>
      </c>
      <c r="V55" s="94" t="s">
        <v>1450</v>
      </c>
      <c r="W55" s="14" t="s">
        <v>2437</v>
      </c>
      <c r="X55" s="14" t="s">
        <v>2385</v>
      </c>
      <c r="Y55" s="17" t="s">
        <v>2431</v>
      </c>
      <c r="Z55" s="15" t="s">
        <v>1495</v>
      </c>
      <c r="AA55" s="83">
        <v>4362.4432899000003</v>
      </c>
      <c r="AB55" s="21"/>
    </row>
    <row r="56" spans="1:36" ht="12.6" customHeight="1">
      <c r="A56" s="15" t="s">
        <v>1452</v>
      </c>
      <c r="B56" s="105">
        <v>42382</v>
      </c>
      <c r="C56" s="106">
        <v>0.38472222222222202</v>
      </c>
      <c r="D56" s="15" t="s">
        <v>2430</v>
      </c>
      <c r="E56" s="10">
        <v>66</v>
      </c>
      <c r="F56" s="15">
        <v>5</v>
      </c>
      <c r="G56" s="12">
        <v>7.575757575757576E-2</v>
      </c>
      <c r="H56" s="13">
        <v>6.9746499000000003E-2</v>
      </c>
      <c r="I56" s="15">
        <v>314.15899999999999</v>
      </c>
      <c r="J56" s="15">
        <v>0.41847899399999999</v>
      </c>
      <c r="K56" s="15">
        <v>6</v>
      </c>
      <c r="L56" s="83">
        <v>150.14325904253153</v>
      </c>
      <c r="M56" s="15">
        <v>631</v>
      </c>
      <c r="N56" s="20" t="s">
        <v>13</v>
      </c>
      <c r="O56" s="14" t="s">
        <v>1467</v>
      </c>
      <c r="P56" s="15" t="s">
        <v>1600</v>
      </c>
      <c r="Q56" s="15" t="s">
        <v>1893</v>
      </c>
      <c r="R56" s="15"/>
      <c r="S56" s="94">
        <v>1</v>
      </c>
      <c r="T56" s="94">
        <v>1</v>
      </c>
      <c r="U56" s="15">
        <v>16.7</v>
      </c>
      <c r="V56" s="94" t="s">
        <v>1450</v>
      </c>
      <c r="W56" s="14" t="s">
        <v>2437</v>
      </c>
      <c r="X56" s="14" t="s">
        <v>2385</v>
      </c>
      <c r="Y56" s="17" t="s">
        <v>2431</v>
      </c>
      <c r="Z56" s="15" t="s">
        <v>1495</v>
      </c>
      <c r="AA56" s="83">
        <v>426.27449312499999</v>
      </c>
      <c r="AB56" s="21"/>
    </row>
    <row r="57" spans="1:36">
      <c r="A57" s="15" t="s">
        <v>1452</v>
      </c>
      <c r="B57" s="105">
        <v>42382</v>
      </c>
      <c r="C57" s="106">
        <v>0.38472222222222202</v>
      </c>
      <c r="D57" s="15" t="s">
        <v>2430</v>
      </c>
      <c r="E57" s="10">
        <v>66</v>
      </c>
      <c r="F57" s="15">
        <v>5</v>
      </c>
      <c r="G57" s="12">
        <v>7.575757575757576E-2</v>
      </c>
      <c r="H57" s="13">
        <v>6.9746499000000003E-2</v>
      </c>
      <c r="I57" s="15">
        <v>314.15899999999999</v>
      </c>
      <c r="J57" s="15">
        <v>0.41847899399999999</v>
      </c>
      <c r="K57" s="15">
        <v>6</v>
      </c>
      <c r="L57" s="83">
        <v>150.14325904253153</v>
      </c>
      <c r="M57" s="15">
        <v>669</v>
      </c>
      <c r="N57" s="14" t="s">
        <v>2423</v>
      </c>
      <c r="O57" s="14" t="s">
        <v>1467</v>
      </c>
      <c r="P57" s="15" t="s">
        <v>1604</v>
      </c>
      <c r="Q57" s="15" t="s">
        <v>2424</v>
      </c>
      <c r="R57" s="15"/>
      <c r="S57" s="94">
        <v>4</v>
      </c>
      <c r="T57" s="94">
        <v>4</v>
      </c>
      <c r="U57" s="15">
        <v>27.8</v>
      </c>
      <c r="V57" s="94" t="s">
        <v>1450</v>
      </c>
      <c r="W57" s="14" t="s">
        <v>2437</v>
      </c>
      <c r="X57" s="14" t="s">
        <v>2385</v>
      </c>
      <c r="Y57" s="17" t="s">
        <v>2431</v>
      </c>
      <c r="Z57" s="15" t="s">
        <v>1528</v>
      </c>
      <c r="AA57" s="83">
        <v>102.86000000000001</v>
      </c>
      <c r="AB57" s="21"/>
    </row>
    <row r="58" spans="1:36">
      <c r="A58" s="15" t="s">
        <v>1452</v>
      </c>
      <c r="B58" s="105">
        <v>42382</v>
      </c>
      <c r="C58" s="106">
        <v>0.38472222222222202</v>
      </c>
      <c r="D58" s="15" t="s">
        <v>2430</v>
      </c>
      <c r="E58" s="10">
        <v>66</v>
      </c>
      <c r="F58" s="15">
        <v>5</v>
      </c>
      <c r="G58" s="12">
        <v>7.575757575757576E-2</v>
      </c>
      <c r="H58" s="13">
        <v>6.9746499000000003E-2</v>
      </c>
      <c r="I58" s="15">
        <v>314.15899999999999</v>
      </c>
      <c r="J58" s="15">
        <v>0.41847899399999999</v>
      </c>
      <c r="K58" s="15">
        <v>6</v>
      </c>
      <c r="L58" s="83">
        <v>150.14325904253153</v>
      </c>
      <c r="M58" s="15">
        <v>1005</v>
      </c>
      <c r="N58" s="20" t="s">
        <v>2433</v>
      </c>
      <c r="O58" s="14" t="s">
        <v>1467</v>
      </c>
      <c r="P58" s="15" t="s">
        <v>1664</v>
      </c>
      <c r="Q58" s="15" t="s">
        <v>1893</v>
      </c>
      <c r="R58" s="15"/>
      <c r="S58" s="94">
        <v>2</v>
      </c>
      <c r="T58" s="94">
        <v>2</v>
      </c>
      <c r="U58" s="15">
        <v>55.6</v>
      </c>
      <c r="V58" s="94" t="s">
        <v>1450</v>
      </c>
      <c r="W58" s="14" t="s">
        <v>2437</v>
      </c>
      <c r="X58" s="14" t="s">
        <v>2385</v>
      </c>
      <c r="Y58" s="17" t="s">
        <v>2434</v>
      </c>
      <c r="Z58" s="15" t="s">
        <v>1495</v>
      </c>
      <c r="AA58" s="83">
        <v>978.16546239999991</v>
      </c>
      <c r="AB58" s="21"/>
    </row>
    <row r="59" spans="1:36">
      <c r="A59" s="15" t="s">
        <v>1452</v>
      </c>
      <c r="B59" s="105">
        <v>42382</v>
      </c>
      <c r="C59" s="106">
        <v>0.38472222222222202</v>
      </c>
      <c r="D59" s="15" t="s">
        <v>2430</v>
      </c>
      <c r="E59" s="10">
        <v>66</v>
      </c>
      <c r="F59" s="15">
        <v>5</v>
      </c>
      <c r="G59" s="12">
        <v>7.575757575757576E-2</v>
      </c>
      <c r="H59" s="13">
        <v>6.9746499000000003E-2</v>
      </c>
      <c r="I59" s="15">
        <v>314.15899999999999</v>
      </c>
      <c r="J59" s="15">
        <v>0.41847899399999999</v>
      </c>
      <c r="K59" s="15">
        <v>6</v>
      </c>
      <c r="L59" s="83">
        <v>150.14325904253153</v>
      </c>
      <c r="M59" s="15">
        <v>1020</v>
      </c>
      <c r="N59" s="14" t="s">
        <v>2411</v>
      </c>
      <c r="O59" s="20" t="s">
        <v>1468</v>
      </c>
      <c r="P59" s="15" t="s">
        <v>1681</v>
      </c>
      <c r="Q59" s="15" t="s">
        <v>1893</v>
      </c>
      <c r="R59" s="15"/>
      <c r="S59" s="94">
        <v>2</v>
      </c>
      <c r="T59" s="94">
        <v>2</v>
      </c>
      <c r="U59" s="15">
        <v>18.5</v>
      </c>
      <c r="V59" s="94" t="s">
        <v>1450</v>
      </c>
      <c r="W59" s="14" t="s">
        <v>2437</v>
      </c>
      <c r="X59" s="14" t="s">
        <v>2385</v>
      </c>
      <c r="Y59" s="17" t="s">
        <v>2431</v>
      </c>
      <c r="Z59" s="15" t="s">
        <v>1690</v>
      </c>
      <c r="AA59" s="83">
        <v>1193.4821870249996</v>
      </c>
      <c r="AB59" s="21"/>
    </row>
    <row r="60" spans="1:36">
      <c r="A60" s="15" t="s">
        <v>1452</v>
      </c>
      <c r="B60" s="105">
        <v>42382</v>
      </c>
      <c r="C60" s="106">
        <v>0.38472222222222202</v>
      </c>
      <c r="D60" s="15" t="s">
        <v>2430</v>
      </c>
      <c r="E60" s="10">
        <v>66</v>
      </c>
      <c r="F60" s="15">
        <v>5</v>
      </c>
      <c r="G60" s="12">
        <v>7.575757575757576E-2</v>
      </c>
      <c r="H60" s="13">
        <v>6.9746499000000003E-2</v>
      </c>
      <c r="I60" s="15">
        <v>314.15899999999999</v>
      </c>
      <c r="J60" s="15">
        <v>0.41847899399999999</v>
      </c>
      <c r="K60" s="15">
        <v>6</v>
      </c>
      <c r="L60" s="83">
        <v>150.14325904253153</v>
      </c>
      <c r="M60" s="15">
        <v>1134</v>
      </c>
      <c r="N60" s="14" t="s">
        <v>1025</v>
      </c>
      <c r="O60" s="20" t="s">
        <v>1468</v>
      </c>
      <c r="P60" s="15" t="s">
        <v>1724</v>
      </c>
      <c r="Q60" s="15" t="s">
        <v>1922</v>
      </c>
      <c r="R60" s="15"/>
      <c r="S60" s="94">
        <v>2</v>
      </c>
      <c r="T60" s="94">
        <v>2</v>
      </c>
      <c r="U60" s="15">
        <v>20.399999999999999</v>
      </c>
      <c r="V60" s="94" t="s">
        <v>1450</v>
      </c>
      <c r="W60" s="14" t="s">
        <v>2437</v>
      </c>
      <c r="X60" s="14" t="s">
        <v>2385</v>
      </c>
      <c r="Y60" s="17" t="s">
        <v>2431</v>
      </c>
      <c r="Z60" s="15" t="s">
        <v>1677</v>
      </c>
      <c r="AA60" s="83">
        <v>38.559875659999989</v>
      </c>
      <c r="AB60" s="21"/>
    </row>
    <row r="61" spans="1:36">
      <c r="A61" s="15" t="s">
        <v>1452</v>
      </c>
      <c r="B61" s="105">
        <v>42382</v>
      </c>
      <c r="C61" s="106">
        <v>0.38472222222222202</v>
      </c>
      <c r="D61" s="15" t="s">
        <v>2430</v>
      </c>
      <c r="E61" s="10">
        <v>66</v>
      </c>
      <c r="F61" s="15">
        <v>5</v>
      </c>
      <c r="G61" s="12">
        <v>7.575757575757576E-2</v>
      </c>
      <c r="H61" s="13">
        <v>6.9746499000000003E-2</v>
      </c>
      <c r="I61" s="15">
        <v>314.15899999999999</v>
      </c>
      <c r="J61" s="15">
        <v>0.41847899399999999</v>
      </c>
      <c r="K61" s="15">
        <v>6</v>
      </c>
      <c r="L61" s="83">
        <v>150.14325904253153</v>
      </c>
      <c r="M61" s="15">
        <v>1419</v>
      </c>
      <c r="N61" s="20" t="s">
        <v>1415</v>
      </c>
      <c r="O61" s="20" t="s">
        <v>1468</v>
      </c>
      <c r="P61" s="15" t="s">
        <v>1815</v>
      </c>
      <c r="Q61" s="15" t="s">
        <v>1934</v>
      </c>
      <c r="R61" s="15"/>
      <c r="S61" s="94">
        <v>414</v>
      </c>
      <c r="T61" s="94">
        <v>860</v>
      </c>
      <c r="U61" s="15">
        <v>0.65</v>
      </c>
      <c r="V61" s="94" t="s">
        <v>2162</v>
      </c>
      <c r="W61" s="14" t="s">
        <v>2437</v>
      </c>
      <c r="X61" s="14" t="s">
        <v>2385</v>
      </c>
      <c r="Y61" s="17" t="s">
        <v>2431</v>
      </c>
      <c r="Z61" s="15" t="s">
        <v>1690</v>
      </c>
      <c r="AA61" s="26">
        <v>0.26808234666666664</v>
      </c>
      <c r="AB61" s="26">
        <v>0.26808234666666664</v>
      </c>
      <c r="AC61" s="26">
        <v>0.26808234666666664</v>
      </c>
      <c r="AD61" s="83">
        <v>0.26808234666666664</v>
      </c>
      <c r="AE61" s="83">
        <v>0.26808234666666664</v>
      </c>
      <c r="AF61" s="83">
        <v>6.544979166666666E-2</v>
      </c>
      <c r="AG61" s="83">
        <v>6.544979166666666E-2</v>
      </c>
      <c r="AH61" s="83">
        <v>6.544979166666666E-2</v>
      </c>
      <c r="AI61" s="83">
        <v>6.544979166666666E-2</v>
      </c>
      <c r="AJ61" s="83">
        <v>6.544979166666666E-2</v>
      </c>
    </row>
    <row r="62" spans="1:36">
      <c r="A62" s="15" t="s">
        <v>1452</v>
      </c>
      <c r="B62" s="105">
        <v>42382</v>
      </c>
      <c r="C62" s="106">
        <v>0.38472222222222202</v>
      </c>
      <c r="D62" s="15" t="s">
        <v>2430</v>
      </c>
      <c r="E62" s="10">
        <v>66</v>
      </c>
      <c r="F62" s="15">
        <v>5</v>
      </c>
      <c r="G62" s="12">
        <v>7.575757575757576E-2</v>
      </c>
      <c r="H62" s="13">
        <v>6.9746499000000003E-2</v>
      </c>
      <c r="I62" s="15">
        <v>314.15899999999999</v>
      </c>
      <c r="J62" s="15">
        <v>0.41847899399999999</v>
      </c>
      <c r="K62" s="15">
        <v>6</v>
      </c>
      <c r="L62" s="83">
        <v>150.14325904253153</v>
      </c>
      <c r="M62" s="15">
        <v>1759</v>
      </c>
      <c r="N62" s="20" t="s">
        <v>2416</v>
      </c>
      <c r="O62" s="20" t="s">
        <v>1468</v>
      </c>
      <c r="P62" s="15" t="s">
        <v>2283</v>
      </c>
      <c r="Q62" s="15" t="s">
        <v>1893</v>
      </c>
      <c r="R62" s="15"/>
      <c r="S62" s="94">
        <v>4</v>
      </c>
      <c r="T62" s="94">
        <v>32</v>
      </c>
      <c r="U62" s="15">
        <v>1.9</v>
      </c>
      <c r="V62" s="94" t="s">
        <v>2417</v>
      </c>
      <c r="W62" s="14" t="s">
        <v>2437</v>
      </c>
      <c r="X62" s="14" t="s">
        <v>2385</v>
      </c>
      <c r="Y62" s="17" t="s">
        <v>2431</v>
      </c>
      <c r="Z62" s="15" t="s">
        <v>1498</v>
      </c>
      <c r="AA62" s="83">
        <v>1.2087267524999998</v>
      </c>
      <c r="AB62" s="21"/>
    </row>
    <row r="63" spans="1:36">
      <c r="A63" s="15" t="s">
        <v>1452</v>
      </c>
      <c r="B63" s="105">
        <v>42382</v>
      </c>
      <c r="C63" s="106">
        <v>0.38472222222222202</v>
      </c>
      <c r="D63" s="15" t="s">
        <v>2430</v>
      </c>
      <c r="E63" s="10">
        <v>66</v>
      </c>
      <c r="F63" s="15">
        <v>5</v>
      </c>
      <c r="G63" s="12">
        <v>7.575757575757576E-2</v>
      </c>
      <c r="H63" s="13">
        <v>6.9746499000000003E-2</v>
      </c>
      <c r="I63" s="15">
        <v>314.15899999999999</v>
      </c>
      <c r="J63" s="15">
        <v>0.41847899399999999</v>
      </c>
      <c r="K63" s="15">
        <v>6</v>
      </c>
      <c r="L63" s="83">
        <v>150.14325904253153</v>
      </c>
      <c r="M63" s="15">
        <v>1503</v>
      </c>
      <c r="N63" s="20" t="s">
        <v>2435</v>
      </c>
      <c r="O63" s="20" t="s">
        <v>1468</v>
      </c>
      <c r="P63" s="15" t="s">
        <v>1842</v>
      </c>
      <c r="Q63" s="15" t="s">
        <v>1893</v>
      </c>
      <c r="R63" s="15"/>
      <c r="S63" s="94">
        <v>2</v>
      </c>
      <c r="T63" s="94">
        <v>18</v>
      </c>
      <c r="U63" s="15">
        <v>2.8</v>
      </c>
      <c r="V63" s="94" t="s">
        <v>2417</v>
      </c>
      <c r="W63" s="14" t="s">
        <v>2437</v>
      </c>
      <c r="X63" s="14" t="s">
        <v>2385</v>
      </c>
      <c r="Y63" s="17" t="s">
        <v>2436</v>
      </c>
      <c r="Z63" s="15" t="s">
        <v>1498</v>
      </c>
      <c r="AA63" s="83">
        <v>7.938797929999998</v>
      </c>
      <c r="AB63" s="21"/>
    </row>
    <row r="64" spans="1:36">
      <c r="A64" s="15" t="s">
        <v>1452</v>
      </c>
      <c r="B64" s="105">
        <v>42396</v>
      </c>
      <c r="C64" s="106">
        <v>0.55555555555555558</v>
      </c>
      <c r="D64" s="15" t="s">
        <v>2404</v>
      </c>
      <c r="E64" s="10">
        <v>67</v>
      </c>
      <c r="F64" s="15">
        <v>3</v>
      </c>
      <c r="G64" s="12">
        <v>4.4776119402985072E-2</v>
      </c>
      <c r="H64" s="13">
        <v>6.9746499000000003E-2</v>
      </c>
      <c r="I64" s="15">
        <v>314.15899999999999</v>
      </c>
      <c r="J64" s="15">
        <v>0.34873249500000003</v>
      </c>
      <c r="K64" s="15">
        <v>5</v>
      </c>
      <c r="L64" s="83">
        <v>300.28651808506305</v>
      </c>
      <c r="M64" s="15">
        <v>190</v>
      </c>
      <c r="N64" s="20" t="s">
        <v>2398</v>
      </c>
      <c r="O64" s="14" t="s">
        <v>1467</v>
      </c>
      <c r="P64" s="15" t="s">
        <v>1539</v>
      </c>
      <c r="Q64" s="15" t="s">
        <v>1893</v>
      </c>
      <c r="R64" s="15"/>
      <c r="S64" s="94">
        <v>4</v>
      </c>
      <c r="T64" s="94">
        <v>4</v>
      </c>
      <c r="U64" s="15">
        <v>13.9</v>
      </c>
      <c r="V64" s="94" t="s">
        <v>1450</v>
      </c>
      <c r="W64" s="14" t="s">
        <v>2443</v>
      </c>
      <c r="X64" s="14" t="s">
        <v>2385</v>
      </c>
      <c r="Y64" s="17" t="s">
        <v>2438</v>
      </c>
      <c r="Z64" s="15" t="s">
        <v>1498</v>
      </c>
      <c r="AA64" s="83">
        <v>1249.8902208724999</v>
      </c>
      <c r="AB64" s="21"/>
    </row>
    <row r="65" spans="1:36">
      <c r="A65" s="15" t="s">
        <v>1452</v>
      </c>
      <c r="B65" s="105">
        <v>42396</v>
      </c>
      <c r="C65" s="106">
        <v>0.55555555555555558</v>
      </c>
      <c r="D65" s="15" t="s">
        <v>2404</v>
      </c>
      <c r="E65" s="10">
        <v>67</v>
      </c>
      <c r="F65" s="15">
        <v>3</v>
      </c>
      <c r="G65" s="12">
        <v>4.4776119402985072E-2</v>
      </c>
      <c r="H65" s="13">
        <v>6.9746499000000003E-2</v>
      </c>
      <c r="I65" s="15">
        <v>314.15899999999999</v>
      </c>
      <c r="J65" s="15">
        <v>0.34873249500000003</v>
      </c>
      <c r="K65" s="15">
        <v>5</v>
      </c>
      <c r="L65" s="83">
        <v>300.28651808506305</v>
      </c>
      <c r="M65" s="15">
        <v>730</v>
      </c>
      <c r="N65" s="20" t="s">
        <v>172</v>
      </c>
      <c r="O65" s="14" t="s">
        <v>1467</v>
      </c>
      <c r="P65" s="15" t="s">
        <v>1604</v>
      </c>
      <c r="Q65" s="15" t="s">
        <v>2439</v>
      </c>
      <c r="R65" s="15"/>
      <c r="S65" s="94">
        <v>1</v>
      </c>
      <c r="T65" s="94">
        <v>1</v>
      </c>
      <c r="U65" s="15">
        <v>37</v>
      </c>
      <c r="V65" s="94" t="s">
        <v>1450</v>
      </c>
      <c r="W65" s="14" t="s">
        <v>2443</v>
      </c>
      <c r="X65" s="14" t="s">
        <v>2385</v>
      </c>
      <c r="Y65" s="17" t="s">
        <v>2438</v>
      </c>
      <c r="Z65" s="15" t="s">
        <v>1528</v>
      </c>
      <c r="AA65" s="83">
        <v>255.29999999999998</v>
      </c>
      <c r="AB65" s="21"/>
    </row>
    <row r="66" spans="1:36">
      <c r="A66" s="15" t="s">
        <v>1452</v>
      </c>
      <c r="B66" s="105">
        <v>42396</v>
      </c>
      <c r="C66" s="106">
        <v>0.55555555555555558</v>
      </c>
      <c r="D66" s="15" t="s">
        <v>2404</v>
      </c>
      <c r="E66" s="10">
        <v>67</v>
      </c>
      <c r="F66" s="15">
        <v>3</v>
      </c>
      <c r="G66" s="12">
        <v>4.4776119402985072E-2</v>
      </c>
      <c r="H66" s="13">
        <v>6.9746499000000003E-2</v>
      </c>
      <c r="I66" s="15">
        <v>314.15899999999999</v>
      </c>
      <c r="J66" s="15">
        <v>0.34873249500000003</v>
      </c>
      <c r="K66" s="15">
        <v>5</v>
      </c>
      <c r="L66" s="83">
        <v>300.28651808506305</v>
      </c>
      <c r="M66" s="15">
        <v>1037</v>
      </c>
      <c r="N66" s="20" t="s">
        <v>431</v>
      </c>
      <c r="O66" s="20" t="s">
        <v>1468</v>
      </c>
      <c r="P66" s="15" t="s">
        <v>1687</v>
      </c>
      <c r="Q66" s="15" t="s">
        <v>1893</v>
      </c>
      <c r="R66" s="15"/>
      <c r="S66" s="94">
        <v>6</v>
      </c>
      <c r="T66" s="94">
        <v>6</v>
      </c>
      <c r="U66" s="15">
        <v>4.5999999999999996</v>
      </c>
      <c r="V66" s="94" t="s">
        <v>1450</v>
      </c>
      <c r="W66" s="14" t="s">
        <v>2443</v>
      </c>
      <c r="X66" s="14" t="s">
        <v>2385</v>
      </c>
      <c r="Y66" s="17" t="s">
        <v>2438</v>
      </c>
      <c r="Z66" s="15" t="s">
        <v>1690</v>
      </c>
      <c r="AA66" s="83">
        <v>50.964967373333316</v>
      </c>
      <c r="AB66" s="21"/>
    </row>
    <row r="67" spans="1:36">
      <c r="A67" s="15" t="s">
        <v>1452</v>
      </c>
      <c r="B67" s="105">
        <v>42396</v>
      </c>
      <c r="C67" s="106">
        <v>0.55555555555555558</v>
      </c>
      <c r="D67" s="15" t="s">
        <v>2404</v>
      </c>
      <c r="E67" s="10">
        <v>67</v>
      </c>
      <c r="F67" s="15">
        <v>3</v>
      </c>
      <c r="G67" s="12">
        <v>4.4776119402985072E-2</v>
      </c>
      <c r="H67" s="13">
        <v>6.9746499000000003E-2</v>
      </c>
      <c r="I67" s="15">
        <v>314.15899999999999</v>
      </c>
      <c r="J67" s="15">
        <v>0.34873249500000003</v>
      </c>
      <c r="K67" s="15">
        <v>5</v>
      </c>
      <c r="L67" s="83">
        <v>300.28651808506305</v>
      </c>
      <c r="M67" s="15">
        <v>1761</v>
      </c>
      <c r="N67" s="20" t="s">
        <v>2440</v>
      </c>
      <c r="O67" s="20" t="s">
        <v>1468</v>
      </c>
      <c r="P67" s="15" t="s">
        <v>2288</v>
      </c>
      <c r="Q67" s="15" t="s">
        <v>2441</v>
      </c>
      <c r="R67" s="15"/>
      <c r="S67" s="94">
        <v>2</v>
      </c>
      <c r="T67" s="94">
        <v>2</v>
      </c>
      <c r="U67" s="15">
        <v>7.4</v>
      </c>
      <c r="V67" s="94" t="s">
        <v>1450</v>
      </c>
      <c r="W67" s="14" t="s">
        <v>2443</v>
      </c>
      <c r="X67" s="14" t="s">
        <v>2385</v>
      </c>
      <c r="Y67" s="17" t="s">
        <v>2438</v>
      </c>
      <c r="Z67" s="15" t="s">
        <v>1673</v>
      </c>
      <c r="AA67" s="83">
        <v>4.9939500037500002</v>
      </c>
      <c r="AB67" s="21"/>
    </row>
    <row r="68" spans="1:36">
      <c r="A68" s="15" t="s">
        <v>1452</v>
      </c>
      <c r="B68" s="105">
        <v>42396</v>
      </c>
      <c r="C68" s="106">
        <v>0.55555555555555558</v>
      </c>
      <c r="D68" s="15" t="s">
        <v>2404</v>
      </c>
      <c r="E68" s="10">
        <v>67</v>
      </c>
      <c r="F68" s="15">
        <v>3</v>
      </c>
      <c r="G68" s="12">
        <v>4.4776119402985072E-2</v>
      </c>
      <c r="H68" s="13">
        <v>6.9746499000000003E-2</v>
      </c>
      <c r="I68" s="15">
        <v>314.15899999999999</v>
      </c>
      <c r="J68" s="15">
        <v>0.34873249500000003</v>
      </c>
      <c r="K68" s="15">
        <v>5</v>
      </c>
      <c r="L68" s="83">
        <v>300.28651808506305</v>
      </c>
      <c r="M68" s="15">
        <v>1132</v>
      </c>
      <c r="N68" s="20" t="s">
        <v>423</v>
      </c>
      <c r="O68" s="20" t="s">
        <v>1468</v>
      </c>
      <c r="P68" s="15" t="s">
        <v>1724</v>
      </c>
      <c r="Q68" s="15" t="s">
        <v>2427</v>
      </c>
      <c r="R68" s="15"/>
      <c r="S68" s="94">
        <v>1</v>
      </c>
      <c r="T68" s="94">
        <v>1</v>
      </c>
      <c r="U68" s="15">
        <v>22.2</v>
      </c>
      <c r="V68" s="94" t="s">
        <v>1450</v>
      </c>
      <c r="W68" s="14" t="s">
        <v>2443</v>
      </c>
      <c r="X68" s="14" t="s">
        <v>2385</v>
      </c>
      <c r="Y68" s="17" t="s">
        <v>2438</v>
      </c>
      <c r="Z68" s="15" t="s">
        <v>1677</v>
      </c>
      <c r="AA68" s="83">
        <v>41.962217629999991</v>
      </c>
      <c r="AB68" s="21"/>
    </row>
    <row r="69" spans="1:36">
      <c r="A69" s="15" t="s">
        <v>1452</v>
      </c>
      <c r="B69" s="105">
        <v>42396</v>
      </c>
      <c r="C69" s="106">
        <v>0.55555555555555558</v>
      </c>
      <c r="D69" s="15" t="s">
        <v>2404</v>
      </c>
      <c r="E69" s="10">
        <v>67</v>
      </c>
      <c r="F69" s="15">
        <v>3</v>
      </c>
      <c r="G69" s="12">
        <v>4.4776119402985072E-2</v>
      </c>
      <c r="H69" s="13">
        <v>6.9746499000000003E-2</v>
      </c>
      <c r="I69" s="15">
        <v>314.15899999999999</v>
      </c>
      <c r="J69" s="15">
        <v>0.34873249500000003</v>
      </c>
      <c r="K69" s="15">
        <v>5</v>
      </c>
      <c r="L69" s="83">
        <v>300.28651808506305</v>
      </c>
      <c r="M69" s="15">
        <v>1134</v>
      </c>
      <c r="N69" s="14" t="s">
        <v>1025</v>
      </c>
      <c r="O69" s="20" t="s">
        <v>1468</v>
      </c>
      <c r="P69" s="15" t="s">
        <v>1724</v>
      </c>
      <c r="Q69" s="15" t="s">
        <v>1922</v>
      </c>
      <c r="R69" s="15"/>
      <c r="S69" s="94">
        <v>1</v>
      </c>
      <c r="T69" s="94">
        <v>1</v>
      </c>
      <c r="U69" s="15">
        <v>16.7</v>
      </c>
      <c r="V69" s="94" t="s">
        <v>1450</v>
      </c>
      <c r="W69" s="14" t="s">
        <v>2443</v>
      </c>
      <c r="X69" s="14" t="s">
        <v>2385</v>
      </c>
      <c r="Y69" s="17" t="s">
        <v>2438</v>
      </c>
      <c r="Z69" s="15" t="s">
        <v>1677</v>
      </c>
      <c r="AA69" s="83">
        <v>31.566172721666657</v>
      </c>
      <c r="AB69" s="21"/>
    </row>
    <row r="70" spans="1:36">
      <c r="A70" s="15" t="s">
        <v>1452</v>
      </c>
      <c r="B70" s="105">
        <v>42396</v>
      </c>
      <c r="C70" s="106">
        <v>0.55555555555555558</v>
      </c>
      <c r="D70" s="15" t="s">
        <v>2404</v>
      </c>
      <c r="E70" s="10">
        <v>67</v>
      </c>
      <c r="F70" s="15">
        <v>3</v>
      </c>
      <c r="G70" s="12">
        <v>4.4776119402985072E-2</v>
      </c>
      <c r="H70" s="13">
        <v>6.9746499000000003E-2</v>
      </c>
      <c r="I70" s="15">
        <v>314.15899999999999</v>
      </c>
      <c r="J70" s="15">
        <v>0.34873249500000003</v>
      </c>
      <c r="K70" s="15">
        <v>5</v>
      </c>
      <c r="L70" s="83">
        <v>300.28651808506305</v>
      </c>
      <c r="M70" s="15">
        <v>1305</v>
      </c>
      <c r="N70" s="20" t="s">
        <v>1285</v>
      </c>
      <c r="O70" s="20" t="s">
        <v>1468</v>
      </c>
      <c r="P70" s="20" t="s">
        <v>1777</v>
      </c>
      <c r="Q70" s="15" t="s">
        <v>1893</v>
      </c>
      <c r="R70" s="15"/>
      <c r="S70" s="94">
        <v>1</v>
      </c>
      <c r="T70" s="94">
        <v>1</v>
      </c>
      <c r="U70" s="15">
        <v>6.5</v>
      </c>
      <c r="V70" s="94" t="s">
        <v>1450</v>
      </c>
      <c r="W70" s="14" t="s">
        <v>2443</v>
      </c>
      <c r="X70" s="14" t="s">
        <v>2385</v>
      </c>
      <c r="Y70" s="17" t="s">
        <v>2438</v>
      </c>
      <c r="Z70" s="15" t="s">
        <v>1693</v>
      </c>
      <c r="AA70" s="83">
        <v>143.79319229166666</v>
      </c>
      <c r="AB70" s="21"/>
    </row>
    <row r="71" spans="1:36">
      <c r="A71" s="15" t="s">
        <v>1452</v>
      </c>
      <c r="B71" s="105">
        <v>42396</v>
      </c>
      <c r="C71" s="106">
        <v>0.55555555555555558</v>
      </c>
      <c r="D71" s="15" t="s">
        <v>2404</v>
      </c>
      <c r="E71" s="10">
        <v>67</v>
      </c>
      <c r="F71" s="15">
        <v>3</v>
      </c>
      <c r="G71" s="12">
        <v>4.4776119402985072E-2</v>
      </c>
      <c r="H71" s="13">
        <v>6.9746499000000003E-2</v>
      </c>
      <c r="I71" s="15">
        <v>314.15899999999999</v>
      </c>
      <c r="J71" s="15">
        <v>0.34873249500000003</v>
      </c>
      <c r="K71" s="15">
        <v>5</v>
      </c>
      <c r="L71" s="83">
        <v>300.28651808506305</v>
      </c>
      <c r="M71" s="15">
        <v>1365</v>
      </c>
      <c r="N71" s="14" t="s">
        <v>1106</v>
      </c>
      <c r="O71" s="20" t="s">
        <v>1468</v>
      </c>
      <c r="P71" s="15" t="s">
        <v>1802</v>
      </c>
      <c r="Q71" s="15" t="s">
        <v>2415</v>
      </c>
      <c r="R71" s="15"/>
      <c r="S71" s="94">
        <v>1</v>
      </c>
      <c r="T71" s="94">
        <v>1</v>
      </c>
      <c r="U71" s="15">
        <v>11.1</v>
      </c>
      <c r="V71" s="94" t="s">
        <v>1450</v>
      </c>
      <c r="W71" s="14" t="s">
        <v>2443</v>
      </c>
      <c r="X71" s="14" t="s">
        <v>2385</v>
      </c>
      <c r="Y71" s="17" t="s">
        <v>2438</v>
      </c>
      <c r="Z71" s="15" t="s">
        <v>1787</v>
      </c>
      <c r="AA71" s="83">
        <v>596.74109351249979</v>
      </c>
      <c r="AB71" s="21"/>
    </row>
    <row r="72" spans="1:36">
      <c r="A72" s="15" t="s">
        <v>1452</v>
      </c>
      <c r="B72" s="105">
        <v>42396</v>
      </c>
      <c r="C72" s="106">
        <v>0.55555555555555558</v>
      </c>
      <c r="D72" s="15" t="s">
        <v>2404</v>
      </c>
      <c r="E72" s="10">
        <v>67</v>
      </c>
      <c r="F72" s="15">
        <v>3</v>
      </c>
      <c r="G72" s="12">
        <v>4.4776119402985072E-2</v>
      </c>
      <c r="H72" s="13">
        <v>6.9746499000000003E-2</v>
      </c>
      <c r="I72" s="15">
        <v>314.15899999999999</v>
      </c>
      <c r="J72" s="15">
        <v>0.34873249500000003</v>
      </c>
      <c r="K72" s="15">
        <v>5</v>
      </c>
      <c r="L72" s="83">
        <v>300.28651808506305</v>
      </c>
      <c r="M72" s="15">
        <v>1419</v>
      </c>
      <c r="N72" s="20" t="s">
        <v>1415</v>
      </c>
      <c r="O72" s="20" t="s">
        <v>1468</v>
      </c>
      <c r="P72" s="15" t="s">
        <v>1815</v>
      </c>
      <c r="Q72" s="15" t="s">
        <v>1934</v>
      </c>
      <c r="R72" s="15"/>
      <c r="S72" s="94">
        <v>537</v>
      </c>
      <c r="T72" s="94">
        <v>1102</v>
      </c>
      <c r="U72" s="15">
        <v>0.65</v>
      </c>
      <c r="V72" s="94" t="s">
        <v>2162</v>
      </c>
      <c r="W72" s="14" t="s">
        <v>2443</v>
      </c>
      <c r="X72" s="14" t="s">
        <v>2385</v>
      </c>
      <c r="Y72" s="17" t="s">
        <v>2438</v>
      </c>
      <c r="Z72" s="15" t="s">
        <v>1690</v>
      </c>
      <c r="AA72" s="26">
        <v>0.26808234666666664</v>
      </c>
      <c r="AB72" s="26">
        <v>0.26808234666666664</v>
      </c>
      <c r="AC72" s="26">
        <v>0.26808234666666664</v>
      </c>
      <c r="AD72" s="83">
        <v>0.26808234666666664</v>
      </c>
      <c r="AE72" s="83">
        <v>0.26808234666666664</v>
      </c>
      <c r="AF72" s="83">
        <v>7.0000000000000007E-2</v>
      </c>
      <c r="AG72" s="83">
        <v>7.0000000000000007E-2</v>
      </c>
      <c r="AH72" s="83">
        <v>7.0000000000000007E-2</v>
      </c>
      <c r="AI72" s="83">
        <v>7.0000000000000007E-2</v>
      </c>
      <c r="AJ72" s="83">
        <v>7.0000000000000007E-2</v>
      </c>
    </row>
    <row r="73" spans="1:36">
      <c r="A73" s="15" t="s">
        <v>1452</v>
      </c>
      <c r="B73" s="105">
        <v>42396</v>
      </c>
      <c r="C73" s="106">
        <v>0.55555555555555558</v>
      </c>
      <c r="D73" s="15" t="s">
        <v>2404</v>
      </c>
      <c r="E73" s="10">
        <v>67</v>
      </c>
      <c r="F73" s="15">
        <v>3</v>
      </c>
      <c r="G73" s="12">
        <v>4.4776119402985072E-2</v>
      </c>
      <c r="H73" s="13">
        <v>6.9746499000000003E-2</v>
      </c>
      <c r="I73" s="15">
        <v>314.15899999999999</v>
      </c>
      <c r="J73" s="15">
        <v>0.34873249500000003</v>
      </c>
      <c r="K73" s="15">
        <v>5</v>
      </c>
      <c r="L73" s="83">
        <v>300.28651808506305</v>
      </c>
      <c r="M73" s="15">
        <v>1759</v>
      </c>
      <c r="N73" s="20" t="s">
        <v>2416</v>
      </c>
      <c r="O73" s="20" t="s">
        <v>1468</v>
      </c>
      <c r="P73" s="15" t="s">
        <v>2283</v>
      </c>
      <c r="Q73" s="15" t="s">
        <v>1893</v>
      </c>
      <c r="R73" s="15"/>
      <c r="S73" s="94">
        <v>1</v>
      </c>
      <c r="T73" s="94">
        <v>9</v>
      </c>
      <c r="U73" s="15">
        <v>1.9</v>
      </c>
      <c r="V73" s="94" t="s">
        <v>2417</v>
      </c>
      <c r="W73" s="14" t="s">
        <v>2443</v>
      </c>
      <c r="X73" s="14" t="s">
        <v>2385</v>
      </c>
      <c r="Y73" s="17" t="s">
        <v>2438</v>
      </c>
      <c r="Z73" s="15" t="s">
        <v>1498</v>
      </c>
      <c r="AA73" s="83">
        <v>1.2087267524999998</v>
      </c>
      <c r="AB73" s="21"/>
    </row>
    <row r="74" spans="1:36">
      <c r="A74" s="15" t="s">
        <v>1452</v>
      </c>
      <c r="B74" s="105">
        <v>42396</v>
      </c>
      <c r="C74" s="106">
        <v>0.55555555555555558</v>
      </c>
      <c r="D74" s="15" t="s">
        <v>2404</v>
      </c>
      <c r="E74" s="10">
        <v>67</v>
      </c>
      <c r="F74" s="15">
        <v>3</v>
      </c>
      <c r="G74" s="12">
        <v>4.4776119402985072E-2</v>
      </c>
      <c r="H74" s="13">
        <v>6.9746499000000003E-2</v>
      </c>
      <c r="I74" s="15">
        <v>314.15899999999999</v>
      </c>
      <c r="J74" s="15">
        <v>0.34873249500000003</v>
      </c>
      <c r="K74" s="15">
        <v>5</v>
      </c>
      <c r="L74" s="83">
        <v>300.28651808506305</v>
      </c>
      <c r="M74" s="15">
        <v>1709</v>
      </c>
      <c r="N74" s="20" t="s">
        <v>2442</v>
      </c>
      <c r="O74" s="20" t="s">
        <v>1468</v>
      </c>
      <c r="P74" s="15" t="s">
        <v>1841</v>
      </c>
      <c r="Q74" s="15" t="s">
        <v>1893</v>
      </c>
      <c r="R74" s="15"/>
      <c r="S74" s="94">
        <v>7</v>
      </c>
      <c r="T74" s="94">
        <v>74</v>
      </c>
      <c r="U74" s="15">
        <v>1.9</v>
      </c>
      <c r="V74" s="94" t="s">
        <v>2417</v>
      </c>
      <c r="W74" s="14" t="s">
        <v>2443</v>
      </c>
      <c r="X74" s="14" t="s">
        <v>2385</v>
      </c>
      <c r="Y74" s="17" t="s">
        <v>2438</v>
      </c>
      <c r="Z74" s="15" t="s">
        <v>1498</v>
      </c>
      <c r="AA74" s="83">
        <v>1.2087267524999998</v>
      </c>
      <c r="AB74" s="21"/>
    </row>
    <row r="75" spans="1:36">
      <c r="A75" s="15" t="s">
        <v>1452</v>
      </c>
      <c r="B75" s="105">
        <v>42396</v>
      </c>
      <c r="C75" s="106">
        <v>0.38541666666666669</v>
      </c>
      <c r="D75" s="15" t="s">
        <v>2395</v>
      </c>
      <c r="E75" s="10">
        <v>64</v>
      </c>
      <c r="F75" s="15">
        <v>3</v>
      </c>
      <c r="G75" s="12">
        <v>4.6875E-2</v>
      </c>
      <c r="H75" s="13">
        <v>6.9746499000000003E-2</v>
      </c>
      <c r="I75" s="15">
        <v>314.15899999999999</v>
      </c>
      <c r="J75" s="15">
        <v>0.34873249500000003</v>
      </c>
      <c r="K75" s="15">
        <v>5</v>
      </c>
      <c r="L75" s="83">
        <v>300.28651808506305</v>
      </c>
      <c r="M75" s="15">
        <v>190</v>
      </c>
      <c r="N75" s="20" t="s">
        <v>2398</v>
      </c>
      <c r="O75" s="14" t="s">
        <v>1467</v>
      </c>
      <c r="P75" s="15" t="s">
        <v>1539</v>
      </c>
      <c r="Q75" s="15" t="s">
        <v>1893</v>
      </c>
      <c r="R75" s="15"/>
      <c r="S75" s="94">
        <v>4</v>
      </c>
      <c r="T75" s="94">
        <v>4</v>
      </c>
      <c r="U75" s="15">
        <v>13</v>
      </c>
      <c r="V75" s="94" t="s">
        <v>1450</v>
      </c>
      <c r="W75" s="14" t="s">
        <v>2444</v>
      </c>
      <c r="X75" s="14" t="s">
        <v>2385</v>
      </c>
      <c r="Y75" s="17" t="s">
        <v>2445</v>
      </c>
      <c r="Z75" s="15" t="s">
        <v>1498</v>
      </c>
      <c r="AA75" s="83">
        <v>796.39306499999986</v>
      </c>
      <c r="AB75" s="21"/>
    </row>
    <row r="76" spans="1:36">
      <c r="A76" s="15" t="s">
        <v>1452</v>
      </c>
      <c r="B76" s="105">
        <v>42396</v>
      </c>
      <c r="C76" s="106">
        <v>0.38541666666666669</v>
      </c>
      <c r="D76" s="15" t="s">
        <v>2395</v>
      </c>
      <c r="E76" s="10">
        <v>64</v>
      </c>
      <c r="F76" s="15">
        <v>3</v>
      </c>
      <c r="G76" s="12">
        <v>4.6875E-2</v>
      </c>
      <c r="H76" s="13">
        <v>6.9746499000000003E-2</v>
      </c>
      <c r="I76" s="15">
        <v>314.15899999999999</v>
      </c>
      <c r="J76" s="15">
        <v>0.34873249500000003</v>
      </c>
      <c r="K76" s="15">
        <v>5</v>
      </c>
      <c r="L76" s="83">
        <v>300.28651808506305</v>
      </c>
      <c r="M76" s="15">
        <v>730</v>
      </c>
      <c r="N76" s="20" t="s">
        <v>172</v>
      </c>
      <c r="O76" s="14" t="s">
        <v>1467</v>
      </c>
      <c r="P76" s="15" t="s">
        <v>1604</v>
      </c>
      <c r="Q76" s="15" t="s">
        <v>2439</v>
      </c>
      <c r="R76" s="15"/>
      <c r="S76" s="94">
        <v>1</v>
      </c>
      <c r="T76" s="94">
        <v>1</v>
      </c>
      <c r="U76" s="15">
        <v>35.200000000000003</v>
      </c>
      <c r="V76" s="94" t="s">
        <v>1450</v>
      </c>
      <c r="W76" s="14" t="s">
        <v>2444</v>
      </c>
      <c r="X76" s="14" t="s">
        <v>2385</v>
      </c>
      <c r="Y76" s="17" t="s">
        <v>2445</v>
      </c>
      <c r="Z76" s="15" t="s">
        <v>1528</v>
      </c>
      <c r="AA76" s="83">
        <v>195.36</v>
      </c>
      <c r="AB76" s="21"/>
    </row>
    <row r="77" spans="1:36">
      <c r="A77" s="15" t="s">
        <v>1452</v>
      </c>
      <c r="B77" s="105">
        <v>42396</v>
      </c>
      <c r="C77" s="106">
        <v>0.38541666666666669</v>
      </c>
      <c r="D77" s="15" t="s">
        <v>2395</v>
      </c>
      <c r="E77" s="10">
        <v>64</v>
      </c>
      <c r="F77" s="15">
        <v>3</v>
      </c>
      <c r="G77" s="12">
        <v>4.6875E-2</v>
      </c>
      <c r="H77" s="13">
        <v>6.9746499000000003E-2</v>
      </c>
      <c r="I77" s="15">
        <v>314.15899999999999</v>
      </c>
      <c r="J77" s="15">
        <v>0.34873249500000003</v>
      </c>
      <c r="K77" s="15">
        <v>5</v>
      </c>
      <c r="L77" s="83">
        <v>300.28651808506305</v>
      </c>
      <c r="M77" s="15">
        <v>1005</v>
      </c>
      <c r="N77" s="20" t="s">
        <v>2433</v>
      </c>
      <c r="O77" s="14" t="s">
        <v>1467</v>
      </c>
      <c r="P77" s="15" t="s">
        <v>1664</v>
      </c>
      <c r="Q77" s="15" t="s">
        <v>1893</v>
      </c>
      <c r="R77" s="15"/>
      <c r="S77" s="94">
        <v>1</v>
      </c>
      <c r="T77" s="94">
        <v>1</v>
      </c>
      <c r="U77" s="15">
        <v>25</v>
      </c>
      <c r="V77" s="94" t="s">
        <v>1450</v>
      </c>
      <c r="W77" s="14" t="s">
        <v>2444</v>
      </c>
      <c r="X77" s="14" t="s">
        <v>2385</v>
      </c>
      <c r="Y77" s="17" t="s">
        <v>2446</v>
      </c>
      <c r="Z77" s="15" t="s">
        <v>1495</v>
      </c>
      <c r="AA77" s="83">
        <v>270.96213749999993</v>
      </c>
      <c r="AB77" s="21"/>
    </row>
    <row r="78" spans="1:36">
      <c r="A78" s="15" t="s">
        <v>1452</v>
      </c>
      <c r="B78" s="105">
        <v>42396</v>
      </c>
      <c r="C78" s="106">
        <v>0.38541666666666669</v>
      </c>
      <c r="D78" s="15" t="s">
        <v>2395</v>
      </c>
      <c r="E78" s="10">
        <v>64</v>
      </c>
      <c r="F78" s="15">
        <v>3</v>
      </c>
      <c r="G78" s="12">
        <v>4.6875E-2</v>
      </c>
      <c r="H78" s="13">
        <v>6.9746499000000003E-2</v>
      </c>
      <c r="I78" s="15">
        <v>314.15899999999999</v>
      </c>
      <c r="J78" s="15">
        <v>0.34873249500000003</v>
      </c>
      <c r="K78" s="15">
        <v>5</v>
      </c>
      <c r="L78" s="83">
        <v>300.28651808506305</v>
      </c>
      <c r="M78" s="15">
        <v>1037</v>
      </c>
      <c r="N78" s="20" t="s">
        <v>431</v>
      </c>
      <c r="O78" s="20" t="s">
        <v>1468</v>
      </c>
      <c r="P78" s="15" t="s">
        <v>1687</v>
      </c>
      <c r="Q78" s="15" t="s">
        <v>1893</v>
      </c>
      <c r="R78" s="15"/>
      <c r="S78" s="94">
        <v>2</v>
      </c>
      <c r="T78" s="94">
        <v>2</v>
      </c>
      <c r="U78" s="15">
        <v>4.5999999999999996</v>
      </c>
      <c r="V78" s="94" t="s">
        <v>1450</v>
      </c>
      <c r="W78" s="14" t="s">
        <v>2444</v>
      </c>
      <c r="X78" s="14" t="s">
        <v>2385</v>
      </c>
      <c r="Y78" s="17" t="s">
        <v>2445</v>
      </c>
      <c r="Z78" s="15" t="s">
        <v>1690</v>
      </c>
      <c r="AA78" s="83">
        <v>50.964967373333316</v>
      </c>
      <c r="AB78" s="21"/>
    </row>
    <row r="79" spans="1:36">
      <c r="A79" s="15" t="s">
        <v>1452</v>
      </c>
      <c r="B79" s="105">
        <v>42396</v>
      </c>
      <c r="C79" s="106">
        <v>0.38541666666666669</v>
      </c>
      <c r="D79" s="15" t="s">
        <v>2395</v>
      </c>
      <c r="E79" s="10">
        <v>64</v>
      </c>
      <c r="F79" s="15">
        <v>3</v>
      </c>
      <c r="G79" s="12">
        <v>4.6875E-2</v>
      </c>
      <c r="H79" s="13">
        <v>6.9746499000000003E-2</v>
      </c>
      <c r="I79" s="15">
        <v>314.15899999999999</v>
      </c>
      <c r="J79" s="15">
        <v>0.34873249500000003</v>
      </c>
      <c r="K79" s="15">
        <v>5</v>
      </c>
      <c r="L79" s="83">
        <v>300.28651808506305</v>
      </c>
      <c r="M79" s="15">
        <v>1134</v>
      </c>
      <c r="N79" s="14" t="s">
        <v>1025</v>
      </c>
      <c r="O79" s="20" t="s">
        <v>1468</v>
      </c>
      <c r="P79" s="15" t="s">
        <v>1724</v>
      </c>
      <c r="Q79" s="15" t="s">
        <v>1922</v>
      </c>
      <c r="R79" s="15"/>
      <c r="S79" s="94">
        <v>5</v>
      </c>
      <c r="T79" s="94">
        <v>5</v>
      </c>
      <c r="U79" s="15">
        <v>20.399999999999999</v>
      </c>
      <c r="V79" s="94" t="s">
        <v>1450</v>
      </c>
      <c r="W79" s="14" t="s">
        <v>2444</v>
      </c>
      <c r="X79" s="14" t="s">
        <v>2385</v>
      </c>
      <c r="Y79" s="17" t="s">
        <v>2445</v>
      </c>
      <c r="Z79" s="15" t="s">
        <v>1677</v>
      </c>
      <c r="AA79" s="83">
        <v>38.559875659999989</v>
      </c>
      <c r="AB79" s="21"/>
    </row>
    <row r="80" spans="1:36">
      <c r="A80" s="15" t="s">
        <v>1452</v>
      </c>
      <c r="B80" s="105">
        <v>42396</v>
      </c>
      <c r="C80" s="106">
        <v>0.38541666666666669</v>
      </c>
      <c r="D80" s="15" t="s">
        <v>2395</v>
      </c>
      <c r="E80" s="10">
        <v>64</v>
      </c>
      <c r="F80" s="15">
        <v>3</v>
      </c>
      <c r="G80" s="12">
        <v>4.6875E-2</v>
      </c>
      <c r="H80" s="13">
        <v>6.9746499000000003E-2</v>
      </c>
      <c r="I80" s="15">
        <v>314.15899999999999</v>
      </c>
      <c r="J80" s="15">
        <v>0.34873249500000003</v>
      </c>
      <c r="K80" s="15">
        <v>5</v>
      </c>
      <c r="L80" s="83">
        <v>300.28651808506305</v>
      </c>
      <c r="M80" s="15">
        <v>1305</v>
      </c>
      <c r="N80" s="20" t="s">
        <v>1285</v>
      </c>
      <c r="O80" s="20" t="s">
        <v>1468</v>
      </c>
      <c r="P80" s="20" t="s">
        <v>1777</v>
      </c>
      <c r="Q80" s="15" t="s">
        <v>1893</v>
      </c>
      <c r="R80" s="15"/>
      <c r="S80" s="94">
        <v>2</v>
      </c>
      <c r="T80" s="94">
        <v>2</v>
      </c>
      <c r="U80" s="15">
        <v>7.4</v>
      </c>
      <c r="V80" s="94" t="s">
        <v>1450</v>
      </c>
      <c r="W80" s="14" t="s">
        <v>2444</v>
      </c>
      <c r="X80" s="14" t="s">
        <v>2385</v>
      </c>
      <c r="Y80" s="17" t="s">
        <v>2445</v>
      </c>
      <c r="Z80" s="15" t="s">
        <v>1693</v>
      </c>
      <c r="AA80" s="83">
        <v>212.17461102666667</v>
      </c>
      <c r="AB80" s="21"/>
    </row>
    <row r="81" spans="1:36">
      <c r="A81" s="15" t="s">
        <v>1452</v>
      </c>
      <c r="B81" s="105">
        <v>42396</v>
      </c>
      <c r="C81" s="106">
        <v>0.38541666666666669</v>
      </c>
      <c r="D81" s="15" t="s">
        <v>2395</v>
      </c>
      <c r="E81" s="10">
        <v>64</v>
      </c>
      <c r="F81" s="15">
        <v>3</v>
      </c>
      <c r="G81" s="12">
        <v>4.6875E-2</v>
      </c>
      <c r="H81" s="13">
        <v>6.9746499000000003E-2</v>
      </c>
      <c r="I81" s="15">
        <v>314.15899999999999</v>
      </c>
      <c r="J81" s="15">
        <v>0.34873249500000003</v>
      </c>
      <c r="K81" s="15">
        <v>5</v>
      </c>
      <c r="L81" s="83">
        <v>300.28651808506305</v>
      </c>
      <c r="M81" s="15">
        <v>1419</v>
      </c>
      <c r="N81" s="20" t="s">
        <v>1415</v>
      </c>
      <c r="O81" s="20" t="s">
        <v>1468</v>
      </c>
      <c r="P81" s="15" t="s">
        <v>1815</v>
      </c>
      <c r="Q81" s="15" t="s">
        <v>1934</v>
      </c>
      <c r="R81" s="15"/>
      <c r="S81" s="94">
        <v>380</v>
      </c>
      <c r="T81" s="94">
        <v>775</v>
      </c>
      <c r="U81" s="15">
        <v>0.65</v>
      </c>
      <c r="V81" s="94" t="s">
        <v>2162</v>
      </c>
      <c r="W81" s="14" t="s">
        <v>2444</v>
      </c>
      <c r="X81" s="14" t="s">
        <v>2385</v>
      </c>
      <c r="Y81" s="17" t="s">
        <v>2445</v>
      </c>
      <c r="Z81" s="15" t="s">
        <v>1690</v>
      </c>
      <c r="AA81" s="26">
        <v>0.26808234666666664</v>
      </c>
      <c r="AB81" s="26">
        <v>0.26808234666666664</v>
      </c>
      <c r="AC81" s="26">
        <v>0.26808234666666664</v>
      </c>
      <c r="AD81" s="83">
        <v>0.26808234666666664</v>
      </c>
      <c r="AE81" s="83">
        <v>0.26808234666666664</v>
      </c>
      <c r="AF81" s="83">
        <v>7.0000000000000007E-2</v>
      </c>
      <c r="AG81" s="83">
        <v>7.0000000000000007E-2</v>
      </c>
      <c r="AH81" s="83">
        <v>7.0000000000000007E-2</v>
      </c>
      <c r="AI81" s="83">
        <v>7.0000000000000007E-2</v>
      </c>
      <c r="AJ81" s="83">
        <v>7.0000000000000007E-2</v>
      </c>
    </row>
    <row r="82" spans="1:36">
      <c r="A82" s="15" t="s">
        <v>1452</v>
      </c>
      <c r="B82" s="105">
        <v>42396</v>
      </c>
      <c r="C82" s="106">
        <v>0.38541666666666669</v>
      </c>
      <c r="D82" s="15" t="s">
        <v>2395</v>
      </c>
      <c r="E82" s="10">
        <v>64</v>
      </c>
      <c r="F82" s="15">
        <v>3</v>
      </c>
      <c r="G82" s="12">
        <v>4.6875E-2</v>
      </c>
      <c r="H82" s="13">
        <v>6.9746499000000003E-2</v>
      </c>
      <c r="I82" s="15">
        <v>314.15899999999999</v>
      </c>
      <c r="J82" s="15">
        <v>0.34873249500000003</v>
      </c>
      <c r="K82" s="15">
        <v>5</v>
      </c>
      <c r="L82" s="83">
        <v>300.28651808506305</v>
      </c>
      <c r="M82" s="15">
        <v>1759</v>
      </c>
      <c r="N82" s="20" t="s">
        <v>2416</v>
      </c>
      <c r="O82" s="20" t="s">
        <v>1468</v>
      </c>
      <c r="P82" s="15" t="s">
        <v>2283</v>
      </c>
      <c r="Q82" s="15" t="s">
        <v>1893</v>
      </c>
      <c r="R82" s="15"/>
      <c r="S82" s="94">
        <v>3</v>
      </c>
      <c r="T82" s="94">
        <v>26</v>
      </c>
      <c r="U82" s="15">
        <v>1.9</v>
      </c>
      <c r="V82" s="94" t="s">
        <v>2417</v>
      </c>
      <c r="W82" s="14" t="s">
        <v>2444</v>
      </c>
      <c r="X82" s="14" t="s">
        <v>2385</v>
      </c>
      <c r="Y82" s="17" t="s">
        <v>2445</v>
      </c>
      <c r="Z82" s="15" t="s">
        <v>1498</v>
      </c>
      <c r="AA82" s="83">
        <v>1.2087267524999998</v>
      </c>
      <c r="AB82" s="21"/>
    </row>
    <row r="83" spans="1:36">
      <c r="A83" s="15" t="s">
        <v>1452</v>
      </c>
      <c r="B83" s="105">
        <v>42396</v>
      </c>
      <c r="C83" s="106">
        <v>0.38541666666666669</v>
      </c>
      <c r="D83" s="15" t="s">
        <v>2395</v>
      </c>
      <c r="E83" s="10">
        <v>64</v>
      </c>
      <c r="F83" s="15">
        <v>3</v>
      </c>
      <c r="G83" s="12">
        <v>4.6875E-2</v>
      </c>
      <c r="H83" s="13">
        <v>6.9746499000000003E-2</v>
      </c>
      <c r="I83" s="15">
        <v>314.15899999999999</v>
      </c>
      <c r="J83" s="15">
        <v>0.34873249500000003</v>
      </c>
      <c r="K83" s="15">
        <v>5</v>
      </c>
      <c r="L83" s="83">
        <v>300.28651808506305</v>
      </c>
      <c r="M83" s="15">
        <v>1789</v>
      </c>
      <c r="N83" s="20" t="s">
        <v>2322</v>
      </c>
      <c r="O83" s="20" t="s">
        <v>1468</v>
      </c>
      <c r="P83" s="15" t="s">
        <v>1828</v>
      </c>
      <c r="Q83" s="15" t="s">
        <v>1893</v>
      </c>
      <c r="R83" s="15"/>
      <c r="S83" s="94">
        <v>6</v>
      </c>
      <c r="T83" s="94">
        <v>57</v>
      </c>
      <c r="U83" s="15">
        <v>0.9</v>
      </c>
      <c r="V83" s="94" t="s">
        <v>2417</v>
      </c>
      <c r="W83" s="14" t="s">
        <v>2444</v>
      </c>
      <c r="X83" s="14" t="s">
        <v>2385</v>
      </c>
      <c r="Y83" s="17" t="s">
        <v>2445</v>
      </c>
      <c r="Z83" s="15" t="s">
        <v>1498</v>
      </c>
      <c r="AA83" s="83">
        <v>0.57255477750000006</v>
      </c>
      <c r="AB83" s="21"/>
    </row>
    <row r="84" spans="1:36">
      <c r="A84" s="15" t="s">
        <v>1452</v>
      </c>
      <c r="B84" s="105">
        <v>42396</v>
      </c>
      <c r="C84" s="106">
        <v>0.38541666666666669</v>
      </c>
      <c r="D84" s="15" t="s">
        <v>2395</v>
      </c>
      <c r="E84" s="10">
        <v>64</v>
      </c>
      <c r="F84" s="15">
        <v>3</v>
      </c>
      <c r="G84" s="12">
        <v>4.6875E-2</v>
      </c>
      <c r="H84" s="13">
        <v>6.9746499000000003E-2</v>
      </c>
      <c r="I84" s="15">
        <v>314.15899999999999</v>
      </c>
      <c r="J84" s="15">
        <v>0.34873249500000003</v>
      </c>
      <c r="K84" s="15">
        <v>5</v>
      </c>
      <c r="L84" s="83">
        <v>300.28651808506305</v>
      </c>
      <c r="M84" s="15">
        <v>1709</v>
      </c>
      <c r="N84" s="20" t="s">
        <v>2222</v>
      </c>
      <c r="O84" s="20" t="s">
        <v>1468</v>
      </c>
      <c r="P84" s="15" t="s">
        <v>1841</v>
      </c>
      <c r="Q84" s="15" t="s">
        <v>1893</v>
      </c>
      <c r="R84" s="15"/>
      <c r="S84" s="94">
        <v>2</v>
      </c>
      <c r="T84" s="94">
        <v>18</v>
      </c>
      <c r="U84" s="15">
        <v>1.9</v>
      </c>
      <c r="V84" s="94" t="s">
        <v>2417</v>
      </c>
      <c r="W84" s="14" t="s">
        <v>2444</v>
      </c>
      <c r="X84" s="14" t="s">
        <v>2385</v>
      </c>
      <c r="Y84" s="17" t="s">
        <v>2445</v>
      </c>
      <c r="Z84" s="15" t="s">
        <v>1498</v>
      </c>
      <c r="AA84" s="83">
        <v>1.2087267524999998</v>
      </c>
      <c r="AB84" s="21"/>
    </row>
    <row r="85" spans="1:36">
      <c r="A85" s="15" t="s">
        <v>1452</v>
      </c>
      <c r="B85" s="105">
        <v>42409</v>
      </c>
      <c r="C85" s="106">
        <v>0.56944444444444442</v>
      </c>
      <c r="D85" s="15" t="s">
        <v>2404</v>
      </c>
      <c r="E85" s="10">
        <v>64</v>
      </c>
      <c r="F85" s="15">
        <v>3</v>
      </c>
      <c r="G85" s="12">
        <v>4.6875E-2</v>
      </c>
      <c r="H85" s="13">
        <v>6.9746499000000003E-2</v>
      </c>
      <c r="I85" s="15">
        <v>314.15899999999999</v>
      </c>
      <c r="J85" s="15">
        <v>0.34873249500000003</v>
      </c>
      <c r="K85" s="15">
        <v>5</v>
      </c>
      <c r="L85" s="83">
        <v>300.28651808506305</v>
      </c>
      <c r="M85" s="15">
        <v>182</v>
      </c>
      <c r="N85" s="20" t="s">
        <v>2447</v>
      </c>
      <c r="O85" s="14" t="s">
        <v>1467</v>
      </c>
      <c r="P85" s="15" t="s">
        <v>1539</v>
      </c>
      <c r="Q85" s="15" t="s">
        <v>1902</v>
      </c>
      <c r="R85" s="15"/>
      <c r="S85" s="94">
        <v>1</v>
      </c>
      <c r="T85" s="94">
        <v>1</v>
      </c>
      <c r="U85" s="15">
        <v>10.199999999999999</v>
      </c>
      <c r="V85" s="94" t="s">
        <v>1450</v>
      </c>
      <c r="W85" s="14" t="s">
        <v>2448</v>
      </c>
      <c r="X85" s="14" t="s">
        <v>2385</v>
      </c>
      <c r="Y85" s="17" t="s">
        <v>2422</v>
      </c>
      <c r="Z85" s="15" t="s">
        <v>1498</v>
      </c>
      <c r="AA85" s="83">
        <v>408.5637794999999</v>
      </c>
      <c r="AB85" s="21"/>
    </row>
    <row r="86" spans="1:36">
      <c r="A86" s="15" t="s">
        <v>1452</v>
      </c>
      <c r="B86" s="105">
        <v>42409</v>
      </c>
      <c r="C86" s="106">
        <v>0.56944444444444442</v>
      </c>
      <c r="D86" s="15" t="s">
        <v>2404</v>
      </c>
      <c r="E86" s="10">
        <v>64</v>
      </c>
      <c r="F86" s="15">
        <v>3</v>
      </c>
      <c r="G86" s="12">
        <v>4.6875E-2</v>
      </c>
      <c r="H86" s="13">
        <v>6.9746499000000003E-2</v>
      </c>
      <c r="I86" s="15">
        <v>314.15899999999999</v>
      </c>
      <c r="J86" s="15">
        <v>0.34873249500000003</v>
      </c>
      <c r="K86" s="15">
        <v>5</v>
      </c>
      <c r="L86" s="83">
        <v>300.28651808506305</v>
      </c>
      <c r="M86" s="15">
        <v>190</v>
      </c>
      <c r="N86" s="20" t="s">
        <v>2398</v>
      </c>
      <c r="O86" s="14" t="s">
        <v>1467</v>
      </c>
      <c r="P86" s="15" t="s">
        <v>1539</v>
      </c>
      <c r="Q86" s="15" t="s">
        <v>1893</v>
      </c>
      <c r="R86" s="15"/>
      <c r="S86" s="94">
        <v>8</v>
      </c>
      <c r="T86" s="94">
        <v>8</v>
      </c>
      <c r="U86" s="15">
        <v>7.4</v>
      </c>
      <c r="V86" s="94" t="s">
        <v>1450</v>
      </c>
      <c r="W86" s="14" t="s">
        <v>2448</v>
      </c>
      <c r="X86" s="14" t="s">
        <v>2385</v>
      </c>
      <c r="Y86" s="17" t="s">
        <v>2422</v>
      </c>
      <c r="Z86" s="15" t="s">
        <v>1498</v>
      </c>
      <c r="AA86" s="83">
        <v>172.0334684</v>
      </c>
      <c r="AB86" s="21"/>
    </row>
    <row r="87" spans="1:36">
      <c r="A87" s="15" t="s">
        <v>1452</v>
      </c>
      <c r="B87" s="105">
        <v>42409</v>
      </c>
      <c r="C87" s="106">
        <v>0.56944444444444442</v>
      </c>
      <c r="D87" s="15" t="s">
        <v>2404</v>
      </c>
      <c r="E87" s="10">
        <v>64</v>
      </c>
      <c r="F87" s="15">
        <v>3</v>
      </c>
      <c r="G87" s="12">
        <v>4.6875E-2</v>
      </c>
      <c r="H87" s="13">
        <v>6.9746499000000003E-2</v>
      </c>
      <c r="I87" s="15">
        <v>314.15899999999999</v>
      </c>
      <c r="J87" s="15">
        <v>0.34873249500000003</v>
      </c>
      <c r="K87" s="15">
        <v>5</v>
      </c>
      <c r="L87" s="83">
        <v>300.28651808506305</v>
      </c>
      <c r="M87" s="15">
        <v>455</v>
      </c>
      <c r="N87" s="20" t="s">
        <v>124</v>
      </c>
      <c r="O87" s="14" t="s">
        <v>1467</v>
      </c>
      <c r="P87" s="15" t="s">
        <v>1577</v>
      </c>
      <c r="Q87" s="15" t="s">
        <v>2449</v>
      </c>
      <c r="R87" s="15"/>
      <c r="S87" s="94">
        <v>1</v>
      </c>
      <c r="T87" s="94">
        <v>1</v>
      </c>
      <c r="U87" s="15">
        <v>25.9</v>
      </c>
      <c r="V87" s="94" t="s">
        <v>1450</v>
      </c>
      <c r="W87" s="14" t="s">
        <v>2448</v>
      </c>
      <c r="X87" s="14" t="s">
        <v>2385</v>
      </c>
      <c r="Y87" s="17" t="s">
        <v>2422</v>
      </c>
      <c r="Z87" s="15" t="s">
        <v>1578</v>
      </c>
      <c r="AA87" s="83">
        <v>2191.3152689999997</v>
      </c>
      <c r="AB87" s="21"/>
    </row>
    <row r="88" spans="1:36">
      <c r="A88" s="15" t="s">
        <v>1452</v>
      </c>
      <c r="B88" s="105">
        <v>42409</v>
      </c>
      <c r="C88" s="106">
        <v>0.56944444444444442</v>
      </c>
      <c r="D88" s="15" t="s">
        <v>2404</v>
      </c>
      <c r="E88" s="10">
        <v>64</v>
      </c>
      <c r="F88" s="15">
        <v>3</v>
      </c>
      <c r="G88" s="12">
        <v>4.6875E-2</v>
      </c>
      <c r="H88" s="13">
        <v>6.9746499000000003E-2</v>
      </c>
      <c r="I88" s="15">
        <v>314.15899999999999</v>
      </c>
      <c r="J88" s="15">
        <v>0.34873249500000003</v>
      </c>
      <c r="K88" s="15">
        <v>5</v>
      </c>
      <c r="L88" s="83">
        <v>300.28651808506305</v>
      </c>
      <c r="M88" s="15">
        <v>749</v>
      </c>
      <c r="N88" s="20" t="s">
        <v>2450</v>
      </c>
      <c r="O88" s="14" t="s">
        <v>1467</v>
      </c>
      <c r="P88" s="15" t="s">
        <v>1604</v>
      </c>
      <c r="Q88" s="15" t="s">
        <v>1893</v>
      </c>
      <c r="R88" s="15"/>
      <c r="S88" s="94">
        <v>1</v>
      </c>
      <c r="T88" s="94">
        <v>1</v>
      </c>
      <c r="U88" s="15">
        <v>13</v>
      </c>
      <c r="V88" s="94" t="s">
        <v>1450</v>
      </c>
      <c r="W88" s="14" t="s">
        <v>2448</v>
      </c>
      <c r="X88" s="14" t="s">
        <v>2385</v>
      </c>
      <c r="Y88" s="17" t="s">
        <v>2451</v>
      </c>
      <c r="Z88" s="15" t="s">
        <v>1528</v>
      </c>
      <c r="AA88" s="83">
        <v>72.150000000000006</v>
      </c>
      <c r="AB88" s="21"/>
    </row>
    <row r="89" spans="1:36">
      <c r="A89" s="15" t="s">
        <v>1452</v>
      </c>
      <c r="B89" s="105">
        <v>42409</v>
      </c>
      <c r="C89" s="106">
        <v>0.56944444444444442</v>
      </c>
      <c r="D89" s="15" t="s">
        <v>2404</v>
      </c>
      <c r="E89" s="10">
        <v>64</v>
      </c>
      <c r="F89" s="15">
        <v>3</v>
      </c>
      <c r="G89" s="12">
        <v>4.6875E-2</v>
      </c>
      <c r="H89" s="13">
        <v>6.9746499000000003E-2</v>
      </c>
      <c r="I89" s="15">
        <v>314.15899999999999</v>
      </c>
      <c r="J89" s="15">
        <v>0.34873249500000003</v>
      </c>
      <c r="K89" s="15">
        <v>5</v>
      </c>
      <c r="L89" s="83">
        <v>300.28651808506305</v>
      </c>
      <c r="M89" s="15">
        <v>749</v>
      </c>
      <c r="N89" s="20" t="s">
        <v>858</v>
      </c>
      <c r="O89" s="14" t="s">
        <v>1467</v>
      </c>
      <c r="P89" s="15" t="s">
        <v>1604</v>
      </c>
      <c r="Q89" s="15" t="s">
        <v>1893</v>
      </c>
      <c r="R89" s="15"/>
      <c r="S89" s="94">
        <v>1</v>
      </c>
      <c r="T89" s="94">
        <v>1</v>
      </c>
      <c r="U89" s="15">
        <v>14.8</v>
      </c>
      <c r="V89" s="94" t="s">
        <v>1450</v>
      </c>
      <c r="W89" s="14" t="s">
        <v>2448</v>
      </c>
      <c r="X89" s="14" t="s">
        <v>2385</v>
      </c>
      <c r="Y89" s="17" t="s">
        <v>2422</v>
      </c>
      <c r="Z89" s="15" t="s">
        <v>1528</v>
      </c>
      <c r="AA89" s="83">
        <v>82.140000000000015</v>
      </c>
      <c r="AB89" s="21"/>
    </row>
    <row r="90" spans="1:36">
      <c r="A90" s="15" t="s">
        <v>1452</v>
      </c>
      <c r="B90" s="105">
        <v>42409</v>
      </c>
      <c r="C90" s="106">
        <v>0.56944444444444442</v>
      </c>
      <c r="D90" s="15" t="s">
        <v>2404</v>
      </c>
      <c r="E90" s="10">
        <v>64</v>
      </c>
      <c r="F90" s="15">
        <v>3</v>
      </c>
      <c r="G90" s="12">
        <v>4.6875E-2</v>
      </c>
      <c r="H90" s="13">
        <v>6.9746499000000003E-2</v>
      </c>
      <c r="I90" s="15">
        <v>314.15899999999999</v>
      </c>
      <c r="J90" s="15">
        <v>0.34873249500000003</v>
      </c>
      <c r="K90" s="15">
        <v>5</v>
      </c>
      <c r="L90" s="83">
        <v>300.28651808506305</v>
      </c>
      <c r="M90" s="15">
        <v>1037</v>
      </c>
      <c r="N90" s="20" t="s">
        <v>431</v>
      </c>
      <c r="O90" s="20" t="s">
        <v>1468</v>
      </c>
      <c r="P90" s="15" t="s">
        <v>1687</v>
      </c>
      <c r="Q90" s="15" t="s">
        <v>1893</v>
      </c>
      <c r="R90" s="15"/>
      <c r="S90" s="94">
        <v>1</v>
      </c>
      <c r="T90" s="94">
        <v>1</v>
      </c>
      <c r="U90" s="15">
        <v>5.6</v>
      </c>
      <c r="V90" s="94" t="s">
        <v>1450</v>
      </c>
      <c r="W90" s="14" t="s">
        <v>2448</v>
      </c>
      <c r="X90" s="14" t="s">
        <v>2385</v>
      </c>
      <c r="Y90" s="17" t="s">
        <v>2422</v>
      </c>
      <c r="Z90" s="15" t="s">
        <v>1690</v>
      </c>
      <c r="AA90" s="83">
        <v>91.952244906666635</v>
      </c>
      <c r="AB90" s="21"/>
    </row>
    <row r="91" spans="1:36">
      <c r="A91" s="15" t="s">
        <v>1452</v>
      </c>
      <c r="B91" s="105">
        <v>42409</v>
      </c>
      <c r="C91" s="106">
        <v>0.56944444444444442</v>
      </c>
      <c r="D91" s="15" t="s">
        <v>2404</v>
      </c>
      <c r="E91" s="10">
        <v>64</v>
      </c>
      <c r="F91" s="15">
        <v>3</v>
      </c>
      <c r="G91" s="12">
        <v>4.6875E-2</v>
      </c>
      <c r="H91" s="13">
        <v>6.9746499000000003E-2</v>
      </c>
      <c r="I91" s="15">
        <v>314.15899999999999</v>
      </c>
      <c r="J91" s="15">
        <v>0.34873249500000003</v>
      </c>
      <c r="K91" s="15">
        <v>5</v>
      </c>
      <c r="L91" s="83">
        <v>300.28651808506305</v>
      </c>
      <c r="M91" s="15">
        <v>1761</v>
      </c>
      <c r="N91" s="20" t="s">
        <v>2440</v>
      </c>
      <c r="O91" s="20" t="s">
        <v>1468</v>
      </c>
      <c r="P91" s="15" t="s">
        <v>2288</v>
      </c>
      <c r="Q91" s="15" t="s">
        <v>2441</v>
      </c>
      <c r="R91" s="15"/>
      <c r="S91" s="94">
        <v>1</v>
      </c>
      <c r="T91" s="94">
        <v>1</v>
      </c>
      <c r="U91" s="15">
        <v>5.6</v>
      </c>
      <c r="V91" s="94" t="s">
        <v>1450</v>
      </c>
      <c r="W91" s="14" t="s">
        <v>2448</v>
      </c>
      <c r="X91" s="14" t="s">
        <v>2385</v>
      </c>
      <c r="Y91" s="17" t="s">
        <v>2422</v>
      </c>
      <c r="Z91" s="15" t="s">
        <v>1673</v>
      </c>
      <c r="AA91" s="83">
        <v>17.2952383475</v>
      </c>
      <c r="AB91" s="21"/>
    </row>
    <row r="92" spans="1:36">
      <c r="A92" s="15" t="s">
        <v>1452</v>
      </c>
      <c r="B92" s="105">
        <v>42409</v>
      </c>
      <c r="C92" s="106">
        <v>0.56944444444444442</v>
      </c>
      <c r="D92" s="15" t="s">
        <v>2404</v>
      </c>
      <c r="E92" s="10">
        <v>64</v>
      </c>
      <c r="F92" s="15">
        <v>3</v>
      </c>
      <c r="G92" s="12">
        <v>4.6875E-2</v>
      </c>
      <c r="H92" s="13">
        <v>6.9746499000000003E-2</v>
      </c>
      <c r="I92" s="15">
        <v>314.15899999999999</v>
      </c>
      <c r="J92" s="15">
        <v>0.34873249500000003</v>
      </c>
      <c r="K92" s="15">
        <v>5</v>
      </c>
      <c r="L92" s="83">
        <v>300.28651808506305</v>
      </c>
      <c r="M92" s="15">
        <v>1132</v>
      </c>
      <c r="N92" s="20" t="s">
        <v>423</v>
      </c>
      <c r="O92" s="20" t="s">
        <v>1468</v>
      </c>
      <c r="P92" s="15" t="s">
        <v>1724</v>
      </c>
      <c r="Q92" s="15" t="s">
        <v>2427</v>
      </c>
      <c r="R92" s="15"/>
      <c r="S92" s="94">
        <v>1</v>
      </c>
      <c r="T92" s="94">
        <v>1</v>
      </c>
      <c r="U92" s="15">
        <v>22.2</v>
      </c>
      <c r="V92" s="94" t="s">
        <v>1450</v>
      </c>
      <c r="W92" s="14" t="s">
        <v>2448</v>
      </c>
      <c r="X92" s="14" t="s">
        <v>2385</v>
      </c>
      <c r="Y92" s="17" t="s">
        <v>2422</v>
      </c>
      <c r="Z92" s="15" t="s">
        <v>1677</v>
      </c>
      <c r="AA92" s="83">
        <v>41.962217629999991</v>
      </c>
      <c r="AB92" s="21"/>
    </row>
    <row r="93" spans="1:36">
      <c r="A93" s="15" t="s">
        <v>1452</v>
      </c>
      <c r="B93" s="105">
        <v>42409</v>
      </c>
      <c r="C93" s="106">
        <v>0.56944444444444442</v>
      </c>
      <c r="D93" s="15" t="s">
        <v>2404</v>
      </c>
      <c r="E93" s="10">
        <v>64</v>
      </c>
      <c r="F93" s="15">
        <v>3</v>
      </c>
      <c r="G93" s="12">
        <v>4.6875E-2</v>
      </c>
      <c r="H93" s="13">
        <v>6.9746499000000003E-2</v>
      </c>
      <c r="I93" s="15">
        <v>314.15899999999999</v>
      </c>
      <c r="J93" s="15">
        <v>0.34873249500000003</v>
      </c>
      <c r="K93" s="15">
        <v>5</v>
      </c>
      <c r="L93" s="83">
        <v>300.28651808506305</v>
      </c>
      <c r="M93" s="15">
        <v>1134</v>
      </c>
      <c r="N93" s="14" t="s">
        <v>1025</v>
      </c>
      <c r="O93" s="20" t="s">
        <v>1468</v>
      </c>
      <c r="P93" s="15" t="s">
        <v>1724</v>
      </c>
      <c r="Q93" s="15" t="s">
        <v>1922</v>
      </c>
      <c r="R93" s="15"/>
      <c r="S93" s="94">
        <v>1</v>
      </c>
      <c r="T93" s="94">
        <v>1</v>
      </c>
      <c r="U93" s="15">
        <v>10.199999999999999</v>
      </c>
      <c r="V93" s="94" t="s">
        <v>1450</v>
      </c>
      <c r="W93" s="14" t="s">
        <v>2448</v>
      </c>
      <c r="X93" s="14" t="s">
        <v>2385</v>
      </c>
      <c r="Y93" s="17" t="s">
        <v>2422</v>
      </c>
      <c r="Z93" s="15" t="s">
        <v>1677</v>
      </c>
      <c r="AA93" s="83">
        <v>19.279937829999994</v>
      </c>
      <c r="AB93" s="21"/>
    </row>
    <row r="94" spans="1:36">
      <c r="A94" s="15" t="s">
        <v>1452</v>
      </c>
      <c r="B94" s="105">
        <v>42409</v>
      </c>
      <c r="C94" s="106">
        <v>0.56944444444444442</v>
      </c>
      <c r="D94" s="15" t="s">
        <v>2404</v>
      </c>
      <c r="E94" s="10">
        <v>64</v>
      </c>
      <c r="F94" s="15">
        <v>3</v>
      </c>
      <c r="G94" s="12">
        <v>4.6875E-2</v>
      </c>
      <c r="H94" s="13">
        <v>6.9746499000000003E-2</v>
      </c>
      <c r="I94" s="15">
        <v>314.15899999999999</v>
      </c>
      <c r="J94" s="15">
        <v>0.34873249500000003</v>
      </c>
      <c r="K94" s="15">
        <v>5</v>
      </c>
      <c r="L94" s="83">
        <v>300.28651808506305</v>
      </c>
      <c r="M94" s="15">
        <v>1136</v>
      </c>
      <c r="N94" s="14" t="s">
        <v>1235</v>
      </c>
      <c r="O94" s="20" t="s">
        <v>1468</v>
      </c>
      <c r="P94" s="15" t="s">
        <v>1724</v>
      </c>
      <c r="Q94" s="15" t="s">
        <v>2412</v>
      </c>
      <c r="R94" s="15"/>
      <c r="S94" s="94">
        <v>1</v>
      </c>
      <c r="T94" s="94">
        <v>1</v>
      </c>
      <c r="U94" s="15">
        <v>48.2</v>
      </c>
      <c r="V94" s="94" t="s">
        <v>1450</v>
      </c>
      <c r="W94" s="14" t="s">
        <v>2448</v>
      </c>
      <c r="X94" s="14" t="s">
        <v>2385</v>
      </c>
      <c r="Y94" s="17" t="s">
        <v>2422</v>
      </c>
      <c r="Z94" s="15" t="s">
        <v>1677</v>
      </c>
      <c r="AA94" s="83">
        <v>197.86152698666663</v>
      </c>
      <c r="AB94" s="21"/>
    </row>
    <row r="95" spans="1:36">
      <c r="A95" s="15" t="s">
        <v>1452</v>
      </c>
      <c r="B95" s="105">
        <v>42409</v>
      </c>
      <c r="C95" s="106">
        <v>0.56944444444444442</v>
      </c>
      <c r="D95" s="15" t="s">
        <v>2404</v>
      </c>
      <c r="E95" s="10">
        <v>64</v>
      </c>
      <c r="F95" s="15">
        <v>3</v>
      </c>
      <c r="G95" s="12">
        <v>4.6875E-2</v>
      </c>
      <c r="H95" s="13">
        <v>6.9746499000000003E-2</v>
      </c>
      <c r="I95" s="15">
        <v>314.15899999999999</v>
      </c>
      <c r="J95" s="15">
        <v>0.34873249500000003</v>
      </c>
      <c r="K95" s="15">
        <v>5</v>
      </c>
      <c r="L95" s="83">
        <v>300.28651808506305</v>
      </c>
      <c r="M95" s="15">
        <v>1191</v>
      </c>
      <c r="N95" s="23" t="s">
        <v>2401</v>
      </c>
      <c r="O95" s="20" t="s">
        <v>1468</v>
      </c>
      <c r="P95" s="15" t="s">
        <v>1744</v>
      </c>
      <c r="Q95" s="15" t="s">
        <v>1893</v>
      </c>
      <c r="R95" s="15"/>
      <c r="S95" s="94">
        <v>1</v>
      </c>
      <c r="T95" s="94">
        <v>1</v>
      </c>
      <c r="U95" s="15">
        <v>13</v>
      </c>
      <c r="V95" s="94" t="s">
        <v>1450</v>
      </c>
      <c r="W95" s="14" t="s">
        <v>2448</v>
      </c>
      <c r="X95" s="14" t="s">
        <v>2385</v>
      </c>
      <c r="Y95" s="17" t="s">
        <v>2422</v>
      </c>
      <c r="Z95" s="15" t="s">
        <v>1745</v>
      </c>
      <c r="AA95" s="83">
        <v>294.35912902500002</v>
      </c>
      <c r="AB95" s="21"/>
    </row>
    <row r="96" spans="1:36">
      <c r="A96" s="15" t="s">
        <v>1452</v>
      </c>
      <c r="B96" s="105">
        <v>42409</v>
      </c>
      <c r="C96" s="106">
        <v>0.56944444444444442</v>
      </c>
      <c r="D96" s="15" t="s">
        <v>2404</v>
      </c>
      <c r="E96" s="10">
        <v>64</v>
      </c>
      <c r="F96" s="15">
        <v>3</v>
      </c>
      <c r="G96" s="12">
        <v>4.6875E-2</v>
      </c>
      <c r="H96" s="13">
        <v>6.9746499000000003E-2</v>
      </c>
      <c r="I96" s="15">
        <v>314.15899999999999</v>
      </c>
      <c r="J96" s="15">
        <v>0.34873249500000003</v>
      </c>
      <c r="K96" s="15">
        <v>5</v>
      </c>
      <c r="L96" s="83">
        <v>300.28651808506305</v>
      </c>
      <c r="M96" s="15">
        <v>1305</v>
      </c>
      <c r="N96" s="20" t="s">
        <v>1285</v>
      </c>
      <c r="O96" s="20" t="s">
        <v>1468</v>
      </c>
      <c r="P96" s="20" t="s">
        <v>1777</v>
      </c>
      <c r="Q96" s="15" t="s">
        <v>1893</v>
      </c>
      <c r="R96" s="15"/>
      <c r="S96" s="94">
        <v>3</v>
      </c>
      <c r="T96" s="94">
        <v>3</v>
      </c>
      <c r="U96" s="15">
        <v>6.5</v>
      </c>
      <c r="V96" s="94" t="s">
        <v>1450</v>
      </c>
      <c r="W96" s="14" t="s">
        <v>2448</v>
      </c>
      <c r="X96" s="14" t="s">
        <v>2385</v>
      </c>
      <c r="Y96" s="17" t="s">
        <v>2422</v>
      </c>
      <c r="Z96" s="15" t="s">
        <v>1693</v>
      </c>
      <c r="AA96" s="83">
        <v>143.79319229166666</v>
      </c>
      <c r="AB96" s="21"/>
    </row>
    <row r="97" spans="1:36">
      <c r="A97" s="15" t="s">
        <v>1452</v>
      </c>
      <c r="B97" s="105">
        <v>42409</v>
      </c>
      <c r="C97" s="106">
        <v>0.56944444444444442</v>
      </c>
      <c r="D97" s="15" t="s">
        <v>2404</v>
      </c>
      <c r="E97" s="10">
        <v>64</v>
      </c>
      <c r="F97" s="15">
        <v>3</v>
      </c>
      <c r="G97" s="12">
        <v>4.6875E-2</v>
      </c>
      <c r="H97" s="13">
        <v>6.9746499000000003E-2</v>
      </c>
      <c r="I97" s="15">
        <v>314.15899999999999</v>
      </c>
      <c r="J97" s="15">
        <v>0.34873249500000003</v>
      </c>
      <c r="K97" s="15">
        <v>5</v>
      </c>
      <c r="L97" s="83">
        <v>300.28651808506305</v>
      </c>
      <c r="M97" s="15">
        <v>1733</v>
      </c>
      <c r="N97" s="20" t="s">
        <v>2452</v>
      </c>
      <c r="O97" s="20" t="s">
        <v>1468</v>
      </c>
      <c r="P97" s="15" t="s">
        <v>1800</v>
      </c>
      <c r="Q97" s="15" t="s">
        <v>2453</v>
      </c>
      <c r="R97" s="15"/>
      <c r="S97" s="94">
        <v>2</v>
      </c>
      <c r="T97" s="94">
        <v>2</v>
      </c>
      <c r="U97" s="15">
        <v>7.4</v>
      </c>
      <c r="V97" s="94" t="s">
        <v>1450</v>
      </c>
      <c r="W97" s="14" t="s">
        <v>2448</v>
      </c>
      <c r="X97" s="14" t="s">
        <v>2385</v>
      </c>
      <c r="Y97" s="17" t="s">
        <v>2422</v>
      </c>
      <c r="Z97" s="15" t="s">
        <v>1787</v>
      </c>
      <c r="AA97" s="83">
        <v>159.13095827000001</v>
      </c>
      <c r="AB97" s="21"/>
    </row>
    <row r="98" spans="1:36">
      <c r="A98" s="15" t="s">
        <v>1452</v>
      </c>
      <c r="B98" s="105">
        <v>42409</v>
      </c>
      <c r="C98" s="106">
        <v>0.56944444444444442</v>
      </c>
      <c r="D98" s="15" t="s">
        <v>2404</v>
      </c>
      <c r="E98" s="10">
        <v>64</v>
      </c>
      <c r="F98" s="15">
        <v>3</v>
      </c>
      <c r="G98" s="12">
        <v>4.6875E-2</v>
      </c>
      <c r="H98" s="13">
        <v>6.9746499000000003E-2</v>
      </c>
      <c r="I98" s="15">
        <v>314.15899999999999</v>
      </c>
      <c r="J98" s="15">
        <v>0.34873249500000003</v>
      </c>
      <c r="K98" s="15">
        <v>5</v>
      </c>
      <c r="L98" s="83">
        <v>300.28651808506305</v>
      </c>
      <c r="M98" s="15">
        <v>1419</v>
      </c>
      <c r="N98" s="20" t="s">
        <v>1415</v>
      </c>
      <c r="O98" s="20" t="s">
        <v>1468</v>
      </c>
      <c r="P98" s="15" t="s">
        <v>1815</v>
      </c>
      <c r="Q98" s="15" t="s">
        <v>1934</v>
      </c>
      <c r="R98" s="15"/>
      <c r="S98" s="94">
        <v>391</v>
      </c>
      <c r="T98" s="94">
        <v>837</v>
      </c>
      <c r="U98" s="15">
        <v>0.65</v>
      </c>
      <c r="V98" s="94" t="s">
        <v>2162</v>
      </c>
      <c r="W98" s="14" t="s">
        <v>2448</v>
      </c>
      <c r="X98" s="14" t="s">
        <v>2385</v>
      </c>
      <c r="Y98" s="17" t="s">
        <v>2422</v>
      </c>
      <c r="Z98" s="15" t="s">
        <v>1690</v>
      </c>
      <c r="AA98" s="26">
        <v>0.26808234666666664</v>
      </c>
      <c r="AB98" s="26">
        <v>0.26808234666666664</v>
      </c>
      <c r="AC98" s="26">
        <v>0.26808234666666664</v>
      </c>
      <c r="AD98" s="83">
        <v>0.26808234666666664</v>
      </c>
      <c r="AE98" s="83">
        <v>0.26808234666666664</v>
      </c>
      <c r="AF98" s="83">
        <v>7.0000000000000007E-2</v>
      </c>
      <c r="AG98" s="83">
        <v>7.0000000000000007E-2</v>
      </c>
      <c r="AH98" s="83">
        <v>7.0000000000000007E-2</v>
      </c>
      <c r="AI98" s="83">
        <v>7.0000000000000007E-2</v>
      </c>
      <c r="AJ98" s="83">
        <v>7.0000000000000007E-2</v>
      </c>
    </row>
    <row r="99" spans="1:36">
      <c r="A99" s="15" t="s">
        <v>1452</v>
      </c>
      <c r="B99" s="105">
        <v>42409</v>
      </c>
      <c r="C99" s="106">
        <v>0.56944444444444442</v>
      </c>
      <c r="D99" s="15" t="s">
        <v>2404</v>
      </c>
      <c r="E99" s="10">
        <v>64</v>
      </c>
      <c r="F99" s="15">
        <v>3</v>
      </c>
      <c r="G99" s="12">
        <v>4.6875E-2</v>
      </c>
      <c r="H99" s="13">
        <v>6.9746499000000003E-2</v>
      </c>
      <c r="I99" s="15">
        <v>314.15899999999999</v>
      </c>
      <c r="J99" s="15">
        <v>0.34873249500000003</v>
      </c>
      <c r="K99" s="15">
        <v>5</v>
      </c>
      <c r="L99" s="83">
        <v>300.28651808506305</v>
      </c>
      <c r="M99" s="15">
        <v>1759</v>
      </c>
      <c r="N99" s="20" t="s">
        <v>2416</v>
      </c>
      <c r="O99" s="20" t="s">
        <v>1468</v>
      </c>
      <c r="P99" s="15" t="s">
        <v>2283</v>
      </c>
      <c r="Q99" s="15" t="s">
        <v>1893</v>
      </c>
      <c r="R99" s="15"/>
      <c r="S99" s="94">
        <v>2</v>
      </c>
      <c r="T99" s="94">
        <v>18</v>
      </c>
      <c r="U99" s="15">
        <v>1.9</v>
      </c>
      <c r="V99" s="94" t="s">
        <v>2417</v>
      </c>
      <c r="W99" s="14" t="s">
        <v>2448</v>
      </c>
      <c r="X99" s="14" t="s">
        <v>2385</v>
      </c>
      <c r="Y99" s="17" t="s">
        <v>2422</v>
      </c>
      <c r="Z99" s="15" t="s">
        <v>1498</v>
      </c>
      <c r="AA99" s="83">
        <v>1.2087267524999998</v>
      </c>
      <c r="AB99" s="21"/>
    </row>
    <row r="100" spans="1:36">
      <c r="A100" s="15" t="s">
        <v>1452</v>
      </c>
      <c r="B100" s="105">
        <v>42409</v>
      </c>
      <c r="C100" s="106">
        <v>0.56944444444444442</v>
      </c>
      <c r="D100" s="15" t="s">
        <v>2404</v>
      </c>
      <c r="E100" s="10">
        <v>64</v>
      </c>
      <c r="F100" s="15">
        <v>3</v>
      </c>
      <c r="G100" s="12">
        <v>4.6875E-2</v>
      </c>
      <c r="H100" s="13">
        <v>6.9746499000000003E-2</v>
      </c>
      <c r="I100" s="15">
        <v>314.15899999999999</v>
      </c>
      <c r="J100" s="15">
        <v>0.34873249500000003</v>
      </c>
      <c r="K100" s="15">
        <v>5</v>
      </c>
      <c r="L100" s="83">
        <v>300.28651808506305</v>
      </c>
      <c r="M100" s="15">
        <v>1709</v>
      </c>
      <c r="N100" s="20" t="s">
        <v>2442</v>
      </c>
      <c r="O100" s="20" t="s">
        <v>1468</v>
      </c>
      <c r="P100" s="15" t="s">
        <v>1841</v>
      </c>
      <c r="Q100" s="15" t="s">
        <v>1893</v>
      </c>
      <c r="R100" s="15"/>
      <c r="S100" s="94">
        <v>5</v>
      </c>
      <c r="T100" s="94">
        <v>56</v>
      </c>
      <c r="U100" s="15">
        <v>1.9</v>
      </c>
      <c r="V100" s="94" t="s">
        <v>2417</v>
      </c>
      <c r="W100" s="14" t="s">
        <v>2448</v>
      </c>
      <c r="X100" s="14" t="s">
        <v>2385</v>
      </c>
      <c r="Y100" s="17" t="s">
        <v>2422</v>
      </c>
      <c r="Z100" s="15" t="s">
        <v>1498</v>
      </c>
      <c r="AA100" s="83">
        <v>1.2087267524999998</v>
      </c>
      <c r="AB100" s="21"/>
    </row>
    <row r="101" spans="1:36">
      <c r="A101" s="15" t="s">
        <v>1452</v>
      </c>
      <c r="B101" s="105">
        <v>42408</v>
      </c>
      <c r="C101" s="106">
        <v>0.42152777777777778</v>
      </c>
      <c r="D101" s="15" t="s">
        <v>2430</v>
      </c>
      <c r="E101" s="10">
        <v>60</v>
      </c>
      <c r="F101" s="15">
        <v>3</v>
      </c>
      <c r="G101" s="12">
        <v>0.05</v>
      </c>
      <c r="H101" s="13">
        <v>6.9746499000000003E-2</v>
      </c>
      <c r="I101" s="15">
        <v>314.15899999999999</v>
      </c>
      <c r="J101" s="15">
        <v>0.41847899399999999</v>
      </c>
      <c r="K101" s="15">
        <v>6</v>
      </c>
      <c r="L101" s="83">
        <v>250.23876507088588</v>
      </c>
      <c r="M101" s="15">
        <v>144</v>
      </c>
      <c r="N101" s="20" t="s">
        <v>2454</v>
      </c>
      <c r="O101" s="14" t="s">
        <v>1467</v>
      </c>
      <c r="P101" s="15" t="s">
        <v>1533</v>
      </c>
      <c r="Q101" s="15" t="s">
        <v>2455</v>
      </c>
      <c r="R101" s="15"/>
      <c r="S101" s="94">
        <v>1</v>
      </c>
      <c r="T101" s="94">
        <v>1</v>
      </c>
      <c r="U101" s="15">
        <v>71.099999999999994</v>
      </c>
      <c r="V101" s="94" t="s">
        <v>1450</v>
      </c>
      <c r="W101" s="14" t="s">
        <v>2456</v>
      </c>
      <c r="X101" s="14" t="s">
        <v>2385</v>
      </c>
      <c r="Y101" s="17" t="s">
        <v>2457</v>
      </c>
      <c r="Z101" s="15" t="s">
        <v>1495</v>
      </c>
      <c r="AA101" s="83">
        <v>2066.1452032499997</v>
      </c>
      <c r="AB101" s="21"/>
    </row>
    <row r="102" spans="1:36">
      <c r="A102" s="15" t="s">
        <v>1452</v>
      </c>
      <c r="B102" s="105">
        <v>42408</v>
      </c>
      <c r="C102" s="106">
        <v>0.42152777777777778</v>
      </c>
      <c r="D102" s="15" t="s">
        <v>2430</v>
      </c>
      <c r="E102" s="10">
        <v>60</v>
      </c>
      <c r="F102" s="15">
        <v>3</v>
      </c>
      <c r="G102" s="12">
        <v>0.05</v>
      </c>
      <c r="H102" s="13">
        <v>6.9746499000000003E-2</v>
      </c>
      <c r="I102" s="15">
        <v>314.15899999999999</v>
      </c>
      <c r="J102" s="15">
        <v>0.41847899399999999</v>
      </c>
      <c r="K102" s="15">
        <v>6</v>
      </c>
      <c r="L102" s="83">
        <v>250.23876507088588</v>
      </c>
      <c r="M102" s="15">
        <v>190</v>
      </c>
      <c r="N102" s="20" t="s">
        <v>2398</v>
      </c>
      <c r="O102" s="14" t="s">
        <v>1467</v>
      </c>
      <c r="P102" s="15" t="s">
        <v>1539</v>
      </c>
      <c r="Q102" s="15" t="s">
        <v>1893</v>
      </c>
      <c r="R102" s="15"/>
      <c r="S102" s="94">
        <v>1</v>
      </c>
      <c r="T102" s="94">
        <v>1</v>
      </c>
      <c r="U102" s="15">
        <v>6.5</v>
      </c>
      <c r="V102" s="94" t="s">
        <v>1450</v>
      </c>
      <c r="W102" s="14" t="s">
        <v>2456</v>
      </c>
      <c r="X102" s="14" t="s">
        <v>2385</v>
      </c>
      <c r="Y102" s="17" t="s">
        <v>2457</v>
      </c>
      <c r="Z102" s="15" t="s">
        <v>1498</v>
      </c>
      <c r="AA102" s="83">
        <v>215.68978843749997</v>
      </c>
      <c r="AB102" s="21"/>
    </row>
    <row r="103" spans="1:36">
      <c r="A103" s="15" t="s">
        <v>1452</v>
      </c>
      <c r="B103" s="105">
        <v>42408</v>
      </c>
      <c r="C103" s="106">
        <v>0.42152777777777778</v>
      </c>
      <c r="D103" s="15" t="s">
        <v>2430</v>
      </c>
      <c r="E103" s="10">
        <v>60</v>
      </c>
      <c r="F103" s="15">
        <v>3</v>
      </c>
      <c r="G103" s="12">
        <v>0.05</v>
      </c>
      <c r="H103" s="13">
        <v>6.9746499000000003E-2</v>
      </c>
      <c r="I103" s="15">
        <v>314.15899999999999</v>
      </c>
      <c r="J103" s="15">
        <v>0.41847899399999999</v>
      </c>
      <c r="K103" s="15">
        <v>6</v>
      </c>
      <c r="L103" s="83">
        <v>250.23876507088588</v>
      </c>
      <c r="M103" s="15">
        <v>1005</v>
      </c>
      <c r="N103" s="20" t="s">
        <v>2433</v>
      </c>
      <c r="O103" s="14" t="s">
        <v>1467</v>
      </c>
      <c r="P103" s="15" t="s">
        <v>1664</v>
      </c>
      <c r="Q103" s="15" t="s">
        <v>1893</v>
      </c>
      <c r="R103" s="15"/>
      <c r="S103" s="94">
        <v>1</v>
      </c>
      <c r="T103" s="94">
        <v>1</v>
      </c>
      <c r="U103" s="15">
        <v>22.2</v>
      </c>
      <c r="V103" s="94" t="s">
        <v>1450</v>
      </c>
      <c r="W103" s="14" t="s">
        <v>2456</v>
      </c>
      <c r="X103" s="14" t="s">
        <v>2385</v>
      </c>
      <c r="Y103" s="17" t="s">
        <v>2458</v>
      </c>
      <c r="Z103" s="15" t="s">
        <v>1495</v>
      </c>
      <c r="AA103" s="83">
        <v>645.12550649999991</v>
      </c>
      <c r="AB103" s="21"/>
    </row>
    <row r="104" spans="1:36">
      <c r="A104" s="15" t="s">
        <v>1452</v>
      </c>
      <c r="B104" s="105">
        <v>42408</v>
      </c>
      <c r="C104" s="106">
        <v>0.42152777777777778</v>
      </c>
      <c r="D104" s="15" t="s">
        <v>2430</v>
      </c>
      <c r="E104" s="10">
        <v>60</v>
      </c>
      <c r="F104" s="15">
        <v>3</v>
      </c>
      <c r="G104" s="12">
        <v>0.05</v>
      </c>
      <c r="H104" s="13">
        <v>6.9746499000000003E-2</v>
      </c>
      <c r="I104" s="15">
        <v>314.15899999999999</v>
      </c>
      <c r="J104" s="15">
        <v>0.41847899399999999</v>
      </c>
      <c r="K104" s="15">
        <v>6</v>
      </c>
      <c r="L104" s="83">
        <v>250.23876507088588</v>
      </c>
      <c r="M104" s="15">
        <v>1037</v>
      </c>
      <c r="N104" s="20" t="s">
        <v>431</v>
      </c>
      <c r="O104" s="20" t="s">
        <v>1468</v>
      </c>
      <c r="P104" s="15" t="s">
        <v>1687</v>
      </c>
      <c r="Q104" s="15" t="s">
        <v>1893</v>
      </c>
      <c r="R104" s="15"/>
      <c r="S104" s="94">
        <v>2</v>
      </c>
      <c r="T104" s="94">
        <v>2</v>
      </c>
      <c r="U104" s="15">
        <v>3.7</v>
      </c>
      <c r="V104" s="94" t="s">
        <v>1450</v>
      </c>
      <c r="W104" s="14" t="s">
        <v>2456</v>
      </c>
      <c r="X104" s="14" t="s">
        <v>2385</v>
      </c>
      <c r="Y104" s="17" t="s">
        <v>2457</v>
      </c>
      <c r="Z104" s="15" t="s">
        <v>1690</v>
      </c>
      <c r="AA104" s="83">
        <v>26.521826378333333</v>
      </c>
      <c r="AB104" s="21"/>
    </row>
    <row r="105" spans="1:36">
      <c r="A105" s="15" t="s">
        <v>1452</v>
      </c>
      <c r="B105" s="105">
        <v>42408</v>
      </c>
      <c r="C105" s="106">
        <v>0.42152777777777778</v>
      </c>
      <c r="D105" s="15" t="s">
        <v>2430</v>
      </c>
      <c r="E105" s="10">
        <v>60</v>
      </c>
      <c r="F105" s="15">
        <v>3</v>
      </c>
      <c r="G105" s="12">
        <v>0.05</v>
      </c>
      <c r="H105" s="13">
        <v>6.9746499000000003E-2</v>
      </c>
      <c r="I105" s="15">
        <v>314.15899999999999</v>
      </c>
      <c r="J105" s="15">
        <v>0.41847899399999999</v>
      </c>
      <c r="K105" s="15">
        <v>6</v>
      </c>
      <c r="L105" s="83">
        <v>250.23876507088588</v>
      </c>
      <c r="M105" s="15">
        <v>1191</v>
      </c>
      <c r="N105" s="23" t="s">
        <v>2401</v>
      </c>
      <c r="O105" s="20" t="s">
        <v>1468</v>
      </c>
      <c r="P105" s="15" t="s">
        <v>1744</v>
      </c>
      <c r="Q105" s="15" t="s">
        <v>1893</v>
      </c>
      <c r="R105" s="15"/>
      <c r="S105" s="94">
        <v>1</v>
      </c>
      <c r="T105" s="94">
        <v>1</v>
      </c>
      <c r="U105" s="15">
        <v>19.399999999999999</v>
      </c>
      <c r="V105" s="94" t="s">
        <v>1450</v>
      </c>
      <c r="W105" s="14" t="s">
        <v>2456</v>
      </c>
      <c r="X105" s="14" t="s">
        <v>2385</v>
      </c>
      <c r="Y105" s="17" t="s">
        <v>2457</v>
      </c>
      <c r="Z105" s="15" t="s">
        <v>1745</v>
      </c>
      <c r="AA105" s="83">
        <v>439.27439254499996</v>
      </c>
      <c r="AB105" s="21"/>
    </row>
    <row r="106" spans="1:36">
      <c r="A106" s="15" t="s">
        <v>1452</v>
      </c>
      <c r="B106" s="105">
        <v>42408</v>
      </c>
      <c r="C106" s="106">
        <v>0.42152777777777778</v>
      </c>
      <c r="D106" s="15" t="s">
        <v>2430</v>
      </c>
      <c r="E106" s="10">
        <v>60</v>
      </c>
      <c r="F106" s="15">
        <v>3</v>
      </c>
      <c r="G106" s="12">
        <v>0.05</v>
      </c>
      <c r="H106" s="13">
        <v>6.9746499000000003E-2</v>
      </c>
      <c r="I106" s="15">
        <v>314.15899999999999</v>
      </c>
      <c r="J106" s="15">
        <v>0.41847899399999999</v>
      </c>
      <c r="K106" s="15">
        <v>6</v>
      </c>
      <c r="L106" s="83">
        <v>250.23876507088588</v>
      </c>
      <c r="M106" s="15">
        <v>1365</v>
      </c>
      <c r="N106" s="14" t="s">
        <v>1106</v>
      </c>
      <c r="O106" s="20" t="s">
        <v>1468</v>
      </c>
      <c r="P106" s="15" t="s">
        <v>1802</v>
      </c>
      <c r="Q106" s="15" t="s">
        <v>2415</v>
      </c>
      <c r="R106" s="15"/>
      <c r="S106" s="94">
        <v>1</v>
      </c>
      <c r="T106" s="94">
        <v>1</v>
      </c>
      <c r="U106" s="15">
        <v>11.1</v>
      </c>
      <c r="V106" s="94" t="s">
        <v>1450</v>
      </c>
      <c r="W106" s="14" t="s">
        <v>2456</v>
      </c>
      <c r="X106" s="14" t="s">
        <v>2385</v>
      </c>
      <c r="Y106" s="17" t="s">
        <v>2457</v>
      </c>
      <c r="Z106" s="15" t="s">
        <v>1787</v>
      </c>
      <c r="AA106" s="83">
        <v>596.74109351249979</v>
      </c>
      <c r="AB106" s="21"/>
    </row>
    <row r="107" spans="1:36">
      <c r="A107" s="15" t="s">
        <v>1452</v>
      </c>
      <c r="B107" s="105">
        <v>42408</v>
      </c>
      <c r="C107" s="106">
        <v>0.42152777777777778</v>
      </c>
      <c r="D107" s="15" t="s">
        <v>2430</v>
      </c>
      <c r="E107" s="10">
        <v>60</v>
      </c>
      <c r="F107" s="15">
        <v>3</v>
      </c>
      <c r="G107" s="12">
        <v>0.05</v>
      </c>
      <c r="H107" s="13">
        <v>6.9746499000000003E-2</v>
      </c>
      <c r="I107" s="15">
        <v>314.15899999999999</v>
      </c>
      <c r="J107" s="15">
        <v>0.41847899399999999</v>
      </c>
      <c r="K107" s="15">
        <v>6</v>
      </c>
      <c r="L107" s="83">
        <v>250.23876507088588</v>
      </c>
      <c r="M107" s="15">
        <v>1419</v>
      </c>
      <c r="N107" s="20" t="s">
        <v>1415</v>
      </c>
      <c r="O107" s="20" t="s">
        <v>1468</v>
      </c>
      <c r="P107" s="15" t="s">
        <v>1815</v>
      </c>
      <c r="Q107" s="15" t="s">
        <v>1934</v>
      </c>
      <c r="R107" s="15"/>
      <c r="S107" s="94">
        <v>448</v>
      </c>
      <c r="T107" s="94">
        <v>911</v>
      </c>
      <c r="U107" s="15">
        <v>0.65</v>
      </c>
      <c r="V107" s="94" t="s">
        <v>2162</v>
      </c>
      <c r="W107" s="14" t="s">
        <v>2456</v>
      </c>
      <c r="X107" s="14" t="s">
        <v>2385</v>
      </c>
      <c r="Y107" s="17" t="s">
        <v>2457</v>
      </c>
      <c r="Z107" s="15" t="s">
        <v>1690</v>
      </c>
      <c r="AA107" s="26">
        <v>0.26808234666666664</v>
      </c>
      <c r="AB107" s="26">
        <v>0.26808234666666664</v>
      </c>
      <c r="AC107" s="26">
        <v>0.26808234666666664</v>
      </c>
      <c r="AD107" s="83">
        <v>0.26808234666666664</v>
      </c>
      <c r="AE107" s="83">
        <v>0.26808234666666664</v>
      </c>
      <c r="AF107" s="83">
        <v>7.0000000000000007E-2</v>
      </c>
      <c r="AG107" s="83">
        <v>7.0000000000000007E-2</v>
      </c>
      <c r="AH107" s="83">
        <v>7.0000000000000007E-2</v>
      </c>
      <c r="AI107" s="83">
        <v>7.0000000000000007E-2</v>
      </c>
      <c r="AJ107" s="83">
        <v>7.0000000000000007E-2</v>
      </c>
    </row>
    <row r="108" spans="1:36">
      <c r="A108" s="15" t="s">
        <v>1452</v>
      </c>
      <c r="B108" s="105">
        <v>42408</v>
      </c>
      <c r="C108" s="106">
        <v>0.42152777777777778</v>
      </c>
      <c r="D108" s="15" t="s">
        <v>2430</v>
      </c>
      <c r="E108" s="10">
        <v>60</v>
      </c>
      <c r="F108" s="15">
        <v>3</v>
      </c>
      <c r="G108" s="12">
        <v>0.05</v>
      </c>
      <c r="H108" s="13">
        <v>6.9746499000000003E-2</v>
      </c>
      <c r="I108" s="15">
        <v>314.15899999999999</v>
      </c>
      <c r="J108" s="15">
        <v>0.41847899399999999</v>
      </c>
      <c r="K108" s="15">
        <v>6</v>
      </c>
      <c r="L108" s="83">
        <v>250.23876507088588</v>
      </c>
      <c r="M108" s="15">
        <v>1759</v>
      </c>
      <c r="N108" s="20" t="s">
        <v>2416</v>
      </c>
      <c r="O108" s="20" t="s">
        <v>1468</v>
      </c>
      <c r="P108" s="15" t="s">
        <v>2283</v>
      </c>
      <c r="Q108" s="15" t="s">
        <v>1893</v>
      </c>
      <c r="R108" s="15"/>
      <c r="S108" s="94">
        <v>1</v>
      </c>
      <c r="T108" s="94">
        <v>14</v>
      </c>
      <c r="U108" s="15">
        <v>1.9</v>
      </c>
      <c r="V108" s="94" t="s">
        <v>2417</v>
      </c>
      <c r="W108" s="14" t="s">
        <v>2456</v>
      </c>
      <c r="X108" s="14" t="s">
        <v>2385</v>
      </c>
      <c r="Y108" s="17" t="s">
        <v>2457</v>
      </c>
      <c r="Z108" s="15" t="s">
        <v>1498</v>
      </c>
      <c r="AA108" s="83">
        <v>1.2087267524999998</v>
      </c>
      <c r="AB108" s="21"/>
    </row>
    <row r="109" spans="1:36">
      <c r="A109" s="15" t="s">
        <v>1452</v>
      </c>
      <c r="B109" s="105">
        <v>42408</v>
      </c>
      <c r="C109" s="106">
        <v>0.42152777777777778</v>
      </c>
      <c r="D109" s="15" t="s">
        <v>2430</v>
      </c>
      <c r="E109" s="10">
        <v>60</v>
      </c>
      <c r="F109" s="15">
        <v>3</v>
      </c>
      <c r="G109" s="12">
        <v>0.05</v>
      </c>
      <c r="H109" s="13">
        <v>6.9746499000000003E-2</v>
      </c>
      <c r="I109" s="15">
        <v>314.15899999999999</v>
      </c>
      <c r="J109" s="15">
        <v>0.41847899399999999</v>
      </c>
      <c r="K109" s="15">
        <v>6</v>
      </c>
      <c r="L109" s="83">
        <v>250.23876507088588</v>
      </c>
      <c r="M109" s="15">
        <v>1789</v>
      </c>
      <c r="N109" s="20" t="s">
        <v>2459</v>
      </c>
      <c r="O109" s="20" t="s">
        <v>1468</v>
      </c>
      <c r="P109" s="15" t="s">
        <v>1828</v>
      </c>
      <c r="Q109" s="15" t="s">
        <v>1893</v>
      </c>
      <c r="R109" s="15"/>
      <c r="S109" s="94">
        <v>3</v>
      </c>
      <c r="T109" s="94">
        <v>32</v>
      </c>
      <c r="U109" s="15">
        <v>0.9</v>
      </c>
      <c r="V109" s="94" t="s">
        <v>2417</v>
      </c>
      <c r="W109" s="14" t="s">
        <v>2456</v>
      </c>
      <c r="X109" s="14" t="s">
        <v>2385</v>
      </c>
      <c r="Y109" s="17" t="s">
        <v>2457</v>
      </c>
      <c r="Z109" s="15" t="s">
        <v>1498</v>
      </c>
      <c r="AA109" s="83">
        <v>0.57255477750000006</v>
      </c>
      <c r="AB109" s="21"/>
    </row>
    <row r="110" spans="1:36">
      <c r="A110" s="15" t="s">
        <v>1452</v>
      </c>
      <c r="B110" s="105">
        <v>42409</v>
      </c>
      <c r="C110" s="106">
        <v>0.42638888888888887</v>
      </c>
      <c r="D110" s="15" t="s">
        <v>2395</v>
      </c>
      <c r="E110" s="10">
        <v>64</v>
      </c>
      <c r="F110" s="15">
        <v>3</v>
      </c>
      <c r="G110" s="12">
        <v>4.6875E-2</v>
      </c>
      <c r="H110" s="13">
        <v>6.9746499000000003E-2</v>
      </c>
      <c r="I110" s="15">
        <v>314.15899999999999</v>
      </c>
      <c r="J110" s="15">
        <v>0.34873249500000003</v>
      </c>
      <c r="K110" s="15">
        <v>5</v>
      </c>
      <c r="L110" s="83">
        <v>300.28651808506305</v>
      </c>
      <c r="M110" s="15">
        <v>190</v>
      </c>
      <c r="N110" s="20" t="s">
        <v>2398</v>
      </c>
      <c r="O110" s="14" t="s">
        <v>1467</v>
      </c>
      <c r="P110" s="15" t="s">
        <v>1539</v>
      </c>
      <c r="Q110" s="15" t="s">
        <v>1893</v>
      </c>
      <c r="R110" s="15"/>
      <c r="S110" s="94">
        <v>4</v>
      </c>
      <c r="T110" s="94">
        <v>4</v>
      </c>
      <c r="U110" s="15">
        <v>5.6</v>
      </c>
      <c r="V110" s="94" t="s">
        <v>1450</v>
      </c>
      <c r="W110" s="14" t="s">
        <v>2460</v>
      </c>
      <c r="X110" s="14" t="s">
        <v>2385</v>
      </c>
      <c r="Y110" s="17" t="s">
        <v>2457</v>
      </c>
      <c r="Z110" s="15" t="s">
        <v>1498</v>
      </c>
      <c r="AA110" s="83">
        <v>73.890196799999984</v>
      </c>
      <c r="AB110" s="21"/>
    </row>
    <row r="111" spans="1:36">
      <c r="A111" s="15" t="s">
        <v>1452</v>
      </c>
      <c r="B111" s="105">
        <v>42409</v>
      </c>
      <c r="C111" s="106">
        <v>0.42638888888888887</v>
      </c>
      <c r="D111" s="15" t="s">
        <v>2395</v>
      </c>
      <c r="E111" s="10">
        <v>64</v>
      </c>
      <c r="F111" s="15">
        <v>3</v>
      </c>
      <c r="G111" s="12">
        <v>4.6875E-2</v>
      </c>
      <c r="H111" s="13">
        <v>6.9746499000000003E-2</v>
      </c>
      <c r="I111" s="15">
        <v>314.15899999999999</v>
      </c>
      <c r="J111" s="15">
        <v>0.34873249500000003</v>
      </c>
      <c r="K111" s="15">
        <v>5</v>
      </c>
      <c r="L111" s="83">
        <v>300.28651808506305</v>
      </c>
      <c r="M111" s="15">
        <v>664</v>
      </c>
      <c r="N111" s="20" t="s">
        <v>158</v>
      </c>
      <c r="O111" s="14" t="s">
        <v>1467</v>
      </c>
      <c r="P111" s="15" t="s">
        <v>1604</v>
      </c>
      <c r="Q111" s="15" t="s">
        <v>1911</v>
      </c>
      <c r="R111" s="15"/>
      <c r="S111" s="94">
        <v>1</v>
      </c>
      <c r="T111" s="94">
        <v>1</v>
      </c>
      <c r="U111" s="15">
        <v>48.2</v>
      </c>
      <c r="V111" s="94" t="s">
        <v>1450</v>
      </c>
      <c r="W111" s="14" t="s">
        <v>2460</v>
      </c>
      <c r="X111" s="14" t="s">
        <v>2385</v>
      </c>
      <c r="Y111" s="17" t="s">
        <v>2457</v>
      </c>
      <c r="Z111" s="15" t="s">
        <v>1528</v>
      </c>
      <c r="AA111" s="83">
        <v>267.51000000000005</v>
      </c>
      <c r="AB111" s="21"/>
    </row>
    <row r="112" spans="1:36">
      <c r="A112" s="15" t="s">
        <v>1452</v>
      </c>
      <c r="B112" s="105">
        <v>42409</v>
      </c>
      <c r="C112" s="106">
        <v>0.42638888888888887</v>
      </c>
      <c r="D112" s="15" t="s">
        <v>2395</v>
      </c>
      <c r="E112" s="10">
        <v>64</v>
      </c>
      <c r="F112" s="15">
        <v>3</v>
      </c>
      <c r="G112" s="12">
        <v>4.6875E-2</v>
      </c>
      <c r="H112" s="13">
        <v>6.9746499000000003E-2</v>
      </c>
      <c r="I112" s="15">
        <v>314.15899999999999</v>
      </c>
      <c r="J112" s="15">
        <v>0.34873249500000003</v>
      </c>
      <c r="K112" s="15">
        <v>5</v>
      </c>
      <c r="L112" s="83">
        <v>300.28651808506305</v>
      </c>
      <c r="M112" s="15">
        <v>846</v>
      </c>
      <c r="N112" s="14" t="s">
        <v>2461</v>
      </c>
      <c r="O112" s="14" t="s">
        <v>1467</v>
      </c>
      <c r="P112" s="15" t="s">
        <v>1614</v>
      </c>
      <c r="Q112" s="15" t="s">
        <v>1893</v>
      </c>
      <c r="R112" s="15"/>
      <c r="S112" s="94">
        <v>1</v>
      </c>
      <c r="T112" s="94">
        <v>1</v>
      </c>
      <c r="U112" s="15">
        <v>9.3000000000000007</v>
      </c>
      <c r="V112" s="94" t="s">
        <v>1450</v>
      </c>
      <c r="W112" s="14" t="s">
        <v>2460</v>
      </c>
      <c r="X112" s="14" t="s">
        <v>2385</v>
      </c>
      <c r="Y112" s="17" t="s">
        <v>2462</v>
      </c>
      <c r="Z112" s="15" t="s">
        <v>1495</v>
      </c>
      <c r="AA112" s="83">
        <v>237.38639437500001</v>
      </c>
      <c r="AB112" s="21"/>
    </row>
    <row r="113" spans="1:36">
      <c r="A113" s="15" t="s">
        <v>1452</v>
      </c>
      <c r="B113" s="105">
        <v>42409</v>
      </c>
      <c r="C113" s="106">
        <v>0.42638888888888887</v>
      </c>
      <c r="D113" s="15" t="s">
        <v>2395</v>
      </c>
      <c r="E113" s="10">
        <v>64</v>
      </c>
      <c r="F113" s="15">
        <v>3</v>
      </c>
      <c r="G113" s="12">
        <v>4.6875E-2</v>
      </c>
      <c r="H113" s="13">
        <v>6.9746499000000003E-2</v>
      </c>
      <c r="I113" s="15">
        <v>314.15899999999999</v>
      </c>
      <c r="J113" s="15">
        <v>0.34873249500000003</v>
      </c>
      <c r="K113" s="15">
        <v>5</v>
      </c>
      <c r="L113" s="83">
        <v>300.28651808506305</v>
      </c>
      <c r="M113" s="15">
        <v>1020</v>
      </c>
      <c r="N113" s="14" t="s">
        <v>2411</v>
      </c>
      <c r="O113" s="20" t="s">
        <v>1468</v>
      </c>
      <c r="P113" s="15" t="s">
        <v>1681</v>
      </c>
      <c r="Q113" s="15" t="s">
        <v>1893</v>
      </c>
      <c r="R113" s="15"/>
      <c r="S113" s="94">
        <v>1</v>
      </c>
      <c r="T113" s="94">
        <v>1</v>
      </c>
      <c r="U113" s="15">
        <v>11.1</v>
      </c>
      <c r="V113" s="94" t="s">
        <v>1450</v>
      </c>
      <c r="W113" s="14" t="s">
        <v>2460</v>
      </c>
      <c r="X113" s="14" t="s">
        <v>2385</v>
      </c>
      <c r="Y113" s="17" t="s">
        <v>2457</v>
      </c>
      <c r="Z113" s="15" t="s">
        <v>1690</v>
      </c>
      <c r="AA113" s="83">
        <v>400.38464993500003</v>
      </c>
      <c r="AB113" s="21"/>
    </row>
    <row r="114" spans="1:36">
      <c r="A114" s="15" t="s">
        <v>1452</v>
      </c>
      <c r="B114" s="105">
        <v>42409</v>
      </c>
      <c r="C114" s="106">
        <v>0.42638888888888887</v>
      </c>
      <c r="D114" s="15" t="s">
        <v>2395</v>
      </c>
      <c r="E114" s="10">
        <v>64</v>
      </c>
      <c r="F114" s="15">
        <v>3</v>
      </c>
      <c r="G114" s="12">
        <v>4.6875E-2</v>
      </c>
      <c r="H114" s="13">
        <v>6.9746499000000003E-2</v>
      </c>
      <c r="I114" s="15">
        <v>314.15899999999999</v>
      </c>
      <c r="J114" s="15">
        <v>0.34873249500000003</v>
      </c>
      <c r="K114" s="15">
        <v>5</v>
      </c>
      <c r="L114" s="83">
        <v>300.28651808506305</v>
      </c>
      <c r="M114" s="15">
        <v>1132</v>
      </c>
      <c r="N114" s="20" t="s">
        <v>423</v>
      </c>
      <c r="O114" s="20" t="s">
        <v>1468</v>
      </c>
      <c r="P114" s="15" t="s">
        <v>1724</v>
      </c>
      <c r="Q114" s="15" t="s">
        <v>2427</v>
      </c>
      <c r="R114" s="15"/>
      <c r="S114" s="94">
        <v>1</v>
      </c>
      <c r="T114" s="94">
        <v>1</v>
      </c>
      <c r="U114" s="15">
        <v>18.5</v>
      </c>
      <c r="V114" s="94" t="s">
        <v>1450</v>
      </c>
      <c r="W114" s="14" t="s">
        <v>2460</v>
      </c>
      <c r="X114" s="14" t="s">
        <v>2385</v>
      </c>
      <c r="Y114" s="17" t="s">
        <v>2457</v>
      </c>
      <c r="Z114" s="15" t="s">
        <v>1677</v>
      </c>
      <c r="AA114" s="83">
        <v>34.968514691666655</v>
      </c>
      <c r="AB114" s="21"/>
    </row>
    <row r="115" spans="1:36">
      <c r="A115" s="15" t="s">
        <v>1452</v>
      </c>
      <c r="B115" s="105">
        <v>42409</v>
      </c>
      <c r="C115" s="106">
        <v>0.42638888888888887</v>
      </c>
      <c r="D115" s="15" t="s">
        <v>2395</v>
      </c>
      <c r="E115" s="10">
        <v>64</v>
      </c>
      <c r="F115" s="15">
        <v>3</v>
      </c>
      <c r="G115" s="12">
        <v>4.6875E-2</v>
      </c>
      <c r="H115" s="13">
        <v>6.9746499000000003E-2</v>
      </c>
      <c r="I115" s="15">
        <v>314.15899999999999</v>
      </c>
      <c r="J115" s="15">
        <v>0.34873249500000003</v>
      </c>
      <c r="K115" s="15">
        <v>5</v>
      </c>
      <c r="L115" s="83">
        <v>300.28651808506305</v>
      </c>
      <c r="M115" s="15">
        <v>1134</v>
      </c>
      <c r="N115" s="14" t="s">
        <v>1025</v>
      </c>
      <c r="O115" s="20" t="s">
        <v>1468</v>
      </c>
      <c r="P115" s="15" t="s">
        <v>1724</v>
      </c>
      <c r="Q115" s="15" t="s">
        <v>1922</v>
      </c>
      <c r="R115" s="15"/>
      <c r="S115" s="94">
        <v>2</v>
      </c>
      <c r="T115" s="94">
        <v>2</v>
      </c>
      <c r="U115" s="15">
        <v>22.2</v>
      </c>
      <c r="V115" s="94" t="s">
        <v>1450</v>
      </c>
      <c r="W115" s="14" t="s">
        <v>2460</v>
      </c>
      <c r="X115" s="14" t="s">
        <v>2385</v>
      </c>
      <c r="Y115" s="17" t="s">
        <v>2457</v>
      </c>
      <c r="Z115" s="15" t="s">
        <v>1677</v>
      </c>
      <c r="AA115" s="83">
        <v>41.962217629999991</v>
      </c>
      <c r="AB115" s="21"/>
    </row>
    <row r="116" spans="1:36">
      <c r="A116" s="15" t="s">
        <v>1452</v>
      </c>
      <c r="B116" s="105">
        <v>42409</v>
      </c>
      <c r="C116" s="106">
        <v>0.42638888888888887</v>
      </c>
      <c r="D116" s="15" t="s">
        <v>2395</v>
      </c>
      <c r="E116" s="10">
        <v>64</v>
      </c>
      <c r="F116" s="15">
        <v>3</v>
      </c>
      <c r="G116" s="12">
        <v>4.6875E-2</v>
      </c>
      <c r="H116" s="13">
        <v>6.9746499000000003E-2</v>
      </c>
      <c r="I116" s="15">
        <v>314.15899999999999</v>
      </c>
      <c r="J116" s="15">
        <v>0.34873249500000003</v>
      </c>
      <c r="K116" s="15">
        <v>5</v>
      </c>
      <c r="L116" s="83">
        <v>300.28651808506305</v>
      </c>
      <c r="M116" s="15">
        <v>1419</v>
      </c>
      <c r="N116" s="20" t="s">
        <v>1415</v>
      </c>
      <c r="O116" s="20" t="s">
        <v>1468</v>
      </c>
      <c r="P116" s="15" t="s">
        <v>1815</v>
      </c>
      <c r="Q116" s="15" t="s">
        <v>1934</v>
      </c>
      <c r="R116" s="15"/>
      <c r="S116" s="94">
        <v>395</v>
      </c>
      <c r="T116" s="94">
        <v>813</v>
      </c>
      <c r="U116" s="15">
        <v>0.65</v>
      </c>
      <c r="V116" s="94" t="s">
        <v>2162</v>
      </c>
      <c r="W116" s="14" t="s">
        <v>2460</v>
      </c>
      <c r="X116" s="14" t="s">
        <v>2385</v>
      </c>
      <c r="Y116" s="17" t="s">
        <v>2457</v>
      </c>
      <c r="Z116" s="15" t="s">
        <v>1690</v>
      </c>
      <c r="AA116" s="26">
        <v>0.26808234666666664</v>
      </c>
      <c r="AB116" s="26">
        <v>0.26808234666666664</v>
      </c>
      <c r="AC116" s="26">
        <v>0.26808234666666664</v>
      </c>
      <c r="AD116" s="83">
        <v>0.26808234666666664</v>
      </c>
      <c r="AE116" s="83">
        <v>0.26808234666666664</v>
      </c>
      <c r="AF116" s="83">
        <v>7.0000000000000007E-2</v>
      </c>
      <c r="AG116" s="83">
        <v>7.0000000000000007E-2</v>
      </c>
      <c r="AH116" s="83">
        <v>7.0000000000000007E-2</v>
      </c>
      <c r="AI116" s="83">
        <v>7.0000000000000007E-2</v>
      </c>
      <c r="AJ116" s="83">
        <v>7.0000000000000007E-2</v>
      </c>
    </row>
    <row r="117" spans="1:36">
      <c r="A117" s="15" t="s">
        <v>1452</v>
      </c>
      <c r="B117" s="105">
        <v>42409</v>
      </c>
      <c r="C117" s="106">
        <v>0.42638888888888887</v>
      </c>
      <c r="D117" s="15" t="s">
        <v>2395</v>
      </c>
      <c r="E117" s="10">
        <v>64</v>
      </c>
      <c r="F117" s="15">
        <v>3</v>
      </c>
      <c r="G117" s="12">
        <v>4.6875E-2</v>
      </c>
      <c r="H117" s="13">
        <v>6.9746499000000003E-2</v>
      </c>
      <c r="I117" s="15">
        <v>314.15899999999999</v>
      </c>
      <c r="J117" s="15">
        <v>0.34873249500000003</v>
      </c>
      <c r="K117" s="15">
        <v>5</v>
      </c>
      <c r="L117" s="83">
        <v>300.28651808506305</v>
      </c>
      <c r="M117" s="15">
        <v>1789</v>
      </c>
      <c r="N117" s="20" t="s">
        <v>2459</v>
      </c>
      <c r="O117" s="20" t="s">
        <v>1468</v>
      </c>
      <c r="P117" s="15" t="s">
        <v>1828</v>
      </c>
      <c r="Q117" s="15" t="s">
        <v>1893</v>
      </c>
      <c r="R117" s="15"/>
      <c r="S117" s="94">
        <v>2</v>
      </c>
      <c r="T117" s="94">
        <v>23</v>
      </c>
      <c r="U117" s="15">
        <v>0.9</v>
      </c>
      <c r="V117" s="94" t="s">
        <v>2417</v>
      </c>
      <c r="W117" s="14" t="s">
        <v>2460</v>
      </c>
      <c r="X117" s="14" t="s">
        <v>2385</v>
      </c>
      <c r="Y117" s="17" t="s">
        <v>2457</v>
      </c>
      <c r="Z117" s="15" t="s">
        <v>1498</v>
      </c>
      <c r="AA117" s="83">
        <v>0.57255477750000006</v>
      </c>
      <c r="AB117" s="21"/>
    </row>
    <row r="118" spans="1:36">
      <c r="A118" s="15" t="s">
        <v>1452</v>
      </c>
      <c r="B118" s="105">
        <v>42422</v>
      </c>
      <c r="C118" s="106">
        <v>0.38680555555555557</v>
      </c>
      <c r="D118" s="15" t="s">
        <v>2395</v>
      </c>
      <c r="E118" s="10">
        <v>63</v>
      </c>
      <c r="F118" s="15">
        <v>3</v>
      </c>
      <c r="G118" s="12">
        <v>4.7619047619047616E-2</v>
      </c>
      <c r="H118" s="13">
        <v>6.9746499000000003E-2</v>
      </c>
      <c r="I118" s="15">
        <v>314.15899999999999</v>
      </c>
      <c r="J118" s="15">
        <v>0.34873249500000003</v>
      </c>
      <c r="K118" s="15">
        <v>5</v>
      </c>
      <c r="L118" s="83">
        <v>300.28651808506305</v>
      </c>
      <c r="M118" s="15">
        <v>95</v>
      </c>
      <c r="N118" s="20" t="s">
        <v>23</v>
      </c>
      <c r="O118" s="14" t="s">
        <v>1467</v>
      </c>
      <c r="P118" s="15" t="s">
        <v>1515</v>
      </c>
      <c r="Q118" s="15" t="s">
        <v>1893</v>
      </c>
      <c r="R118" s="15"/>
      <c r="S118" s="94">
        <v>4</v>
      </c>
      <c r="T118" s="94">
        <v>4</v>
      </c>
      <c r="U118" s="15">
        <v>13</v>
      </c>
      <c r="V118" s="94" t="s">
        <v>2162</v>
      </c>
      <c r="W118" s="14" t="s">
        <v>2463</v>
      </c>
      <c r="X118" s="14" t="s">
        <v>2385</v>
      </c>
      <c r="Y118" s="17" t="s">
        <v>2464</v>
      </c>
      <c r="Z118" s="15" t="s">
        <v>1498</v>
      </c>
      <c r="AA118" s="83">
        <v>216.04714429999999</v>
      </c>
      <c r="AB118" s="21"/>
    </row>
    <row r="119" spans="1:36">
      <c r="A119" s="15" t="s">
        <v>1452</v>
      </c>
      <c r="B119" s="105">
        <v>42422</v>
      </c>
      <c r="C119" s="106">
        <v>0.38680555555555557</v>
      </c>
      <c r="D119" s="15" t="s">
        <v>2395</v>
      </c>
      <c r="E119" s="10">
        <v>63</v>
      </c>
      <c r="F119" s="15">
        <v>3</v>
      </c>
      <c r="G119" s="12">
        <v>4.7619047619047616E-2</v>
      </c>
      <c r="H119" s="13">
        <v>6.9746499000000003E-2</v>
      </c>
      <c r="I119" s="15">
        <v>314.15899999999999</v>
      </c>
      <c r="J119" s="15">
        <v>0.34873249500000003</v>
      </c>
      <c r="K119" s="15">
        <v>5</v>
      </c>
      <c r="L119" s="83">
        <v>300.28651808506305</v>
      </c>
      <c r="M119" s="15">
        <v>190</v>
      </c>
      <c r="N119" s="20" t="s">
        <v>2398</v>
      </c>
      <c r="O119" s="14" t="s">
        <v>1467</v>
      </c>
      <c r="P119" s="15" t="s">
        <v>1539</v>
      </c>
      <c r="Q119" s="15" t="s">
        <v>1893</v>
      </c>
      <c r="R119" s="15"/>
      <c r="S119" s="94">
        <v>4</v>
      </c>
      <c r="T119" s="94">
        <v>4</v>
      </c>
      <c r="U119" s="15">
        <v>6.5</v>
      </c>
      <c r="V119" s="94" t="s">
        <v>1450</v>
      </c>
      <c r="W119" s="14" t="s">
        <v>2463</v>
      </c>
      <c r="X119" s="14" t="s">
        <v>2385</v>
      </c>
      <c r="Y119" s="17" t="s">
        <v>2464</v>
      </c>
      <c r="Z119" s="15" t="s">
        <v>1498</v>
      </c>
      <c r="AA119" s="83">
        <v>99.549133124999983</v>
      </c>
      <c r="AB119" s="21"/>
    </row>
    <row r="120" spans="1:36">
      <c r="A120" s="15" t="s">
        <v>1452</v>
      </c>
      <c r="B120" s="105">
        <v>42422</v>
      </c>
      <c r="C120" s="106">
        <v>0.38680555555555557</v>
      </c>
      <c r="D120" s="15" t="s">
        <v>2395</v>
      </c>
      <c r="E120" s="10">
        <v>63</v>
      </c>
      <c r="F120" s="15">
        <v>3</v>
      </c>
      <c r="G120" s="12">
        <v>4.7619047619047616E-2</v>
      </c>
      <c r="H120" s="13">
        <v>6.9746499000000003E-2</v>
      </c>
      <c r="I120" s="15">
        <v>314.15899999999999</v>
      </c>
      <c r="J120" s="15">
        <v>0.34873249500000003</v>
      </c>
      <c r="K120" s="15">
        <v>5</v>
      </c>
      <c r="L120" s="83">
        <v>300.28651808506305</v>
      </c>
      <c r="M120" s="15">
        <v>720</v>
      </c>
      <c r="N120" s="20" t="s">
        <v>171</v>
      </c>
      <c r="O120" s="14" t="s">
        <v>1467</v>
      </c>
      <c r="P120" s="15" t="s">
        <v>1604</v>
      </c>
      <c r="Q120" s="15" t="s">
        <v>2465</v>
      </c>
      <c r="R120" s="15"/>
      <c r="S120" s="94">
        <v>1</v>
      </c>
      <c r="T120" s="94">
        <v>1</v>
      </c>
      <c r="U120" s="15">
        <v>38.9</v>
      </c>
      <c r="V120" s="94" t="s">
        <v>1450</v>
      </c>
      <c r="W120" s="14" t="s">
        <v>2463</v>
      </c>
      <c r="X120" s="14" t="s">
        <v>2385</v>
      </c>
      <c r="Y120" s="17" t="s">
        <v>2464</v>
      </c>
      <c r="Z120" s="15" t="s">
        <v>1528</v>
      </c>
      <c r="AA120" s="83">
        <v>108.91999999999999</v>
      </c>
      <c r="AB120" s="21"/>
    </row>
    <row r="121" spans="1:36">
      <c r="A121" s="15" t="s">
        <v>1452</v>
      </c>
      <c r="B121" s="105">
        <v>42422</v>
      </c>
      <c r="C121" s="106">
        <v>0.38680555555555557</v>
      </c>
      <c r="D121" s="15" t="s">
        <v>2395</v>
      </c>
      <c r="E121" s="10">
        <v>63</v>
      </c>
      <c r="F121" s="15">
        <v>3</v>
      </c>
      <c r="G121" s="12">
        <v>4.7619047619047616E-2</v>
      </c>
      <c r="H121" s="13">
        <v>6.9746499000000003E-2</v>
      </c>
      <c r="I121" s="15">
        <v>314.15899999999999</v>
      </c>
      <c r="J121" s="15">
        <v>0.34873249500000003</v>
      </c>
      <c r="K121" s="15">
        <v>5</v>
      </c>
      <c r="L121" s="83">
        <v>300.28651808506305</v>
      </c>
      <c r="M121" s="15">
        <v>1037</v>
      </c>
      <c r="N121" s="20" t="s">
        <v>431</v>
      </c>
      <c r="O121" s="20" t="s">
        <v>1468</v>
      </c>
      <c r="P121" s="15" t="s">
        <v>1687</v>
      </c>
      <c r="Q121" s="15" t="s">
        <v>1893</v>
      </c>
      <c r="R121" s="15"/>
      <c r="S121" s="94">
        <v>9</v>
      </c>
      <c r="T121" s="94">
        <v>9</v>
      </c>
      <c r="U121" s="15">
        <v>4.5999999999999996</v>
      </c>
      <c r="V121" s="94" t="s">
        <v>1450</v>
      </c>
      <c r="W121" s="14" t="s">
        <v>2463</v>
      </c>
      <c r="X121" s="14" t="s">
        <v>2385</v>
      </c>
      <c r="Y121" s="17" t="s">
        <v>2464</v>
      </c>
      <c r="Z121" s="15" t="s">
        <v>1690</v>
      </c>
      <c r="AA121" s="83">
        <v>50.964967373333316</v>
      </c>
      <c r="AB121" s="21"/>
    </row>
    <row r="122" spans="1:36">
      <c r="A122" s="15" t="s">
        <v>1452</v>
      </c>
      <c r="B122" s="105">
        <v>42422</v>
      </c>
      <c r="C122" s="106">
        <v>0.38680555555555557</v>
      </c>
      <c r="D122" s="15" t="s">
        <v>2395</v>
      </c>
      <c r="E122" s="10">
        <v>63</v>
      </c>
      <c r="F122" s="15">
        <v>3</v>
      </c>
      <c r="G122" s="12">
        <v>4.7619047619047616E-2</v>
      </c>
      <c r="H122" s="13">
        <v>6.9746499000000003E-2</v>
      </c>
      <c r="I122" s="15">
        <v>314.15899999999999</v>
      </c>
      <c r="J122" s="15">
        <v>0.34873249500000003</v>
      </c>
      <c r="K122" s="15">
        <v>5</v>
      </c>
      <c r="L122" s="83">
        <v>300.28651808506305</v>
      </c>
      <c r="M122" s="15">
        <v>1134</v>
      </c>
      <c r="N122" s="14" t="s">
        <v>1025</v>
      </c>
      <c r="O122" s="20" t="s">
        <v>1468</v>
      </c>
      <c r="P122" s="15" t="s">
        <v>1724</v>
      </c>
      <c r="Q122" s="15" t="s">
        <v>1922</v>
      </c>
      <c r="R122" s="15"/>
      <c r="S122" s="94">
        <v>2</v>
      </c>
      <c r="T122" s="94">
        <v>2</v>
      </c>
      <c r="U122" s="15">
        <v>18.5</v>
      </c>
      <c r="V122" s="94" t="s">
        <v>1450</v>
      </c>
      <c r="W122" s="14" t="s">
        <v>2463</v>
      </c>
      <c r="X122" s="14" t="s">
        <v>2385</v>
      </c>
      <c r="Y122" s="17" t="s">
        <v>2464</v>
      </c>
      <c r="Z122" s="15" t="s">
        <v>1677</v>
      </c>
      <c r="AA122" s="83">
        <v>34.968514691666655</v>
      </c>
      <c r="AB122" s="21"/>
    </row>
    <row r="123" spans="1:36">
      <c r="A123" s="15" t="s">
        <v>1452</v>
      </c>
      <c r="B123" s="105">
        <v>42422</v>
      </c>
      <c r="C123" s="106">
        <v>0.38680555555555557</v>
      </c>
      <c r="D123" s="15" t="s">
        <v>2395</v>
      </c>
      <c r="E123" s="10">
        <v>63</v>
      </c>
      <c r="F123" s="15">
        <v>3</v>
      </c>
      <c r="G123" s="12">
        <v>4.7619047619047616E-2</v>
      </c>
      <c r="H123" s="13">
        <v>6.9746499000000003E-2</v>
      </c>
      <c r="I123" s="15">
        <v>314.15899999999999</v>
      </c>
      <c r="J123" s="15">
        <v>0.34873249500000003</v>
      </c>
      <c r="K123" s="15">
        <v>5</v>
      </c>
      <c r="L123" s="83">
        <v>300.28651808506305</v>
      </c>
      <c r="M123" s="15">
        <v>1733</v>
      </c>
      <c r="N123" s="20" t="s">
        <v>2452</v>
      </c>
      <c r="O123" s="20" t="s">
        <v>1468</v>
      </c>
      <c r="P123" s="15" t="s">
        <v>1800</v>
      </c>
      <c r="Q123" s="15" t="s">
        <v>2453</v>
      </c>
      <c r="R123" s="15"/>
      <c r="S123" s="94">
        <v>3</v>
      </c>
      <c r="T123" s="94">
        <v>3</v>
      </c>
      <c r="U123" s="15">
        <v>5.6</v>
      </c>
      <c r="V123" s="94" t="s">
        <v>1450</v>
      </c>
      <c r="W123" s="14" t="s">
        <v>2463</v>
      </c>
      <c r="X123" s="14" t="s">
        <v>2385</v>
      </c>
      <c r="Y123" s="17" t="s">
        <v>2464</v>
      </c>
      <c r="Z123" s="15" t="s">
        <v>1787</v>
      </c>
      <c r="AA123" s="83">
        <v>76.353203359999995</v>
      </c>
      <c r="AB123" s="21"/>
    </row>
    <row r="124" spans="1:36">
      <c r="A124" s="15" t="s">
        <v>1452</v>
      </c>
      <c r="B124" s="105">
        <v>42422</v>
      </c>
      <c r="C124" s="106">
        <v>0.38680555555555557</v>
      </c>
      <c r="D124" s="15" t="s">
        <v>2395</v>
      </c>
      <c r="E124" s="10">
        <v>63</v>
      </c>
      <c r="F124" s="15">
        <v>3</v>
      </c>
      <c r="G124" s="12">
        <v>4.7619047619047616E-2</v>
      </c>
      <c r="H124" s="13">
        <v>6.9746499000000003E-2</v>
      </c>
      <c r="I124" s="15">
        <v>314.15899999999999</v>
      </c>
      <c r="J124" s="15">
        <v>0.34873249500000003</v>
      </c>
      <c r="K124" s="15">
        <v>5</v>
      </c>
      <c r="L124" s="83">
        <v>300.28651808506305</v>
      </c>
      <c r="M124" s="15">
        <v>1419</v>
      </c>
      <c r="N124" s="20" t="s">
        <v>1415</v>
      </c>
      <c r="O124" s="20" t="s">
        <v>1468</v>
      </c>
      <c r="P124" s="15" t="s">
        <v>1815</v>
      </c>
      <c r="Q124" s="15" t="s">
        <v>1934</v>
      </c>
      <c r="R124" s="15"/>
      <c r="S124" s="94">
        <v>558</v>
      </c>
      <c r="T124" s="94">
        <v>1147</v>
      </c>
      <c r="U124" s="15">
        <v>0.65</v>
      </c>
      <c r="V124" s="94" t="s">
        <v>2162</v>
      </c>
      <c r="W124" s="14" t="s">
        <v>2463</v>
      </c>
      <c r="X124" s="14" t="s">
        <v>2385</v>
      </c>
      <c r="Y124" s="17" t="s">
        <v>2464</v>
      </c>
      <c r="Z124" s="15" t="s">
        <v>1690</v>
      </c>
      <c r="AA124" s="26">
        <v>0.26808234666666664</v>
      </c>
      <c r="AB124" s="26">
        <v>0.26808234666666664</v>
      </c>
      <c r="AC124" s="26">
        <v>0.26808234666666664</v>
      </c>
      <c r="AD124" s="83">
        <v>0.26808234666666664</v>
      </c>
      <c r="AE124" s="83">
        <v>0.26808234666666664</v>
      </c>
      <c r="AF124" s="83">
        <v>7.0000000000000007E-2</v>
      </c>
      <c r="AG124" s="83">
        <v>7.0000000000000007E-2</v>
      </c>
      <c r="AH124" s="83">
        <v>7.0000000000000007E-2</v>
      </c>
      <c r="AI124" s="83">
        <v>7.0000000000000007E-2</v>
      </c>
      <c r="AJ124" s="83">
        <v>7.0000000000000007E-2</v>
      </c>
    </row>
    <row r="125" spans="1:36">
      <c r="A125" s="15" t="s">
        <v>1452</v>
      </c>
      <c r="B125" s="105">
        <v>42422</v>
      </c>
      <c r="C125" s="106">
        <v>0.38680555555555557</v>
      </c>
      <c r="D125" s="15" t="s">
        <v>2395</v>
      </c>
      <c r="E125" s="10">
        <v>63</v>
      </c>
      <c r="F125" s="15">
        <v>3</v>
      </c>
      <c r="G125" s="12">
        <v>4.7619047619047616E-2</v>
      </c>
      <c r="H125" s="13">
        <v>6.9746499000000003E-2</v>
      </c>
      <c r="I125" s="15">
        <v>314.15899999999999</v>
      </c>
      <c r="J125" s="15">
        <v>0.34873249500000003</v>
      </c>
      <c r="K125" s="15">
        <v>5</v>
      </c>
      <c r="L125" s="83">
        <v>300.28651808506305</v>
      </c>
      <c r="M125" s="15">
        <v>1789</v>
      </c>
      <c r="N125" s="20" t="s">
        <v>2459</v>
      </c>
      <c r="O125" s="20" t="s">
        <v>1468</v>
      </c>
      <c r="P125" s="15" t="s">
        <v>1828</v>
      </c>
      <c r="Q125" s="15" t="s">
        <v>1893</v>
      </c>
      <c r="R125" s="15"/>
      <c r="S125" s="94">
        <v>2</v>
      </c>
      <c r="T125" s="94">
        <v>19</v>
      </c>
      <c r="U125" s="15">
        <v>0.9</v>
      </c>
      <c r="V125" s="94" t="s">
        <v>2417</v>
      </c>
      <c r="W125" s="14" t="s">
        <v>2463</v>
      </c>
      <c r="X125" s="14" t="s">
        <v>2385</v>
      </c>
      <c r="Y125" s="17" t="s">
        <v>2464</v>
      </c>
      <c r="Z125" s="15" t="s">
        <v>1498</v>
      </c>
      <c r="AA125" s="83">
        <v>0.57255477750000006</v>
      </c>
      <c r="AB125" s="21"/>
    </row>
    <row r="126" spans="1:36">
      <c r="A126" s="15" t="s">
        <v>1452</v>
      </c>
      <c r="B126" s="105">
        <v>42422</v>
      </c>
      <c r="C126" s="106">
        <v>0.38680555555555557</v>
      </c>
      <c r="D126" s="15" t="s">
        <v>2395</v>
      </c>
      <c r="E126" s="10">
        <v>63</v>
      </c>
      <c r="F126" s="15">
        <v>3</v>
      </c>
      <c r="G126" s="12">
        <v>4.7619047619047616E-2</v>
      </c>
      <c r="H126" s="13">
        <v>6.9746499000000003E-2</v>
      </c>
      <c r="I126" s="15">
        <v>314.15899999999999</v>
      </c>
      <c r="J126" s="15">
        <v>0.34873249500000003</v>
      </c>
      <c r="K126" s="15">
        <v>5</v>
      </c>
      <c r="L126" s="83">
        <v>300.28651808506305</v>
      </c>
      <c r="M126" s="15">
        <v>1709</v>
      </c>
      <c r="N126" s="20" t="s">
        <v>2442</v>
      </c>
      <c r="O126" s="20" t="s">
        <v>1468</v>
      </c>
      <c r="P126" s="15" t="s">
        <v>1841</v>
      </c>
      <c r="Q126" s="15" t="s">
        <v>1893</v>
      </c>
      <c r="R126" s="15"/>
      <c r="S126" s="94">
        <v>2</v>
      </c>
      <c r="T126" s="94">
        <v>28</v>
      </c>
      <c r="U126" s="15">
        <v>1.9</v>
      </c>
      <c r="V126" s="94" t="s">
        <v>2417</v>
      </c>
      <c r="W126" s="14" t="s">
        <v>2463</v>
      </c>
      <c r="X126" s="14" t="s">
        <v>2385</v>
      </c>
      <c r="Y126" s="17" t="s">
        <v>2464</v>
      </c>
      <c r="Z126" s="15" t="s">
        <v>1498</v>
      </c>
      <c r="AA126" s="83">
        <v>1.2087267524999998</v>
      </c>
      <c r="AB126" s="21"/>
    </row>
    <row r="127" spans="1:36">
      <c r="A127" s="15" t="s">
        <v>1452</v>
      </c>
      <c r="B127" s="105">
        <v>42422</v>
      </c>
      <c r="C127" s="106">
        <v>0.38680555555555557</v>
      </c>
      <c r="D127" s="15" t="s">
        <v>2395</v>
      </c>
      <c r="E127" s="10">
        <v>63</v>
      </c>
      <c r="F127" s="15">
        <v>3</v>
      </c>
      <c r="G127" s="12">
        <v>4.7619047619047616E-2</v>
      </c>
      <c r="H127" s="13">
        <v>6.9746499000000003E-2</v>
      </c>
      <c r="I127" s="15">
        <v>314.15899999999999</v>
      </c>
      <c r="J127" s="15">
        <v>0.34873249500000003</v>
      </c>
      <c r="K127" s="15">
        <v>5</v>
      </c>
      <c r="L127" s="83">
        <v>300.28651808506305</v>
      </c>
      <c r="M127" s="15">
        <v>1519</v>
      </c>
      <c r="N127" s="14" t="s">
        <v>1164</v>
      </c>
      <c r="O127" s="20" t="s">
        <v>1468</v>
      </c>
      <c r="P127" s="15" t="s">
        <v>1850</v>
      </c>
      <c r="Q127" s="15" t="s">
        <v>1893</v>
      </c>
      <c r="R127" s="15"/>
      <c r="S127" s="94">
        <v>1</v>
      </c>
      <c r="T127" s="94">
        <v>6</v>
      </c>
      <c r="U127" s="15">
        <v>1.9</v>
      </c>
      <c r="V127" s="94" t="s">
        <v>2162</v>
      </c>
      <c r="W127" s="14" t="s">
        <v>2463</v>
      </c>
      <c r="X127" s="14" t="s">
        <v>2385</v>
      </c>
      <c r="Y127" s="17" t="s">
        <v>2464</v>
      </c>
      <c r="Z127" s="15" t="s">
        <v>1690</v>
      </c>
      <c r="AA127" s="83">
        <v>3.5913609683333325</v>
      </c>
      <c r="AB127" s="21"/>
    </row>
    <row r="128" spans="1:36">
      <c r="A128" s="15" t="s">
        <v>1452</v>
      </c>
      <c r="B128" s="105">
        <v>42422</v>
      </c>
      <c r="C128" s="106">
        <v>0.38680555555555557</v>
      </c>
      <c r="D128" s="15" t="s">
        <v>2395</v>
      </c>
      <c r="E128" s="10">
        <v>63</v>
      </c>
      <c r="F128" s="15">
        <v>3</v>
      </c>
      <c r="G128" s="12">
        <v>4.7619047619047616E-2</v>
      </c>
      <c r="H128" s="13">
        <v>6.9746499000000003E-2</v>
      </c>
      <c r="I128" s="15">
        <v>314.15899999999999</v>
      </c>
      <c r="J128" s="15">
        <v>0.34873249500000003</v>
      </c>
      <c r="K128" s="15">
        <v>5</v>
      </c>
      <c r="L128" s="83">
        <v>300.28651808506305</v>
      </c>
      <c r="M128" s="15">
        <v>1588</v>
      </c>
      <c r="N128" s="20" t="s">
        <v>316</v>
      </c>
      <c r="O128" s="20" t="s">
        <v>1468</v>
      </c>
      <c r="P128" s="15" t="s">
        <v>1872</v>
      </c>
      <c r="Q128" s="15" t="s">
        <v>1893</v>
      </c>
      <c r="R128" s="15"/>
      <c r="S128" s="94">
        <v>1</v>
      </c>
      <c r="T128" s="94">
        <v>1</v>
      </c>
      <c r="U128" s="15">
        <v>17.600000000000001</v>
      </c>
      <c r="V128" s="94" t="s">
        <v>1450</v>
      </c>
      <c r="W128" s="14" t="s">
        <v>2463</v>
      </c>
      <c r="X128" s="14" t="s">
        <v>2385</v>
      </c>
      <c r="Y128" s="17" t="s">
        <v>2464</v>
      </c>
      <c r="Z128" s="15" t="s">
        <v>1667</v>
      </c>
      <c r="AA128" s="83">
        <v>1317.7922853333332</v>
      </c>
      <c r="AB128" s="21"/>
    </row>
    <row r="129" spans="1:36">
      <c r="A129" s="15" t="s">
        <v>1452</v>
      </c>
      <c r="B129" s="105">
        <v>42423</v>
      </c>
      <c r="C129" s="106">
        <v>0.41180555555555598</v>
      </c>
      <c r="D129" s="15" t="s">
        <v>2430</v>
      </c>
      <c r="E129" s="10">
        <v>65</v>
      </c>
      <c r="F129" s="15">
        <v>5</v>
      </c>
      <c r="G129" s="12">
        <v>7.6923076923076927E-2</v>
      </c>
      <c r="H129" s="13">
        <v>6.9746499000000003E-2</v>
      </c>
      <c r="I129" s="15">
        <v>314.15899999999999</v>
      </c>
      <c r="J129" s="15">
        <v>0.41847899399999999</v>
      </c>
      <c r="K129" s="15">
        <v>6</v>
      </c>
      <c r="L129" s="83">
        <v>150.14325904253153</v>
      </c>
      <c r="M129" s="15">
        <v>46</v>
      </c>
      <c r="N129" s="20" t="s">
        <v>18</v>
      </c>
      <c r="O129" s="14" t="s">
        <v>1467</v>
      </c>
      <c r="P129" s="15" t="s">
        <v>1496</v>
      </c>
      <c r="Q129" s="15" t="s">
        <v>1893</v>
      </c>
      <c r="R129" s="15"/>
      <c r="S129" s="94">
        <v>1</v>
      </c>
      <c r="T129" s="94">
        <v>1</v>
      </c>
      <c r="U129" s="15">
        <v>8.3000000000000007</v>
      </c>
      <c r="V129" s="94" t="s">
        <v>1450</v>
      </c>
      <c r="W129" s="14" t="s">
        <v>2469</v>
      </c>
      <c r="X129" s="14" t="s">
        <v>2385</v>
      </c>
      <c r="Y129" s="17" t="s">
        <v>2438</v>
      </c>
      <c r="Z129" s="15" t="s">
        <v>1495</v>
      </c>
      <c r="AA129" s="83">
        <v>72.358671675000011</v>
      </c>
      <c r="AB129" s="21"/>
    </row>
    <row r="130" spans="1:36">
      <c r="A130" s="15" t="s">
        <v>1452</v>
      </c>
      <c r="B130" s="105">
        <v>42423</v>
      </c>
      <c r="C130" s="106">
        <v>0.41180555555555598</v>
      </c>
      <c r="D130" s="15" t="s">
        <v>2430</v>
      </c>
      <c r="E130" s="10">
        <v>65</v>
      </c>
      <c r="F130" s="15">
        <v>5</v>
      </c>
      <c r="G130" s="12">
        <v>7.6923076923076927E-2</v>
      </c>
      <c r="H130" s="13">
        <v>6.9746499000000003E-2</v>
      </c>
      <c r="I130" s="15">
        <v>314.15899999999999</v>
      </c>
      <c r="J130" s="15">
        <v>0.41847899399999999</v>
      </c>
      <c r="K130" s="15">
        <v>6</v>
      </c>
      <c r="L130" s="83">
        <v>150.14325904253153</v>
      </c>
      <c r="M130" s="15">
        <v>190</v>
      </c>
      <c r="N130" s="20" t="s">
        <v>2398</v>
      </c>
      <c r="O130" s="14" t="s">
        <v>1467</v>
      </c>
      <c r="P130" s="15" t="s">
        <v>1539</v>
      </c>
      <c r="Q130" s="15" t="s">
        <v>1893</v>
      </c>
      <c r="R130" s="15"/>
      <c r="S130" s="94">
        <v>1</v>
      </c>
      <c r="T130" s="94">
        <v>1</v>
      </c>
      <c r="U130" s="15">
        <v>3.7</v>
      </c>
      <c r="V130" s="94" t="s">
        <v>1450</v>
      </c>
      <c r="W130" s="14" t="s">
        <v>2469</v>
      </c>
      <c r="X130" s="14" t="s">
        <v>2385</v>
      </c>
      <c r="Y130" s="17" t="s">
        <v>2438</v>
      </c>
      <c r="Z130" s="15" t="s">
        <v>1498</v>
      </c>
      <c r="AA130" s="83">
        <v>32.256275325000004</v>
      </c>
      <c r="AB130" s="21"/>
    </row>
    <row r="131" spans="1:36" ht="12.6" customHeight="1">
      <c r="A131" s="15" t="s">
        <v>1452</v>
      </c>
      <c r="B131" s="105">
        <v>42423</v>
      </c>
      <c r="C131" s="106">
        <v>0.41180555555555598</v>
      </c>
      <c r="D131" s="15" t="s">
        <v>2430</v>
      </c>
      <c r="E131" s="10">
        <v>65</v>
      </c>
      <c r="F131" s="15">
        <v>5</v>
      </c>
      <c r="G131" s="12">
        <v>7.6923076923076927E-2</v>
      </c>
      <c r="H131" s="13">
        <v>6.9746499000000003E-2</v>
      </c>
      <c r="I131" s="15">
        <v>314.15899999999999</v>
      </c>
      <c r="J131" s="15">
        <v>0.41847899399999999</v>
      </c>
      <c r="K131" s="15">
        <v>6</v>
      </c>
      <c r="L131" s="83">
        <v>150.14325904253153</v>
      </c>
      <c r="M131" s="15">
        <v>631</v>
      </c>
      <c r="N131" s="20" t="s">
        <v>13</v>
      </c>
      <c r="O131" s="14" t="s">
        <v>1467</v>
      </c>
      <c r="P131" s="15" t="s">
        <v>1600</v>
      </c>
      <c r="Q131" s="15" t="s">
        <v>1893</v>
      </c>
      <c r="R131" s="15"/>
      <c r="S131" s="94">
        <v>4</v>
      </c>
      <c r="T131" s="94">
        <v>4</v>
      </c>
      <c r="U131" s="15">
        <v>20.399999999999999</v>
      </c>
      <c r="V131" s="94" t="s">
        <v>1450</v>
      </c>
      <c r="W131" s="14" t="s">
        <v>2469</v>
      </c>
      <c r="X131" s="14" t="s">
        <v>2385</v>
      </c>
      <c r="Y131" s="17" t="s">
        <v>2466</v>
      </c>
      <c r="Z131" s="15" t="s">
        <v>1495</v>
      </c>
      <c r="AA131" s="83">
        <v>221.10510419999991</v>
      </c>
      <c r="AB131" s="21"/>
    </row>
    <row r="132" spans="1:36">
      <c r="A132" s="15" t="s">
        <v>1452</v>
      </c>
      <c r="B132" s="105">
        <v>42423</v>
      </c>
      <c r="C132" s="106">
        <v>0.41180555555555598</v>
      </c>
      <c r="D132" s="15" t="s">
        <v>2430</v>
      </c>
      <c r="E132" s="10">
        <v>65</v>
      </c>
      <c r="F132" s="15">
        <v>5</v>
      </c>
      <c r="G132" s="12">
        <v>7.6923076923076927E-2</v>
      </c>
      <c r="H132" s="13">
        <v>6.9746499000000003E-2</v>
      </c>
      <c r="I132" s="15">
        <v>314.15899999999999</v>
      </c>
      <c r="J132" s="15">
        <v>0.41847899399999999</v>
      </c>
      <c r="K132" s="15">
        <v>6</v>
      </c>
      <c r="L132" s="83">
        <v>150.14325904253153</v>
      </c>
      <c r="M132" s="15">
        <v>664</v>
      </c>
      <c r="N132" s="20" t="s">
        <v>158</v>
      </c>
      <c r="O132" s="14" t="s">
        <v>1467</v>
      </c>
      <c r="P132" s="15" t="s">
        <v>1604</v>
      </c>
      <c r="Q132" s="15" t="s">
        <v>1911</v>
      </c>
      <c r="R132" s="15"/>
      <c r="S132" s="94">
        <v>1</v>
      </c>
      <c r="T132" s="94">
        <v>1</v>
      </c>
      <c r="U132" s="15">
        <v>66.7</v>
      </c>
      <c r="V132" s="94" t="s">
        <v>1450</v>
      </c>
      <c r="W132" s="14" t="s">
        <v>2469</v>
      </c>
      <c r="X132" s="14" t="s">
        <v>2385</v>
      </c>
      <c r="Y132" s="17" t="s">
        <v>2438</v>
      </c>
      <c r="Z132" s="15" t="s">
        <v>1528</v>
      </c>
      <c r="AA132" s="83">
        <v>186.76</v>
      </c>
      <c r="AB132" s="21"/>
    </row>
    <row r="133" spans="1:36">
      <c r="A133" s="15" t="s">
        <v>1452</v>
      </c>
      <c r="B133" s="105">
        <v>42423</v>
      </c>
      <c r="C133" s="106">
        <v>0.41180555555555598</v>
      </c>
      <c r="D133" s="15" t="s">
        <v>2430</v>
      </c>
      <c r="E133" s="10">
        <v>65</v>
      </c>
      <c r="F133" s="15">
        <v>5</v>
      </c>
      <c r="G133" s="12">
        <v>7.6923076923076927E-2</v>
      </c>
      <c r="H133" s="13">
        <v>6.9746499000000003E-2</v>
      </c>
      <c r="I133" s="15">
        <v>314.15899999999999</v>
      </c>
      <c r="J133" s="15">
        <v>0.41847899399999999</v>
      </c>
      <c r="K133" s="15">
        <v>6</v>
      </c>
      <c r="L133" s="83">
        <v>150.14325904253153</v>
      </c>
      <c r="M133" s="15">
        <v>749</v>
      </c>
      <c r="N133" s="20" t="s">
        <v>858</v>
      </c>
      <c r="O133" s="14" t="s">
        <v>1467</v>
      </c>
      <c r="P133" s="15" t="s">
        <v>1604</v>
      </c>
      <c r="Q133" s="15" t="s">
        <v>1893</v>
      </c>
      <c r="R133" s="15"/>
      <c r="S133" s="94">
        <v>4</v>
      </c>
      <c r="T133" s="94">
        <v>4</v>
      </c>
      <c r="U133" s="15">
        <v>33.299999999999997</v>
      </c>
      <c r="V133" s="94" t="s">
        <v>1450</v>
      </c>
      <c r="W133" s="14" t="s">
        <v>2469</v>
      </c>
      <c r="X133" s="14" t="s">
        <v>2385</v>
      </c>
      <c r="Y133" s="17" t="s">
        <v>2466</v>
      </c>
      <c r="Z133" s="15" t="s">
        <v>1528</v>
      </c>
      <c r="AA133" s="83">
        <v>308.02500000000003</v>
      </c>
      <c r="AB133" s="21"/>
    </row>
    <row r="134" spans="1:36">
      <c r="A134" s="15" t="s">
        <v>1452</v>
      </c>
      <c r="B134" s="105">
        <v>42423</v>
      </c>
      <c r="C134" s="106">
        <v>0.41180555555555598</v>
      </c>
      <c r="D134" s="15" t="s">
        <v>2430</v>
      </c>
      <c r="E134" s="10">
        <v>65</v>
      </c>
      <c r="F134" s="15">
        <v>5</v>
      </c>
      <c r="G134" s="12">
        <v>7.6923076923076927E-2</v>
      </c>
      <c r="H134" s="13">
        <v>6.9746499000000003E-2</v>
      </c>
      <c r="I134" s="15">
        <v>314.15899999999999</v>
      </c>
      <c r="J134" s="15">
        <v>0.41847899399999999</v>
      </c>
      <c r="K134" s="15">
        <v>6</v>
      </c>
      <c r="L134" s="83">
        <v>150.14325904253153</v>
      </c>
      <c r="M134" s="15">
        <v>1005</v>
      </c>
      <c r="N134" s="20" t="s">
        <v>2433</v>
      </c>
      <c r="O134" s="14" t="s">
        <v>1467</v>
      </c>
      <c r="P134" s="15" t="s">
        <v>1664</v>
      </c>
      <c r="Q134" s="15" t="s">
        <v>1893</v>
      </c>
      <c r="R134" s="15"/>
      <c r="S134" s="94">
        <v>8</v>
      </c>
      <c r="T134" s="94">
        <v>8</v>
      </c>
      <c r="U134" s="15">
        <v>18.5</v>
      </c>
      <c r="V134" s="94" t="s">
        <v>1450</v>
      </c>
      <c r="W134" s="14" t="s">
        <v>2469</v>
      </c>
      <c r="X134" s="14" t="s">
        <v>2385</v>
      </c>
      <c r="Y134" s="17" t="s">
        <v>2467</v>
      </c>
      <c r="Z134" s="15" t="s">
        <v>1495</v>
      </c>
      <c r="AA134" s="83">
        <v>537.60458874999995</v>
      </c>
      <c r="AB134" s="21"/>
    </row>
    <row r="135" spans="1:36">
      <c r="A135" s="15" t="s">
        <v>1452</v>
      </c>
      <c r="B135" s="105">
        <v>42423</v>
      </c>
      <c r="C135" s="106">
        <v>0.41180555555555598</v>
      </c>
      <c r="D135" s="15" t="s">
        <v>2430</v>
      </c>
      <c r="E135" s="10">
        <v>65</v>
      </c>
      <c r="F135" s="15">
        <v>5</v>
      </c>
      <c r="G135" s="12">
        <v>7.6923076923076927E-2</v>
      </c>
      <c r="H135" s="13">
        <v>6.9746499000000003E-2</v>
      </c>
      <c r="I135" s="15">
        <v>314.15899999999999</v>
      </c>
      <c r="J135" s="15">
        <v>0.41847899399999999</v>
      </c>
      <c r="K135" s="15">
        <v>6</v>
      </c>
      <c r="L135" s="83">
        <v>150.14325904253153</v>
      </c>
      <c r="M135" s="15">
        <v>1031</v>
      </c>
      <c r="N135" s="20" t="s">
        <v>2468</v>
      </c>
      <c r="O135" s="20" t="s">
        <v>1468</v>
      </c>
      <c r="P135" s="15" t="s">
        <v>1684</v>
      </c>
      <c r="Q135" s="15" t="s">
        <v>1893</v>
      </c>
      <c r="R135" s="15"/>
      <c r="S135" s="94">
        <v>1</v>
      </c>
      <c r="T135" s="94">
        <v>1</v>
      </c>
      <c r="U135" s="15">
        <v>8.3000000000000007</v>
      </c>
      <c r="V135" s="94" t="s">
        <v>1450</v>
      </c>
      <c r="W135" s="14" t="s">
        <v>2469</v>
      </c>
      <c r="X135" s="14" t="s">
        <v>2385</v>
      </c>
      <c r="Y135" s="17" t="s">
        <v>2438</v>
      </c>
      <c r="Z135" s="15" t="s">
        <v>1690</v>
      </c>
      <c r="AA135" s="83">
        <v>216.4241351</v>
      </c>
      <c r="AB135" s="21"/>
    </row>
    <row r="136" spans="1:36">
      <c r="A136" s="15" t="s">
        <v>1452</v>
      </c>
      <c r="B136" s="105">
        <v>42423</v>
      </c>
      <c r="C136" s="106">
        <v>0.41180555555555598</v>
      </c>
      <c r="D136" s="15" t="s">
        <v>2430</v>
      </c>
      <c r="E136" s="10">
        <v>65</v>
      </c>
      <c r="F136" s="15">
        <v>5</v>
      </c>
      <c r="G136" s="12">
        <v>7.6923076923076927E-2</v>
      </c>
      <c r="H136" s="13">
        <v>6.9746499000000003E-2</v>
      </c>
      <c r="I136" s="15">
        <v>314.15899999999999</v>
      </c>
      <c r="J136" s="15">
        <v>0.41847899399999999</v>
      </c>
      <c r="K136" s="15">
        <v>6</v>
      </c>
      <c r="L136" s="83">
        <v>150.14325904253153</v>
      </c>
      <c r="M136" s="15">
        <v>1037</v>
      </c>
      <c r="N136" s="20" t="s">
        <v>431</v>
      </c>
      <c r="O136" s="20" t="s">
        <v>1468</v>
      </c>
      <c r="P136" s="15" t="s">
        <v>1687</v>
      </c>
      <c r="Q136" s="15" t="s">
        <v>1893</v>
      </c>
      <c r="R136" s="15"/>
      <c r="S136" s="94">
        <v>17</v>
      </c>
      <c r="T136" s="94">
        <v>17</v>
      </c>
      <c r="U136" s="15">
        <v>5.6</v>
      </c>
      <c r="V136" s="94" t="s">
        <v>1450</v>
      </c>
      <c r="W136" s="14" t="s">
        <v>2469</v>
      </c>
      <c r="X136" s="14" t="s">
        <v>2385</v>
      </c>
      <c r="Y136" s="17" t="s">
        <v>2438</v>
      </c>
      <c r="Z136" s="15" t="s">
        <v>1690</v>
      </c>
      <c r="AA136" s="83">
        <v>91.952244906666635</v>
      </c>
      <c r="AB136" s="21"/>
    </row>
    <row r="137" spans="1:36">
      <c r="A137" s="15" t="s">
        <v>1452</v>
      </c>
      <c r="B137" s="105">
        <v>42423</v>
      </c>
      <c r="C137" s="106">
        <v>0.41180555555555598</v>
      </c>
      <c r="D137" s="15" t="s">
        <v>2430</v>
      </c>
      <c r="E137" s="10">
        <v>65</v>
      </c>
      <c r="F137" s="15">
        <v>5</v>
      </c>
      <c r="G137" s="12">
        <v>7.6923076923076927E-2</v>
      </c>
      <c r="H137" s="13">
        <v>6.9746499000000003E-2</v>
      </c>
      <c r="I137" s="15">
        <v>314.15899999999999</v>
      </c>
      <c r="J137" s="15">
        <v>0.41847899399999999</v>
      </c>
      <c r="K137" s="15">
        <v>6</v>
      </c>
      <c r="L137" s="83">
        <v>150.14325904253153</v>
      </c>
      <c r="M137" s="15">
        <v>1305</v>
      </c>
      <c r="N137" s="20" t="s">
        <v>1285</v>
      </c>
      <c r="O137" s="20" t="s">
        <v>1468</v>
      </c>
      <c r="P137" s="20" t="s">
        <v>1777</v>
      </c>
      <c r="Q137" s="15" t="s">
        <v>1893</v>
      </c>
      <c r="R137" s="15"/>
      <c r="S137" s="94">
        <v>1</v>
      </c>
      <c r="T137" s="94">
        <v>1</v>
      </c>
      <c r="U137" s="15">
        <v>6.5</v>
      </c>
      <c r="V137" s="94" t="s">
        <v>1450</v>
      </c>
      <c r="W137" s="14" t="s">
        <v>2469</v>
      </c>
      <c r="X137" s="14" t="s">
        <v>2385</v>
      </c>
      <c r="Y137" s="17" t="s">
        <v>2438</v>
      </c>
      <c r="Z137" s="15" t="s">
        <v>1693</v>
      </c>
      <c r="AA137" s="83">
        <v>143.79319229166666</v>
      </c>
      <c r="AB137" s="21"/>
    </row>
    <row r="138" spans="1:36">
      <c r="A138" s="15" t="s">
        <v>1452</v>
      </c>
      <c r="B138" s="105">
        <v>42423</v>
      </c>
      <c r="C138" s="106">
        <v>0.41180555555555598</v>
      </c>
      <c r="D138" s="15" t="s">
        <v>2430</v>
      </c>
      <c r="E138" s="10">
        <v>65</v>
      </c>
      <c r="F138" s="15">
        <v>5</v>
      </c>
      <c r="G138" s="12">
        <v>7.6923076923076927E-2</v>
      </c>
      <c r="H138" s="13">
        <v>6.9746499000000003E-2</v>
      </c>
      <c r="I138" s="15">
        <v>314.15899999999999</v>
      </c>
      <c r="J138" s="15">
        <v>0.41847899399999999</v>
      </c>
      <c r="K138" s="15">
        <v>6</v>
      </c>
      <c r="L138" s="83">
        <v>150.14325904253153</v>
      </c>
      <c r="M138" s="15">
        <v>1419</v>
      </c>
      <c r="N138" s="20" t="s">
        <v>1415</v>
      </c>
      <c r="O138" s="20" t="s">
        <v>1468</v>
      </c>
      <c r="P138" s="15" t="s">
        <v>1815</v>
      </c>
      <c r="Q138" s="15" t="s">
        <v>1934</v>
      </c>
      <c r="R138" s="15"/>
      <c r="S138" s="94">
        <v>430</v>
      </c>
      <c r="T138" s="94">
        <v>903</v>
      </c>
      <c r="U138" s="15">
        <v>0.65</v>
      </c>
      <c r="V138" s="94" t="s">
        <v>2162</v>
      </c>
      <c r="W138" s="14" t="s">
        <v>2469</v>
      </c>
      <c r="X138" s="14" t="s">
        <v>2385</v>
      </c>
      <c r="Y138" s="17" t="s">
        <v>2438</v>
      </c>
      <c r="Z138" s="15" t="s">
        <v>1690</v>
      </c>
      <c r="AA138" s="26">
        <v>0.26808234666666664</v>
      </c>
      <c r="AB138" s="26">
        <v>0.26808234666666664</v>
      </c>
      <c r="AC138" s="26">
        <v>0.26808234666666664</v>
      </c>
      <c r="AD138" s="83">
        <v>0.26808234666666664</v>
      </c>
      <c r="AE138" s="83">
        <v>0.26808234666666664</v>
      </c>
      <c r="AF138" s="83">
        <v>6.544979166666666E-2</v>
      </c>
      <c r="AG138" s="83">
        <v>6.544979166666666E-2</v>
      </c>
      <c r="AH138" s="83">
        <v>6.544979166666666E-2</v>
      </c>
      <c r="AI138" s="83">
        <v>6.544979166666666E-2</v>
      </c>
      <c r="AJ138" s="83">
        <v>6.544979166666666E-2</v>
      </c>
    </row>
    <row r="139" spans="1:36">
      <c r="A139" s="15" t="s">
        <v>1452</v>
      </c>
      <c r="B139" s="105">
        <v>42423</v>
      </c>
      <c r="C139" s="106">
        <v>0.41180555555555598</v>
      </c>
      <c r="D139" s="15" t="s">
        <v>2430</v>
      </c>
      <c r="E139" s="10">
        <v>65</v>
      </c>
      <c r="F139" s="15">
        <v>5</v>
      </c>
      <c r="G139" s="12">
        <v>7.6923076923076927E-2</v>
      </c>
      <c r="H139" s="13">
        <v>6.9746499000000003E-2</v>
      </c>
      <c r="I139" s="15">
        <v>314.15899999999999</v>
      </c>
      <c r="J139" s="15">
        <v>0.41847899399999999</v>
      </c>
      <c r="K139" s="15">
        <v>6</v>
      </c>
      <c r="L139" s="83">
        <v>150.14325904253153</v>
      </c>
      <c r="M139" s="15">
        <v>1789</v>
      </c>
      <c r="N139" s="20" t="s">
        <v>2459</v>
      </c>
      <c r="O139" s="20" t="s">
        <v>1468</v>
      </c>
      <c r="P139" s="15" t="s">
        <v>1828</v>
      </c>
      <c r="Q139" s="15" t="s">
        <v>1893</v>
      </c>
      <c r="R139" s="15"/>
      <c r="S139" s="94">
        <v>4</v>
      </c>
      <c r="T139" s="94">
        <v>50</v>
      </c>
      <c r="U139" s="15">
        <v>0.9</v>
      </c>
      <c r="V139" s="94" t="s">
        <v>2417</v>
      </c>
      <c r="W139" s="14" t="s">
        <v>2469</v>
      </c>
      <c r="X139" s="14" t="s">
        <v>2385</v>
      </c>
      <c r="Y139" s="17" t="s">
        <v>2438</v>
      </c>
      <c r="Z139" s="15" t="s">
        <v>1498</v>
      </c>
      <c r="AA139" s="83">
        <v>0.57255477750000006</v>
      </c>
      <c r="AB139" s="21"/>
    </row>
    <row r="140" spans="1:36">
      <c r="A140" s="15" t="s">
        <v>1452</v>
      </c>
      <c r="B140" s="105">
        <v>42437</v>
      </c>
      <c r="C140" s="106">
        <v>0.32430555555555557</v>
      </c>
      <c r="D140" s="15" t="s">
        <v>2430</v>
      </c>
      <c r="E140" s="10">
        <v>63</v>
      </c>
      <c r="F140" s="15">
        <v>1</v>
      </c>
      <c r="G140" s="12">
        <v>1.5873015873015872E-2</v>
      </c>
      <c r="H140" s="13">
        <v>6.9746499000000003E-2</v>
      </c>
      <c r="I140" s="15">
        <v>314.15899999999999</v>
      </c>
      <c r="J140" s="15">
        <v>0.34873249500000003</v>
      </c>
      <c r="K140" s="15">
        <v>5</v>
      </c>
      <c r="L140" s="83">
        <v>900.8595542551891</v>
      </c>
      <c r="M140" s="15">
        <v>190</v>
      </c>
      <c r="N140" s="20" t="s">
        <v>2398</v>
      </c>
      <c r="O140" s="14" t="s">
        <v>1467</v>
      </c>
      <c r="P140" s="15" t="s">
        <v>1539</v>
      </c>
      <c r="Q140" s="15" t="s">
        <v>1893</v>
      </c>
      <c r="R140" s="15"/>
      <c r="S140" s="94">
        <v>2</v>
      </c>
      <c r="T140" s="94">
        <v>2</v>
      </c>
      <c r="U140" s="15">
        <v>8.3000000000000007</v>
      </c>
      <c r="V140" s="94" t="s">
        <v>1450</v>
      </c>
      <c r="W140" s="14" t="s">
        <v>2472</v>
      </c>
      <c r="X140" s="14" t="s">
        <v>2385</v>
      </c>
      <c r="Y140" s="17" t="s">
        <v>2438</v>
      </c>
      <c r="Z140" s="15" t="s">
        <v>1498</v>
      </c>
      <c r="AA140" s="83">
        <v>270.53016887500002</v>
      </c>
      <c r="AB140" s="21"/>
    </row>
    <row r="141" spans="1:36">
      <c r="A141" s="15" t="s">
        <v>1452</v>
      </c>
      <c r="B141" s="105">
        <v>42437</v>
      </c>
      <c r="C141" s="106">
        <v>0.32430555555555557</v>
      </c>
      <c r="D141" s="15" t="s">
        <v>2430</v>
      </c>
      <c r="E141" s="10">
        <v>63</v>
      </c>
      <c r="F141" s="15">
        <v>1</v>
      </c>
      <c r="G141" s="12">
        <v>1.5873015873015872E-2</v>
      </c>
      <c r="H141" s="13">
        <v>6.9746499000000003E-2</v>
      </c>
      <c r="I141" s="15">
        <v>314.15899999999999</v>
      </c>
      <c r="J141" s="15">
        <v>0.34873249500000003</v>
      </c>
      <c r="K141" s="15">
        <v>5</v>
      </c>
      <c r="L141" s="83">
        <v>900.8595542551891</v>
      </c>
      <c r="M141" s="15">
        <v>730</v>
      </c>
      <c r="N141" s="20" t="s">
        <v>172</v>
      </c>
      <c r="O141" s="14" t="s">
        <v>1467</v>
      </c>
      <c r="P141" s="15" t="s">
        <v>1604</v>
      </c>
      <c r="Q141" s="15" t="s">
        <v>2439</v>
      </c>
      <c r="R141" s="15"/>
      <c r="S141" s="94">
        <v>1</v>
      </c>
      <c r="T141" s="94">
        <v>1</v>
      </c>
      <c r="U141" s="15">
        <v>22.2</v>
      </c>
      <c r="V141" s="94" t="s">
        <v>1450</v>
      </c>
      <c r="W141" s="14" t="s">
        <v>2472</v>
      </c>
      <c r="X141" s="14" t="s">
        <v>2385</v>
      </c>
      <c r="Y141" s="17" t="s">
        <v>2438</v>
      </c>
      <c r="Z141" s="15" t="s">
        <v>1528</v>
      </c>
      <c r="AA141" s="83">
        <v>123.21000000000001</v>
      </c>
      <c r="AB141" s="21"/>
    </row>
    <row r="142" spans="1:36">
      <c r="A142" s="15" t="s">
        <v>1452</v>
      </c>
      <c r="B142" s="105">
        <v>42437</v>
      </c>
      <c r="C142" s="106">
        <v>0.32430555555555557</v>
      </c>
      <c r="D142" s="15" t="s">
        <v>2430</v>
      </c>
      <c r="E142" s="10">
        <v>63</v>
      </c>
      <c r="F142" s="15">
        <v>1</v>
      </c>
      <c r="G142" s="12">
        <v>1.5873015873015872E-2</v>
      </c>
      <c r="H142" s="13">
        <v>6.9746499000000003E-2</v>
      </c>
      <c r="I142" s="15">
        <v>314.15899999999999</v>
      </c>
      <c r="J142" s="15">
        <v>0.34873249500000003</v>
      </c>
      <c r="K142" s="15">
        <v>5</v>
      </c>
      <c r="L142" s="83">
        <v>900.8595542551891</v>
      </c>
      <c r="M142" s="15">
        <v>841</v>
      </c>
      <c r="N142" s="20" t="s">
        <v>32</v>
      </c>
      <c r="O142" s="14" t="s">
        <v>1467</v>
      </c>
      <c r="P142" s="15" t="s">
        <v>1614</v>
      </c>
      <c r="Q142" s="15" t="s">
        <v>1912</v>
      </c>
      <c r="R142" s="15"/>
      <c r="S142" s="94">
        <v>1</v>
      </c>
      <c r="T142" s="94">
        <v>1</v>
      </c>
      <c r="U142" s="15">
        <v>13</v>
      </c>
      <c r="V142" s="94" t="s">
        <v>1450</v>
      </c>
      <c r="W142" s="14" t="s">
        <v>2472</v>
      </c>
      <c r="X142" s="14" t="s">
        <v>2385</v>
      </c>
      <c r="Y142" s="17" t="s">
        <v>2438</v>
      </c>
      <c r="Z142" s="15" t="s">
        <v>1495</v>
      </c>
      <c r="AA142" s="83">
        <v>377.77619749999997</v>
      </c>
      <c r="AB142" s="21"/>
    </row>
    <row r="143" spans="1:36">
      <c r="A143" s="15" t="s">
        <v>1452</v>
      </c>
      <c r="B143" s="105">
        <v>42437</v>
      </c>
      <c r="C143" s="106">
        <v>0.32430555555555557</v>
      </c>
      <c r="D143" s="15" t="s">
        <v>2430</v>
      </c>
      <c r="E143" s="10">
        <v>63</v>
      </c>
      <c r="F143" s="15">
        <v>1</v>
      </c>
      <c r="G143" s="12">
        <v>1.5873015873015872E-2</v>
      </c>
      <c r="H143" s="13">
        <v>6.9746499000000003E-2</v>
      </c>
      <c r="I143" s="15">
        <v>314.15899999999999</v>
      </c>
      <c r="J143" s="15">
        <v>0.34873249500000003</v>
      </c>
      <c r="K143" s="15">
        <v>5</v>
      </c>
      <c r="L143" s="83">
        <v>900.8595542551891</v>
      </c>
      <c r="M143" s="15">
        <v>1119</v>
      </c>
      <c r="N143" s="14" t="s">
        <v>1262</v>
      </c>
      <c r="O143" s="20" t="s">
        <v>1468</v>
      </c>
      <c r="P143" s="15" t="s">
        <v>1720</v>
      </c>
      <c r="Q143" s="15" t="s">
        <v>2470</v>
      </c>
      <c r="R143" s="15"/>
      <c r="S143" s="94">
        <v>1</v>
      </c>
      <c r="T143" s="94">
        <v>1</v>
      </c>
      <c r="U143" s="15">
        <v>9.3000000000000007</v>
      </c>
      <c r="V143" s="94" t="s">
        <v>1450</v>
      </c>
      <c r="W143" s="14" t="s">
        <v>2472</v>
      </c>
      <c r="X143" s="14" t="s">
        <v>2385</v>
      </c>
      <c r="Y143" s="17" t="s">
        <v>2438</v>
      </c>
      <c r="Z143" s="15" t="s">
        <v>1667</v>
      </c>
      <c r="AA143" s="83">
        <v>180.17018649999997</v>
      </c>
      <c r="AB143" s="21"/>
    </row>
    <row r="144" spans="1:36">
      <c r="A144" s="15" t="s">
        <v>1452</v>
      </c>
      <c r="B144" s="105">
        <v>42437</v>
      </c>
      <c r="C144" s="106">
        <v>0.32430555555555557</v>
      </c>
      <c r="D144" s="15" t="s">
        <v>2430</v>
      </c>
      <c r="E144" s="10">
        <v>63</v>
      </c>
      <c r="F144" s="15">
        <v>1</v>
      </c>
      <c r="G144" s="12">
        <v>1.5873015873015872E-2</v>
      </c>
      <c r="H144" s="13">
        <v>6.9746499000000003E-2</v>
      </c>
      <c r="I144" s="15">
        <v>314.15899999999999</v>
      </c>
      <c r="J144" s="15">
        <v>0.34873249500000003</v>
      </c>
      <c r="K144" s="15">
        <v>5</v>
      </c>
      <c r="L144" s="83">
        <v>900.8595542551891</v>
      </c>
      <c r="M144" s="15">
        <v>1134</v>
      </c>
      <c r="N144" s="14" t="s">
        <v>1025</v>
      </c>
      <c r="O144" s="20" t="s">
        <v>1468</v>
      </c>
      <c r="P144" s="15" t="s">
        <v>1724</v>
      </c>
      <c r="Q144" s="15" t="s">
        <v>1922</v>
      </c>
      <c r="R144" s="15"/>
      <c r="S144" s="94">
        <v>1</v>
      </c>
      <c r="T144" s="94">
        <v>1</v>
      </c>
      <c r="U144" s="15">
        <v>29.6</v>
      </c>
      <c r="V144" s="94" t="s">
        <v>1450</v>
      </c>
      <c r="W144" s="14" t="s">
        <v>2472</v>
      </c>
      <c r="X144" s="14" t="s">
        <v>2385</v>
      </c>
      <c r="Y144" s="17" t="s">
        <v>2438</v>
      </c>
      <c r="Z144" s="15" t="s">
        <v>1677</v>
      </c>
      <c r="AA144" s="83">
        <v>55.949623506666654</v>
      </c>
      <c r="AB144" s="21"/>
    </row>
    <row r="145" spans="1:36">
      <c r="A145" s="15" t="s">
        <v>1452</v>
      </c>
      <c r="B145" s="105">
        <v>42437</v>
      </c>
      <c r="C145" s="106">
        <v>0.32430555555555557</v>
      </c>
      <c r="D145" s="15" t="s">
        <v>2430</v>
      </c>
      <c r="E145" s="10">
        <v>63</v>
      </c>
      <c r="F145" s="15">
        <v>1</v>
      </c>
      <c r="G145" s="12">
        <v>1.5873015873015872E-2</v>
      </c>
      <c r="H145" s="13">
        <v>6.9746499000000003E-2</v>
      </c>
      <c r="I145" s="15">
        <v>314.15899999999999</v>
      </c>
      <c r="J145" s="15">
        <v>0.34873249500000003</v>
      </c>
      <c r="K145" s="15">
        <v>5</v>
      </c>
      <c r="L145" s="83">
        <v>900.8595542551891</v>
      </c>
      <c r="M145" s="15">
        <v>1305</v>
      </c>
      <c r="N145" s="20" t="s">
        <v>1285</v>
      </c>
      <c r="O145" s="20" t="s">
        <v>1468</v>
      </c>
      <c r="P145" s="20" t="s">
        <v>1777</v>
      </c>
      <c r="Q145" s="15" t="s">
        <v>1893</v>
      </c>
      <c r="R145" s="15"/>
      <c r="S145" s="94">
        <v>2</v>
      </c>
      <c r="T145" s="94">
        <v>2</v>
      </c>
      <c r="U145" s="15">
        <v>5.6</v>
      </c>
      <c r="V145" s="94" t="s">
        <v>1450</v>
      </c>
      <c r="W145" s="14" t="s">
        <v>2472</v>
      </c>
      <c r="X145" s="14" t="s">
        <v>2385</v>
      </c>
      <c r="Y145" s="17" t="s">
        <v>2438</v>
      </c>
      <c r="Z145" s="15" t="s">
        <v>1693</v>
      </c>
      <c r="AA145" s="83">
        <v>91.952244906666635</v>
      </c>
      <c r="AB145" s="21"/>
    </row>
    <row r="146" spans="1:36">
      <c r="A146" s="15" t="s">
        <v>1452</v>
      </c>
      <c r="B146" s="105">
        <v>42437</v>
      </c>
      <c r="C146" s="106">
        <v>0.32430555555555557</v>
      </c>
      <c r="D146" s="15" t="s">
        <v>2430</v>
      </c>
      <c r="E146" s="10">
        <v>63</v>
      </c>
      <c r="F146" s="15">
        <v>1</v>
      </c>
      <c r="G146" s="12">
        <v>1.5873015873015872E-2</v>
      </c>
      <c r="H146" s="13">
        <v>6.9746499000000003E-2</v>
      </c>
      <c r="I146" s="15">
        <v>314.15899999999999</v>
      </c>
      <c r="J146" s="15">
        <v>0.34873249500000003</v>
      </c>
      <c r="K146" s="15">
        <v>5</v>
      </c>
      <c r="L146" s="83">
        <v>900.8595542551891</v>
      </c>
      <c r="M146" s="15">
        <v>1419</v>
      </c>
      <c r="N146" s="20" t="s">
        <v>1415</v>
      </c>
      <c r="O146" s="20" t="s">
        <v>1468</v>
      </c>
      <c r="P146" s="15" t="s">
        <v>1815</v>
      </c>
      <c r="Q146" s="15" t="s">
        <v>1934</v>
      </c>
      <c r="R146" s="15"/>
      <c r="S146" s="94">
        <v>431</v>
      </c>
      <c r="T146" s="94">
        <v>918</v>
      </c>
      <c r="U146" s="15">
        <v>0.65</v>
      </c>
      <c r="V146" s="94" t="s">
        <v>2162</v>
      </c>
      <c r="W146" s="14" t="s">
        <v>2472</v>
      </c>
      <c r="X146" s="14" t="s">
        <v>2385</v>
      </c>
      <c r="Y146" s="17" t="s">
        <v>2438</v>
      </c>
      <c r="Z146" s="15" t="s">
        <v>1690</v>
      </c>
      <c r="AA146" s="26">
        <v>0.26808234666666664</v>
      </c>
      <c r="AB146" s="26">
        <v>0.26808234666666664</v>
      </c>
      <c r="AC146" s="26">
        <v>0.26808234666666664</v>
      </c>
      <c r="AD146" s="83">
        <v>0.26808234666666664</v>
      </c>
      <c r="AE146" s="83">
        <v>0.26808234666666664</v>
      </c>
      <c r="AF146" s="83">
        <v>7.0000000000000007E-2</v>
      </c>
      <c r="AG146" s="83">
        <v>7.0000000000000007E-2</v>
      </c>
      <c r="AH146" s="83">
        <v>7.0000000000000007E-2</v>
      </c>
      <c r="AI146" s="83">
        <v>7.0000000000000007E-2</v>
      </c>
      <c r="AJ146" s="83">
        <v>7.0000000000000007E-2</v>
      </c>
    </row>
    <row r="147" spans="1:36">
      <c r="A147" s="15" t="s">
        <v>1452</v>
      </c>
      <c r="B147" s="105">
        <v>42437</v>
      </c>
      <c r="C147" s="106">
        <v>0.32430555555555557</v>
      </c>
      <c r="D147" s="15" t="s">
        <v>2430</v>
      </c>
      <c r="E147" s="10">
        <v>63</v>
      </c>
      <c r="F147" s="15">
        <v>1</v>
      </c>
      <c r="G147" s="12">
        <v>1.5873015873015872E-2</v>
      </c>
      <c r="H147" s="13">
        <v>6.9746499000000003E-2</v>
      </c>
      <c r="I147" s="15">
        <v>314.15899999999999</v>
      </c>
      <c r="J147" s="15">
        <v>0.34873249500000003</v>
      </c>
      <c r="K147" s="15">
        <v>5</v>
      </c>
      <c r="L147" s="83">
        <v>900.8595542551891</v>
      </c>
      <c r="M147" s="15">
        <v>1789</v>
      </c>
      <c r="N147" s="20" t="s">
        <v>2459</v>
      </c>
      <c r="O147" s="20" t="s">
        <v>1468</v>
      </c>
      <c r="P147" s="15" t="s">
        <v>1828</v>
      </c>
      <c r="Q147" s="15" t="s">
        <v>1893</v>
      </c>
      <c r="R147" s="15"/>
      <c r="S147" s="94">
        <v>2</v>
      </c>
      <c r="T147" s="94">
        <v>15</v>
      </c>
      <c r="U147" s="15">
        <v>0.9</v>
      </c>
      <c r="V147" s="94" t="s">
        <v>2417</v>
      </c>
      <c r="W147" s="14" t="s">
        <v>2472</v>
      </c>
      <c r="X147" s="14" t="s">
        <v>2385</v>
      </c>
      <c r="Y147" s="17" t="s">
        <v>2438</v>
      </c>
      <c r="Z147" s="15" t="s">
        <v>1498</v>
      </c>
      <c r="AA147" s="83">
        <v>0.57255477750000006</v>
      </c>
      <c r="AB147" s="21"/>
    </row>
    <row r="148" spans="1:36">
      <c r="A148" s="15" t="s">
        <v>1452</v>
      </c>
      <c r="B148" s="105">
        <v>42437</v>
      </c>
      <c r="C148" s="106">
        <v>0.32430555555555557</v>
      </c>
      <c r="D148" s="15" t="s">
        <v>2430</v>
      </c>
      <c r="E148" s="10">
        <v>63</v>
      </c>
      <c r="F148" s="15">
        <v>1</v>
      </c>
      <c r="G148" s="12">
        <v>1.5873015873015872E-2</v>
      </c>
      <c r="H148" s="13">
        <v>6.9746499000000003E-2</v>
      </c>
      <c r="I148" s="15">
        <v>314.15899999999999</v>
      </c>
      <c r="J148" s="15">
        <v>0.34873249500000003</v>
      </c>
      <c r="K148" s="15">
        <v>5</v>
      </c>
      <c r="L148" s="83">
        <v>900.8595542551891</v>
      </c>
      <c r="M148" s="15">
        <v>1709</v>
      </c>
      <c r="N148" s="20" t="s">
        <v>2442</v>
      </c>
      <c r="O148" s="20" t="s">
        <v>1468</v>
      </c>
      <c r="P148" s="15" t="s">
        <v>1841</v>
      </c>
      <c r="Q148" s="15" t="s">
        <v>1893</v>
      </c>
      <c r="R148" s="15"/>
      <c r="S148" s="94">
        <v>1</v>
      </c>
      <c r="T148" s="94">
        <v>13</v>
      </c>
      <c r="U148" s="15">
        <v>1.9</v>
      </c>
      <c r="V148" s="94" t="s">
        <v>2417</v>
      </c>
      <c r="W148" s="14" t="s">
        <v>2472</v>
      </c>
      <c r="X148" s="14" t="s">
        <v>2385</v>
      </c>
      <c r="Y148" s="17" t="s">
        <v>2438</v>
      </c>
      <c r="Z148" s="15" t="s">
        <v>1498</v>
      </c>
      <c r="AA148" s="83">
        <v>1.2087267524999998</v>
      </c>
      <c r="AB148" s="21"/>
    </row>
    <row r="149" spans="1:36">
      <c r="A149" s="15" t="s">
        <v>1452</v>
      </c>
      <c r="B149" s="105">
        <v>42437</v>
      </c>
      <c r="C149" s="106">
        <v>0.32430555555555557</v>
      </c>
      <c r="D149" s="15" t="s">
        <v>2430</v>
      </c>
      <c r="E149" s="10">
        <v>63</v>
      </c>
      <c r="F149" s="15">
        <v>1</v>
      </c>
      <c r="G149" s="12">
        <v>1.5873015873015872E-2</v>
      </c>
      <c r="H149" s="13">
        <v>6.9746499000000003E-2</v>
      </c>
      <c r="I149" s="15">
        <v>314.15899999999999</v>
      </c>
      <c r="J149" s="15">
        <v>0.34873249500000003</v>
      </c>
      <c r="K149" s="15">
        <v>5</v>
      </c>
      <c r="L149" s="83">
        <v>900.8595542551891</v>
      </c>
      <c r="M149" s="15">
        <v>1508</v>
      </c>
      <c r="N149" s="20" t="s">
        <v>2471</v>
      </c>
      <c r="O149" s="20" t="s">
        <v>1468</v>
      </c>
      <c r="P149" s="15" t="s">
        <v>1844</v>
      </c>
      <c r="Q149" s="15" t="s">
        <v>1893</v>
      </c>
      <c r="R149" s="15"/>
      <c r="S149" s="94">
        <v>1</v>
      </c>
      <c r="T149" s="94">
        <v>22</v>
      </c>
      <c r="U149" s="15">
        <v>1.9</v>
      </c>
      <c r="V149" s="94" t="s">
        <v>2417</v>
      </c>
      <c r="W149" s="14" t="s">
        <v>2472</v>
      </c>
      <c r="X149" s="14" t="s">
        <v>2385</v>
      </c>
      <c r="Y149" s="17" t="s">
        <v>2438</v>
      </c>
      <c r="Z149" s="15" t="s">
        <v>1498</v>
      </c>
      <c r="AA149" s="83">
        <v>5.3870414524999992</v>
      </c>
      <c r="AB149" s="21"/>
    </row>
    <row r="150" spans="1:36">
      <c r="A150" s="15" t="s">
        <v>1452</v>
      </c>
      <c r="B150" s="105">
        <v>42446</v>
      </c>
      <c r="C150" s="106">
        <v>0.35069444444444442</v>
      </c>
      <c r="D150" s="15" t="s">
        <v>2430</v>
      </c>
      <c r="E150" s="10">
        <v>63</v>
      </c>
      <c r="F150" s="15">
        <v>1</v>
      </c>
      <c r="G150" s="12">
        <v>1.5873015873015872E-2</v>
      </c>
      <c r="H150" s="13">
        <v>6.9746499000000003E-2</v>
      </c>
      <c r="I150" s="15">
        <v>314.15899999999999</v>
      </c>
      <c r="J150" s="15">
        <v>0.34873249500000003</v>
      </c>
      <c r="K150" s="15">
        <v>5</v>
      </c>
      <c r="L150" s="83">
        <v>900.8595542551891</v>
      </c>
      <c r="M150" s="15">
        <v>46</v>
      </c>
      <c r="N150" s="20" t="s">
        <v>18</v>
      </c>
      <c r="O150" s="14" t="s">
        <v>1467</v>
      </c>
      <c r="P150" s="15" t="s">
        <v>1496</v>
      </c>
      <c r="Q150" s="15" t="s">
        <v>1893</v>
      </c>
      <c r="R150" s="15"/>
      <c r="S150" s="94">
        <v>2</v>
      </c>
      <c r="T150" s="94">
        <v>2</v>
      </c>
      <c r="U150" s="15">
        <v>13.9</v>
      </c>
      <c r="V150" s="94" t="s">
        <v>1450</v>
      </c>
      <c r="W150" s="14" t="s">
        <v>2473</v>
      </c>
      <c r="X150" s="14" t="s">
        <v>2385</v>
      </c>
      <c r="Y150" s="17" t="s">
        <v>2474</v>
      </c>
      <c r="Z150" s="15" t="s">
        <v>1495</v>
      </c>
      <c r="AA150" s="83">
        <v>122.27068279999999</v>
      </c>
      <c r="AB150" s="21"/>
    </row>
    <row r="151" spans="1:36">
      <c r="A151" s="15" t="s">
        <v>1452</v>
      </c>
      <c r="B151" s="105">
        <v>42446</v>
      </c>
      <c r="C151" s="106">
        <v>0.35069444444444442</v>
      </c>
      <c r="D151" s="15" t="s">
        <v>2430</v>
      </c>
      <c r="E151" s="10">
        <v>63</v>
      </c>
      <c r="F151" s="15">
        <v>1</v>
      </c>
      <c r="G151" s="12">
        <v>1.5873015873015872E-2</v>
      </c>
      <c r="H151" s="13">
        <v>6.9746499000000003E-2</v>
      </c>
      <c r="I151" s="15">
        <v>314.15899999999999</v>
      </c>
      <c r="J151" s="15">
        <v>0.34873249500000003</v>
      </c>
      <c r="K151" s="15">
        <v>5</v>
      </c>
      <c r="L151" s="83">
        <v>900.8595542551891</v>
      </c>
      <c r="M151" s="15">
        <v>278</v>
      </c>
      <c r="N151" s="20" t="s">
        <v>17</v>
      </c>
      <c r="O151" s="14" t="s">
        <v>1467</v>
      </c>
      <c r="P151" s="15" t="s">
        <v>1554</v>
      </c>
      <c r="Q151" s="15" t="s">
        <v>2432</v>
      </c>
      <c r="R151" s="15"/>
      <c r="S151" s="94">
        <v>1</v>
      </c>
      <c r="T151" s="94">
        <v>1</v>
      </c>
      <c r="U151" s="15">
        <v>20.399999999999999</v>
      </c>
      <c r="V151" s="94" t="s">
        <v>1450</v>
      </c>
      <c r="W151" s="14" t="s">
        <v>2473</v>
      </c>
      <c r="X151" s="14" t="s">
        <v>2385</v>
      </c>
      <c r="Y151" s="17" t="s">
        <v>2474</v>
      </c>
      <c r="Z151" s="15" t="s">
        <v>1495</v>
      </c>
      <c r="AA151" s="83">
        <v>592.8180329999999</v>
      </c>
      <c r="AB151" s="21"/>
    </row>
    <row r="152" spans="1:36">
      <c r="A152" s="15" t="s">
        <v>1452</v>
      </c>
      <c r="B152" s="105">
        <v>42446</v>
      </c>
      <c r="C152" s="106">
        <v>0.35069444444444442</v>
      </c>
      <c r="D152" s="15" t="s">
        <v>2430</v>
      </c>
      <c r="E152" s="10">
        <v>63</v>
      </c>
      <c r="F152" s="15">
        <v>1</v>
      </c>
      <c r="G152" s="12">
        <v>1.5873015873015872E-2</v>
      </c>
      <c r="H152" s="13">
        <v>6.9746499000000003E-2</v>
      </c>
      <c r="I152" s="15">
        <v>314.15899999999999</v>
      </c>
      <c r="J152" s="15">
        <v>0.34873249500000003</v>
      </c>
      <c r="K152" s="15">
        <v>5</v>
      </c>
      <c r="L152" s="83">
        <v>900.8595542551891</v>
      </c>
      <c r="M152" s="15">
        <v>713</v>
      </c>
      <c r="N152" s="20" t="s">
        <v>169</v>
      </c>
      <c r="O152" s="14" t="s">
        <v>1467</v>
      </c>
      <c r="P152" s="15" t="s">
        <v>1604</v>
      </c>
      <c r="Q152" s="15" t="s">
        <v>2475</v>
      </c>
      <c r="R152" s="15"/>
      <c r="S152" s="94">
        <v>1</v>
      </c>
      <c r="T152" s="94">
        <v>1</v>
      </c>
      <c r="U152" s="15">
        <v>9.3000000000000007</v>
      </c>
      <c r="V152" s="94" t="s">
        <v>1450</v>
      </c>
      <c r="W152" s="14" t="s">
        <v>2473</v>
      </c>
      <c r="X152" s="14" t="s">
        <v>2385</v>
      </c>
      <c r="Y152" s="17" t="s">
        <v>2474</v>
      </c>
      <c r="Z152" s="15" t="s">
        <v>1528</v>
      </c>
      <c r="AA152" s="83">
        <v>68.820000000000007</v>
      </c>
      <c r="AB152" s="21"/>
    </row>
    <row r="153" spans="1:36">
      <c r="A153" s="15" t="s">
        <v>1452</v>
      </c>
      <c r="B153" s="105">
        <v>42446</v>
      </c>
      <c r="C153" s="106">
        <v>0.35069444444444442</v>
      </c>
      <c r="D153" s="15" t="s">
        <v>2430</v>
      </c>
      <c r="E153" s="10">
        <v>63</v>
      </c>
      <c r="F153" s="15">
        <v>1</v>
      </c>
      <c r="G153" s="12">
        <v>1.5873015873015872E-2</v>
      </c>
      <c r="H153" s="13">
        <v>6.9746499000000003E-2</v>
      </c>
      <c r="I153" s="15">
        <v>314.15899999999999</v>
      </c>
      <c r="J153" s="15">
        <v>0.34873249500000003</v>
      </c>
      <c r="K153" s="15">
        <v>5</v>
      </c>
      <c r="L153" s="83">
        <v>900.8595542551891</v>
      </c>
      <c r="M153" s="15">
        <v>1037</v>
      </c>
      <c r="N153" s="20" t="s">
        <v>431</v>
      </c>
      <c r="O153" s="20" t="s">
        <v>1468</v>
      </c>
      <c r="P153" s="15" t="s">
        <v>1687</v>
      </c>
      <c r="Q153" s="15" t="s">
        <v>1893</v>
      </c>
      <c r="R153" s="15"/>
      <c r="S153" s="94">
        <v>5</v>
      </c>
      <c r="T153" s="94">
        <v>5</v>
      </c>
      <c r="U153" s="15">
        <v>4.5999999999999996</v>
      </c>
      <c r="V153" s="94" t="s">
        <v>1450</v>
      </c>
      <c r="W153" s="14" t="s">
        <v>2473</v>
      </c>
      <c r="X153" s="14" t="s">
        <v>2385</v>
      </c>
      <c r="Y153" s="17" t="s">
        <v>2474</v>
      </c>
      <c r="Z153" s="15" t="s">
        <v>1690</v>
      </c>
      <c r="AA153" s="83">
        <v>50.964967373333316</v>
      </c>
      <c r="AB153" s="21"/>
    </row>
    <row r="154" spans="1:36">
      <c r="A154" s="15" t="s">
        <v>1452</v>
      </c>
      <c r="B154" s="105">
        <v>42446</v>
      </c>
      <c r="C154" s="106">
        <v>0.35069444444444442</v>
      </c>
      <c r="D154" s="15" t="s">
        <v>2430</v>
      </c>
      <c r="E154" s="10">
        <v>63</v>
      </c>
      <c r="F154" s="15">
        <v>1</v>
      </c>
      <c r="G154" s="12">
        <v>1.5873015873015872E-2</v>
      </c>
      <c r="H154" s="13">
        <v>6.9746499000000003E-2</v>
      </c>
      <c r="I154" s="15">
        <v>314.15899999999999</v>
      </c>
      <c r="J154" s="15">
        <v>0.34873249500000003</v>
      </c>
      <c r="K154" s="15">
        <v>5</v>
      </c>
      <c r="L154" s="83">
        <v>900.8595542551891</v>
      </c>
      <c r="M154" s="15">
        <v>1761</v>
      </c>
      <c r="N154" s="20" t="s">
        <v>2440</v>
      </c>
      <c r="O154" s="20" t="s">
        <v>1468</v>
      </c>
      <c r="P154" s="15" t="s">
        <v>2288</v>
      </c>
      <c r="Q154" s="15" t="s">
        <v>2441</v>
      </c>
      <c r="R154" s="15"/>
      <c r="S154" s="94">
        <v>1</v>
      </c>
      <c r="T154" s="94">
        <v>1</v>
      </c>
      <c r="U154" s="15">
        <v>5.6</v>
      </c>
      <c r="V154" s="94" t="s">
        <v>1450</v>
      </c>
      <c r="W154" s="14" t="s">
        <v>2473</v>
      </c>
      <c r="X154" s="14" t="s">
        <v>2385</v>
      </c>
      <c r="Y154" s="17" t="s">
        <v>2474</v>
      </c>
      <c r="Z154" s="15" t="s">
        <v>1673</v>
      </c>
      <c r="AA154" s="83">
        <v>18.57111658625</v>
      </c>
      <c r="AB154" s="21"/>
    </row>
    <row r="155" spans="1:36">
      <c r="A155" s="15" t="s">
        <v>1452</v>
      </c>
      <c r="B155" s="105">
        <v>42446</v>
      </c>
      <c r="C155" s="106">
        <v>0.35069444444444442</v>
      </c>
      <c r="D155" s="15" t="s">
        <v>2430</v>
      </c>
      <c r="E155" s="10">
        <v>63</v>
      </c>
      <c r="F155" s="15">
        <v>1</v>
      </c>
      <c r="G155" s="12">
        <v>1.5873015873015872E-2</v>
      </c>
      <c r="H155" s="13">
        <v>6.9746499000000003E-2</v>
      </c>
      <c r="I155" s="15">
        <v>314.15899999999999</v>
      </c>
      <c r="J155" s="15">
        <v>0.34873249500000003</v>
      </c>
      <c r="K155" s="15">
        <v>5</v>
      </c>
      <c r="L155" s="83">
        <v>900.8595542551891</v>
      </c>
      <c r="M155" s="15">
        <v>1134</v>
      </c>
      <c r="N155" s="14" t="s">
        <v>1025</v>
      </c>
      <c r="O155" s="20" t="s">
        <v>1468</v>
      </c>
      <c r="P155" s="15" t="s">
        <v>1724</v>
      </c>
      <c r="Q155" s="15" t="s">
        <v>1922</v>
      </c>
      <c r="R155" s="15"/>
      <c r="S155" s="94">
        <v>1</v>
      </c>
      <c r="T155" s="94">
        <v>1</v>
      </c>
      <c r="U155" s="15">
        <v>22.2</v>
      </c>
      <c r="V155" s="94" t="s">
        <v>1450</v>
      </c>
      <c r="W155" s="14" t="s">
        <v>2473</v>
      </c>
      <c r="X155" s="14" t="s">
        <v>2385</v>
      </c>
      <c r="Y155" s="17" t="s">
        <v>2474</v>
      </c>
      <c r="Z155" s="15" t="s">
        <v>1677</v>
      </c>
      <c r="AA155" s="83">
        <v>41.962217629999991</v>
      </c>
      <c r="AB155" s="21"/>
    </row>
    <row r="156" spans="1:36">
      <c r="A156" s="15" t="s">
        <v>1452</v>
      </c>
      <c r="B156" s="105">
        <v>42446</v>
      </c>
      <c r="C156" s="106">
        <v>0.35069444444444442</v>
      </c>
      <c r="D156" s="15" t="s">
        <v>2430</v>
      </c>
      <c r="E156" s="10">
        <v>63</v>
      </c>
      <c r="F156" s="15">
        <v>1</v>
      </c>
      <c r="G156" s="12">
        <v>1.5873015873015872E-2</v>
      </c>
      <c r="H156" s="13">
        <v>6.9746499000000003E-2</v>
      </c>
      <c r="I156" s="15">
        <v>314.15899999999999</v>
      </c>
      <c r="J156" s="15">
        <v>0.34873249500000003</v>
      </c>
      <c r="K156" s="15">
        <v>5</v>
      </c>
      <c r="L156" s="83">
        <v>900.8595542551891</v>
      </c>
      <c r="M156" s="15">
        <v>1419</v>
      </c>
      <c r="N156" s="20" t="s">
        <v>1415</v>
      </c>
      <c r="O156" s="20" t="s">
        <v>1468</v>
      </c>
      <c r="P156" s="15" t="s">
        <v>1815</v>
      </c>
      <c r="Q156" s="15" t="s">
        <v>1934</v>
      </c>
      <c r="R156" s="15"/>
      <c r="S156" s="94">
        <v>542</v>
      </c>
      <c r="T156" s="94">
        <v>1118</v>
      </c>
      <c r="U156" s="15">
        <v>0.65</v>
      </c>
      <c r="V156" s="94" t="s">
        <v>2162</v>
      </c>
      <c r="W156" s="14" t="s">
        <v>2473</v>
      </c>
      <c r="X156" s="14" t="s">
        <v>2385</v>
      </c>
      <c r="Y156" s="17" t="s">
        <v>2474</v>
      </c>
      <c r="Z156" s="15" t="s">
        <v>1690</v>
      </c>
      <c r="AA156" s="26">
        <v>0.26808234666666664</v>
      </c>
      <c r="AB156" s="26">
        <v>0.26808234666666664</v>
      </c>
      <c r="AC156" s="26">
        <v>0.26808234666666664</v>
      </c>
      <c r="AD156" s="83">
        <v>0.26808234666666664</v>
      </c>
      <c r="AE156" s="83">
        <v>0.26808234666666664</v>
      </c>
      <c r="AF156" s="83">
        <v>7.0000000000000007E-2</v>
      </c>
      <c r="AG156" s="83">
        <v>7.0000000000000007E-2</v>
      </c>
      <c r="AH156" s="83">
        <v>7.0000000000000007E-2</v>
      </c>
      <c r="AI156" s="83">
        <v>7.0000000000000007E-2</v>
      </c>
      <c r="AJ156" s="83">
        <v>7.0000000000000007E-2</v>
      </c>
    </row>
    <row r="157" spans="1:36">
      <c r="A157" s="15" t="s">
        <v>1452</v>
      </c>
      <c r="B157" s="105">
        <v>42446</v>
      </c>
      <c r="C157" s="106">
        <v>0.35069444444444442</v>
      </c>
      <c r="D157" s="15" t="s">
        <v>2430</v>
      </c>
      <c r="E157" s="10">
        <v>63</v>
      </c>
      <c r="F157" s="15">
        <v>1</v>
      </c>
      <c r="G157" s="12">
        <v>1.5873015873015872E-2</v>
      </c>
      <c r="H157" s="13">
        <v>6.9746499000000003E-2</v>
      </c>
      <c r="I157" s="15">
        <v>314.15899999999999</v>
      </c>
      <c r="J157" s="15">
        <v>0.34873249500000003</v>
      </c>
      <c r="K157" s="15">
        <v>5</v>
      </c>
      <c r="L157" s="83">
        <v>900.8595542551891</v>
      </c>
      <c r="M157" s="15">
        <v>1789</v>
      </c>
      <c r="N157" s="20" t="s">
        <v>2459</v>
      </c>
      <c r="O157" s="20" t="s">
        <v>1468</v>
      </c>
      <c r="P157" s="15" t="s">
        <v>1828</v>
      </c>
      <c r="Q157" s="15" t="s">
        <v>1893</v>
      </c>
      <c r="R157" s="15"/>
      <c r="S157" s="94">
        <v>2</v>
      </c>
      <c r="T157" s="94">
        <v>8</v>
      </c>
      <c r="U157" s="15">
        <v>0.9</v>
      </c>
      <c r="V157" s="94" t="s">
        <v>2417</v>
      </c>
      <c r="W157" s="14" t="s">
        <v>2473</v>
      </c>
      <c r="X157" s="14" t="s">
        <v>2385</v>
      </c>
      <c r="Y157" s="17" t="s">
        <v>2474</v>
      </c>
      <c r="Z157" s="15" t="s">
        <v>1498</v>
      </c>
      <c r="AA157" s="83">
        <v>0.57255477750000006</v>
      </c>
      <c r="AB157" s="21"/>
    </row>
    <row r="158" spans="1:36">
      <c r="A158" s="15" t="s">
        <v>1452</v>
      </c>
      <c r="B158" s="105">
        <v>42447</v>
      </c>
      <c r="C158" s="106">
        <v>0.39583333333333331</v>
      </c>
      <c r="D158" s="15" t="s">
        <v>2395</v>
      </c>
      <c r="E158" s="10">
        <v>63</v>
      </c>
      <c r="F158" s="15">
        <v>1</v>
      </c>
      <c r="G158" s="12">
        <v>1.5873015873015872E-2</v>
      </c>
      <c r="H158" s="13">
        <v>6.9746499000000003E-2</v>
      </c>
      <c r="I158" s="15">
        <v>314.15899999999999</v>
      </c>
      <c r="J158" s="15">
        <v>0.34873249500000003</v>
      </c>
      <c r="K158" s="15">
        <v>5</v>
      </c>
      <c r="L158" s="83">
        <v>900.8595542551891</v>
      </c>
      <c r="M158" s="15">
        <v>46</v>
      </c>
      <c r="N158" s="20" t="s">
        <v>18</v>
      </c>
      <c r="O158" s="14" t="s">
        <v>1467</v>
      </c>
      <c r="P158" s="15" t="s">
        <v>1496</v>
      </c>
      <c r="Q158" s="15" t="s">
        <v>1893</v>
      </c>
      <c r="R158" s="15"/>
      <c r="S158" s="94">
        <v>1</v>
      </c>
      <c r="T158" s="94">
        <v>1</v>
      </c>
      <c r="U158" s="15">
        <v>13</v>
      </c>
      <c r="V158" s="94" t="s">
        <v>1450</v>
      </c>
      <c r="W158" s="14" t="s">
        <v>2476</v>
      </c>
      <c r="X158" s="14" t="s">
        <v>2385</v>
      </c>
      <c r="Y158" s="17" t="s">
        <v>2474</v>
      </c>
      <c r="Z158" s="15" t="s">
        <v>1495</v>
      </c>
      <c r="AA158" s="83">
        <v>140.90031149999999</v>
      </c>
      <c r="AB158" s="21"/>
    </row>
    <row r="159" spans="1:36">
      <c r="A159" s="15" t="s">
        <v>1452</v>
      </c>
      <c r="B159" s="105">
        <v>42447</v>
      </c>
      <c r="C159" s="106">
        <v>0.39583333333333331</v>
      </c>
      <c r="D159" s="15" t="s">
        <v>2395</v>
      </c>
      <c r="E159" s="10">
        <v>63</v>
      </c>
      <c r="F159" s="15">
        <v>1</v>
      </c>
      <c r="G159" s="12">
        <v>1.5873015873015872E-2</v>
      </c>
      <c r="H159" s="13">
        <v>6.9746499000000003E-2</v>
      </c>
      <c r="I159" s="15">
        <v>314.15899999999999</v>
      </c>
      <c r="J159" s="15">
        <v>0.34873249500000003</v>
      </c>
      <c r="K159" s="15">
        <v>5</v>
      </c>
      <c r="L159" s="83">
        <v>900.8595542551891</v>
      </c>
      <c r="M159" s="15">
        <v>749</v>
      </c>
      <c r="N159" s="20" t="s">
        <v>858</v>
      </c>
      <c r="O159" s="14" t="s">
        <v>1467</v>
      </c>
      <c r="P159" s="15" t="s">
        <v>1604</v>
      </c>
      <c r="Q159" s="15" t="s">
        <v>1893</v>
      </c>
      <c r="R159" s="15"/>
      <c r="S159" s="94">
        <v>2</v>
      </c>
      <c r="T159" s="94">
        <v>2</v>
      </c>
      <c r="U159" s="15">
        <v>28.7</v>
      </c>
      <c r="V159" s="94" t="s">
        <v>1450</v>
      </c>
      <c r="W159" s="14" t="s">
        <v>2476</v>
      </c>
      <c r="X159" s="14" t="s">
        <v>2385</v>
      </c>
      <c r="Y159" s="17" t="s">
        <v>2477</v>
      </c>
      <c r="Z159" s="15" t="s">
        <v>1528</v>
      </c>
      <c r="AA159" s="83">
        <v>81.794999999999987</v>
      </c>
      <c r="AB159" s="21"/>
    </row>
    <row r="160" spans="1:36">
      <c r="A160" s="15" t="s">
        <v>1452</v>
      </c>
      <c r="B160" s="105">
        <v>42447</v>
      </c>
      <c r="C160" s="106">
        <v>0.39583333333333331</v>
      </c>
      <c r="D160" s="15" t="s">
        <v>2395</v>
      </c>
      <c r="E160" s="10">
        <v>63</v>
      </c>
      <c r="F160" s="15">
        <v>1</v>
      </c>
      <c r="G160" s="12">
        <v>1.5873015873015872E-2</v>
      </c>
      <c r="H160" s="13">
        <v>6.9746499000000003E-2</v>
      </c>
      <c r="I160" s="15">
        <v>314.15899999999999</v>
      </c>
      <c r="J160" s="15">
        <v>0.34873249500000003</v>
      </c>
      <c r="K160" s="15">
        <v>5</v>
      </c>
      <c r="L160" s="83">
        <v>900.8595542551891</v>
      </c>
      <c r="M160" s="15">
        <v>1037</v>
      </c>
      <c r="N160" s="20" t="s">
        <v>431</v>
      </c>
      <c r="O160" s="20" t="s">
        <v>1468</v>
      </c>
      <c r="P160" s="15" t="s">
        <v>1687</v>
      </c>
      <c r="Q160" s="15" t="s">
        <v>1893</v>
      </c>
      <c r="R160" s="15"/>
      <c r="S160" s="94">
        <v>7</v>
      </c>
      <c r="T160" s="94">
        <v>7</v>
      </c>
      <c r="U160" s="15">
        <v>3.7</v>
      </c>
      <c r="V160" s="94" t="s">
        <v>1450</v>
      </c>
      <c r="W160" s="14" t="s">
        <v>2476</v>
      </c>
      <c r="X160" s="14" t="s">
        <v>2385</v>
      </c>
      <c r="Y160" s="17" t="s">
        <v>2474</v>
      </c>
      <c r="Z160" s="15" t="s">
        <v>1690</v>
      </c>
      <c r="AA160" s="83">
        <v>26.521826378333333</v>
      </c>
      <c r="AB160" s="21"/>
    </row>
    <row r="161" spans="1:36">
      <c r="A161" s="15" t="s">
        <v>1452</v>
      </c>
      <c r="B161" s="105">
        <v>42447</v>
      </c>
      <c r="C161" s="106">
        <v>0.39583333333333331</v>
      </c>
      <c r="D161" s="15" t="s">
        <v>2395</v>
      </c>
      <c r="E161" s="10">
        <v>63</v>
      </c>
      <c r="F161" s="15">
        <v>1</v>
      </c>
      <c r="G161" s="12">
        <v>1.5873015873015872E-2</v>
      </c>
      <c r="H161" s="13">
        <v>6.9746499000000003E-2</v>
      </c>
      <c r="I161" s="15">
        <v>314.15899999999999</v>
      </c>
      <c r="J161" s="15">
        <v>0.34873249500000003</v>
      </c>
      <c r="K161" s="15">
        <v>5</v>
      </c>
      <c r="L161" s="83">
        <v>900.8595542551891</v>
      </c>
      <c r="M161" s="15">
        <v>1119</v>
      </c>
      <c r="N161" s="14" t="s">
        <v>1262</v>
      </c>
      <c r="O161" s="20" t="s">
        <v>1468</v>
      </c>
      <c r="P161" s="15" t="s">
        <v>1720</v>
      </c>
      <c r="Q161" s="15" t="s">
        <v>2470</v>
      </c>
      <c r="R161" s="15"/>
      <c r="S161" s="94">
        <v>1</v>
      </c>
      <c r="T161" s="94">
        <v>1</v>
      </c>
      <c r="U161" s="15">
        <v>5.6</v>
      </c>
      <c r="V161" s="94" t="s">
        <v>1450</v>
      </c>
      <c r="W161" s="14" t="s">
        <v>2476</v>
      </c>
      <c r="X161" s="14" t="s">
        <v>2385</v>
      </c>
      <c r="Y161" s="17" t="s">
        <v>2474</v>
      </c>
      <c r="Z161" s="15" t="s">
        <v>1667</v>
      </c>
      <c r="AA161" s="83">
        <v>32.546872399999998</v>
      </c>
      <c r="AB161" s="21"/>
    </row>
    <row r="162" spans="1:36">
      <c r="A162" s="15" t="s">
        <v>1452</v>
      </c>
      <c r="B162" s="105">
        <v>42447</v>
      </c>
      <c r="C162" s="106">
        <v>0.39583333333333331</v>
      </c>
      <c r="D162" s="15" t="s">
        <v>2395</v>
      </c>
      <c r="E162" s="10">
        <v>63</v>
      </c>
      <c r="F162" s="15">
        <v>1</v>
      </c>
      <c r="G162" s="12">
        <v>1.5873015873015872E-2</v>
      </c>
      <c r="H162" s="13">
        <v>6.9746499000000003E-2</v>
      </c>
      <c r="I162" s="15">
        <v>314.15899999999999</v>
      </c>
      <c r="J162" s="15">
        <v>0.34873249500000003</v>
      </c>
      <c r="K162" s="15">
        <v>5</v>
      </c>
      <c r="L162" s="83">
        <v>900.8595542551891</v>
      </c>
      <c r="M162" s="15">
        <v>1134</v>
      </c>
      <c r="N162" s="14" t="s">
        <v>1025</v>
      </c>
      <c r="O162" s="20" t="s">
        <v>1468</v>
      </c>
      <c r="P162" s="15" t="s">
        <v>1724</v>
      </c>
      <c r="Q162" s="15" t="s">
        <v>1922</v>
      </c>
      <c r="R162" s="15"/>
      <c r="S162" s="94">
        <v>1</v>
      </c>
      <c r="T162" s="94">
        <v>1</v>
      </c>
      <c r="U162" s="15">
        <v>20.399999999999999</v>
      </c>
      <c r="V162" s="94" t="s">
        <v>1450</v>
      </c>
      <c r="W162" s="14" t="s">
        <v>2476</v>
      </c>
      <c r="X162" s="14" t="s">
        <v>2385</v>
      </c>
      <c r="Y162" s="17" t="s">
        <v>2474</v>
      </c>
      <c r="Z162" s="15" t="s">
        <v>1677</v>
      </c>
      <c r="AA162" s="83">
        <v>38.559875659999989</v>
      </c>
      <c r="AB162" s="21"/>
    </row>
    <row r="163" spans="1:36">
      <c r="A163" s="15" t="s">
        <v>1452</v>
      </c>
      <c r="B163" s="105">
        <v>42447</v>
      </c>
      <c r="C163" s="106">
        <v>0.39583333333333331</v>
      </c>
      <c r="D163" s="15" t="s">
        <v>2395</v>
      </c>
      <c r="E163" s="10">
        <v>63</v>
      </c>
      <c r="F163" s="15">
        <v>1</v>
      </c>
      <c r="G163" s="12">
        <v>1.5873015873015872E-2</v>
      </c>
      <c r="H163" s="13">
        <v>6.9746499000000003E-2</v>
      </c>
      <c r="I163" s="15">
        <v>314.15899999999999</v>
      </c>
      <c r="J163" s="15">
        <v>0.34873249500000003</v>
      </c>
      <c r="K163" s="15">
        <v>5</v>
      </c>
      <c r="L163" s="83">
        <v>900.8595542551891</v>
      </c>
      <c r="M163" s="15">
        <v>1419</v>
      </c>
      <c r="N163" s="20" t="s">
        <v>1415</v>
      </c>
      <c r="O163" s="20" t="s">
        <v>1468</v>
      </c>
      <c r="P163" s="15" t="s">
        <v>1815</v>
      </c>
      <c r="Q163" s="15" t="s">
        <v>1934</v>
      </c>
      <c r="R163" s="15"/>
      <c r="S163" s="94">
        <v>661</v>
      </c>
      <c r="T163" s="94">
        <v>1387</v>
      </c>
      <c r="U163" s="15">
        <v>0.65</v>
      </c>
      <c r="V163" s="94" t="s">
        <v>2162</v>
      </c>
      <c r="W163" s="14" t="s">
        <v>2476</v>
      </c>
      <c r="X163" s="14" t="s">
        <v>2385</v>
      </c>
      <c r="Y163" s="17" t="s">
        <v>2474</v>
      </c>
      <c r="Z163" s="15" t="s">
        <v>1690</v>
      </c>
      <c r="AA163" s="26">
        <v>0.26808234666666664</v>
      </c>
      <c r="AB163" s="26">
        <v>0.26808234666666664</v>
      </c>
      <c r="AC163" s="26">
        <v>0.26808234666666664</v>
      </c>
      <c r="AD163" s="83">
        <v>0.26808234666666664</v>
      </c>
      <c r="AE163" s="83">
        <v>0.26808234666666664</v>
      </c>
      <c r="AF163" s="83">
        <v>7.0000000000000007E-2</v>
      </c>
      <c r="AG163" s="83">
        <v>7.0000000000000007E-2</v>
      </c>
      <c r="AH163" s="83">
        <v>7.0000000000000007E-2</v>
      </c>
      <c r="AI163" s="83">
        <v>7.0000000000000007E-2</v>
      </c>
      <c r="AJ163" s="83">
        <v>7.0000000000000007E-2</v>
      </c>
    </row>
    <row r="164" spans="1:36">
      <c r="A164" s="15" t="s">
        <v>1452</v>
      </c>
      <c r="B164" s="105">
        <v>42447</v>
      </c>
      <c r="C164" s="106">
        <v>0.39583333333333331</v>
      </c>
      <c r="D164" s="15" t="s">
        <v>2395</v>
      </c>
      <c r="E164" s="10">
        <v>63</v>
      </c>
      <c r="F164" s="15">
        <v>1</v>
      </c>
      <c r="G164" s="12">
        <v>1.5873015873015872E-2</v>
      </c>
      <c r="H164" s="13">
        <v>6.9746499000000003E-2</v>
      </c>
      <c r="I164" s="15">
        <v>314.15899999999999</v>
      </c>
      <c r="J164" s="15">
        <v>0.34873249500000003</v>
      </c>
      <c r="K164" s="15">
        <v>5</v>
      </c>
      <c r="L164" s="83">
        <v>900.8595542551891</v>
      </c>
      <c r="M164" s="15">
        <v>1789</v>
      </c>
      <c r="N164" s="20" t="s">
        <v>2459</v>
      </c>
      <c r="O164" s="20" t="s">
        <v>1468</v>
      </c>
      <c r="P164" s="15" t="s">
        <v>1828</v>
      </c>
      <c r="Q164" s="15" t="s">
        <v>1893</v>
      </c>
      <c r="R164" s="15"/>
      <c r="S164" s="94">
        <v>4</v>
      </c>
      <c r="T164" s="94">
        <v>31</v>
      </c>
      <c r="U164" s="15">
        <v>0.9</v>
      </c>
      <c r="V164" s="94" t="s">
        <v>2417</v>
      </c>
      <c r="W164" s="14" t="s">
        <v>2476</v>
      </c>
      <c r="X164" s="14" t="s">
        <v>2385</v>
      </c>
      <c r="Y164" s="17" t="s">
        <v>2474</v>
      </c>
      <c r="Z164" s="15" t="s">
        <v>1498</v>
      </c>
      <c r="AA164" s="83">
        <v>0.57255477750000006</v>
      </c>
      <c r="AB164" s="21"/>
    </row>
    <row r="165" spans="1:36">
      <c r="A165" s="15" t="s">
        <v>1452</v>
      </c>
      <c r="B165" s="105">
        <v>42447</v>
      </c>
      <c r="C165" s="106">
        <v>0.39583333333333331</v>
      </c>
      <c r="D165" s="15" t="s">
        <v>2395</v>
      </c>
      <c r="E165" s="10">
        <v>63</v>
      </c>
      <c r="F165" s="15">
        <v>1</v>
      </c>
      <c r="G165" s="12">
        <v>1.5873015873015872E-2</v>
      </c>
      <c r="H165" s="13">
        <v>6.9746499000000003E-2</v>
      </c>
      <c r="I165" s="15">
        <v>314.15899999999999</v>
      </c>
      <c r="J165" s="15">
        <v>0.34873249500000003</v>
      </c>
      <c r="K165" s="15">
        <v>5</v>
      </c>
      <c r="L165" s="83">
        <v>900.8595542551891</v>
      </c>
      <c r="M165" s="15">
        <v>1709</v>
      </c>
      <c r="N165" s="20" t="s">
        <v>2222</v>
      </c>
      <c r="O165" s="20" t="s">
        <v>1468</v>
      </c>
      <c r="P165" s="15" t="s">
        <v>1841</v>
      </c>
      <c r="Q165" s="15" t="s">
        <v>1893</v>
      </c>
      <c r="R165" s="15"/>
      <c r="S165" s="94">
        <v>1</v>
      </c>
      <c r="T165" s="94">
        <v>38</v>
      </c>
      <c r="U165" s="15">
        <v>1.9</v>
      </c>
      <c r="V165" s="94" t="s">
        <v>2417</v>
      </c>
      <c r="W165" s="14" t="s">
        <v>2476</v>
      </c>
      <c r="X165" s="14" t="s">
        <v>2385</v>
      </c>
      <c r="Y165" s="17" t="s">
        <v>2474</v>
      </c>
      <c r="Z165" s="15" t="s">
        <v>1498</v>
      </c>
      <c r="AA165" s="83">
        <v>5.3870414524999992</v>
      </c>
      <c r="AB165" s="21"/>
    </row>
    <row r="166" spans="1:36">
      <c r="A166" s="15" t="s">
        <v>1452</v>
      </c>
      <c r="B166" s="105">
        <v>42447</v>
      </c>
      <c r="C166" s="106">
        <v>0.54722222222222217</v>
      </c>
      <c r="D166" s="15" t="s">
        <v>2404</v>
      </c>
      <c r="E166" s="10">
        <v>64</v>
      </c>
      <c r="F166" s="15">
        <v>1</v>
      </c>
      <c r="G166" s="12">
        <v>1.5625E-2</v>
      </c>
      <c r="H166" s="13">
        <v>6.9746499000000003E-2</v>
      </c>
      <c r="I166" s="15">
        <v>314.15899999999999</v>
      </c>
      <c r="J166" s="15">
        <v>0.34873249500000003</v>
      </c>
      <c r="K166" s="15">
        <v>5</v>
      </c>
      <c r="L166" s="83">
        <v>900.8595542551891</v>
      </c>
      <c r="M166" s="15">
        <v>730</v>
      </c>
      <c r="N166" s="20" t="s">
        <v>172</v>
      </c>
      <c r="O166" s="14" t="s">
        <v>1467</v>
      </c>
      <c r="P166" s="15" t="s">
        <v>1604</v>
      </c>
      <c r="Q166" s="15" t="s">
        <v>2439</v>
      </c>
      <c r="R166" s="15"/>
      <c r="S166" s="94">
        <v>2</v>
      </c>
      <c r="T166" s="94">
        <v>2</v>
      </c>
      <c r="U166" s="15">
        <v>16.7</v>
      </c>
      <c r="V166" s="94" t="s">
        <v>1450</v>
      </c>
      <c r="W166" s="14" t="s">
        <v>2480</v>
      </c>
      <c r="X166" s="14" t="s">
        <v>2385</v>
      </c>
      <c r="Y166" s="17" t="s">
        <v>2474</v>
      </c>
      <c r="Z166" s="15" t="s">
        <v>1528</v>
      </c>
      <c r="AA166" s="83">
        <v>92.685000000000002</v>
      </c>
      <c r="AB166" s="21"/>
    </row>
    <row r="167" spans="1:36">
      <c r="A167" s="15" t="s">
        <v>1452</v>
      </c>
      <c r="B167" s="105">
        <v>42447</v>
      </c>
      <c r="C167" s="106">
        <v>0.54722222222222217</v>
      </c>
      <c r="D167" s="15" t="s">
        <v>2404</v>
      </c>
      <c r="E167" s="10">
        <v>64</v>
      </c>
      <c r="F167" s="15">
        <v>1</v>
      </c>
      <c r="G167" s="12">
        <v>1.5625E-2</v>
      </c>
      <c r="H167" s="13">
        <v>6.9746499000000003E-2</v>
      </c>
      <c r="I167" s="15">
        <v>314.15899999999999</v>
      </c>
      <c r="J167" s="15">
        <v>0.34873249500000003</v>
      </c>
      <c r="K167" s="15">
        <v>5</v>
      </c>
      <c r="L167" s="83">
        <v>900.8595542551891</v>
      </c>
      <c r="M167" s="15">
        <v>1847</v>
      </c>
      <c r="N167" s="20" t="s">
        <v>2478</v>
      </c>
      <c r="O167" s="20" t="s">
        <v>1468</v>
      </c>
      <c r="P167" s="15" t="s">
        <v>1674</v>
      </c>
      <c r="Q167" s="15" t="s">
        <v>2479</v>
      </c>
      <c r="R167" s="15"/>
      <c r="S167" s="94">
        <v>1</v>
      </c>
      <c r="T167" s="94">
        <v>2</v>
      </c>
      <c r="U167" s="15">
        <v>38.9</v>
      </c>
      <c r="V167" s="94" t="s">
        <v>2162</v>
      </c>
      <c r="W167" s="14" t="s">
        <v>2480</v>
      </c>
      <c r="X167" s="14" t="s">
        <v>2385</v>
      </c>
      <c r="Y167" s="17" t="s">
        <v>2474</v>
      </c>
      <c r="Z167" s="15" t="s">
        <v>1673</v>
      </c>
      <c r="AA167" s="83">
        <v>112.98610625375001</v>
      </c>
      <c r="AB167" s="21"/>
    </row>
    <row r="168" spans="1:36">
      <c r="A168" s="15" t="s">
        <v>1452</v>
      </c>
      <c r="B168" s="105">
        <v>42447</v>
      </c>
      <c r="C168" s="106">
        <v>0.54722222222222217</v>
      </c>
      <c r="D168" s="15" t="s">
        <v>2404</v>
      </c>
      <c r="E168" s="10">
        <v>64</v>
      </c>
      <c r="F168" s="15">
        <v>1</v>
      </c>
      <c r="G168" s="12">
        <v>1.5625E-2</v>
      </c>
      <c r="H168" s="13">
        <v>6.9746499000000003E-2</v>
      </c>
      <c r="I168" s="15">
        <v>314.15899999999999</v>
      </c>
      <c r="J168" s="15">
        <v>0.34873249500000003</v>
      </c>
      <c r="K168" s="15">
        <v>5</v>
      </c>
      <c r="L168" s="83">
        <v>900.8595542551891</v>
      </c>
      <c r="M168" s="15">
        <v>1037</v>
      </c>
      <c r="N168" s="20" t="s">
        <v>431</v>
      </c>
      <c r="O168" s="20" t="s">
        <v>1468</v>
      </c>
      <c r="P168" s="15" t="s">
        <v>1687</v>
      </c>
      <c r="Q168" s="15" t="s">
        <v>1893</v>
      </c>
      <c r="R168" s="15"/>
      <c r="S168" s="94">
        <v>9</v>
      </c>
      <c r="T168" s="94">
        <v>9</v>
      </c>
      <c r="U168" s="15">
        <v>4.5999999999999996</v>
      </c>
      <c r="V168" s="94" t="s">
        <v>1450</v>
      </c>
      <c r="W168" s="14" t="s">
        <v>2480</v>
      </c>
      <c r="X168" s="14" t="s">
        <v>2385</v>
      </c>
      <c r="Y168" s="17" t="s">
        <v>2474</v>
      </c>
      <c r="Z168" s="15" t="s">
        <v>1690</v>
      </c>
      <c r="AA168" s="83">
        <v>50.964967373333316</v>
      </c>
      <c r="AB168" s="21"/>
    </row>
    <row r="169" spans="1:36">
      <c r="A169" s="15" t="s">
        <v>1452</v>
      </c>
      <c r="B169" s="105">
        <v>42447</v>
      </c>
      <c r="C169" s="106">
        <v>0.54722222222222217</v>
      </c>
      <c r="D169" s="15" t="s">
        <v>2404</v>
      </c>
      <c r="E169" s="10">
        <v>64</v>
      </c>
      <c r="F169" s="15">
        <v>1</v>
      </c>
      <c r="G169" s="12">
        <v>1.5625E-2</v>
      </c>
      <c r="H169" s="13">
        <v>6.9746499000000003E-2</v>
      </c>
      <c r="I169" s="15">
        <v>314.15899999999999</v>
      </c>
      <c r="J169" s="15">
        <v>0.34873249500000003</v>
      </c>
      <c r="K169" s="15">
        <v>5</v>
      </c>
      <c r="L169" s="83">
        <v>900.8595542551891</v>
      </c>
      <c r="M169" s="15">
        <v>1119</v>
      </c>
      <c r="N169" s="14" t="s">
        <v>1262</v>
      </c>
      <c r="O169" s="20" t="s">
        <v>1468</v>
      </c>
      <c r="P169" s="15" t="s">
        <v>1720</v>
      </c>
      <c r="Q169" s="15" t="s">
        <v>2470</v>
      </c>
      <c r="R169" s="15"/>
      <c r="S169" s="94">
        <v>1</v>
      </c>
      <c r="T169" s="94">
        <v>1</v>
      </c>
      <c r="U169" s="15">
        <v>7.4</v>
      </c>
      <c r="V169" s="94" t="s">
        <v>1450</v>
      </c>
      <c r="W169" s="14" t="s">
        <v>2480</v>
      </c>
      <c r="X169" s="14" t="s">
        <v>2385</v>
      </c>
      <c r="Y169" s="17" t="s">
        <v>2474</v>
      </c>
      <c r="Z169" s="15" t="s">
        <v>1667</v>
      </c>
      <c r="AA169" s="83">
        <v>53.46986179999999</v>
      </c>
      <c r="AB169" s="21"/>
    </row>
    <row r="170" spans="1:36">
      <c r="A170" s="15" t="s">
        <v>1452</v>
      </c>
      <c r="B170" s="105">
        <v>42447</v>
      </c>
      <c r="C170" s="106">
        <v>0.54722222222222217</v>
      </c>
      <c r="D170" s="15" t="s">
        <v>2404</v>
      </c>
      <c r="E170" s="10">
        <v>64</v>
      </c>
      <c r="F170" s="15">
        <v>1</v>
      </c>
      <c r="G170" s="12">
        <v>1.5625E-2</v>
      </c>
      <c r="H170" s="13">
        <v>6.9746499000000003E-2</v>
      </c>
      <c r="I170" s="15">
        <v>314.15899999999999</v>
      </c>
      <c r="J170" s="15">
        <v>0.34873249500000003</v>
      </c>
      <c r="K170" s="15">
        <v>5</v>
      </c>
      <c r="L170" s="83">
        <v>900.8595542551891</v>
      </c>
      <c r="M170" s="15">
        <v>1134</v>
      </c>
      <c r="N170" s="14" t="s">
        <v>1025</v>
      </c>
      <c r="O170" s="20" t="s">
        <v>1468</v>
      </c>
      <c r="P170" s="15" t="s">
        <v>1724</v>
      </c>
      <c r="Q170" s="15" t="s">
        <v>1922</v>
      </c>
      <c r="R170" s="15"/>
      <c r="S170" s="94">
        <v>1</v>
      </c>
      <c r="T170" s="94">
        <v>1</v>
      </c>
      <c r="U170" s="15">
        <v>20.399999999999999</v>
      </c>
      <c r="V170" s="94" t="s">
        <v>1450</v>
      </c>
      <c r="W170" s="14" t="s">
        <v>2480</v>
      </c>
      <c r="X170" s="14" t="s">
        <v>2385</v>
      </c>
      <c r="Y170" s="17" t="s">
        <v>2474</v>
      </c>
      <c r="Z170" s="15" t="s">
        <v>1677</v>
      </c>
      <c r="AA170" s="83">
        <v>38.559875659999989</v>
      </c>
      <c r="AB170" s="21"/>
    </row>
    <row r="171" spans="1:36">
      <c r="A171" s="15" t="s">
        <v>1452</v>
      </c>
      <c r="B171" s="105">
        <v>42447</v>
      </c>
      <c r="C171" s="106">
        <v>0.54722222222222217</v>
      </c>
      <c r="D171" s="15" t="s">
        <v>2404</v>
      </c>
      <c r="E171" s="10">
        <v>64</v>
      </c>
      <c r="F171" s="15">
        <v>1</v>
      </c>
      <c r="G171" s="12">
        <v>1.5625E-2</v>
      </c>
      <c r="H171" s="13">
        <v>6.9746499000000003E-2</v>
      </c>
      <c r="I171" s="15">
        <v>314.15899999999999</v>
      </c>
      <c r="J171" s="15">
        <v>0.34873249500000003</v>
      </c>
      <c r="K171" s="15">
        <v>5</v>
      </c>
      <c r="L171" s="83">
        <v>900.8595542551891</v>
      </c>
      <c r="M171" s="15">
        <v>1419</v>
      </c>
      <c r="N171" s="20" t="s">
        <v>1415</v>
      </c>
      <c r="O171" s="20" t="s">
        <v>1468</v>
      </c>
      <c r="P171" s="15" t="s">
        <v>1815</v>
      </c>
      <c r="Q171" s="15" t="s">
        <v>1934</v>
      </c>
      <c r="R171" s="15"/>
      <c r="S171" s="94">
        <v>674</v>
      </c>
      <c r="T171" s="94">
        <v>1429</v>
      </c>
      <c r="U171" s="15">
        <v>0.65</v>
      </c>
      <c r="V171" s="94" t="s">
        <v>2162</v>
      </c>
      <c r="W171" s="14" t="s">
        <v>2480</v>
      </c>
      <c r="X171" s="14" t="s">
        <v>2385</v>
      </c>
      <c r="Y171" s="17" t="s">
        <v>2474</v>
      </c>
      <c r="Z171" s="15" t="s">
        <v>1690</v>
      </c>
      <c r="AA171" s="26">
        <v>0.26808234666666664</v>
      </c>
      <c r="AB171" s="26">
        <v>0.26808234666666664</v>
      </c>
      <c r="AC171" s="26">
        <v>0.26808234666666664</v>
      </c>
      <c r="AD171" s="83">
        <v>0.26808234666666664</v>
      </c>
      <c r="AE171" s="83">
        <v>0.26808234666666664</v>
      </c>
      <c r="AF171" s="83">
        <v>7.0000000000000007E-2</v>
      </c>
      <c r="AG171" s="83">
        <v>7.0000000000000007E-2</v>
      </c>
      <c r="AH171" s="83">
        <v>7.0000000000000007E-2</v>
      </c>
      <c r="AI171" s="83">
        <v>7.0000000000000007E-2</v>
      </c>
      <c r="AJ171" s="83">
        <v>7.0000000000000007E-2</v>
      </c>
    </row>
    <row r="172" spans="1:36">
      <c r="A172" s="15" t="s">
        <v>1452</v>
      </c>
      <c r="B172" s="105">
        <v>42447</v>
      </c>
      <c r="C172" s="106">
        <v>0.54722222222222217</v>
      </c>
      <c r="D172" s="15" t="s">
        <v>2404</v>
      </c>
      <c r="E172" s="10">
        <v>64</v>
      </c>
      <c r="F172" s="15">
        <v>1</v>
      </c>
      <c r="G172" s="12">
        <v>1.5625E-2</v>
      </c>
      <c r="H172" s="13">
        <v>6.9746499000000003E-2</v>
      </c>
      <c r="I172" s="15">
        <v>314.15899999999999</v>
      </c>
      <c r="J172" s="15">
        <v>0.34873249500000003</v>
      </c>
      <c r="K172" s="15">
        <v>5</v>
      </c>
      <c r="L172" s="83">
        <v>900.8595542551891</v>
      </c>
      <c r="M172" s="15">
        <v>1789</v>
      </c>
      <c r="N172" s="20" t="s">
        <v>2322</v>
      </c>
      <c r="O172" s="20" t="s">
        <v>1468</v>
      </c>
      <c r="P172" s="15" t="s">
        <v>1828</v>
      </c>
      <c r="Q172" s="15" t="s">
        <v>1893</v>
      </c>
      <c r="R172" s="15"/>
      <c r="S172" s="94">
        <v>5</v>
      </c>
      <c r="T172" s="94">
        <v>42</v>
      </c>
      <c r="U172" s="15">
        <v>0.9</v>
      </c>
      <c r="V172" s="94" t="s">
        <v>2417</v>
      </c>
      <c r="W172" s="14" t="s">
        <v>2480</v>
      </c>
      <c r="X172" s="14" t="s">
        <v>2385</v>
      </c>
      <c r="Y172" s="17" t="s">
        <v>2474</v>
      </c>
      <c r="Z172" s="15" t="s">
        <v>1498</v>
      </c>
      <c r="AA172" s="83">
        <v>0.57255477750000006</v>
      </c>
      <c r="AB172" s="21"/>
    </row>
    <row r="173" spans="1:36">
      <c r="A173" s="15" t="s">
        <v>1452</v>
      </c>
      <c r="B173" s="105">
        <v>42447</v>
      </c>
      <c r="C173" s="106">
        <v>0.54722222222222217</v>
      </c>
      <c r="D173" s="15" t="s">
        <v>2404</v>
      </c>
      <c r="E173" s="10">
        <v>64</v>
      </c>
      <c r="F173" s="15">
        <v>1</v>
      </c>
      <c r="G173" s="12">
        <v>1.5625E-2</v>
      </c>
      <c r="H173" s="13">
        <v>6.9746499000000003E-2</v>
      </c>
      <c r="I173" s="15">
        <v>314.15899999999999</v>
      </c>
      <c r="J173" s="15">
        <v>0.34873249500000003</v>
      </c>
      <c r="K173" s="15">
        <v>5</v>
      </c>
      <c r="L173" s="83">
        <v>900.8595542551891</v>
      </c>
      <c r="M173" s="15">
        <v>1709</v>
      </c>
      <c r="N173" s="20" t="s">
        <v>2222</v>
      </c>
      <c r="O173" s="20" t="s">
        <v>1468</v>
      </c>
      <c r="P173" s="15" t="s">
        <v>1841</v>
      </c>
      <c r="Q173" s="15" t="s">
        <v>1893</v>
      </c>
      <c r="R173" s="15"/>
      <c r="S173" s="94">
        <v>1</v>
      </c>
      <c r="T173" s="94">
        <v>20</v>
      </c>
      <c r="U173" s="15">
        <v>1.9</v>
      </c>
      <c r="V173" s="94" t="s">
        <v>2417</v>
      </c>
      <c r="W173" s="14" t="s">
        <v>2480</v>
      </c>
      <c r="X173" s="14" t="s">
        <v>2385</v>
      </c>
      <c r="Y173" s="17" t="s">
        <v>2474</v>
      </c>
      <c r="Z173" s="15" t="s">
        <v>1498</v>
      </c>
      <c r="AA173" s="83">
        <v>1.2087267524999998</v>
      </c>
      <c r="AB173" s="21"/>
    </row>
    <row r="174" spans="1:36">
      <c r="A174" s="15" t="s">
        <v>1452</v>
      </c>
      <c r="B174" s="105">
        <v>42436</v>
      </c>
      <c r="C174" s="106">
        <v>0.57638888888888895</v>
      </c>
      <c r="D174" s="15" t="s">
        <v>2404</v>
      </c>
      <c r="E174" s="10">
        <v>64</v>
      </c>
      <c r="F174" s="15">
        <v>0.5</v>
      </c>
      <c r="G174" s="12">
        <v>7.8125E-3</v>
      </c>
      <c r="H174" s="13">
        <v>6.9746499000000003E-2</v>
      </c>
      <c r="I174" s="15">
        <v>314.15899999999999</v>
      </c>
      <c r="J174" s="15">
        <v>0.34873249500000003</v>
      </c>
      <c r="K174" s="15">
        <v>5</v>
      </c>
      <c r="L174" s="83">
        <v>1801.7191085103782</v>
      </c>
      <c r="M174" s="15">
        <v>182</v>
      </c>
      <c r="N174" s="20" t="s">
        <v>459</v>
      </c>
      <c r="O174" s="14" t="s">
        <v>1467</v>
      </c>
      <c r="P174" s="15" t="s">
        <v>1539</v>
      </c>
      <c r="Q174" s="15" t="s">
        <v>1902</v>
      </c>
      <c r="R174" s="15"/>
      <c r="S174" s="94">
        <v>3</v>
      </c>
      <c r="T174" s="94">
        <v>3</v>
      </c>
      <c r="U174" s="15">
        <v>13</v>
      </c>
      <c r="V174" s="94" t="s">
        <v>1450</v>
      </c>
      <c r="W174" s="14" t="s">
        <v>2481</v>
      </c>
      <c r="X174" s="14" t="s">
        <v>2385</v>
      </c>
      <c r="Y174" s="17" t="s">
        <v>2438</v>
      </c>
      <c r="Z174" s="15" t="s">
        <v>1498</v>
      </c>
      <c r="AA174" s="83">
        <v>1592.7861299999997</v>
      </c>
      <c r="AB174" s="21"/>
    </row>
    <row r="175" spans="1:36">
      <c r="A175" s="15" t="s">
        <v>1452</v>
      </c>
      <c r="B175" s="105">
        <v>42436</v>
      </c>
      <c r="C175" s="106">
        <v>0.57638888888888895</v>
      </c>
      <c r="D175" s="15" t="s">
        <v>2404</v>
      </c>
      <c r="E175" s="10">
        <v>64</v>
      </c>
      <c r="F175" s="15">
        <v>0.5</v>
      </c>
      <c r="G175" s="12">
        <v>7.8125E-3</v>
      </c>
      <c r="H175" s="13">
        <v>6.9746499000000003E-2</v>
      </c>
      <c r="I175" s="15">
        <v>314.15899999999999</v>
      </c>
      <c r="J175" s="15">
        <v>0.34873249500000003</v>
      </c>
      <c r="K175" s="15">
        <v>5</v>
      </c>
      <c r="L175" s="83">
        <v>1801.7191085103782</v>
      </c>
      <c r="M175" s="15">
        <v>190</v>
      </c>
      <c r="N175" s="20" t="s">
        <v>2398</v>
      </c>
      <c r="O175" s="14" t="s">
        <v>1467</v>
      </c>
      <c r="P175" s="15" t="s">
        <v>1539</v>
      </c>
      <c r="Q175" s="15" t="s">
        <v>1893</v>
      </c>
      <c r="R175" s="15"/>
      <c r="S175" s="94">
        <v>1</v>
      </c>
      <c r="T175" s="94">
        <v>1</v>
      </c>
      <c r="U175" s="15">
        <v>7.4</v>
      </c>
      <c r="V175" s="94" t="s">
        <v>1450</v>
      </c>
      <c r="W175" s="14" t="s">
        <v>2481</v>
      </c>
      <c r="X175" s="14" t="s">
        <v>2385</v>
      </c>
      <c r="Y175" s="17" t="s">
        <v>2438</v>
      </c>
      <c r="Z175" s="15" t="s">
        <v>1498</v>
      </c>
      <c r="AA175" s="83">
        <v>215.04183549999999</v>
      </c>
      <c r="AB175" s="21"/>
    </row>
    <row r="176" spans="1:36">
      <c r="A176" s="15" t="s">
        <v>1452</v>
      </c>
      <c r="B176" s="105">
        <v>42436</v>
      </c>
      <c r="C176" s="106">
        <v>0.57638888888888895</v>
      </c>
      <c r="D176" s="15" t="s">
        <v>2404</v>
      </c>
      <c r="E176" s="10">
        <v>64</v>
      </c>
      <c r="F176" s="15">
        <v>0.5</v>
      </c>
      <c r="G176" s="12">
        <v>7.8125E-3</v>
      </c>
      <c r="H176" s="13">
        <v>6.9746499000000003E-2</v>
      </c>
      <c r="I176" s="15">
        <v>314.15899999999999</v>
      </c>
      <c r="J176" s="15">
        <v>0.34873249500000003</v>
      </c>
      <c r="K176" s="15">
        <v>5</v>
      </c>
      <c r="L176" s="83">
        <v>1801.7191085103782</v>
      </c>
      <c r="M176" s="15">
        <v>975</v>
      </c>
      <c r="N176" s="20" t="s">
        <v>2407</v>
      </c>
      <c r="O176" s="14" t="s">
        <v>1467</v>
      </c>
      <c r="P176" s="15" t="s">
        <v>1571</v>
      </c>
      <c r="Q176" s="15" t="s">
        <v>2408</v>
      </c>
      <c r="R176" s="15"/>
      <c r="S176" s="94">
        <v>1</v>
      </c>
      <c r="T176" s="94">
        <v>1</v>
      </c>
      <c r="U176" s="15">
        <v>30.1</v>
      </c>
      <c r="V176" s="94" t="s">
        <v>1450</v>
      </c>
      <c r="W176" s="14" t="s">
        <v>2481</v>
      </c>
      <c r="X176" s="14" t="s">
        <v>2385</v>
      </c>
      <c r="Y176" s="17" t="s">
        <v>2438</v>
      </c>
      <c r="Z176" s="15" t="s">
        <v>1495</v>
      </c>
      <c r="AA176" s="83">
        <v>132.3866026</v>
      </c>
      <c r="AB176" s="21"/>
    </row>
    <row r="177" spans="1:36">
      <c r="A177" s="15" t="s">
        <v>1452</v>
      </c>
      <c r="B177" s="105">
        <v>42436</v>
      </c>
      <c r="C177" s="106">
        <v>0.57638888888888895</v>
      </c>
      <c r="D177" s="15" t="s">
        <v>2404</v>
      </c>
      <c r="E177" s="10">
        <v>64</v>
      </c>
      <c r="F177" s="15">
        <v>0.5</v>
      </c>
      <c r="G177" s="12">
        <v>7.8125E-3</v>
      </c>
      <c r="H177" s="13">
        <v>6.9746499000000003E-2</v>
      </c>
      <c r="I177" s="15">
        <v>314.15899999999999</v>
      </c>
      <c r="J177" s="15">
        <v>0.34873249500000003</v>
      </c>
      <c r="K177" s="15">
        <v>5</v>
      </c>
      <c r="L177" s="83">
        <v>1801.7191085103782</v>
      </c>
      <c r="M177" s="15">
        <v>730</v>
      </c>
      <c r="N177" s="20" t="s">
        <v>172</v>
      </c>
      <c r="O177" s="14" t="s">
        <v>1467</v>
      </c>
      <c r="P177" s="15" t="s">
        <v>1604</v>
      </c>
      <c r="Q177" s="15" t="s">
        <v>2439</v>
      </c>
      <c r="R177" s="15"/>
      <c r="S177" s="94">
        <v>2</v>
      </c>
      <c r="T177" s="94">
        <v>2</v>
      </c>
      <c r="U177" s="15">
        <v>37</v>
      </c>
      <c r="V177" s="94" t="s">
        <v>1450</v>
      </c>
      <c r="W177" s="14" t="s">
        <v>2481</v>
      </c>
      <c r="X177" s="14" t="s">
        <v>2385</v>
      </c>
      <c r="Y177" s="17" t="s">
        <v>2438</v>
      </c>
      <c r="Z177" s="15" t="s">
        <v>1528</v>
      </c>
      <c r="AA177" s="83">
        <v>310.79999999999995</v>
      </c>
      <c r="AB177" s="21"/>
    </row>
    <row r="178" spans="1:36">
      <c r="A178" s="15" t="s">
        <v>1452</v>
      </c>
      <c r="B178" s="105">
        <v>42436</v>
      </c>
      <c r="C178" s="106">
        <v>0.57638888888888895</v>
      </c>
      <c r="D178" s="15" t="s">
        <v>2404</v>
      </c>
      <c r="E178" s="10">
        <v>64</v>
      </c>
      <c r="F178" s="15">
        <v>0.5</v>
      </c>
      <c r="G178" s="12">
        <v>7.8125E-3</v>
      </c>
      <c r="H178" s="13">
        <v>6.9746499000000003E-2</v>
      </c>
      <c r="I178" s="15">
        <v>314.15899999999999</v>
      </c>
      <c r="J178" s="15">
        <v>0.34873249500000003</v>
      </c>
      <c r="K178" s="15">
        <v>5</v>
      </c>
      <c r="L178" s="83">
        <v>1801.7191085103782</v>
      </c>
      <c r="M178" s="15">
        <v>749</v>
      </c>
      <c r="N178" s="20" t="s">
        <v>858</v>
      </c>
      <c r="O178" s="14" t="s">
        <v>1467</v>
      </c>
      <c r="P178" s="15" t="s">
        <v>1604</v>
      </c>
      <c r="Q178" s="15" t="s">
        <v>1893</v>
      </c>
      <c r="R178" s="15"/>
      <c r="S178" s="94">
        <v>1</v>
      </c>
      <c r="T178" s="94">
        <v>1</v>
      </c>
      <c r="U178" s="15">
        <v>20.399999999999999</v>
      </c>
      <c r="V178" s="94" t="s">
        <v>1450</v>
      </c>
      <c r="W178" s="14" t="s">
        <v>2481</v>
      </c>
      <c r="X178" s="14" t="s">
        <v>2385</v>
      </c>
      <c r="Y178" s="17" t="s">
        <v>2482</v>
      </c>
      <c r="Z178" s="15" t="s">
        <v>1528</v>
      </c>
      <c r="AA178" s="83">
        <v>113.22</v>
      </c>
      <c r="AB178" s="21"/>
    </row>
    <row r="179" spans="1:36">
      <c r="A179" s="15" t="s">
        <v>1452</v>
      </c>
      <c r="B179" s="105">
        <v>42436</v>
      </c>
      <c r="C179" s="106">
        <v>0.57638888888888895</v>
      </c>
      <c r="D179" s="15" t="s">
        <v>2404</v>
      </c>
      <c r="E179" s="10">
        <v>64</v>
      </c>
      <c r="F179" s="15">
        <v>0.5</v>
      </c>
      <c r="G179" s="12">
        <v>7.8125E-3</v>
      </c>
      <c r="H179" s="13">
        <v>6.9746499000000003E-2</v>
      </c>
      <c r="I179" s="15">
        <v>314.15899999999999</v>
      </c>
      <c r="J179" s="15">
        <v>0.34873249500000003</v>
      </c>
      <c r="K179" s="15">
        <v>5</v>
      </c>
      <c r="L179" s="83">
        <v>1801.7191085103782</v>
      </c>
      <c r="M179" s="15">
        <v>1020</v>
      </c>
      <c r="N179" s="14" t="s">
        <v>2411</v>
      </c>
      <c r="O179" s="20" t="s">
        <v>1468</v>
      </c>
      <c r="P179" s="15" t="s">
        <v>1681</v>
      </c>
      <c r="Q179" s="15" t="s">
        <v>1893</v>
      </c>
      <c r="R179" s="15"/>
      <c r="S179" s="94">
        <v>1</v>
      </c>
      <c r="T179" s="94">
        <v>1</v>
      </c>
      <c r="U179" s="15">
        <v>7.4</v>
      </c>
      <c r="V179" s="94" t="s">
        <v>1450</v>
      </c>
      <c r="W179" s="14" t="s">
        <v>2481</v>
      </c>
      <c r="X179" s="14" t="s">
        <v>2385</v>
      </c>
      <c r="Y179" s="17" t="s">
        <v>2438</v>
      </c>
      <c r="Z179" s="15" t="s">
        <v>1690</v>
      </c>
      <c r="AA179" s="83">
        <v>53.043652756666667</v>
      </c>
      <c r="AB179" s="21"/>
    </row>
    <row r="180" spans="1:36">
      <c r="A180" s="15" t="s">
        <v>1452</v>
      </c>
      <c r="B180" s="105">
        <v>42436</v>
      </c>
      <c r="C180" s="106">
        <v>0.57638888888888895</v>
      </c>
      <c r="D180" s="15" t="s">
        <v>2404</v>
      </c>
      <c r="E180" s="10">
        <v>64</v>
      </c>
      <c r="F180" s="15">
        <v>0.5</v>
      </c>
      <c r="G180" s="12">
        <v>7.8125E-3</v>
      </c>
      <c r="H180" s="13">
        <v>6.9746499000000003E-2</v>
      </c>
      <c r="I180" s="15">
        <v>314.15899999999999</v>
      </c>
      <c r="J180" s="15">
        <v>0.34873249500000003</v>
      </c>
      <c r="K180" s="15">
        <v>5</v>
      </c>
      <c r="L180" s="83">
        <v>1801.7191085103782</v>
      </c>
      <c r="M180" s="15">
        <v>1037</v>
      </c>
      <c r="N180" s="20" t="s">
        <v>431</v>
      </c>
      <c r="O180" s="20" t="s">
        <v>1468</v>
      </c>
      <c r="P180" s="15" t="s">
        <v>1687</v>
      </c>
      <c r="Q180" s="15" t="s">
        <v>1893</v>
      </c>
      <c r="R180" s="15"/>
      <c r="S180" s="94">
        <v>20</v>
      </c>
      <c r="T180" s="94">
        <v>20</v>
      </c>
      <c r="U180" s="15">
        <v>4.5999999999999996</v>
      </c>
      <c r="V180" s="94" t="s">
        <v>1450</v>
      </c>
      <c r="W180" s="14" t="s">
        <v>2481</v>
      </c>
      <c r="X180" s="14" t="s">
        <v>2385</v>
      </c>
      <c r="Y180" s="17" t="s">
        <v>2438</v>
      </c>
      <c r="Z180" s="15" t="s">
        <v>1690</v>
      </c>
      <c r="AA180" s="83">
        <v>50.964967373333316</v>
      </c>
      <c r="AB180" s="21"/>
    </row>
    <row r="181" spans="1:36">
      <c r="A181" s="15" t="s">
        <v>1452</v>
      </c>
      <c r="B181" s="105">
        <v>42436</v>
      </c>
      <c r="C181" s="106">
        <v>0.57638888888888895</v>
      </c>
      <c r="D181" s="15" t="s">
        <v>2404</v>
      </c>
      <c r="E181" s="10">
        <v>64</v>
      </c>
      <c r="F181" s="15">
        <v>0.5</v>
      </c>
      <c r="G181" s="12">
        <v>7.8125E-3</v>
      </c>
      <c r="H181" s="13">
        <v>6.9746499000000003E-2</v>
      </c>
      <c r="I181" s="15">
        <v>314.15899999999999</v>
      </c>
      <c r="J181" s="15">
        <v>0.34873249500000003</v>
      </c>
      <c r="K181" s="15">
        <v>5</v>
      </c>
      <c r="L181" s="83">
        <v>1801.7191085103782</v>
      </c>
      <c r="M181" s="15">
        <v>1305</v>
      </c>
      <c r="N181" s="20" t="s">
        <v>1285</v>
      </c>
      <c r="O181" s="20" t="s">
        <v>1468</v>
      </c>
      <c r="P181" s="20" t="s">
        <v>1777</v>
      </c>
      <c r="Q181" s="15" t="s">
        <v>1893</v>
      </c>
      <c r="R181" s="15"/>
      <c r="S181" s="94">
        <v>2</v>
      </c>
      <c r="T181" s="94">
        <v>2</v>
      </c>
      <c r="U181" s="15">
        <v>5.6</v>
      </c>
      <c r="V181" s="94" t="s">
        <v>1450</v>
      </c>
      <c r="W181" s="14" t="s">
        <v>2481</v>
      </c>
      <c r="X181" s="14" t="s">
        <v>2385</v>
      </c>
      <c r="Y181" s="17" t="s">
        <v>2438</v>
      </c>
      <c r="Z181" s="15" t="s">
        <v>1693</v>
      </c>
      <c r="AA181" s="83">
        <v>91.952244906666635</v>
      </c>
      <c r="AB181" s="21"/>
    </row>
    <row r="182" spans="1:36">
      <c r="A182" s="15" t="s">
        <v>1452</v>
      </c>
      <c r="B182" s="105">
        <v>42436</v>
      </c>
      <c r="C182" s="106">
        <v>0.57638888888888895</v>
      </c>
      <c r="D182" s="15" t="s">
        <v>2404</v>
      </c>
      <c r="E182" s="10">
        <v>64</v>
      </c>
      <c r="F182" s="15">
        <v>0.5</v>
      </c>
      <c r="G182" s="12">
        <v>7.8125E-3</v>
      </c>
      <c r="H182" s="13">
        <v>6.9746499000000003E-2</v>
      </c>
      <c r="I182" s="15">
        <v>314.15899999999999</v>
      </c>
      <c r="J182" s="15">
        <v>0.34873249500000003</v>
      </c>
      <c r="K182" s="15">
        <v>5</v>
      </c>
      <c r="L182" s="83">
        <v>1801.7191085103782</v>
      </c>
      <c r="M182" s="15">
        <v>1419</v>
      </c>
      <c r="N182" s="20" t="s">
        <v>1415</v>
      </c>
      <c r="O182" s="20" t="s">
        <v>1468</v>
      </c>
      <c r="P182" s="15" t="s">
        <v>1815</v>
      </c>
      <c r="Q182" s="15" t="s">
        <v>1934</v>
      </c>
      <c r="R182" s="15"/>
      <c r="S182" s="94">
        <v>478</v>
      </c>
      <c r="T182" s="94">
        <v>1014</v>
      </c>
      <c r="U182" s="15">
        <v>0.65</v>
      </c>
      <c r="V182" s="94" t="s">
        <v>2162</v>
      </c>
      <c r="W182" s="14" t="s">
        <v>2481</v>
      </c>
      <c r="X182" s="14" t="s">
        <v>2385</v>
      </c>
      <c r="Y182" s="17" t="s">
        <v>2438</v>
      </c>
      <c r="Z182" s="15" t="s">
        <v>1690</v>
      </c>
      <c r="AA182" s="26">
        <v>0.26808234666666664</v>
      </c>
      <c r="AB182" s="26">
        <v>0.26808234666666664</v>
      </c>
      <c r="AC182" s="26">
        <v>0.26808234666666664</v>
      </c>
      <c r="AD182" s="83">
        <v>0.26808234666666664</v>
      </c>
      <c r="AE182" s="83">
        <v>0.26808234666666664</v>
      </c>
      <c r="AF182" s="83">
        <v>7.0000000000000007E-2</v>
      </c>
      <c r="AG182" s="83">
        <v>7.0000000000000007E-2</v>
      </c>
      <c r="AH182" s="83">
        <v>7.0000000000000007E-2</v>
      </c>
      <c r="AI182" s="83">
        <v>7.0000000000000007E-2</v>
      </c>
      <c r="AJ182" s="83">
        <v>7.0000000000000007E-2</v>
      </c>
    </row>
    <row r="183" spans="1:36">
      <c r="A183" s="15" t="s">
        <v>1452</v>
      </c>
      <c r="B183" s="105">
        <v>42436</v>
      </c>
      <c r="C183" s="106">
        <v>0.57638888888888895</v>
      </c>
      <c r="D183" s="15" t="s">
        <v>2404</v>
      </c>
      <c r="E183" s="10">
        <v>64</v>
      </c>
      <c r="F183" s="15">
        <v>0.5</v>
      </c>
      <c r="G183" s="12">
        <v>7.8125E-3</v>
      </c>
      <c r="H183" s="13">
        <v>6.9746499000000003E-2</v>
      </c>
      <c r="I183" s="15">
        <v>314.15899999999999</v>
      </c>
      <c r="J183" s="15">
        <v>0.34873249500000003</v>
      </c>
      <c r="K183" s="15">
        <v>5</v>
      </c>
      <c r="L183" s="83">
        <v>1801.7191085103782</v>
      </c>
      <c r="M183" s="15">
        <v>1789</v>
      </c>
      <c r="N183" s="20" t="s">
        <v>2459</v>
      </c>
      <c r="O183" s="20" t="s">
        <v>1468</v>
      </c>
      <c r="P183" s="15" t="s">
        <v>1828</v>
      </c>
      <c r="Q183" s="15" t="s">
        <v>1893</v>
      </c>
      <c r="R183" s="15"/>
      <c r="S183" s="94">
        <v>1</v>
      </c>
      <c r="T183" s="94">
        <v>8</v>
      </c>
      <c r="U183" s="15">
        <v>0.9</v>
      </c>
      <c r="V183" s="94" t="s">
        <v>2417</v>
      </c>
      <c r="W183" s="14" t="s">
        <v>2481</v>
      </c>
      <c r="X183" s="14" t="s">
        <v>2385</v>
      </c>
      <c r="Y183" s="17" t="s">
        <v>2438</v>
      </c>
      <c r="Z183" s="15" t="s">
        <v>1498</v>
      </c>
      <c r="AA183" s="83">
        <v>0.57255477750000006</v>
      </c>
      <c r="AB183" s="21"/>
    </row>
    <row r="184" spans="1:36">
      <c r="A184" s="15" t="s">
        <v>1452</v>
      </c>
      <c r="B184" s="105">
        <v>42436</v>
      </c>
      <c r="C184" s="106">
        <v>0.57638888888888895</v>
      </c>
      <c r="D184" s="15" t="s">
        <v>2404</v>
      </c>
      <c r="E184" s="10">
        <v>64</v>
      </c>
      <c r="F184" s="15">
        <v>0.5</v>
      </c>
      <c r="G184" s="12">
        <v>7.8125E-3</v>
      </c>
      <c r="H184" s="13">
        <v>6.9746499000000003E-2</v>
      </c>
      <c r="I184" s="15">
        <v>314.15899999999999</v>
      </c>
      <c r="J184" s="15">
        <v>0.34873249500000003</v>
      </c>
      <c r="K184" s="15">
        <v>5</v>
      </c>
      <c r="L184" s="83">
        <v>1801.7191085103782</v>
      </c>
      <c r="M184" s="15">
        <v>1508</v>
      </c>
      <c r="N184" s="20" t="s">
        <v>407</v>
      </c>
      <c r="O184" s="20" t="s">
        <v>1468</v>
      </c>
      <c r="P184" s="15" t="s">
        <v>1844</v>
      </c>
      <c r="Q184" s="15" t="s">
        <v>1893</v>
      </c>
      <c r="R184" s="15"/>
      <c r="S184" s="94">
        <v>1</v>
      </c>
      <c r="T184" s="94">
        <v>4</v>
      </c>
      <c r="U184" s="15">
        <v>4.5999999999999996</v>
      </c>
      <c r="V184" s="94" t="s">
        <v>2417</v>
      </c>
      <c r="W184" s="14" t="s">
        <v>2481</v>
      </c>
      <c r="X184" s="14" t="s">
        <v>2385</v>
      </c>
      <c r="Y184" s="17" t="s">
        <v>2438</v>
      </c>
      <c r="Z184" s="15" t="s">
        <v>1498</v>
      </c>
      <c r="AA184" s="83">
        <v>2.9263910849999997</v>
      </c>
      <c r="AB184" s="21"/>
    </row>
    <row r="185" spans="1:36">
      <c r="A185" s="15" t="s">
        <v>1452</v>
      </c>
      <c r="B185" s="105">
        <v>42436</v>
      </c>
      <c r="C185" s="106">
        <v>0.39166666666666666</v>
      </c>
      <c r="D185" s="15" t="s">
        <v>2395</v>
      </c>
      <c r="E185" s="10">
        <v>65</v>
      </c>
      <c r="F185" s="15">
        <v>0.5</v>
      </c>
      <c r="G185" s="12">
        <v>7.6923076923076927E-3</v>
      </c>
      <c r="H185" s="13">
        <v>6.9746499000000003E-2</v>
      </c>
      <c r="I185" s="15">
        <v>314.15899999999999</v>
      </c>
      <c r="J185" s="15">
        <v>0.34873249500000003</v>
      </c>
      <c r="K185" s="15">
        <v>5</v>
      </c>
      <c r="L185" s="83">
        <v>1801.7191085103782</v>
      </c>
      <c r="M185" s="15">
        <v>147</v>
      </c>
      <c r="N185" s="20" t="s">
        <v>2483</v>
      </c>
      <c r="O185" s="14" t="s">
        <v>1467</v>
      </c>
      <c r="P185" s="15" t="s">
        <v>1533</v>
      </c>
      <c r="Q185" s="15" t="s">
        <v>1893</v>
      </c>
      <c r="R185" s="15"/>
      <c r="S185" s="94">
        <v>2</v>
      </c>
      <c r="T185" s="94">
        <v>2</v>
      </c>
      <c r="U185" s="15">
        <v>7.4</v>
      </c>
      <c r="V185" s="94" t="s">
        <v>1450</v>
      </c>
      <c r="W185" s="14" t="s">
        <v>2484</v>
      </c>
      <c r="X185" s="14" t="s">
        <v>2385</v>
      </c>
      <c r="Y185" s="17" t="s">
        <v>2445</v>
      </c>
      <c r="Z185" s="15" t="s">
        <v>1495</v>
      </c>
      <c r="AA185" s="83">
        <v>53.46986179999999</v>
      </c>
      <c r="AB185" s="21"/>
    </row>
    <row r="186" spans="1:36">
      <c r="A186" s="15" t="s">
        <v>1452</v>
      </c>
      <c r="B186" s="105">
        <v>42436</v>
      </c>
      <c r="C186" s="106">
        <v>0.39166666666666666</v>
      </c>
      <c r="D186" s="15" t="s">
        <v>2395</v>
      </c>
      <c r="E186" s="10">
        <v>65</v>
      </c>
      <c r="F186" s="15">
        <v>0.5</v>
      </c>
      <c r="G186" s="12">
        <v>7.6923076923076927E-3</v>
      </c>
      <c r="H186" s="13">
        <v>6.9746499000000003E-2</v>
      </c>
      <c r="I186" s="15">
        <v>314.15899999999999</v>
      </c>
      <c r="J186" s="15">
        <v>0.34873249500000003</v>
      </c>
      <c r="K186" s="15">
        <v>5</v>
      </c>
      <c r="L186" s="83">
        <v>1801.7191085103782</v>
      </c>
      <c r="M186" s="15">
        <v>190</v>
      </c>
      <c r="N186" s="20" t="s">
        <v>2398</v>
      </c>
      <c r="O186" s="14" t="s">
        <v>1467</v>
      </c>
      <c r="P186" s="15" t="s">
        <v>1539</v>
      </c>
      <c r="Q186" s="15" t="s">
        <v>1893</v>
      </c>
      <c r="R186" s="15"/>
      <c r="S186" s="94">
        <v>1</v>
      </c>
      <c r="T186" s="94">
        <v>1</v>
      </c>
      <c r="U186" s="15">
        <v>9.3000000000000007</v>
      </c>
      <c r="V186" s="94" t="s">
        <v>1450</v>
      </c>
      <c r="W186" s="14" t="s">
        <v>2484</v>
      </c>
      <c r="X186" s="14" t="s">
        <v>2385</v>
      </c>
      <c r="Y186" s="17" t="s">
        <v>2445</v>
      </c>
      <c r="Z186" s="15" t="s">
        <v>1498</v>
      </c>
      <c r="AA186" s="83">
        <v>380.40256674</v>
      </c>
      <c r="AB186" s="21"/>
    </row>
    <row r="187" spans="1:36">
      <c r="A187" s="15" t="s">
        <v>1452</v>
      </c>
      <c r="B187" s="105">
        <v>42436</v>
      </c>
      <c r="C187" s="106">
        <v>0.39166666666666666</v>
      </c>
      <c r="D187" s="15" t="s">
        <v>2395</v>
      </c>
      <c r="E187" s="10">
        <v>65</v>
      </c>
      <c r="F187" s="15">
        <v>0.5</v>
      </c>
      <c r="G187" s="12">
        <v>7.6923076923076927E-3</v>
      </c>
      <c r="H187" s="13">
        <v>6.9746499000000003E-2</v>
      </c>
      <c r="I187" s="15">
        <v>314.15899999999999</v>
      </c>
      <c r="J187" s="15">
        <v>0.34873249500000003</v>
      </c>
      <c r="K187" s="15">
        <v>5</v>
      </c>
      <c r="L187" s="83">
        <v>1801.7191085103782</v>
      </c>
      <c r="M187" s="15">
        <v>458</v>
      </c>
      <c r="N187" s="20" t="s">
        <v>125</v>
      </c>
      <c r="O187" s="14" t="s">
        <v>1467</v>
      </c>
      <c r="P187" s="15" t="s">
        <v>1577</v>
      </c>
      <c r="Q187" s="15" t="s">
        <v>2485</v>
      </c>
      <c r="R187" s="15"/>
      <c r="S187" s="94">
        <v>1</v>
      </c>
      <c r="T187" s="94">
        <v>1</v>
      </c>
      <c r="U187" s="15">
        <v>16.7</v>
      </c>
      <c r="V187" s="94" t="s">
        <v>1450</v>
      </c>
      <c r="W187" s="14" t="s">
        <v>2484</v>
      </c>
      <c r="X187" s="14" t="s">
        <v>2385</v>
      </c>
      <c r="Y187" s="17" t="s">
        <v>2445</v>
      </c>
      <c r="Z187" s="15" t="s">
        <v>1578</v>
      </c>
      <c r="AA187" s="83">
        <v>314.68809874999994</v>
      </c>
      <c r="AB187" s="21"/>
    </row>
    <row r="188" spans="1:36">
      <c r="A188" s="15" t="s">
        <v>1452</v>
      </c>
      <c r="B188" s="105">
        <v>42436</v>
      </c>
      <c r="C188" s="106">
        <v>0.39166666666666666</v>
      </c>
      <c r="D188" s="15" t="s">
        <v>2395</v>
      </c>
      <c r="E188" s="10">
        <v>65</v>
      </c>
      <c r="F188" s="15">
        <v>0.5</v>
      </c>
      <c r="G188" s="12">
        <v>7.6923076923076927E-3</v>
      </c>
      <c r="H188" s="13">
        <v>6.9746499000000003E-2</v>
      </c>
      <c r="I188" s="15">
        <v>314.15899999999999</v>
      </c>
      <c r="J188" s="15">
        <v>0.34873249500000003</v>
      </c>
      <c r="K188" s="15">
        <v>5</v>
      </c>
      <c r="L188" s="83">
        <v>1801.7191085103782</v>
      </c>
      <c r="M188" s="15">
        <v>412</v>
      </c>
      <c r="N188" s="20" t="s">
        <v>2486</v>
      </c>
      <c r="O188" s="14" t="s">
        <v>1467</v>
      </c>
      <c r="P188" s="15" t="s">
        <v>2487</v>
      </c>
      <c r="Q188" s="15" t="s">
        <v>2488</v>
      </c>
      <c r="R188" s="15"/>
      <c r="S188" s="94">
        <v>1</v>
      </c>
      <c r="T188" s="94">
        <v>1</v>
      </c>
      <c r="U188" s="15">
        <v>29.6</v>
      </c>
      <c r="V188" s="94" t="s">
        <v>1450</v>
      </c>
      <c r="W188" s="14" t="s">
        <v>2484</v>
      </c>
      <c r="X188" s="14" t="s">
        <v>2385</v>
      </c>
      <c r="Y188" s="17" t="s">
        <v>2445</v>
      </c>
      <c r="Z188" s="15" t="s">
        <v>1495</v>
      </c>
      <c r="AA188" s="83">
        <v>2789.7319199999997</v>
      </c>
      <c r="AB188" s="21"/>
    </row>
    <row r="189" spans="1:36">
      <c r="A189" s="15" t="s">
        <v>1452</v>
      </c>
      <c r="B189" s="105">
        <v>42436</v>
      </c>
      <c r="C189" s="106">
        <v>0.39166666666666666</v>
      </c>
      <c r="D189" s="15" t="s">
        <v>2395</v>
      </c>
      <c r="E189" s="10">
        <v>65</v>
      </c>
      <c r="F189" s="15">
        <v>0.5</v>
      </c>
      <c r="G189" s="12">
        <v>7.6923076923076927E-3</v>
      </c>
      <c r="H189" s="13">
        <v>6.9746499000000003E-2</v>
      </c>
      <c r="I189" s="15">
        <v>314.15899999999999</v>
      </c>
      <c r="J189" s="15">
        <v>0.34873249500000003</v>
      </c>
      <c r="K189" s="15">
        <v>5</v>
      </c>
      <c r="L189" s="83">
        <v>1801.7191085103782</v>
      </c>
      <c r="M189" s="15">
        <v>730</v>
      </c>
      <c r="N189" s="20" t="s">
        <v>172</v>
      </c>
      <c r="O189" s="14" t="s">
        <v>1467</v>
      </c>
      <c r="P189" s="15" t="s">
        <v>1604</v>
      </c>
      <c r="Q189" s="15" t="s">
        <v>2439</v>
      </c>
      <c r="R189" s="15"/>
      <c r="S189" s="94">
        <v>1</v>
      </c>
      <c r="T189" s="94">
        <v>1</v>
      </c>
      <c r="U189" s="15">
        <v>27.8</v>
      </c>
      <c r="V189" s="94" t="s">
        <v>1450</v>
      </c>
      <c r="W189" s="14" t="s">
        <v>2484</v>
      </c>
      <c r="X189" s="14" t="s">
        <v>2385</v>
      </c>
      <c r="Y189" s="17" t="s">
        <v>2445</v>
      </c>
      <c r="Z189" s="15" t="s">
        <v>1528</v>
      </c>
      <c r="AA189" s="83">
        <v>191.82</v>
      </c>
      <c r="AB189" s="21"/>
    </row>
    <row r="190" spans="1:36">
      <c r="A190" s="15" t="s">
        <v>1452</v>
      </c>
      <c r="B190" s="105">
        <v>42436</v>
      </c>
      <c r="C190" s="106">
        <v>0.39166666666666666</v>
      </c>
      <c r="D190" s="15" t="s">
        <v>2395</v>
      </c>
      <c r="E190" s="10">
        <v>65</v>
      </c>
      <c r="F190" s="15">
        <v>0.5</v>
      </c>
      <c r="G190" s="12">
        <v>7.6923076923076927E-3</v>
      </c>
      <c r="H190" s="13">
        <v>6.9746499000000003E-2</v>
      </c>
      <c r="I190" s="15">
        <v>314.15899999999999</v>
      </c>
      <c r="J190" s="15">
        <v>0.34873249500000003</v>
      </c>
      <c r="K190" s="15">
        <v>5</v>
      </c>
      <c r="L190" s="83">
        <v>1801.7191085103782</v>
      </c>
      <c r="M190" s="15">
        <v>749</v>
      </c>
      <c r="N190" s="20" t="s">
        <v>858</v>
      </c>
      <c r="O190" s="14" t="s">
        <v>1467</v>
      </c>
      <c r="P190" s="15" t="s">
        <v>1604</v>
      </c>
      <c r="Q190" s="15" t="s">
        <v>1893</v>
      </c>
      <c r="R190" s="15"/>
      <c r="S190" s="94">
        <v>2</v>
      </c>
      <c r="T190" s="94">
        <v>2</v>
      </c>
      <c r="U190" s="15">
        <v>14.8</v>
      </c>
      <c r="V190" s="94" t="s">
        <v>1450</v>
      </c>
      <c r="W190" s="14" t="s">
        <v>2484</v>
      </c>
      <c r="X190" s="14" t="s">
        <v>2385</v>
      </c>
      <c r="Y190" s="17" t="s">
        <v>2489</v>
      </c>
      <c r="Z190" s="15" t="s">
        <v>1528</v>
      </c>
      <c r="AA190" s="83">
        <v>82.140000000000015</v>
      </c>
      <c r="AB190" s="21"/>
    </row>
    <row r="191" spans="1:36">
      <c r="A191" s="15" t="s">
        <v>1452</v>
      </c>
      <c r="B191" s="105">
        <v>42436</v>
      </c>
      <c r="C191" s="106">
        <v>0.39166666666666666</v>
      </c>
      <c r="D191" s="15" t="s">
        <v>2395</v>
      </c>
      <c r="E191" s="10">
        <v>65</v>
      </c>
      <c r="F191" s="15">
        <v>0.5</v>
      </c>
      <c r="G191" s="12">
        <v>7.6923076923076927E-3</v>
      </c>
      <c r="H191" s="13">
        <v>6.9746499000000003E-2</v>
      </c>
      <c r="I191" s="15">
        <v>314.15899999999999</v>
      </c>
      <c r="J191" s="15">
        <v>0.34873249500000003</v>
      </c>
      <c r="K191" s="15">
        <v>5</v>
      </c>
      <c r="L191" s="83">
        <v>1801.7191085103782</v>
      </c>
      <c r="M191" s="15">
        <v>890</v>
      </c>
      <c r="N191" s="20" t="s">
        <v>196</v>
      </c>
      <c r="O191" s="14" t="s">
        <v>1467</v>
      </c>
      <c r="P191" s="15" t="s">
        <v>1631</v>
      </c>
      <c r="Q191" s="15" t="s">
        <v>2490</v>
      </c>
      <c r="R191" s="15"/>
      <c r="S191" s="94">
        <v>1</v>
      </c>
      <c r="T191" s="94">
        <v>1</v>
      </c>
      <c r="U191" s="15">
        <v>27.8</v>
      </c>
      <c r="V191" s="94" t="s">
        <v>1450</v>
      </c>
      <c r="W191" s="14" t="s">
        <v>2484</v>
      </c>
      <c r="X191" s="14" t="s">
        <v>2385</v>
      </c>
      <c r="Y191" s="17" t="s">
        <v>2445</v>
      </c>
      <c r="Z191" s="15" t="s">
        <v>1517</v>
      </c>
      <c r="AA191" s="83">
        <v>1028.6000000000001</v>
      </c>
      <c r="AB191" s="21"/>
    </row>
    <row r="192" spans="1:36">
      <c r="A192" s="15" t="s">
        <v>1452</v>
      </c>
      <c r="B192" s="105">
        <v>42436</v>
      </c>
      <c r="C192" s="106">
        <v>0.39166666666666666</v>
      </c>
      <c r="D192" s="15" t="s">
        <v>2395</v>
      </c>
      <c r="E192" s="10">
        <v>65</v>
      </c>
      <c r="F192" s="15">
        <v>0.5</v>
      </c>
      <c r="G192" s="12">
        <v>7.6923076923076927E-3</v>
      </c>
      <c r="H192" s="13">
        <v>6.9746499000000003E-2</v>
      </c>
      <c r="I192" s="15">
        <v>314.15899999999999</v>
      </c>
      <c r="J192" s="15">
        <v>0.34873249500000003</v>
      </c>
      <c r="K192" s="15">
        <v>5</v>
      </c>
      <c r="L192" s="83">
        <v>1801.7191085103782</v>
      </c>
      <c r="M192" s="15">
        <v>1038</v>
      </c>
      <c r="N192" s="20" t="s">
        <v>2032</v>
      </c>
      <c r="O192" s="20" t="s">
        <v>1468</v>
      </c>
      <c r="P192" s="15" t="s">
        <v>1687</v>
      </c>
      <c r="Q192" s="15" t="s">
        <v>1939</v>
      </c>
      <c r="R192" s="15"/>
      <c r="S192" s="94">
        <v>28</v>
      </c>
      <c r="T192" s="94">
        <v>28</v>
      </c>
      <c r="U192" s="15">
        <v>3.7</v>
      </c>
      <c r="V192" s="94" t="s">
        <v>1450</v>
      </c>
      <c r="W192" s="14" t="s">
        <v>2484</v>
      </c>
      <c r="X192" s="14" t="s">
        <v>2385</v>
      </c>
      <c r="Y192" s="17" t="s">
        <v>2445</v>
      </c>
      <c r="Z192" s="15" t="s">
        <v>1690</v>
      </c>
      <c r="AA192" s="83">
        <v>26.521826378333333</v>
      </c>
      <c r="AB192" s="21"/>
    </row>
    <row r="193" spans="1:36">
      <c r="A193" s="15" t="s">
        <v>1452</v>
      </c>
      <c r="B193" s="105">
        <v>42436</v>
      </c>
      <c r="C193" s="106">
        <v>0.39166666666666666</v>
      </c>
      <c r="D193" s="15" t="s">
        <v>2395</v>
      </c>
      <c r="E193" s="10">
        <v>65</v>
      </c>
      <c r="F193" s="15">
        <v>0.5</v>
      </c>
      <c r="G193" s="12">
        <v>7.6923076923076927E-3</v>
      </c>
      <c r="H193" s="13">
        <v>6.9746499000000003E-2</v>
      </c>
      <c r="I193" s="15">
        <v>314.15899999999999</v>
      </c>
      <c r="J193" s="15">
        <v>0.34873249500000003</v>
      </c>
      <c r="K193" s="15">
        <v>5</v>
      </c>
      <c r="L193" s="83">
        <v>1801.7191085103782</v>
      </c>
      <c r="M193" s="15">
        <v>1140</v>
      </c>
      <c r="N193" s="20" t="s">
        <v>1028</v>
      </c>
      <c r="O193" s="20" t="s">
        <v>1468</v>
      </c>
      <c r="P193" s="15" t="s">
        <v>1724</v>
      </c>
      <c r="Q193" s="15" t="s">
        <v>2428</v>
      </c>
      <c r="R193" s="15"/>
      <c r="S193" s="94">
        <v>1</v>
      </c>
      <c r="T193" s="94">
        <v>1</v>
      </c>
      <c r="U193" s="15">
        <v>17.600000000000001</v>
      </c>
      <c r="V193" s="94" t="s">
        <v>1450</v>
      </c>
      <c r="W193" s="14" t="s">
        <v>2484</v>
      </c>
      <c r="X193" s="14" t="s">
        <v>2385</v>
      </c>
      <c r="Y193" s="17" t="s">
        <v>2445</v>
      </c>
      <c r="Z193" s="15" t="s">
        <v>1677</v>
      </c>
      <c r="AA193" s="83">
        <v>33.267343706666658</v>
      </c>
      <c r="AB193" s="21"/>
    </row>
    <row r="194" spans="1:36">
      <c r="A194" s="15" t="s">
        <v>1452</v>
      </c>
      <c r="B194" s="105">
        <v>42436</v>
      </c>
      <c r="C194" s="106">
        <v>0.39166666666666666</v>
      </c>
      <c r="D194" s="15" t="s">
        <v>2395</v>
      </c>
      <c r="E194" s="10">
        <v>65</v>
      </c>
      <c r="F194" s="15">
        <v>0.5</v>
      </c>
      <c r="G194" s="12">
        <v>7.6923076923076927E-3</v>
      </c>
      <c r="H194" s="13">
        <v>6.9746499000000003E-2</v>
      </c>
      <c r="I194" s="15">
        <v>314.15899999999999</v>
      </c>
      <c r="J194" s="15">
        <v>0.34873249500000003</v>
      </c>
      <c r="K194" s="15">
        <v>5</v>
      </c>
      <c r="L194" s="83">
        <v>1801.7191085103782</v>
      </c>
      <c r="M194" s="15">
        <v>1419</v>
      </c>
      <c r="N194" s="20" t="s">
        <v>1415</v>
      </c>
      <c r="O194" s="20" t="s">
        <v>1468</v>
      </c>
      <c r="P194" s="15" t="s">
        <v>1815</v>
      </c>
      <c r="Q194" s="15" t="s">
        <v>1934</v>
      </c>
      <c r="R194" s="15"/>
      <c r="S194" s="94">
        <v>704</v>
      </c>
      <c r="T194" s="94">
        <v>1496</v>
      </c>
      <c r="U194" s="15">
        <v>0.65</v>
      </c>
      <c r="V194" s="94" t="s">
        <v>2162</v>
      </c>
      <c r="W194" s="14" t="s">
        <v>2484</v>
      </c>
      <c r="X194" s="14" t="s">
        <v>2385</v>
      </c>
      <c r="Y194" s="17" t="s">
        <v>2445</v>
      </c>
      <c r="Z194" s="15" t="s">
        <v>1690</v>
      </c>
      <c r="AA194" s="26">
        <v>0.26808234666666664</v>
      </c>
      <c r="AB194" s="26">
        <v>0.26808234666666664</v>
      </c>
      <c r="AC194" s="26">
        <v>0.26808234666666664</v>
      </c>
      <c r="AD194" s="83">
        <v>0.26808234666666664</v>
      </c>
      <c r="AE194" s="83">
        <v>0.26808234666666664</v>
      </c>
      <c r="AF194" s="83">
        <v>7.0000000000000007E-2</v>
      </c>
      <c r="AG194" s="83">
        <v>7.0000000000000007E-2</v>
      </c>
      <c r="AH194" s="83">
        <v>7.0000000000000007E-2</v>
      </c>
      <c r="AI194" s="83">
        <v>7.0000000000000007E-2</v>
      </c>
      <c r="AJ194" s="83">
        <v>7.0000000000000007E-2</v>
      </c>
    </row>
    <row r="195" spans="1:36">
      <c r="A195" s="15" t="s">
        <v>1452</v>
      </c>
      <c r="B195" s="105">
        <v>42436</v>
      </c>
      <c r="C195" s="106">
        <v>0.39166666666666666</v>
      </c>
      <c r="D195" s="15" t="s">
        <v>2395</v>
      </c>
      <c r="E195" s="10">
        <v>65</v>
      </c>
      <c r="F195" s="15">
        <v>0.5</v>
      </c>
      <c r="G195" s="12">
        <v>7.6923076923076927E-3</v>
      </c>
      <c r="H195" s="13">
        <v>6.9746499000000003E-2</v>
      </c>
      <c r="I195" s="15">
        <v>314.15899999999999</v>
      </c>
      <c r="J195" s="15">
        <v>0.34873249500000003</v>
      </c>
      <c r="K195" s="15">
        <v>5</v>
      </c>
      <c r="L195" s="83">
        <v>1801.7191085103782</v>
      </c>
      <c r="M195" s="15">
        <v>1579</v>
      </c>
      <c r="N195" s="20" t="s">
        <v>2491</v>
      </c>
      <c r="O195" s="20" t="s">
        <v>1468</v>
      </c>
      <c r="P195" s="15" t="s">
        <v>1872</v>
      </c>
      <c r="Q195" s="15" t="s">
        <v>2492</v>
      </c>
      <c r="R195" s="15"/>
      <c r="S195" s="94">
        <v>1</v>
      </c>
      <c r="T195" s="94">
        <v>1</v>
      </c>
      <c r="U195" s="15">
        <v>24.1</v>
      </c>
      <c r="V195" s="94" t="s">
        <v>1450</v>
      </c>
      <c r="W195" s="14" t="s">
        <v>2484</v>
      </c>
      <c r="X195" s="14" t="s">
        <v>2385</v>
      </c>
      <c r="Y195" s="17" t="s">
        <v>2445</v>
      </c>
      <c r="Z195" s="15" t="s">
        <v>1667</v>
      </c>
      <c r="AA195" s="83">
        <v>3735.1410706666666</v>
      </c>
      <c r="AB195" s="21"/>
    </row>
    <row r="196" spans="1:36">
      <c r="A196" s="15" t="s">
        <v>1452</v>
      </c>
      <c r="B196" s="105">
        <v>42451</v>
      </c>
      <c r="C196" s="106">
        <v>0.60555555555555596</v>
      </c>
      <c r="D196" s="15" t="s">
        <v>2404</v>
      </c>
      <c r="E196" s="10">
        <v>65</v>
      </c>
      <c r="F196" s="15">
        <v>1</v>
      </c>
      <c r="G196" s="12">
        <v>1.5384615384615385E-2</v>
      </c>
      <c r="H196" s="13">
        <v>6.9746499000000003E-2</v>
      </c>
      <c r="I196" s="15">
        <v>314.15899999999999</v>
      </c>
      <c r="J196" s="15">
        <v>0.34873249500000003</v>
      </c>
      <c r="K196" s="15">
        <v>5</v>
      </c>
      <c r="L196" s="83">
        <v>900.8595542551891</v>
      </c>
      <c r="M196" s="15">
        <v>182</v>
      </c>
      <c r="N196" s="20" t="s">
        <v>2447</v>
      </c>
      <c r="O196" s="14" t="s">
        <v>1467</v>
      </c>
      <c r="P196" s="15" t="s">
        <v>1539</v>
      </c>
      <c r="Q196" s="15" t="s">
        <v>1902</v>
      </c>
      <c r="R196" s="15"/>
      <c r="S196" s="94">
        <v>1</v>
      </c>
      <c r="T196" s="94">
        <v>1</v>
      </c>
      <c r="U196" s="15">
        <v>13</v>
      </c>
      <c r="V196" s="94" t="s">
        <v>1450</v>
      </c>
      <c r="W196" s="14" t="s">
        <v>2496</v>
      </c>
      <c r="X196" s="14" t="s">
        <v>2385</v>
      </c>
      <c r="Y196" s="17" t="s">
        <v>2493</v>
      </c>
      <c r="Z196" s="15" t="s">
        <v>1498</v>
      </c>
      <c r="AA196" s="83">
        <v>796.39306499999986</v>
      </c>
      <c r="AB196" s="21"/>
    </row>
    <row r="197" spans="1:36">
      <c r="A197" s="15" t="s">
        <v>1452</v>
      </c>
      <c r="B197" s="105">
        <v>42451</v>
      </c>
      <c r="C197" s="106">
        <v>0.60555555555555596</v>
      </c>
      <c r="D197" s="15" t="s">
        <v>2404</v>
      </c>
      <c r="E197" s="10">
        <v>65</v>
      </c>
      <c r="F197" s="15">
        <v>1</v>
      </c>
      <c r="G197" s="12">
        <v>1.5384615384615385E-2</v>
      </c>
      <c r="H197" s="13">
        <v>6.9746499000000003E-2</v>
      </c>
      <c r="I197" s="15">
        <v>314.15899999999999</v>
      </c>
      <c r="J197" s="15">
        <v>0.34873249500000003</v>
      </c>
      <c r="K197" s="15">
        <v>5</v>
      </c>
      <c r="L197" s="83">
        <v>900.8595542551891</v>
      </c>
      <c r="M197" s="15">
        <v>190</v>
      </c>
      <c r="N197" s="20" t="s">
        <v>2398</v>
      </c>
      <c r="O197" s="14" t="s">
        <v>1467</v>
      </c>
      <c r="P197" s="15" t="s">
        <v>1539</v>
      </c>
      <c r="Q197" s="15" t="s">
        <v>1893</v>
      </c>
      <c r="R197" s="15"/>
      <c r="S197" s="94">
        <v>32</v>
      </c>
      <c r="T197" s="94">
        <v>32</v>
      </c>
      <c r="U197" s="15">
        <v>9.3000000000000007</v>
      </c>
      <c r="V197" s="94" t="s">
        <v>1450</v>
      </c>
      <c r="W197" s="14" t="s">
        <v>2496</v>
      </c>
      <c r="X197" s="14" t="s">
        <v>2385</v>
      </c>
      <c r="Y197" s="17" t="s">
        <v>2493</v>
      </c>
      <c r="Z197" s="15" t="s">
        <v>1498</v>
      </c>
      <c r="AA197" s="83">
        <v>339.64514887500002</v>
      </c>
      <c r="AB197" s="21"/>
    </row>
    <row r="198" spans="1:36">
      <c r="A198" s="15" t="s">
        <v>1452</v>
      </c>
      <c r="B198" s="105">
        <v>42451</v>
      </c>
      <c r="C198" s="106">
        <v>0.60555555555555596</v>
      </c>
      <c r="D198" s="15" t="s">
        <v>2404</v>
      </c>
      <c r="E198" s="10">
        <v>65</v>
      </c>
      <c r="F198" s="15">
        <v>1</v>
      </c>
      <c r="G198" s="12">
        <v>1.5384615384615385E-2</v>
      </c>
      <c r="H198" s="13">
        <v>6.9746499000000003E-2</v>
      </c>
      <c r="I198" s="15">
        <v>314.15899999999999</v>
      </c>
      <c r="J198" s="15">
        <v>0.34873249500000003</v>
      </c>
      <c r="K198" s="15">
        <v>5</v>
      </c>
      <c r="L198" s="83">
        <v>900.8595542551891</v>
      </c>
      <c r="M198" s="15">
        <v>1020</v>
      </c>
      <c r="N198" s="14" t="s">
        <v>2411</v>
      </c>
      <c r="O198" s="20" t="s">
        <v>1468</v>
      </c>
      <c r="P198" s="15" t="s">
        <v>1681</v>
      </c>
      <c r="Q198" s="15" t="s">
        <v>1893</v>
      </c>
      <c r="R198" s="15"/>
      <c r="S198" s="94">
        <v>2</v>
      </c>
      <c r="T198" s="94">
        <v>2</v>
      </c>
      <c r="U198" s="15">
        <v>9.3000000000000007</v>
      </c>
      <c r="V198" s="94" t="s">
        <v>1450</v>
      </c>
      <c r="W198" s="14" t="s">
        <v>2496</v>
      </c>
      <c r="X198" s="14" t="s">
        <v>2385</v>
      </c>
      <c r="Y198" s="17" t="s">
        <v>2493</v>
      </c>
      <c r="Z198" s="15" t="s">
        <v>1690</v>
      </c>
      <c r="AA198" s="83">
        <v>152.70640671999999</v>
      </c>
      <c r="AB198" s="21"/>
    </row>
    <row r="199" spans="1:36">
      <c r="A199" s="15" t="s">
        <v>1452</v>
      </c>
      <c r="B199" s="105">
        <v>42451</v>
      </c>
      <c r="C199" s="106">
        <v>0.60555555555555596</v>
      </c>
      <c r="D199" s="15" t="s">
        <v>2404</v>
      </c>
      <c r="E199" s="10">
        <v>65</v>
      </c>
      <c r="F199" s="15">
        <v>1</v>
      </c>
      <c r="G199" s="12">
        <v>1.5384615384615385E-2</v>
      </c>
      <c r="H199" s="13">
        <v>6.9746499000000003E-2</v>
      </c>
      <c r="I199" s="15">
        <v>314.15899999999999</v>
      </c>
      <c r="J199" s="15">
        <v>0.34873249500000003</v>
      </c>
      <c r="K199" s="15">
        <v>5</v>
      </c>
      <c r="L199" s="83">
        <v>900.8595542551891</v>
      </c>
      <c r="M199" s="15">
        <v>1037</v>
      </c>
      <c r="N199" s="20" t="s">
        <v>431</v>
      </c>
      <c r="O199" s="20" t="s">
        <v>1468</v>
      </c>
      <c r="P199" s="15" t="s">
        <v>1687</v>
      </c>
      <c r="Q199" s="15" t="s">
        <v>1893</v>
      </c>
      <c r="R199" s="15"/>
      <c r="S199" s="94">
        <v>15</v>
      </c>
      <c r="T199" s="94">
        <v>15</v>
      </c>
      <c r="U199" s="15">
        <v>3.7</v>
      </c>
      <c r="V199" s="94" t="s">
        <v>1450</v>
      </c>
      <c r="W199" s="14" t="s">
        <v>2496</v>
      </c>
      <c r="X199" s="14" t="s">
        <v>2385</v>
      </c>
      <c r="Y199" s="17" t="s">
        <v>2493</v>
      </c>
      <c r="Z199" s="15" t="s">
        <v>1690</v>
      </c>
      <c r="AA199" s="83">
        <v>26.521826378333333</v>
      </c>
      <c r="AB199" s="21"/>
    </row>
    <row r="200" spans="1:36">
      <c r="A200" s="15" t="s">
        <v>1452</v>
      </c>
      <c r="B200" s="105">
        <v>42451</v>
      </c>
      <c r="C200" s="106">
        <v>0.60555555555555596</v>
      </c>
      <c r="D200" s="15" t="s">
        <v>2404</v>
      </c>
      <c r="E200" s="10">
        <v>65</v>
      </c>
      <c r="F200" s="15">
        <v>1</v>
      </c>
      <c r="G200" s="12">
        <v>1.5384615384615385E-2</v>
      </c>
      <c r="H200" s="13">
        <v>6.9746499000000003E-2</v>
      </c>
      <c r="I200" s="15">
        <v>314.15899999999999</v>
      </c>
      <c r="J200" s="15">
        <v>0.34873249500000003</v>
      </c>
      <c r="K200" s="15">
        <v>5</v>
      </c>
      <c r="L200" s="83">
        <v>900.8595542551891</v>
      </c>
      <c r="M200" s="15">
        <v>1761</v>
      </c>
      <c r="N200" s="20" t="s">
        <v>2440</v>
      </c>
      <c r="O200" s="20" t="s">
        <v>1468</v>
      </c>
      <c r="P200" s="15" t="s">
        <v>2288</v>
      </c>
      <c r="Q200" s="15" t="s">
        <v>2441</v>
      </c>
      <c r="R200" s="15"/>
      <c r="S200" s="94">
        <v>1</v>
      </c>
      <c r="T200" s="94">
        <v>1</v>
      </c>
      <c r="U200" s="15">
        <v>3.7</v>
      </c>
      <c r="V200" s="94" t="s">
        <v>1450</v>
      </c>
      <c r="W200" s="14" t="s">
        <v>2496</v>
      </c>
      <c r="X200" s="14" t="s">
        <v>2385</v>
      </c>
      <c r="Y200" s="17" t="s">
        <v>2493</v>
      </c>
      <c r="Z200" s="15" t="s">
        <v>1673</v>
      </c>
      <c r="AA200" s="83">
        <v>2.6401136962500003</v>
      </c>
      <c r="AB200" s="21"/>
    </row>
    <row r="201" spans="1:36">
      <c r="A201" s="15" t="s">
        <v>1452</v>
      </c>
      <c r="B201" s="105">
        <v>42451</v>
      </c>
      <c r="C201" s="106">
        <v>0.60555555555555596</v>
      </c>
      <c r="D201" s="15" t="s">
        <v>2404</v>
      </c>
      <c r="E201" s="10">
        <v>65</v>
      </c>
      <c r="F201" s="15">
        <v>1</v>
      </c>
      <c r="G201" s="12">
        <v>1.5384615384615385E-2</v>
      </c>
      <c r="H201" s="13">
        <v>6.9746499000000003E-2</v>
      </c>
      <c r="I201" s="15">
        <v>314.15899999999999</v>
      </c>
      <c r="J201" s="15">
        <v>0.34873249500000003</v>
      </c>
      <c r="K201" s="15">
        <v>5</v>
      </c>
      <c r="L201" s="83">
        <v>900.8595542551891</v>
      </c>
      <c r="M201" s="15">
        <v>1134</v>
      </c>
      <c r="N201" s="14" t="s">
        <v>1025</v>
      </c>
      <c r="O201" s="20" t="s">
        <v>1468</v>
      </c>
      <c r="P201" s="15" t="s">
        <v>1724</v>
      </c>
      <c r="Q201" s="15" t="s">
        <v>1922</v>
      </c>
      <c r="R201" s="15"/>
      <c r="S201" s="94">
        <v>2</v>
      </c>
      <c r="T201" s="94">
        <v>2</v>
      </c>
      <c r="U201" s="15">
        <v>24.1</v>
      </c>
      <c r="V201" s="94" t="s">
        <v>1450</v>
      </c>
      <c r="W201" s="14" t="s">
        <v>2496</v>
      </c>
      <c r="X201" s="14" t="s">
        <v>2385</v>
      </c>
      <c r="Y201" s="17" t="s">
        <v>2493</v>
      </c>
      <c r="Z201" s="15" t="s">
        <v>1677</v>
      </c>
      <c r="AA201" s="83">
        <v>45.553578598333324</v>
      </c>
      <c r="AB201" s="21"/>
    </row>
    <row r="202" spans="1:36">
      <c r="A202" s="15" t="s">
        <v>1452</v>
      </c>
      <c r="B202" s="105">
        <v>42451</v>
      </c>
      <c r="C202" s="106">
        <v>0.60555555555555596</v>
      </c>
      <c r="D202" s="15" t="s">
        <v>2404</v>
      </c>
      <c r="E202" s="10">
        <v>65</v>
      </c>
      <c r="F202" s="15">
        <v>1</v>
      </c>
      <c r="G202" s="12">
        <v>1.5384615384615385E-2</v>
      </c>
      <c r="H202" s="13">
        <v>6.9746499000000003E-2</v>
      </c>
      <c r="I202" s="15">
        <v>314.15899999999999</v>
      </c>
      <c r="J202" s="15">
        <v>0.34873249500000003</v>
      </c>
      <c r="K202" s="15">
        <v>5</v>
      </c>
      <c r="L202" s="83">
        <v>900.8595542551891</v>
      </c>
      <c r="M202" s="15">
        <v>1803</v>
      </c>
      <c r="N202" s="20" t="s">
        <v>2338</v>
      </c>
      <c r="O202" s="20" t="s">
        <v>1468</v>
      </c>
      <c r="P202" s="15" t="s">
        <v>2337</v>
      </c>
      <c r="Q202" s="15" t="s">
        <v>2494</v>
      </c>
      <c r="R202" s="15"/>
      <c r="S202" s="94">
        <v>1</v>
      </c>
      <c r="T202" s="94">
        <v>1</v>
      </c>
      <c r="U202" s="15">
        <v>11.1</v>
      </c>
      <c r="V202" s="94" t="s">
        <v>2162</v>
      </c>
      <c r="W202" s="14" t="s">
        <v>2496</v>
      </c>
      <c r="X202" s="14" t="s">
        <v>2385</v>
      </c>
      <c r="Y202" s="17" t="s">
        <v>2493</v>
      </c>
      <c r="Z202" s="15" t="s">
        <v>1677</v>
      </c>
      <c r="AA202" s="83">
        <v>79.56547913499999</v>
      </c>
      <c r="AB202" s="21"/>
    </row>
    <row r="203" spans="1:36">
      <c r="A203" s="15" t="s">
        <v>1452</v>
      </c>
      <c r="B203" s="105">
        <v>42451</v>
      </c>
      <c r="C203" s="106">
        <v>0.60555555555555596</v>
      </c>
      <c r="D203" s="15" t="s">
        <v>2404</v>
      </c>
      <c r="E203" s="10">
        <v>65</v>
      </c>
      <c r="F203" s="15">
        <v>1</v>
      </c>
      <c r="G203" s="12">
        <v>1.5384615384615385E-2</v>
      </c>
      <c r="H203" s="13">
        <v>6.9746499000000003E-2</v>
      </c>
      <c r="I203" s="15">
        <v>314.15899999999999</v>
      </c>
      <c r="J203" s="15">
        <v>0.34873249500000003</v>
      </c>
      <c r="K203" s="15">
        <v>5</v>
      </c>
      <c r="L203" s="83">
        <v>900.8595542551891</v>
      </c>
      <c r="M203" s="15">
        <v>1419</v>
      </c>
      <c r="N203" s="20" t="s">
        <v>1415</v>
      </c>
      <c r="O203" s="20" t="s">
        <v>1468</v>
      </c>
      <c r="P203" s="15" t="s">
        <v>1815</v>
      </c>
      <c r="Q203" s="15" t="s">
        <v>1934</v>
      </c>
      <c r="R203" s="15"/>
      <c r="S203" s="94">
        <v>536</v>
      </c>
      <c r="T203" s="94">
        <v>1195</v>
      </c>
      <c r="U203" s="15">
        <v>0.65</v>
      </c>
      <c r="V203" s="94" t="s">
        <v>2162</v>
      </c>
      <c r="W203" s="14" t="s">
        <v>2496</v>
      </c>
      <c r="X203" s="14" t="s">
        <v>2385</v>
      </c>
      <c r="Y203" s="17" t="s">
        <v>2493</v>
      </c>
      <c r="Z203" s="15" t="s">
        <v>1690</v>
      </c>
      <c r="AA203" s="26">
        <v>0.26808234666666664</v>
      </c>
      <c r="AB203" s="26">
        <v>0.26808234666666664</v>
      </c>
      <c r="AC203" s="26">
        <v>0.26808234666666664</v>
      </c>
      <c r="AD203" s="83">
        <v>0.26808234666666664</v>
      </c>
      <c r="AE203" s="83">
        <v>0.26808234666666664</v>
      </c>
      <c r="AF203" s="83">
        <v>6.544979166666666E-2</v>
      </c>
      <c r="AG203" s="83">
        <v>6.544979166666666E-2</v>
      </c>
      <c r="AH203" s="83">
        <v>6.544979166666666E-2</v>
      </c>
      <c r="AI203" s="83">
        <v>6.544979166666666E-2</v>
      </c>
      <c r="AJ203" s="83">
        <v>6.544979166666666E-2</v>
      </c>
    </row>
    <row r="204" spans="1:36">
      <c r="A204" s="15" t="s">
        <v>1452</v>
      </c>
      <c r="B204" s="105">
        <v>42451</v>
      </c>
      <c r="C204" s="106">
        <v>0.60555555555555596</v>
      </c>
      <c r="D204" s="15" t="s">
        <v>2404</v>
      </c>
      <c r="E204" s="10">
        <v>65</v>
      </c>
      <c r="F204" s="15">
        <v>1</v>
      </c>
      <c r="G204" s="12">
        <v>1.5384615384615385E-2</v>
      </c>
      <c r="H204" s="13">
        <v>6.9746499000000003E-2</v>
      </c>
      <c r="I204" s="15">
        <v>314.15899999999999</v>
      </c>
      <c r="J204" s="15">
        <v>0.34873249500000003</v>
      </c>
      <c r="K204" s="15">
        <v>5</v>
      </c>
      <c r="L204" s="83">
        <v>900.8595542551891</v>
      </c>
      <c r="M204" s="15">
        <v>1759</v>
      </c>
      <c r="N204" s="20" t="s">
        <v>2416</v>
      </c>
      <c r="O204" s="20" t="s">
        <v>1468</v>
      </c>
      <c r="P204" s="15" t="s">
        <v>2283</v>
      </c>
      <c r="Q204" s="15" t="s">
        <v>1893</v>
      </c>
      <c r="R204" s="15"/>
      <c r="S204" s="94">
        <v>5</v>
      </c>
      <c r="T204" s="94">
        <v>42</v>
      </c>
      <c r="U204" s="15">
        <v>0.9</v>
      </c>
      <c r="V204" s="94" t="s">
        <v>2417</v>
      </c>
      <c r="W204" s="14" t="s">
        <v>2496</v>
      </c>
      <c r="X204" s="14" t="s">
        <v>2385</v>
      </c>
      <c r="Y204" s="17" t="s">
        <v>2493</v>
      </c>
      <c r="Z204" s="15" t="s">
        <v>1498</v>
      </c>
      <c r="AA204" s="83">
        <v>0.57255477750000006</v>
      </c>
      <c r="AB204" s="21"/>
    </row>
    <row r="205" spans="1:36">
      <c r="A205" s="15" t="s">
        <v>1452</v>
      </c>
      <c r="B205" s="105">
        <v>42451</v>
      </c>
      <c r="C205" s="106">
        <v>0.60555555555555596</v>
      </c>
      <c r="D205" s="15" t="s">
        <v>2404</v>
      </c>
      <c r="E205" s="10">
        <v>65</v>
      </c>
      <c r="F205" s="15">
        <v>1</v>
      </c>
      <c r="G205" s="12">
        <v>1.5384615384615385E-2</v>
      </c>
      <c r="H205" s="13">
        <v>6.9746499000000003E-2</v>
      </c>
      <c r="I205" s="15">
        <v>314.15899999999999</v>
      </c>
      <c r="J205" s="15">
        <v>0.34873249500000003</v>
      </c>
      <c r="K205" s="15">
        <v>5</v>
      </c>
      <c r="L205" s="83">
        <v>900.8595542551891</v>
      </c>
      <c r="M205" s="15">
        <v>1709</v>
      </c>
      <c r="N205" s="20" t="s">
        <v>2222</v>
      </c>
      <c r="O205" s="20" t="s">
        <v>1468</v>
      </c>
      <c r="P205" s="15" t="s">
        <v>1841</v>
      </c>
      <c r="Q205" s="15" t="s">
        <v>1893</v>
      </c>
      <c r="R205" s="15"/>
      <c r="S205" s="94">
        <v>25</v>
      </c>
      <c r="T205" s="94">
        <v>227</v>
      </c>
      <c r="U205" s="15">
        <v>1.9</v>
      </c>
      <c r="V205" s="94" t="s">
        <v>2417</v>
      </c>
      <c r="W205" s="14" t="s">
        <v>2496</v>
      </c>
      <c r="X205" s="14" t="s">
        <v>2385</v>
      </c>
      <c r="Y205" s="17" t="s">
        <v>2493</v>
      </c>
      <c r="Z205" s="15" t="s">
        <v>1498</v>
      </c>
      <c r="AA205" s="83">
        <v>1.2087267524999998</v>
      </c>
      <c r="AB205" s="21"/>
    </row>
    <row r="206" spans="1:36">
      <c r="A206" s="15" t="s">
        <v>1452</v>
      </c>
      <c r="B206" s="105">
        <v>42451</v>
      </c>
      <c r="C206" s="106">
        <v>0.60555555555555596</v>
      </c>
      <c r="D206" s="15" t="s">
        <v>2404</v>
      </c>
      <c r="E206" s="10">
        <v>65</v>
      </c>
      <c r="F206" s="15">
        <v>1</v>
      </c>
      <c r="G206" s="12">
        <v>1.5384615384615385E-2</v>
      </c>
      <c r="H206" s="13">
        <v>6.9746499000000003E-2</v>
      </c>
      <c r="I206" s="15">
        <v>314.15899999999999</v>
      </c>
      <c r="J206" s="15">
        <v>0.34873249500000003</v>
      </c>
      <c r="K206" s="15">
        <v>5</v>
      </c>
      <c r="L206" s="83">
        <v>900.8595542551891</v>
      </c>
      <c r="M206" s="15">
        <v>1507</v>
      </c>
      <c r="N206" s="20" t="s">
        <v>362</v>
      </c>
      <c r="O206" s="20" t="s">
        <v>1468</v>
      </c>
      <c r="P206" s="15" t="s">
        <v>1844</v>
      </c>
      <c r="Q206" s="15" t="s">
        <v>2495</v>
      </c>
      <c r="R206" s="15"/>
      <c r="S206" s="94">
        <v>1</v>
      </c>
      <c r="T206" s="94">
        <v>12</v>
      </c>
      <c r="U206" s="15">
        <v>5.6</v>
      </c>
      <c r="V206" s="94" t="s">
        <v>2417</v>
      </c>
      <c r="W206" s="14" t="s">
        <v>2496</v>
      </c>
      <c r="X206" s="14" t="s">
        <v>2385</v>
      </c>
      <c r="Y206" s="17" t="s">
        <v>2493</v>
      </c>
      <c r="Z206" s="15" t="s">
        <v>1498</v>
      </c>
      <c r="AA206" s="83">
        <v>15.877595859999996</v>
      </c>
      <c r="AB206" s="21"/>
    </row>
    <row r="207" spans="1:36">
      <c r="A207" s="15" t="s">
        <v>1452</v>
      </c>
      <c r="B207" s="105">
        <v>42453</v>
      </c>
      <c r="C207" s="106">
        <v>0.35138888888888897</v>
      </c>
      <c r="D207" s="15" t="s">
        <v>2395</v>
      </c>
      <c r="E207" s="10">
        <v>64</v>
      </c>
      <c r="F207" s="15">
        <v>1</v>
      </c>
      <c r="G207" s="12">
        <v>1.5625E-2</v>
      </c>
      <c r="H207" s="13">
        <v>6.9746499000000003E-2</v>
      </c>
      <c r="I207" s="15">
        <v>314.15899999999999</v>
      </c>
      <c r="J207" s="15">
        <v>0.34873249500000003</v>
      </c>
      <c r="K207" s="15">
        <v>5</v>
      </c>
      <c r="L207" s="83">
        <v>900.8595542551891</v>
      </c>
      <c r="M207" s="15">
        <v>95</v>
      </c>
      <c r="N207" s="20" t="s">
        <v>23</v>
      </c>
      <c r="O207" s="14" t="s">
        <v>1467</v>
      </c>
      <c r="P207" s="15" t="s">
        <v>1515</v>
      </c>
      <c r="Q207" s="15" t="s">
        <v>1893</v>
      </c>
      <c r="R207" s="15"/>
      <c r="S207" s="94">
        <v>3</v>
      </c>
      <c r="T207" s="94">
        <v>3</v>
      </c>
      <c r="U207" s="15">
        <v>16.7</v>
      </c>
      <c r="V207" s="94" t="s">
        <v>2162</v>
      </c>
      <c r="W207" s="14" t="s">
        <v>2498</v>
      </c>
      <c r="X207" s="14" t="s">
        <v>2385</v>
      </c>
      <c r="Y207" s="17" t="s">
        <v>2493</v>
      </c>
      <c r="Z207" s="15" t="s">
        <v>1498</v>
      </c>
      <c r="AA207" s="83">
        <v>179.5599326425</v>
      </c>
      <c r="AB207" s="21"/>
    </row>
    <row r="208" spans="1:36">
      <c r="A208" s="15" t="s">
        <v>1452</v>
      </c>
      <c r="B208" s="105">
        <v>42453</v>
      </c>
      <c r="C208" s="106">
        <v>0.35138888888888897</v>
      </c>
      <c r="D208" s="15" t="s">
        <v>2395</v>
      </c>
      <c r="E208" s="10">
        <v>64</v>
      </c>
      <c r="F208" s="15">
        <v>1</v>
      </c>
      <c r="G208" s="12">
        <v>1.5625E-2</v>
      </c>
      <c r="H208" s="13">
        <v>6.9746499000000003E-2</v>
      </c>
      <c r="I208" s="15">
        <v>314.15899999999999</v>
      </c>
      <c r="J208" s="15">
        <v>0.34873249500000003</v>
      </c>
      <c r="K208" s="15">
        <v>5</v>
      </c>
      <c r="L208" s="83">
        <v>900.8595542551891</v>
      </c>
      <c r="M208" s="15">
        <v>182</v>
      </c>
      <c r="N208" s="20" t="s">
        <v>459</v>
      </c>
      <c r="O208" s="14" t="s">
        <v>1467</v>
      </c>
      <c r="P208" s="15" t="s">
        <v>1539</v>
      </c>
      <c r="Q208" s="15" t="s">
        <v>1902</v>
      </c>
      <c r="R208" s="15"/>
      <c r="S208" s="94">
        <v>1</v>
      </c>
      <c r="T208" s="94">
        <v>1</v>
      </c>
      <c r="U208" s="15">
        <v>9.3000000000000007</v>
      </c>
      <c r="V208" s="94" t="s">
        <v>1450</v>
      </c>
      <c r="W208" s="14" t="s">
        <v>2498</v>
      </c>
      <c r="X208" s="14" t="s">
        <v>2385</v>
      </c>
      <c r="Y208" s="17" t="s">
        <v>2493</v>
      </c>
      <c r="Z208" s="15" t="s">
        <v>1498</v>
      </c>
      <c r="AA208" s="83">
        <v>407.57417865000002</v>
      </c>
      <c r="AB208" s="21"/>
    </row>
    <row r="209" spans="1:36">
      <c r="A209" s="15" t="s">
        <v>1452</v>
      </c>
      <c r="B209" s="105">
        <v>42453</v>
      </c>
      <c r="C209" s="106">
        <v>0.35138888888888897</v>
      </c>
      <c r="D209" s="15" t="s">
        <v>2395</v>
      </c>
      <c r="E209" s="10">
        <v>64</v>
      </c>
      <c r="F209" s="15">
        <v>1</v>
      </c>
      <c r="G209" s="12">
        <v>1.5625E-2</v>
      </c>
      <c r="H209" s="13">
        <v>6.9746499000000003E-2</v>
      </c>
      <c r="I209" s="15">
        <v>314.15899999999999</v>
      </c>
      <c r="J209" s="15">
        <v>0.34873249500000003</v>
      </c>
      <c r="K209" s="15">
        <v>5</v>
      </c>
      <c r="L209" s="83">
        <v>900.8595542551891</v>
      </c>
      <c r="M209" s="15">
        <v>190</v>
      </c>
      <c r="N209" s="20" t="s">
        <v>2398</v>
      </c>
      <c r="O209" s="14" t="s">
        <v>1467</v>
      </c>
      <c r="P209" s="15" t="s">
        <v>1539</v>
      </c>
      <c r="Q209" s="15" t="s">
        <v>1893</v>
      </c>
      <c r="R209" s="15"/>
      <c r="S209" s="94">
        <v>73</v>
      </c>
      <c r="T209" s="94">
        <v>73</v>
      </c>
      <c r="U209" s="15">
        <v>10.199999999999999</v>
      </c>
      <c r="V209" s="94" t="s">
        <v>1450</v>
      </c>
      <c r="W209" s="14" t="s">
        <v>2498</v>
      </c>
      <c r="X209" s="14" t="s">
        <v>2385</v>
      </c>
      <c r="Y209" s="17" t="s">
        <v>2493</v>
      </c>
      <c r="Z209" s="15" t="s">
        <v>1498</v>
      </c>
      <c r="AA209" s="83">
        <v>692.87610370499999</v>
      </c>
      <c r="AB209" s="21"/>
    </row>
    <row r="210" spans="1:36">
      <c r="A210" s="15" t="s">
        <v>1452</v>
      </c>
      <c r="B210" s="105">
        <v>42453</v>
      </c>
      <c r="C210" s="106">
        <v>0.35138888888888897</v>
      </c>
      <c r="D210" s="15" t="s">
        <v>2395</v>
      </c>
      <c r="E210" s="10">
        <v>64</v>
      </c>
      <c r="F210" s="15">
        <v>1</v>
      </c>
      <c r="G210" s="12">
        <v>1.5625E-2</v>
      </c>
      <c r="H210" s="13">
        <v>6.9746499000000003E-2</v>
      </c>
      <c r="I210" s="15">
        <v>314.15899999999999</v>
      </c>
      <c r="J210" s="15">
        <v>0.34873249500000003</v>
      </c>
      <c r="K210" s="15">
        <v>5</v>
      </c>
      <c r="L210" s="83">
        <v>900.8595542551891</v>
      </c>
      <c r="M210" s="15">
        <v>1031</v>
      </c>
      <c r="N210" s="20" t="s">
        <v>2468</v>
      </c>
      <c r="O210" s="20" t="s">
        <v>1468</v>
      </c>
      <c r="P210" s="15" t="s">
        <v>1684</v>
      </c>
      <c r="Q210" s="15" t="s">
        <v>1893</v>
      </c>
      <c r="R210" s="15"/>
      <c r="S210" s="94">
        <v>1</v>
      </c>
      <c r="T210" s="94">
        <v>1</v>
      </c>
      <c r="U210" s="15">
        <v>5.6</v>
      </c>
      <c r="V210" s="94" t="s">
        <v>1450</v>
      </c>
      <c r="W210" s="14" t="s">
        <v>2498</v>
      </c>
      <c r="X210" s="14" t="s">
        <v>2385</v>
      </c>
      <c r="Y210" s="17" t="s">
        <v>2493</v>
      </c>
      <c r="Z210" s="15" t="s">
        <v>1690</v>
      </c>
      <c r="AA210" s="83">
        <v>49.260131199999989</v>
      </c>
      <c r="AB210" s="21"/>
    </row>
    <row r="211" spans="1:36">
      <c r="A211" s="15" t="s">
        <v>1452</v>
      </c>
      <c r="B211" s="105">
        <v>42453</v>
      </c>
      <c r="C211" s="106">
        <v>0.35138888888888897</v>
      </c>
      <c r="D211" s="15" t="s">
        <v>2395</v>
      </c>
      <c r="E211" s="10">
        <v>64</v>
      </c>
      <c r="F211" s="15">
        <v>1</v>
      </c>
      <c r="G211" s="12">
        <v>1.5625E-2</v>
      </c>
      <c r="H211" s="13">
        <v>6.9746499000000003E-2</v>
      </c>
      <c r="I211" s="15">
        <v>314.15899999999999</v>
      </c>
      <c r="J211" s="15">
        <v>0.34873249500000003</v>
      </c>
      <c r="K211" s="15">
        <v>5</v>
      </c>
      <c r="L211" s="83">
        <v>900.8595542551891</v>
      </c>
      <c r="M211" s="15">
        <v>1038</v>
      </c>
      <c r="N211" s="20" t="s">
        <v>2032</v>
      </c>
      <c r="O211" s="20" t="s">
        <v>1468</v>
      </c>
      <c r="P211" s="15" t="s">
        <v>1687</v>
      </c>
      <c r="Q211" s="15" t="s">
        <v>1939</v>
      </c>
      <c r="R211" s="15"/>
      <c r="S211" s="94">
        <v>16</v>
      </c>
      <c r="T211" s="94">
        <v>16</v>
      </c>
      <c r="U211" s="15">
        <v>5.6</v>
      </c>
      <c r="V211" s="94" t="s">
        <v>1450</v>
      </c>
      <c r="W211" s="14" t="s">
        <v>2498</v>
      </c>
      <c r="X211" s="14" t="s">
        <v>2385</v>
      </c>
      <c r="Y211" s="17" t="s">
        <v>2493</v>
      </c>
      <c r="Z211" s="15" t="s">
        <v>1690</v>
      </c>
      <c r="AA211" s="83">
        <v>91.952244906666635</v>
      </c>
      <c r="AB211" s="21"/>
    </row>
    <row r="212" spans="1:36">
      <c r="A212" s="15" t="s">
        <v>1452</v>
      </c>
      <c r="B212" s="105">
        <v>42453</v>
      </c>
      <c r="C212" s="106">
        <v>0.35138888888888897</v>
      </c>
      <c r="D212" s="15" t="s">
        <v>2395</v>
      </c>
      <c r="E212" s="10">
        <v>64</v>
      </c>
      <c r="F212" s="15">
        <v>1</v>
      </c>
      <c r="G212" s="12">
        <v>1.5625E-2</v>
      </c>
      <c r="H212" s="13">
        <v>6.9746499000000003E-2</v>
      </c>
      <c r="I212" s="15">
        <v>314.15899999999999</v>
      </c>
      <c r="J212" s="15">
        <v>0.34873249500000003</v>
      </c>
      <c r="K212" s="15">
        <v>5</v>
      </c>
      <c r="L212" s="83">
        <v>900.8595542551891</v>
      </c>
      <c r="M212" s="15">
        <v>1761</v>
      </c>
      <c r="N212" s="20" t="s">
        <v>2440</v>
      </c>
      <c r="O212" s="20" t="s">
        <v>1468</v>
      </c>
      <c r="P212" s="15" t="s">
        <v>2288</v>
      </c>
      <c r="Q212" s="15" t="s">
        <v>2441</v>
      </c>
      <c r="R212" s="15"/>
      <c r="S212" s="94">
        <v>1</v>
      </c>
      <c r="T212" s="94">
        <v>1</v>
      </c>
      <c r="U212" s="15">
        <v>5.6</v>
      </c>
      <c r="V212" s="94" t="s">
        <v>1450</v>
      </c>
      <c r="W212" s="14" t="s">
        <v>2498</v>
      </c>
      <c r="X212" s="14" t="s">
        <v>2385</v>
      </c>
      <c r="Y212" s="17" t="s">
        <v>2493</v>
      </c>
      <c r="Z212" s="15" t="s">
        <v>1673</v>
      </c>
      <c r="AA212" s="83">
        <v>18.57111658625</v>
      </c>
      <c r="AB212" s="21"/>
    </row>
    <row r="213" spans="1:36">
      <c r="A213" s="15" t="s">
        <v>1452</v>
      </c>
      <c r="B213" s="105">
        <v>42453</v>
      </c>
      <c r="C213" s="106">
        <v>0.35138888888888897</v>
      </c>
      <c r="D213" s="15" t="s">
        <v>2395</v>
      </c>
      <c r="E213" s="10">
        <v>64</v>
      </c>
      <c r="F213" s="15">
        <v>1</v>
      </c>
      <c r="G213" s="12">
        <v>1.5625E-2</v>
      </c>
      <c r="H213" s="13">
        <v>6.9746499000000003E-2</v>
      </c>
      <c r="I213" s="15">
        <v>314.15899999999999</v>
      </c>
      <c r="J213" s="15">
        <v>0.34873249500000003</v>
      </c>
      <c r="K213" s="15">
        <v>5</v>
      </c>
      <c r="L213" s="83">
        <v>900.8595542551891</v>
      </c>
      <c r="M213" s="15">
        <v>1134</v>
      </c>
      <c r="N213" s="14" t="s">
        <v>1025</v>
      </c>
      <c r="O213" s="20" t="s">
        <v>1468</v>
      </c>
      <c r="P213" s="15" t="s">
        <v>1724</v>
      </c>
      <c r="Q213" s="15" t="s">
        <v>1922</v>
      </c>
      <c r="R213" s="15"/>
      <c r="S213" s="94">
        <v>4</v>
      </c>
      <c r="T213" s="94">
        <v>4</v>
      </c>
      <c r="U213" s="15">
        <v>13</v>
      </c>
      <c r="V213" s="94" t="s">
        <v>1450</v>
      </c>
      <c r="W213" s="14" t="s">
        <v>2498</v>
      </c>
      <c r="X213" s="14" t="s">
        <v>2385</v>
      </c>
      <c r="Y213" s="17" t="s">
        <v>2493</v>
      </c>
      <c r="Z213" s="15" t="s">
        <v>1677</v>
      </c>
      <c r="AA213" s="83">
        <v>24.572469783333329</v>
      </c>
      <c r="AB213" s="21"/>
    </row>
    <row r="214" spans="1:36">
      <c r="A214" s="15" t="s">
        <v>1452</v>
      </c>
      <c r="B214" s="105">
        <v>42453</v>
      </c>
      <c r="C214" s="106">
        <v>0.35138888888888897</v>
      </c>
      <c r="D214" s="15" t="s">
        <v>2395</v>
      </c>
      <c r="E214" s="10">
        <v>64</v>
      </c>
      <c r="F214" s="15">
        <v>1</v>
      </c>
      <c r="G214" s="12">
        <v>1.5625E-2</v>
      </c>
      <c r="H214" s="13">
        <v>6.9746499000000003E-2</v>
      </c>
      <c r="I214" s="15">
        <v>314.15899999999999</v>
      </c>
      <c r="J214" s="15">
        <v>0.34873249500000003</v>
      </c>
      <c r="K214" s="15">
        <v>5</v>
      </c>
      <c r="L214" s="83">
        <v>900.8595542551891</v>
      </c>
      <c r="M214" s="15">
        <v>1136</v>
      </c>
      <c r="N214" s="14" t="s">
        <v>1235</v>
      </c>
      <c r="O214" s="20" t="s">
        <v>1468</v>
      </c>
      <c r="P214" s="15" t="s">
        <v>1724</v>
      </c>
      <c r="Q214" s="15" t="s">
        <v>2412</v>
      </c>
      <c r="R214" s="15"/>
      <c r="S214" s="94">
        <v>2</v>
      </c>
      <c r="T214" s="94">
        <v>2</v>
      </c>
      <c r="U214" s="15">
        <v>42.6</v>
      </c>
      <c r="V214" s="94" t="s">
        <v>1450</v>
      </c>
      <c r="W214" s="14" t="s">
        <v>2498</v>
      </c>
      <c r="X214" s="14" t="s">
        <v>2385</v>
      </c>
      <c r="Y214" s="17" t="s">
        <v>2493</v>
      </c>
      <c r="Z214" s="15" t="s">
        <v>1677</v>
      </c>
      <c r="AA214" s="83">
        <v>80.522093289999987</v>
      </c>
      <c r="AB214" s="21"/>
    </row>
    <row r="215" spans="1:36">
      <c r="A215" s="15" t="s">
        <v>1452</v>
      </c>
      <c r="B215" s="105">
        <v>42453</v>
      </c>
      <c r="C215" s="106">
        <v>0.35138888888888897</v>
      </c>
      <c r="D215" s="15" t="s">
        <v>2395</v>
      </c>
      <c r="E215" s="10">
        <v>64</v>
      </c>
      <c r="F215" s="15">
        <v>1</v>
      </c>
      <c r="G215" s="12">
        <v>1.5625E-2</v>
      </c>
      <c r="H215" s="13">
        <v>6.9746499000000003E-2</v>
      </c>
      <c r="I215" s="15">
        <v>314.15899999999999</v>
      </c>
      <c r="J215" s="15">
        <v>0.34873249500000003</v>
      </c>
      <c r="K215" s="15">
        <v>5</v>
      </c>
      <c r="L215" s="83">
        <v>900.8595542551891</v>
      </c>
      <c r="M215" s="15">
        <v>1140</v>
      </c>
      <c r="N215" s="20" t="s">
        <v>1028</v>
      </c>
      <c r="O215" s="20" t="s">
        <v>1468</v>
      </c>
      <c r="P215" s="15" t="s">
        <v>1724</v>
      </c>
      <c r="Q215" s="15" t="s">
        <v>2428</v>
      </c>
      <c r="R215" s="15"/>
      <c r="S215" s="94">
        <v>1</v>
      </c>
      <c r="T215" s="94">
        <v>1</v>
      </c>
      <c r="U215" s="15">
        <v>11.1</v>
      </c>
      <c r="V215" s="94" t="s">
        <v>1450</v>
      </c>
      <c r="W215" s="14" t="s">
        <v>2498</v>
      </c>
      <c r="X215" s="14" t="s">
        <v>2385</v>
      </c>
      <c r="Y215" s="17" t="s">
        <v>2493</v>
      </c>
      <c r="Z215" s="15" t="s">
        <v>1677</v>
      </c>
      <c r="AA215" s="83">
        <v>20.981108814999995</v>
      </c>
      <c r="AB215" s="21"/>
    </row>
    <row r="216" spans="1:36">
      <c r="A216" s="15" t="s">
        <v>1452</v>
      </c>
      <c r="B216" s="105">
        <v>42453</v>
      </c>
      <c r="C216" s="106">
        <v>0.35138888888888897</v>
      </c>
      <c r="D216" s="15" t="s">
        <v>2395</v>
      </c>
      <c r="E216" s="10">
        <v>64</v>
      </c>
      <c r="F216" s="15">
        <v>1</v>
      </c>
      <c r="G216" s="12">
        <v>1.5625E-2</v>
      </c>
      <c r="H216" s="13">
        <v>6.9746499000000003E-2</v>
      </c>
      <c r="I216" s="15">
        <v>314.15899999999999</v>
      </c>
      <c r="J216" s="15">
        <v>0.34873249500000003</v>
      </c>
      <c r="K216" s="15">
        <v>5</v>
      </c>
      <c r="L216" s="83">
        <v>900.8595542551891</v>
      </c>
      <c r="M216" s="15">
        <v>1364</v>
      </c>
      <c r="N216" s="20" t="s">
        <v>1105</v>
      </c>
      <c r="O216" s="20" t="s">
        <v>1468</v>
      </c>
      <c r="P216" s="15" t="s">
        <v>1800</v>
      </c>
      <c r="Q216" s="15" t="s">
        <v>2497</v>
      </c>
      <c r="R216" s="15"/>
      <c r="S216" s="94">
        <v>3</v>
      </c>
      <c r="T216" s="94">
        <v>3</v>
      </c>
      <c r="U216" s="15">
        <v>9.3000000000000007</v>
      </c>
      <c r="V216" s="94" t="s">
        <v>1450</v>
      </c>
      <c r="W216" s="14" t="s">
        <v>2498</v>
      </c>
      <c r="X216" s="14" t="s">
        <v>2385</v>
      </c>
      <c r="Y216" s="17" t="s">
        <v>2493</v>
      </c>
      <c r="Z216" s="15" t="s">
        <v>1787</v>
      </c>
      <c r="AA216" s="83">
        <v>337.38084788249995</v>
      </c>
      <c r="AB216" s="21"/>
    </row>
    <row r="217" spans="1:36">
      <c r="A217" s="15" t="s">
        <v>1452</v>
      </c>
      <c r="B217" s="105">
        <v>42453</v>
      </c>
      <c r="C217" s="106">
        <v>0.35138888888888897</v>
      </c>
      <c r="D217" s="15" t="s">
        <v>2395</v>
      </c>
      <c r="E217" s="10">
        <v>64</v>
      </c>
      <c r="F217" s="15">
        <v>1</v>
      </c>
      <c r="G217" s="12">
        <v>1.5625E-2</v>
      </c>
      <c r="H217" s="13">
        <v>6.9746499000000003E-2</v>
      </c>
      <c r="I217" s="15">
        <v>314.15899999999999</v>
      </c>
      <c r="J217" s="15">
        <v>0.34873249500000003</v>
      </c>
      <c r="K217" s="15">
        <v>5</v>
      </c>
      <c r="L217" s="83">
        <v>900.8595542551891</v>
      </c>
      <c r="M217" s="15">
        <v>1419</v>
      </c>
      <c r="N217" s="20" t="s">
        <v>1415</v>
      </c>
      <c r="O217" s="20" t="s">
        <v>1468</v>
      </c>
      <c r="P217" s="15" t="s">
        <v>1815</v>
      </c>
      <c r="Q217" s="15" t="s">
        <v>1934</v>
      </c>
      <c r="R217" s="15"/>
      <c r="S217" s="94">
        <v>388</v>
      </c>
      <c r="T217" s="94">
        <v>842</v>
      </c>
      <c r="U217" s="15">
        <v>0.65</v>
      </c>
      <c r="V217" s="94" t="s">
        <v>2162</v>
      </c>
      <c r="W217" s="14" t="s">
        <v>2498</v>
      </c>
      <c r="X217" s="14" t="s">
        <v>2385</v>
      </c>
      <c r="Y217" s="17" t="s">
        <v>2493</v>
      </c>
      <c r="Z217" s="15" t="s">
        <v>1690</v>
      </c>
      <c r="AA217" s="26">
        <v>0.26808234666666664</v>
      </c>
      <c r="AB217" s="26">
        <v>0.26808234666666664</v>
      </c>
      <c r="AC217" s="26">
        <v>0.26808234666666664</v>
      </c>
      <c r="AD217" s="83">
        <v>0.26808234666666664</v>
      </c>
      <c r="AE217" s="83">
        <v>0.26808234666666664</v>
      </c>
      <c r="AF217" s="83">
        <v>6.544979166666666E-2</v>
      </c>
      <c r="AG217" s="83">
        <v>6.544979166666666E-2</v>
      </c>
      <c r="AH217" s="83">
        <v>6.544979166666666E-2</v>
      </c>
      <c r="AI217" s="83">
        <v>6.544979166666666E-2</v>
      </c>
      <c r="AJ217" s="83">
        <v>6.544979166666666E-2</v>
      </c>
    </row>
    <row r="218" spans="1:36">
      <c r="A218" s="15" t="s">
        <v>1452</v>
      </c>
      <c r="B218" s="105">
        <v>42453</v>
      </c>
      <c r="C218" s="106">
        <v>0.35138888888888897</v>
      </c>
      <c r="D218" s="15" t="s">
        <v>2395</v>
      </c>
      <c r="E218" s="10">
        <v>64</v>
      </c>
      <c r="F218" s="15">
        <v>1</v>
      </c>
      <c r="G218" s="12">
        <v>1.5625E-2</v>
      </c>
      <c r="H218" s="13">
        <v>6.9746499000000003E-2</v>
      </c>
      <c r="I218" s="15">
        <v>314.15899999999999</v>
      </c>
      <c r="J218" s="15">
        <v>0.34873249500000003</v>
      </c>
      <c r="K218" s="15">
        <v>5</v>
      </c>
      <c r="L218" s="83">
        <v>900.8595542551891</v>
      </c>
      <c r="M218" s="15">
        <v>1759</v>
      </c>
      <c r="N218" s="20" t="s">
        <v>2416</v>
      </c>
      <c r="O218" s="20" t="s">
        <v>1468</v>
      </c>
      <c r="P218" s="15" t="s">
        <v>2283</v>
      </c>
      <c r="Q218" s="15" t="s">
        <v>1893</v>
      </c>
      <c r="R218" s="15"/>
      <c r="S218" s="94">
        <v>8</v>
      </c>
      <c r="T218" s="94">
        <v>61</v>
      </c>
      <c r="U218" s="15">
        <v>0.9</v>
      </c>
      <c r="V218" s="94" t="s">
        <v>2417</v>
      </c>
      <c r="W218" s="14" t="s">
        <v>2498</v>
      </c>
      <c r="X218" s="14" t="s">
        <v>2385</v>
      </c>
      <c r="Y218" s="17" t="s">
        <v>2493</v>
      </c>
      <c r="Z218" s="15" t="s">
        <v>1498</v>
      </c>
      <c r="AA218" s="83">
        <v>0.57255477750000006</v>
      </c>
      <c r="AB218" s="21"/>
    </row>
    <row r="219" spans="1:36">
      <c r="A219" s="15" t="s">
        <v>1452</v>
      </c>
      <c r="B219" s="105">
        <v>42453</v>
      </c>
      <c r="C219" s="106">
        <v>0.35138888888888897</v>
      </c>
      <c r="D219" s="15" t="s">
        <v>2395</v>
      </c>
      <c r="E219" s="10">
        <v>64</v>
      </c>
      <c r="F219" s="15">
        <v>1</v>
      </c>
      <c r="G219" s="12">
        <v>1.5625E-2</v>
      </c>
      <c r="H219" s="13">
        <v>6.9746499000000003E-2</v>
      </c>
      <c r="I219" s="15">
        <v>314.15899999999999</v>
      </c>
      <c r="J219" s="15">
        <v>0.34873249500000003</v>
      </c>
      <c r="K219" s="15">
        <v>5</v>
      </c>
      <c r="L219" s="83">
        <v>900.8595542551891</v>
      </c>
      <c r="M219" s="15">
        <v>1709</v>
      </c>
      <c r="N219" s="20" t="s">
        <v>2222</v>
      </c>
      <c r="O219" s="20" t="s">
        <v>1468</v>
      </c>
      <c r="P219" s="15" t="s">
        <v>1841</v>
      </c>
      <c r="Q219" s="15" t="s">
        <v>1893</v>
      </c>
      <c r="R219" s="15"/>
      <c r="S219" s="94">
        <v>32</v>
      </c>
      <c r="T219" s="94">
        <v>354</v>
      </c>
      <c r="U219" s="15">
        <v>1.9</v>
      </c>
      <c r="V219" s="94" t="s">
        <v>2417</v>
      </c>
      <c r="W219" s="14" t="s">
        <v>2498</v>
      </c>
      <c r="X219" s="14" t="s">
        <v>2385</v>
      </c>
      <c r="Y219" s="17" t="s">
        <v>2493</v>
      </c>
      <c r="Z219" s="15" t="s">
        <v>1498</v>
      </c>
      <c r="AA219" s="83">
        <v>1.2087267524999998</v>
      </c>
      <c r="AB219" s="21"/>
    </row>
    <row r="220" spans="1:36">
      <c r="A220" s="15" t="s">
        <v>1452</v>
      </c>
      <c r="B220" s="105">
        <v>42453</v>
      </c>
      <c r="C220" s="106">
        <v>0.35138888888888897</v>
      </c>
      <c r="D220" s="15" t="s">
        <v>2395</v>
      </c>
      <c r="E220" s="10">
        <v>64</v>
      </c>
      <c r="F220" s="15">
        <v>1</v>
      </c>
      <c r="G220" s="12">
        <v>1.5625E-2</v>
      </c>
      <c r="H220" s="13">
        <v>6.9746499000000003E-2</v>
      </c>
      <c r="I220" s="15">
        <v>314.15899999999999</v>
      </c>
      <c r="J220" s="15">
        <v>0.34873249500000003</v>
      </c>
      <c r="K220" s="15">
        <v>5</v>
      </c>
      <c r="L220" s="83">
        <v>900.8595542551891</v>
      </c>
      <c r="M220" s="15">
        <v>1519</v>
      </c>
      <c r="N220" s="14" t="s">
        <v>1164</v>
      </c>
      <c r="O220" s="20" t="s">
        <v>1468</v>
      </c>
      <c r="P220" s="15" t="s">
        <v>1850</v>
      </c>
      <c r="Q220" s="15" t="s">
        <v>1893</v>
      </c>
      <c r="R220" s="15"/>
      <c r="S220" s="94">
        <v>1</v>
      </c>
      <c r="T220" s="94">
        <v>26</v>
      </c>
      <c r="U220" s="15">
        <v>1.9</v>
      </c>
      <c r="V220" s="94" t="s">
        <v>2162</v>
      </c>
      <c r="W220" s="14" t="s">
        <v>2498</v>
      </c>
      <c r="X220" s="14" t="s">
        <v>2385</v>
      </c>
      <c r="Y220" s="17" t="s">
        <v>2493</v>
      </c>
      <c r="Z220" s="15" t="s">
        <v>1690</v>
      </c>
      <c r="AA220" s="83">
        <v>3.5913609683333325</v>
      </c>
      <c r="AB220" s="21"/>
    </row>
    <row r="221" spans="1:36">
      <c r="A221" s="15" t="s">
        <v>1452</v>
      </c>
      <c r="B221" s="105">
        <v>42453</v>
      </c>
      <c r="C221" s="106">
        <v>0.35138888888888897</v>
      </c>
      <c r="D221" s="15" t="s">
        <v>2395</v>
      </c>
      <c r="E221" s="10">
        <v>64</v>
      </c>
      <c r="F221" s="15">
        <v>1</v>
      </c>
      <c r="G221" s="12">
        <v>1.5625E-2</v>
      </c>
      <c r="H221" s="13">
        <v>6.9746499000000003E-2</v>
      </c>
      <c r="I221" s="15">
        <v>314.15899999999999</v>
      </c>
      <c r="J221" s="15">
        <v>0.34873249500000003</v>
      </c>
      <c r="K221" s="15">
        <v>5</v>
      </c>
      <c r="L221" s="83">
        <v>900.8595542551891</v>
      </c>
      <c r="M221" s="15">
        <v>1777</v>
      </c>
      <c r="N221" s="20" t="s">
        <v>2305</v>
      </c>
      <c r="O221" s="20" t="s">
        <v>1468</v>
      </c>
      <c r="P221" s="15" t="s">
        <v>1871</v>
      </c>
      <c r="Q221" s="15" t="s">
        <v>1893</v>
      </c>
      <c r="R221" s="15"/>
      <c r="S221" s="94">
        <v>3</v>
      </c>
      <c r="T221" s="94">
        <v>3</v>
      </c>
      <c r="U221" s="15">
        <v>11.1</v>
      </c>
      <c r="V221" s="94" t="s">
        <v>1450</v>
      </c>
      <c r="W221" s="14" t="s">
        <v>2498</v>
      </c>
      <c r="X221" s="14" t="s">
        <v>2385</v>
      </c>
      <c r="Y221" s="17" t="s">
        <v>2493</v>
      </c>
      <c r="Z221" s="15" t="s">
        <v>1667</v>
      </c>
      <c r="AA221" s="83">
        <v>486.45950354999991</v>
      </c>
      <c r="AB221" s="21"/>
    </row>
    <row r="222" spans="1:36">
      <c r="A222" s="15" t="s">
        <v>1452</v>
      </c>
      <c r="B222" s="105">
        <v>42454</v>
      </c>
      <c r="C222" s="106">
        <v>0.33958333333333302</v>
      </c>
      <c r="D222" s="15" t="s">
        <v>2430</v>
      </c>
      <c r="E222" s="10">
        <v>65</v>
      </c>
      <c r="F222" s="15">
        <v>3</v>
      </c>
      <c r="G222" s="12">
        <v>4.6153846153846156E-2</v>
      </c>
      <c r="H222" s="13">
        <v>6.9746499000000003E-2</v>
      </c>
      <c r="I222" s="15">
        <v>314.15899999999999</v>
      </c>
      <c r="J222" s="15">
        <v>0.34873249500000003</v>
      </c>
      <c r="K222" s="15">
        <v>5</v>
      </c>
      <c r="L222" s="83">
        <v>300.28651808506305</v>
      </c>
      <c r="M222" s="15">
        <v>44</v>
      </c>
      <c r="N222" s="20" t="s">
        <v>21</v>
      </c>
      <c r="O222" s="14" t="s">
        <v>1467</v>
      </c>
      <c r="P222" s="15" t="s">
        <v>1496</v>
      </c>
      <c r="Q222" s="15" t="s">
        <v>2499</v>
      </c>
      <c r="R222" s="15"/>
      <c r="S222" s="94">
        <v>2</v>
      </c>
      <c r="T222" s="94">
        <v>2</v>
      </c>
      <c r="U222" s="15">
        <v>13</v>
      </c>
      <c r="V222" s="94" t="s">
        <v>1450</v>
      </c>
      <c r="W222" s="14" t="s">
        <v>2501</v>
      </c>
      <c r="X222" s="14" t="s">
        <v>2385</v>
      </c>
      <c r="Y222" s="17" t="s">
        <v>2493</v>
      </c>
      <c r="Z222" s="15" t="s">
        <v>1495</v>
      </c>
      <c r="AA222" s="83">
        <v>113.33285925</v>
      </c>
      <c r="AB222" s="21"/>
    </row>
    <row r="223" spans="1:36">
      <c r="A223" s="15" t="s">
        <v>1452</v>
      </c>
      <c r="B223" s="105">
        <v>42454</v>
      </c>
      <c r="C223" s="106">
        <v>0.33958333333333302</v>
      </c>
      <c r="D223" s="15" t="s">
        <v>2430</v>
      </c>
      <c r="E223" s="10">
        <v>65</v>
      </c>
      <c r="F223" s="15">
        <v>3</v>
      </c>
      <c r="G223" s="12">
        <v>4.6153846153846156E-2</v>
      </c>
      <c r="H223" s="13">
        <v>6.9746499000000003E-2</v>
      </c>
      <c r="I223" s="15">
        <v>314.15899999999999</v>
      </c>
      <c r="J223" s="15">
        <v>0.34873249500000003</v>
      </c>
      <c r="K223" s="15">
        <v>5</v>
      </c>
      <c r="L223" s="83">
        <v>300.28651808506305</v>
      </c>
      <c r="M223" s="15">
        <v>190</v>
      </c>
      <c r="N223" s="20" t="s">
        <v>2398</v>
      </c>
      <c r="O223" s="14" t="s">
        <v>1467</v>
      </c>
      <c r="P223" s="15" t="s">
        <v>1539</v>
      </c>
      <c r="Q223" s="15" t="s">
        <v>1893</v>
      </c>
      <c r="R223" s="15"/>
      <c r="S223" s="94">
        <v>7</v>
      </c>
      <c r="T223" s="94">
        <v>7</v>
      </c>
      <c r="U223" s="15">
        <v>5.6</v>
      </c>
      <c r="V223" s="94" t="s">
        <v>1450</v>
      </c>
      <c r="W223" s="14" t="s">
        <v>2501</v>
      </c>
      <c r="X223" s="14" t="s">
        <v>2385</v>
      </c>
      <c r="Y223" s="17" t="s">
        <v>2493</v>
      </c>
      <c r="Z223" s="15" t="s">
        <v>1498</v>
      </c>
      <c r="AA223" s="83">
        <v>73.890196799999984</v>
      </c>
      <c r="AB223" s="21"/>
    </row>
    <row r="224" spans="1:36" ht="12.6" customHeight="1">
      <c r="A224" s="15" t="s">
        <v>1452</v>
      </c>
      <c r="B224" s="105">
        <v>42454</v>
      </c>
      <c r="C224" s="106">
        <v>0.33958333333333302</v>
      </c>
      <c r="D224" s="15" t="s">
        <v>2430</v>
      </c>
      <c r="E224" s="10">
        <v>65</v>
      </c>
      <c r="F224" s="15">
        <v>3</v>
      </c>
      <c r="G224" s="12">
        <v>4.6153846153846156E-2</v>
      </c>
      <c r="H224" s="13">
        <v>6.9746499000000003E-2</v>
      </c>
      <c r="I224" s="15">
        <v>314.15899999999999</v>
      </c>
      <c r="J224" s="15">
        <v>0.34873249500000003</v>
      </c>
      <c r="K224" s="15">
        <v>5</v>
      </c>
      <c r="L224" s="83">
        <v>300.28651808506305</v>
      </c>
      <c r="M224" s="15">
        <v>975</v>
      </c>
      <c r="N224" s="20" t="s">
        <v>2407</v>
      </c>
      <c r="O224" s="14" t="s">
        <v>1467</v>
      </c>
      <c r="P224" s="15" t="s">
        <v>1571</v>
      </c>
      <c r="Q224" s="15" t="s">
        <v>2408</v>
      </c>
      <c r="R224" s="15"/>
      <c r="S224" s="94">
        <v>1</v>
      </c>
      <c r="T224" s="94">
        <v>1</v>
      </c>
      <c r="U224" s="15">
        <v>35.200000000000003</v>
      </c>
      <c r="V224" s="94" t="s">
        <v>1450</v>
      </c>
      <c r="W224" s="14" t="s">
        <v>2501</v>
      </c>
      <c r="X224" s="14" t="s">
        <v>2385</v>
      </c>
      <c r="Y224" s="17" t="s">
        <v>2493</v>
      </c>
      <c r="Z224" s="15" t="s">
        <v>1495</v>
      </c>
      <c r="AA224" s="83">
        <v>154.81755519999999</v>
      </c>
      <c r="AB224" s="21"/>
    </row>
    <row r="225" spans="1:36">
      <c r="A225" s="15" t="s">
        <v>1452</v>
      </c>
      <c r="B225" s="105">
        <v>42454</v>
      </c>
      <c r="C225" s="106">
        <v>0.33958333333333302</v>
      </c>
      <c r="D225" s="15" t="s">
        <v>2430</v>
      </c>
      <c r="E225" s="10">
        <v>65</v>
      </c>
      <c r="F225" s="15">
        <v>3</v>
      </c>
      <c r="G225" s="12">
        <v>4.6153846153846156E-2</v>
      </c>
      <c r="H225" s="13">
        <v>6.9746499000000003E-2</v>
      </c>
      <c r="I225" s="15">
        <v>314.15899999999999</v>
      </c>
      <c r="J225" s="15">
        <v>0.34873249500000003</v>
      </c>
      <c r="K225" s="15">
        <v>5</v>
      </c>
      <c r="L225" s="83">
        <v>300.28651808506305</v>
      </c>
      <c r="M225" s="15">
        <v>1037</v>
      </c>
      <c r="N225" s="20" t="s">
        <v>431</v>
      </c>
      <c r="O225" s="20" t="s">
        <v>1468</v>
      </c>
      <c r="P225" s="15" t="s">
        <v>1687</v>
      </c>
      <c r="Q225" s="15" t="s">
        <v>1893</v>
      </c>
      <c r="R225" s="15"/>
      <c r="S225" s="94">
        <v>11</v>
      </c>
      <c r="T225" s="94">
        <v>11</v>
      </c>
      <c r="U225" s="15">
        <v>4.5999999999999996</v>
      </c>
      <c r="V225" s="94" t="s">
        <v>1450</v>
      </c>
      <c r="W225" s="14" t="s">
        <v>2501</v>
      </c>
      <c r="X225" s="14" t="s">
        <v>2385</v>
      </c>
      <c r="Y225" s="17" t="s">
        <v>2493</v>
      </c>
      <c r="Z225" s="15" t="s">
        <v>1690</v>
      </c>
      <c r="AA225" s="83">
        <v>50.964967373333316</v>
      </c>
      <c r="AB225" s="21"/>
    </row>
    <row r="226" spans="1:36">
      <c r="A226" s="15" t="s">
        <v>1452</v>
      </c>
      <c r="B226" s="105">
        <v>42454</v>
      </c>
      <c r="C226" s="106">
        <v>0.33958333333333302</v>
      </c>
      <c r="D226" s="15" t="s">
        <v>2430</v>
      </c>
      <c r="E226" s="10">
        <v>65</v>
      </c>
      <c r="F226" s="15">
        <v>3</v>
      </c>
      <c r="G226" s="12">
        <v>4.6153846153846156E-2</v>
      </c>
      <c r="H226" s="13">
        <v>6.9746499000000003E-2</v>
      </c>
      <c r="I226" s="15">
        <v>314.15899999999999</v>
      </c>
      <c r="J226" s="15">
        <v>0.34873249500000003</v>
      </c>
      <c r="K226" s="15">
        <v>5</v>
      </c>
      <c r="L226" s="83">
        <v>300.28651808506305</v>
      </c>
      <c r="M226" s="15">
        <v>1134</v>
      </c>
      <c r="N226" s="14" t="s">
        <v>1025</v>
      </c>
      <c r="O226" s="20" t="s">
        <v>1468</v>
      </c>
      <c r="P226" s="15" t="s">
        <v>1724</v>
      </c>
      <c r="Q226" s="15" t="s">
        <v>1922</v>
      </c>
      <c r="R226" s="15"/>
      <c r="S226" s="94">
        <v>1</v>
      </c>
      <c r="T226" s="94">
        <v>1</v>
      </c>
      <c r="U226" s="15">
        <v>16.7</v>
      </c>
      <c r="V226" s="94" t="s">
        <v>1450</v>
      </c>
      <c r="W226" s="14" t="s">
        <v>2501</v>
      </c>
      <c r="X226" s="14" t="s">
        <v>2385</v>
      </c>
      <c r="Y226" s="17" t="s">
        <v>2493</v>
      </c>
      <c r="Z226" s="15" t="s">
        <v>1677</v>
      </c>
      <c r="AA226" s="83">
        <v>31.566172721666657</v>
      </c>
      <c r="AB226" s="21"/>
    </row>
    <row r="227" spans="1:36">
      <c r="A227" s="15" t="s">
        <v>1452</v>
      </c>
      <c r="B227" s="105">
        <v>42454</v>
      </c>
      <c r="C227" s="106">
        <v>0.33958333333333302</v>
      </c>
      <c r="D227" s="15" t="s">
        <v>2430</v>
      </c>
      <c r="E227" s="10">
        <v>65</v>
      </c>
      <c r="F227" s="15">
        <v>3</v>
      </c>
      <c r="G227" s="12">
        <v>4.6153846153846156E-2</v>
      </c>
      <c r="H227" s="13">
        <v>6.9746499000000003E-2</v>
      </c>
      <c r="I227" s="15">
        <v>314.15899999999999</v>
      </c>
      <c r="J227" s="15">
        <v>0.34873249500000003</v>
      </c>
      <c r="K227" s="15">
        <v>5</v>
      </c>
      <c r="L227" s="83">
        <v>300.28651808506305</v>
      </c>
      <c r="M227" s="15">
        <v>1419</v>
      </c>
      <c r="N227" s="20" t="s">
        <v>1415</v>
      </c>
      <c r="O227" s="20" t="s">
        <v>1468</v>
      </c>
      <c r="P227" s="15" t="s">
        <v>1815</v>
      </c>
      <c r="Q227" s="15" t="s">
        <v>1934</v>
      </c>
      <c r="R227" s="15"/>
      <c r="S227" s="94">
        <v>525</v>
      </c>
      <c r="T227" s="94">
        <v>1132</v>
      </c>
      <c r="U227" s="15">
        <v>0.65</v>
      </c>
      <c r="V227" s="94" t="s">
        <v>2162</v>
      </c>
      <c r="W227" s="14" t="s">
        <v>2501</v>
      </c>
      <c r="X227" s="14" t="s">
        <v>2385</v>
      </c>
      <c r="Y227" s="17" t="s">
        <v>2493</v>
      </c>
      <c r="Z227" s="15" t="s">
        <v>1690</v>
      </c>
      <c r="AA227" s="26">
        <v>0.26808234666666664</v>
      </c>
      <c r="AB227" s="26">
        <v>0.26808234666666664</v>
      </c>
      <c r="AC227" s="26">
        <v>0.26808234666666664</v>
      </c>
      <c r="AD227" s="83">
        <v>0.26808234666666664</v>
      </c>
      <c r="AE227" s="83">
        <v>0.26808234666666664</v>
      </c>
      <c r="AF227" s="83">
        <v>6.544979166666666E-2</v>
      </c>
      <c r="AG227" s="83">
        <v>6.544979166666666E-2</v>
      </c>
      <c r="AH227" s="83">
        <v>6.544979166666666E-2</v>
      </c>
      <c r="AI227" s="83">
        <v>6.544979166666666E-2</v>
      </c>
      <c r="AJ227" s="83">
        <v>6.544979166666666E-2</v>
      </c>
    </row>
    <row r="228" spans="1:36">
      <c r="A228" s="15" t="s">
        <v>1452</v>
      </c>
      <c r="B228" s="105">
        <v>42454</v>
      </c>
      <c r="C228" s="106">
        <v>0.33958333333333302</v>
      </c>
      <c r="D228" s="15" t="s">
        <v>2430</v>
      </c>
      <c r="E228" s="10">
        <v>65</v>
      </c>
      <c r="F228" s="15">
        <v>3</v>
      </c>
      <c r="G228" s="12">
        <v>4.6153846153846156E-2</v>
      </c>
      <c r="H228" s="13">
        <v>6.9746499000000003E-2</v>
      </c>
      <c r="I228" s="15">
        <v>314.15899999999999</v>
      </c>
      <c r="J228" s="15">
        <v>0.34873249500000003</v>
      </c>
      <c r="K228" s="15">
        <v>5</v>
      </c>
      <c r="L228" s="83">
        <v>300.28651808506305</v>
      </c>
      <c r="M228" s="15">
        <v>1420</v>
      </c>
      <c r="N228" s="20" t="s">
        <v>359</v>
      </c>
      <c r="O228" s="20" t="s">
        <v>1468</v>
      </c>
      <c r="P228" s="15" t="s">
        <v>1815</v>
      </c>
      <c r="Q228" s="15" t="s">
        <v>2500</v>
      </c>
      <c r="R228" s="15"/>
      <c r="S228" s="94">
        <v>2</v>
      </c>
      <c r="T228" s="94">
        <v>4</v>
      </c>
      <c r="U228" s="15">
        <v>1.9</v>
      </c>
      <c r="V228" s="94" t="s">
        <v>2162</v>
      </c>
      <c r="W228" s="14" t="s">
        <v>2501</v>
      </c>
      <c r="X228" s="14" t="s">
        <v>2385</v>
      </c>
      <c r="Y228" s="17" t="s">
        <v>2493</v>
      </c>
      <c r="Z228" s="15" t="s">
        <v>1690</v>
      </c>
      <c r="AA228" s="83">
        <v>3.5913609683333325</v>
      </c>
      <c r="AB228" s="21"/>
    </row>
    <row r="229" spans="1:36">
      <c r="A229" s="15" t="s">
        <v>1452</v>
      </c>
      <c r="B229" s="105">
        <v>42454</v>
      </c>
      <c r="C229" s="106">
        <v>0.33958333333333302</v>
      </c>
      <c r="D229" s="15" t="s">
        <v>2430</v>
      </c>
      <c r="E229" s="10">
        <v>65</v>
      </c>
      <c r="F229" s="15">
        <v>3</v>
      </c>
      <c r="G229" s="12">
        <v>4.6153846153846156E-2</v>
      </c>
      <c r="H229" s="13">
        <v>6.9746499000000003E-2</v>
      </c>
      <c r="I229" s="15">
        <v>314.15899999999999</v>
      </c>
      <c r="J229" s="15">
        <v>0.34873249500000003</v>
      </c>
      <c r="K229" s="15">
        <v>5</v>
      </c>
      <c r="L229" s="83">
        <v>300.28651808506305</v>
      </c>
      <c r="M229" s="15">
        <v>1709</v>
      </c>
      <c r="N229" s="20" t="s">
        <v>2222</v>
      </c>
      <c r="O229" s="20" t="s">
        <v>1468</v>
      </c>
      <c r="P229" s="15" t="s">
        <v>1841</v>
      </c>
      <c r="Q229" s="15" t="s">
        <v>1893</v>
      </c>
      <c r="R229" s="15"/>
      <c r="S229" s="94">
        <v>7</v>
      </c>
      <c r="T229" s="94">
        <v>46</v>
      </c>
      <c r="U229" s="15">
        <v>1.9</v>
      </c>
      <c r="V229" s="94" t="s">
        <v>2417</v>
      </c>
      <c r="W229" s="14" t="s">
        <v>2501</v>
      </c>
      <c r="X229" s="14" t="s">
        <v>2385</v>
      </c>
      <c r="Y229" s="17" t="s">
        <v>2493</v>
      </c>
      <c r="Z229" s="15" t="s">
        <v>1498</v>
      </c>
      <c r="AA229" s="83">
        <v>1.2087267524999998</v>
      </c>
      <c r="AB229" s="21"/>
    </row>
    <row r="230" spans="1:36">
      <c r="A230" s="15" t="s">
        <v>1452</v>
      </c>
      <c r="B230" s="105">
        <v>42459</v>
      </c>
      <c r="C230" s="106">
        <v>0.34027777777777801</v>
      </c>
      <c r="D230" s="15" t="s">
        <v>2430</v>
      </c>
      <c r="E230" s="10">
        <v>61</v>
      </c>
      <c r="F230" s="15">
        <v>3</v>
      </c>
      <c r="G230" s="12">
        <v>4.9180327868852458E-2</v>
      </c>
      <c r="H230" s="13">
        <v>6.9746499000000003E-2</v>
      </c>
      <c r="I230" s="15">
        <v>314.15899999999999</v>
      </c>
      <c r="J230" s="15">
        <v>0.41847899399999999</v>
      </c>
      <c r="K230" s="15">
        <v>6</v>
      </c>
      <c r="L230" s="83">
        <v>250.23876507088588</v>
      </c>
      <c r="M230" s="15">
        <v>190</v>
      </c>
      <c r="N230" s="20" t="s">
        <v>2398</v>
      </c>
      <c r="O230" s="14" t="s">
        <v>1467</v>
      </c>
      <c r="P230" s="15" t="s">
        <v>1539</v>
      </c>
      <c r="Q230" s="15" t="s">
        <v>1893</v>
      </c>
      <c r="R230" s="15"/>
      <c r="S230" s="94">
        <v>14</v>
      </c>
      <c r="T230" s="94">
        <v>14</v>
      </c>
      <c r="U230" s="15">
        <v>5.6</v>
      </c>
      <c r="V230" s="94" t="s">
        <v>1450</v>
      </c>
      <c r="W230" s="14" t="s">
        <v>2505</v>
      </c>
      <c r="X230" s="14" t="s">
        <v>2385</v>
      </c>
      <c r="Y230" s="17" t="s">
        <v>2431</v>
      </c>
      <c r="Z230" s="15" t="s">
        <v>1498</v>
      </c>
      <c r="AA230" s="83">
        <v>73.890196799999984</v>
      </c>
      <c r="AB230" s="21"/>
    </row>
    <row r="231" spans="1:36">
      <c r="A231" s="15" t="s">
        <v>1452</v>
      </c>
      <c r="B231" s="105">
        <v>42459</v>
      </c>
      <c r="C231" s="106">
        <v>0.34027777777777801</v>
      </c>
      <c r="D231" s="15" t="s">
        <v>2430</v>
      </c>
      <c r="E231" s="10">
        <v>61</v>
      </c>
      <c r="F231" s="15">
        <v>3</v>
      </c>
      <c r="G231" s="12">
        <v>4.9180327868852458E-2</v>
      </c>
      <c r="H231" s="13">
        <v>6.9746499000000003E-2</v>
      </c>
      <c r="I231" s="15">
        <v>314.15899999999999</v>
      </c>
      <c r="J231" s="15">
        <v>0.41847899399999999</v>
      </c>
      <c r="K231" s="15">
        <v>6</v>
      </c>
      <c r="L231" s="83">
        <v>250.23876507088588</v>
      </c>
      <c r="M231" s="15">
        <v>540</v>
      </c>
      <c r="N231" s="20" t="s">
        <v>30</v>
      </c>
      <c r="O231" s="14" t="s">
        <v>1467</v>
      </c>
      <c r="P231" s="15" t="s">
        <v>1598</v>
      </c>
      <c r="Q231" s="15" t="s">
        <v>1910</v>
      </c>
      <c r="R231" s="15"/>
      <c r="S231" s="94">
        <v>2</v>
      </c>
      <c r="T231" s="94">
        <v>2</v>
      </c>
      <c r="U231" s="15">
        <v>24.1</v>
      </c>
      <c r="V231" s="94" t="s">
        <v>2162</v>
      </c>
      <c r="W231" s="14" t="s">
        <v>2505</v>
      </c>
      <c r="X231" s="14" t="s">
        <v>2385</v>
      </c>
      <c r="Y231" s="17" t="s">
        <v>2431</v>
      </c>
      <c r="Z231" s="15" t="s">
        <v>1498</v>
      </c>
      <c r="AA231" s="83">
        <v>7877.1096687599984</v>
      </c>
      <c r="AB231" s="21"/>
    </row>
    <row r="232" spans="1:36" ht="12.6" customHeight="1">
      <c r="A232" s="15" t="s">
        <v>1452</v>
      </c>
      <c r="B232" s="105">
        <v>42459</v>
      </c>
      <c r="C232" s="106">
        <v>0.34027777777777801</v>
      </c>
      <c r="D232" s="15" t="s">
        <v>2430</v>
      </c>
      <c r="E232" s="10">
        <v>61</v>
      </c>
      <c r="F232" s="15">
        <v>3</v>
      </c>
      <c r="G232" s="12">
        <v>4.9180327868852458E-2</v>
      </c>
      <c r="H232" s="13">
        <v>6.9746499000000003E-2</v>
      </c>
      <c r="I232" s="15">
        <v>314.15899999999999</v>
      </c>
      <c r="J232" s="15">
        <v>0.41847899399999999</v>
      </c>
      <c r="K232" s="15">
        <v>6</v>
      </c>
      <c r="L232" s="83">
        <v>250.23876507088588</v>
      </c>
      <c r="M232" s="15">
        <v>631</v>
      </c>
      <c r="N232" s="20" t="s">
        <v>13</v>
      </c>
      <c r="O232" s="14" t="s">
        <v>1467</v>
      </c>
      <c r="P232" s="15" t="s">
        <v>1600</v>
      </c>
      <c r="Q232" s="15" t="s">
        <v>1893</v>
      </c>
      <c r="R232" s="15"/>
      <c r="S232" s="94">
        <v>1</v>
      </c>
      <c r="T232" s="94">
        <v>1</v>
      </c>
      <c r="U232" s="15">
        <v>27.8</v>
      </c>
      <c r="V232" s="94" t="s">
        <v>1450</v>
      </c>
      <c r="W232" s="14" t="s">
        <v>2505</v>
      </c>
      <c r="X232" s="14" t="s">
        <v>2385</v>
      </c>
      <c r="Y232" s="17" t="s">
        <v>2502</v>
      </c>
      <c r="Z232" s="15" t="s">
        <v>1495</v>
      </c>
      <c r="AA232" s="83">
        <v>602.61979379999991</v>
      </c>
      <c r="AB232" s="21"/>
    </row>
    <row r="233" spans="1:36">
      <c r="A233" s="15" t="s">
        <v>1452</v>
      </c>
      <c r="B233" s="105">
        <v>42459</v>
      </c>
      <c r="C233" s="106">
        <v>0.34027777777777801</v>
      </c>
      <c r="D233" s="15" t="s">
        <v>2430</v>
      </c>
      <c r="E233" s="10">
        <v>61</v>
      </c>
      <c r="F233" s="15">
        <v>3</v>
      </c>
      <c r="G233" s="12">
        <v>4.9180327868852458E-2</v>
      </c>
      <c r="H233" s="13">
        <v>6.9746499000000003E-2</v>
      </c>
      <c r="I233" s="15">
        <v>314.15899999999999</v>
      </c>
      <c r="J233" s="15">
        <v>0.41847899399999999</v>
      </c>
      <c r="K233" s="15">
        <v>6</v>
      </c>
      <c r="L233" s="83">
        <v>250.23876507088588</v>
      </c>
      <c r="M233" s="15">
        <v>1005</v>
      </c>
      <c r="N233" s="20" t="s">
        <v>2433</v>
      </c>
      <c r="O233" s="14" t="s">
        <v>1467</v>
      </c>
      <c r="P233" s="15" t="s">
        <v>1664</v>
      </c>
      <c r="Q233" s="15" t="s">
        <v>1893</v>
      </c>
      <c r="R233" s="15"/>
      <c r="S233" s="94">
        <v>1</v>
      </c>
      <c r="T233" s="94">
        <v>1</v>
      </c>
      <c r="U233" s="15">
        <v>196.3</v>
      </c>
      <c r="V233" s="94" t="s">
        <v>1450</v>
      </c>
      <c r="W233" s="14" t="s">
        <v>2505</v>
      </c>
      <c r="X233" s="14" t="s">
        <v>2385</v>
      </c>
      <c r="Y233" s="17" t="s">
        <v>2431</v>
      </c>
      <c r="Z233" s="15" t="s">
        <v>1495</v>
      </c>
      <c r="AA233" s="83">
        <v>12904.324398225001</v>
      </c>
      <c r="AB233" s="21"/>
    </row>
    <row r="234" spans="1:36">
      <c r="A234" s="15" t="s">
        <v>1452</v>
      </c>
      <c r="B234" s="105">
        <v>42459</v>
      </c>
      <c r="C234" s="106">
        <v>0.34027777777777801</v>
      </c>
      <c r="D234" s="15" t="s">
        <v>2430</v>
      </c>
      <c r="E234" s="10">
        <v>61</v>
      </c>
      <c r="F234" s="15">
        <v>3</v>
      </c>
      <c r="G234" s="12">
        <v>4.9180327868852458E-2</v>
      </c>
      <c r="H234" s="13">
        <v>6.9746499000000003E-2</v>
      </c>
      <c r="I234" s="15">
        <v>314.15899999999999</v>
      </c>
      <c r="J234" s="15">
        <v>0.41847899399999999</v>
      </c>
      <c r="K234" s="15">
        <v>6</v>
      </c>
      <c r="L234" s="83">
        <v>250.23876507088588</v>
      </c>
      <c r="M234" s="15">
        <v>1848</v>
      </c>
      <c r="N234" s="20" t="s">
        <v>2503</v>
      </c>
      <c r="O234" s="14" t="s">
        <v>1468</v>
      </c>
      <c r="P234" s="15" t="s">
        <v>2504</v>
      </c>
      <c r="Q234" s="15" t="s">
        <v>1893</v>
      </c>
      <c r="R234" s="15"/>
      <c r="S234" s="94">
        <v>1</v>
      </c>
      <c r="T234" s="94">
        <v>4</v>
      </c>
      <c r="U234" s="15">
        <v>3.7</v>
      </c>
      <c r="V234" s="94" t="s">
        <v>2417</v>
      </c>
      <c r="W234" s="14" t="s">
        <v>2505</v>
      </c>
      <c r="X234" s="14" t="s">
        <v>2385</v>
      </c>
      <c r="Y234" s="17" t="s">
        <v>2431</v>
      </c>
      <c r="Z234" s="15" t="s">
        <v>1498</v>
      </c>
      <c r="AA234" s="83">
        <v>39.782739567500002</v>
      </c>
      <c r="AB234" s="21"/>
    </row>
    <row r="235" spans="1:36">
      <c r="A235" s="15" t="s">
        <v>1452</v>
      </c>
      <c r="B235" s="105">
        <v>42459</v>
      </c>
      <c r="C235" s="106">
        <v>0.34027777777777801</v>
      </c>
      <c r="D235" s="15" t="s">
        <v>2430</v>
      </c>
      <c r="E235" s="10">
        <v>61</v>
      </c>
      <c r="F235" s="15">
        <v>3</v>
      </c>
      <c r="G235" s="12">
        <v>4.9180327868852458E-2</v>
      </c>
      <c r="H235" s="13">
        <v>6.9746499000000003E-2</v>
      </c>
      <c r="I235" s="15">
        <v>314.15899999999999</v>
      </c>
      <c r="J235" s="15">
        <v>0.41847899399999999</v>
      </c>
      <c r="K235" s="15">
        <v>6</v>
      </c>
      <c r="L235" s="83">
        <v>250.23876507088588</v>
      </c>
      <c r="M235" s="15">
        <v>1020</v>
      </c>
      <c r="N235" s="14" t="s">
        <v>2411</v>
      </c>
      <c r="O235" s="20" t="s">
        <v>1468</v>
      </c>
      <c r="P235" s="15" t="s">
        <v>1681</v>
      </c>
      <c r="Q235" s="15" t="s">
        <v>1893</v>
      </c>
      <c r="R235" s="15"/>
      <c r="S235" s="94">
        <v>2</v>
      </c>
      <c r="T235" s="94">
        <v>2</v>
      </c>
      <c r="U235" s="15">
        <v>20.399999999999999</v>
      </c>
      <c r="V235" s="94" t="s">
        <v>1450</v>
      </c>
      <c r="W235" s="14" t="s">
        <v>2505</v>
      </c>
      <c r="X235" s="14" t="s">
        <v>2385</v>
      </c>
      <c r="Y235" s="17" t="s">
        <v>2431</v>
      </c>
      <c r="Z235" s="15" t="s">
        <v>1690</v>
      </c>
      <c r="AA235" s="83">
        <v>1538.1224639999996</v>
      </c>
      <c r="AB235" s="21"/>
    </row>
    <row r="236" spans="1:36">
      <c r="A236" s="15" t="s">
        <v>1452</v>
      </c>
      <c r="B236" s="105">
        <v>42459</v>
      </c>
      <c r="C236" s="106">
        <v>0.34027777777777801</v>
      </c>
      <c r="D236" s="15" t="s">
        <v>2430</v>
      </c>
      <c r="E236" s="10">
        <v>61</v>
      </c>
      <c r="F236" s="15">
        <v>3</v>
      </c>
      <c r="G236" s="12">
        <v>4.9180327868852458E-2</v>
      </c>
      <c r="H236" s="13">
        <v>6.9746499000000003E-2</v>
      </c>
      <c r="I236" s="15">
        <v>314.15899999999999</v>
      </c>
      <c r="J236" s="15">
        <v>0.41847899399999999</v>
      </c>
      <c r="K236" s="15">
        <v>6</v>
      </c>
      <c r="L236" s="83">
        <v>250.23876507088588</v>
      </c>
      <c r="M236" s="15">
        <v>1037</v>
      </c>
      <c r="N236" s="20" t="s">
        <v>431</v>
      </c>
      <c r="O236" s="20" t="s">
        <v>1468</v>
      </c>
      <c r="P236" s="15" t="s">
        <v>1687</v>
      </c>
      <c r="Q236" s="15" t="s">
        <v>1893</v>
      </c>
      <c r="R236" s="15"/>
      <c r="S236" s="94">
        <v>36</v>
      </c>
      <c r="T236" s="94">
        <v>36</v>
      </c>
      <c r="U236" s="15">
        <v>3.7</v>
      </c>
      <c r="V236" s="94" t="s">
        <v>1450</v>
      </c>
      <c r="W236" s="14" t="s">
        <v>2505</v>
      </c>
      <c r="X236" s="14" t="s">
        <v>2385</v>
      </c>
      <c r="Y236" s="17" t="s">
        <v>2431</v>
      </c>
      <c r="Z236" s="15" t="s">
        <v>1690</v>
      </c>
      <c r="AA236" s="83">
        <v>26.521826378333333</v>
      </c>
      <c r="AB236" s="21"/>
    </row>
    <row r="237" spans="1:36">
      <c r="A237" s="15" t="s">
        <v>1452</v>
      </c>
      <c r="B237" s="105">
        <v>42459</v>
      </c>
      <c r="C237" s="106">
        <v>0.34027777777777801</v>
      </c>
      <c r="D237" s="15" t="s">
        <v>2430</v>
      </c>
      <c r="E237" s="10">
        <v>61</v>
      </c>
      <c r="F237" s="15">
        <v>3</v>
      </c>
      <c r="G237" s="12">
        <v>4.9180327868852458E-2</v>
      </c>
      <c r="H237" s="13">
        <v>6.9746499000000003E-2</v>
      </c>
      <c r="I237" s="15">
        <v>314.15899999999999</v>
      </c>
      <c r="J237" s="15">
        <v>0.41847899399999999</v>
      </c>
      <c r="K237" s="15">
        <v>6</v>
      </c>
      <c r="L237" s="83">
        <v>250.23876507088588</v>
      </c>
      <c r="M237" s="15">
        <v>1761</v>
      </c>
      <c r="N237" s="20" t="s">
        <v>2440</v>
      </c>
      <c r="O237" s="20" t="s">
        <v>1468</v>
      </c>
      <c r="P237" s="15" t="s">
        <v>2288</v>
      </c>
      <c r="Q237" s="15" t="s">
        <v>2441</v>
      </c>
      <c r="R237" s="15"/>
      <c r="S237" s="94">
        <v>1</v>
      </c>
      <c r="T237" s="94">
        <v>1</v>
      </c>
      <c r="U237" s="15">
        <v>4.5999999999999996</v>
      </c>
      <c r="V237" s="94" t="s">
        <v>1450</v>
      </c>
      <c r="W237" s="14" t="s">
        <v>2505</v>
      </c>
      <c r="X237" s="14" t="s">
        <v>2385</v>
      </c>
      <c r="Y237" s="17" t="s">
        <v>2431</v>
      </c>
      <c r="Z237" s="15" t="s">
        <v>1673</v>
      </c>
      <c r="AA237" s="83">
        <v>15.735831611249999</v>
      </c>
      <c r="AB237" s="21"/>
    </row>
    <row r="238" spans="1:36">
      <c r="A238" s="15" t="s">
        <v>1452</v>
      </c>
      <c r="B238" s="105">
        <v>42459</v>
      </c>
      <c r="C238" s="106">
        <v>0.34027777777777801</v>
      </c>
      <c r="D238" s="15" t="s">
        <v>2430</v>
      </c>
      <c r="E238" s="10">
        <v>61</v>
      </c>
      <c r="F238" s="15">
        <v>3</v>
      </c>
      <c r="G238" s="12">
        <v>4.9180327868852458E-2</v>
      </c>
      <c r="H238" s="13">
        <v>6.9746499000000003E-2</v>
      </c>
      <c r="I238" s="15">
        <v>314.15899999999999</v>
      </c>
      <c r="J238" s="15">
        <v>0.41847899399999999</v>
      </c>
      <c r="K238" s="15">
        <v>6</v>
      </c>
      <c r="L238" s="83">
        <v>250.23876507088588</v>
      </c>
      <c r="M238" s="15">
        <v>1134</v>
      </c>
      <c r="N238" s="14" t="s">
        <v>1025</v>
      </c>
      <c r="O238" s="20" t="s">
        <v>1468</v>
      </c>
      <c r="P238" s="15" t="s">
        <v>1724</v>
      </c>
      <c r="Q238" s="15" t="s">
        <v>1922</v>
      </c>
      <c r="R238" s="15"/>
      <c r="S238" s="94">
        <v>1</v>
      </c>
      <c r="T238" s="94">
        <v>1</v>
      </c>
      <c r="U238" s="15">
        <v>14.8</v>
      </c>
      <c r="V238" s="94" t="s">
        <v>1450</v>
      </c>
      <c r="W238" s="14" t="s">
        <v>2505</v>
      </c>
      <c r="X238" s="14" t="s">
        <v>2385</v>
      </c>
      <c r="Y238" s="17" t="s">
        <v>2431</v>
      </c>
      <c r="Z238" s="15" t="s">
        <v>1677</v>
      </c>
      <c r="AA238" s="83">
        <v>27.974811753333327</v>
      </c>
      <c r="AB238" s="21"/>
    </row>
    <row r="239" spans="1:36">
      <c r="A239" s="15" t="s">
        <v>1452</v>
      </c>
      <c r="B239" s="105">
        <v>42459</v>
      </c>
      <c r="C239" s="106">
        <v>0.34027777777777801</v>
      </c>
      <c r="D239" s="15" t="s">
        <v>2430</v>
      </c>
      <c r="E239" s="10">
        <v>61</v>
      </c>
      <c r="F239" s="15">
        <v>3</v>
      </c>
      <c r="G239" s="12">
        <v>4.9180327868852458E-2</v>
      </c>
      <c r="H239" s="13">
        <v>6.9746499000000003E-2</v>
      </c>
      <c r="I239" s="15">
        <v>314.15899999999999</v>
      </c>
      <c r="J239" s="15">
        <v>0.41847899399999999</v>
      </c>
      <c r="K239" s="15">
        <v>6</v>
      </c>
      <c r="L239" s="83">
        <v>250.23876507088588</v>
      </c>
      <c r="M239" s="15">
        <v>1365</v>
      </c>
      <c r="N239" s="14" t="s">
        <v>2414</v>
      </c>
      <c r="O239" s="20" t="s">
        <v>1468</v>
      </c>
      <c r="P239" s="15" t="s">
        <v>1802</v>
      </c>
      <c r="Q239" s="15" t="s">
        <v>2415</v>
      </c>
      <c r="R239" s="15"/>
      <c r="S239" s="94">
        <v>2</v>
      </c>
      <c r="T239" s="94">
        <v>2</v>
      </c>
      <c r="U239" s="15">
        <v>13</v>
      </c>
      <c r="V239" s="94" t="s">
        <v>1450</v>
      </c>
      <c r="W239" s="14" t="s">
        <v>2505</v>
      </c>
      <c r="X239" s="14" t="s">
        <v>2385</v>
      </c>
      <c r="Y239" s="17" t="s">
        <v>2431</v>
      </c>
      <c r="Z239" s="15" t="s">
        <v>1787</v>
      </c>
      <c r="AA239" s="83">
        <v>822.93950050000001</v>
      </c>
      <c r="AB239" s="21"/>
    </row>
    <row r="240" spans="1:36">
      <c r="A240" s="15" t="s">
        <v>1452</v>
      </c>
      <c r="B240" s="105">
        <v>42459</v>
      </c>
      <c r="C240" s="106">
        <v>0.34027777777777801</v>
      </c>
      <c r="D240" s="15" t="s">
        <v>2430</v>
      </c>
      <c r="E240" s="10">
        <v>61</v>
      </c>
      <c r="F240" s="15">
        <v>3</v>
      </c>
      <c r="G240" s="12">
        <v>4.9180327868852458E-2</v>
      </c>
      <c r="H240" s="13">
        <v>6.9746499000000003E-2</v>
      </c>
      <c r="I240" s="15">
        <v>314.15899999999999</v>
      </c>
      <c r="J240" s="15">
        <v>0.41847899399999999</v>
      </c>
      <c r="K240" s="15">
        <v>6</v>
      </c>
      <c r="L240" s="83">
        <v>250.23876507088588</v>
      </c>
      <c r="M240" s="15">
        <v>1419</v>
      </c>
      <c r="N240" s="20" t="s">
        <v>1415</v>
      </c>
      <c r="O240" s="20" t="s">
        <v>1468</v>
      </c>
      <c r="P240" s="15" t="s">
        <v>1815</v>
      </c>
      <c r="Q240" s="15" t="s">
        <v>1934</v>
      </c>
      <c r="R240" s="15"/>
      <c r="S240" s="94">
        <v>394</v>
      </c>
      <c r="T240" s="94">
        <v>837</v>
      </c>
      <c r="U240" s="15">
        <v>0.65</v>
      </c>
      <c r="V240" s="94" t="s">
        <v>2162</v>
      </c>
      <c r="W240" s="14" t="s">
        <v>2505</v>
      </c>
      <c r="X240" s="14" t="s">
        <v>2385</v>
      </c>
      <c r="Y240" s="17" t="s">
        <v>2431</v>
      </c>
      <c r="Z240" s="15" t="s">
        <v>1690</v>
      </c>
      <c r="AA240" s="26">
        <v>0.26808234666666664</v>
      </c>
      <c r="AB240" s="26">
        <v>0.26808234666666664</v>
      </c>
      <c r="AC240" s="26">
        <v>0.26808234666666664</v>
      </c>
      <c r="AD240" s="83">
        <v>0.26808234666666664</v>
      </c>
      <c r="AE240" s="83">
        <v>0.26808234666666664</v>
      </c>
      <c r="AF240" s="83">
        <v>6.544979166666666E-2</v>
      </c>
      <c r="AG240" s="83">
        <v>6.544979166666666E-2</v>
      </c>
      <c r="AH240" s="83">
        <v>6.544979166666666E-2</v>
      </c>
      <c r="AI240" s="83">
        <v>6.544979166666666E-2</v>
      </c>
      <c r="AJ240" s="83">
        <v>6.544979166666666E-2</v>
      </c>
    </row>
    <row r="241" spans="1:36">
      <c r="A241" s="15" t="s">
        <v>1452</v>
      </c>
      <c r="B241" s="105">
        <v>42459</v>
      </c>
      <c r="C241" s="106">
        <v>0.34027777777777801</v>
      </c>
      <c r="D241" s="15" t="s">
        <v>2430</v>
      </c>
      <c r="E241" s="10">
        <v>61</v>
      </c>
      <c r="F241" s="15">
        <v>3</v>
      </c>
      <c r="G241" s="12">
        <v>4.9180327868852458E-2</v>
      </c>
      <c r="H241" s="13">
        <v>6.9746499000000003E-2</v>
      </c>
      <c r="I241" s="15">
        <v>314.15899999999999</v>
      </c>
      <c r="J241" s="15">
        <v>0.41847899399999999</v>
      </c>
      <c r="K241" s="15">
        <v>6</v>
      </c>
      <c r="L241" s="83">
        <v>250.23876507088588</v>
      </c>
      <c r="M241" s="15">
        <v>1759</v>
      </c>
      <c r="N241" s="20" t="s">
        <v>2416</v>
      </c>
      <c r="O241" s="20" t="s">
        <v>1468</v>
      </c>
      <c r="P241" s="15" t="s">
        <v>2283</v>
      </c>
      <c r="Q241" s="15" t="s">
        <v>1893</v>
      </c>
      <c r="R241" s="15"/>
      <c r="S241" s="94">
        <v>1</v>
      </c>
      <c r="T241" s="94">
        <v>5</v>
      </c>
      <c r="U241" s="15">
        <v>0.9</v>
      </c>
      <c r="V241" s="94" t="s">
        <v>2417</v>
      </c>
      <c r="W241" s="14" t="s">
        <v>2505</v>
      </c>
      <c r="X241" s="14" t="s">
        <v>2385</v>
      </c>
      <c r="Y241" s="17" t="s">
        <v>2431</v>
      </c>
      <c r="Z241" s="15" t="s">
        <v>1498</v>
      </c>
      <c r="AA241" s="83">
        <v>0.57255477750000006</v>
      </c>
      <c r="AB241" s="21"/>
    </row>
    <row r="242" spans="1:36">
      <c r="A242" s="15" t="s">
        <v>1452</v>
      </c>
      <c r="B242" s="105">
        <v>42459</v>
      </c>
      <c r="C242" s="106">
        <v>0.34027777777777801</v>
      </c>
      <c r="D242" s="15" t="s">
        <v>2430</v>
      </c>
      <c r="E242" s="10">
        <v>61</v>
      </c>
      <c r="F242" s="15">
        <v>3</v>
      </c>
      <c r="G242" s="12">
        <v>4.9180327868852458E-2</v>
      </c>
      <c r="H242" s="13">
        <v>6.9746499000000003E-2</v>
      </c>
      <c r="I242" s="15">
        <v>314.15899999999999</v>
      </c>
      <c r="J242" s="15">
        <v>0.41847899399999999</v>
      </c>
      <c r="K242" s="15">
        <v>6</v>
      </c>
      <c r="L242" s="83">
        <v>250.23876507088588</v>
      </c>
      <c r="M242" s="15">
        <v>1709</v>
      </c>
      <c r="N242" s="20" t="s">
        <v>2222</v>
      </c>
      <c r="O242" s="20" t="s">
        <v>1468</v>
      </c>
      <c r="P242" s="15" t="s">
        <v>1841</v>
      </c>
      <c r="Q242" s="15" t="s">
        <v>1893</v>
      </c>
      <c r="R242" s="15"/>
      <c r="S242" s="94">
        <v>11</v>
      </c>
      <c r="T242" s="94">
        <v>66</v>
      </c>
      <c r="U242" s="15">
        <v>1.9</v>
      </c>
      <c r="V242" s="94" t="s">
        <v>2417</v>
      </c>
      <c r="W242" s="14" t="s">
        <v>2505</v>
      </c>
      <c r="X242" s="14" t="s">
        <v>2385</v>
      </c>
      <c r="Y242" s="17" t="s">
        <v>2431</v>
      </c>
      <c r="Z242" s="15" t="s">
        <v>1498</v>
      </c>
      <c r="AA242" s="83">
        <v>1.2087267524999998</v>
      </c>
      <c r="AB242" s="21"/>
    </row>
    <row r="243" spans="1:36">
      <c r="A243" s="15" t="s">
        <v>1452</v>
      </c>
      <c r="B243" s="105">
        <v>42459</v>
      </c>
      <c r="C243" s="106">
        <v>0.34027777777777801</v>
      </c>
      <c r="D243" s="15" t="s">
        <v>2430</v>
      </c>
      <c r="E243" s="10">
        <v>61</v>
      </c>
      <c r="F243" s="15">
        <v>3</v>
      </c>
      <c r="G243" s="12">
        <v>4.9180327868852458E-2</v>
      </c>
      <c r="H243" s="13">
        <v>6.9746499000000003E-2</v>
      </c>
      <c r="I243" s="15">
        <v>314.15899999999999</v>
      </c>
      <c r="J243" s="15">
        <v>0.41847899399999999</v>
      </c>
      <c r="K243" s="15">
        <v>6</v>
      </c>
      <c r="L243" s="83">
        <v>250.23876507088588</v>
      </c>
      <c r="M243" s="15">
        <v>1519</v>
      </c>
      <c r="N243" s="14" t="s">
        <v>1164</v>
      </c>
      <c r="O243" s="20" t="s">
        <v>1468</v>
      </c>
      <c r="P243" s="15" t="s">
        <v>1850</v>
      </c>
      <c r="Q243" s="15" t="s">
        <v>1893</v>
      </c>
      <c r="R243" s="15"/>
      <c r="S243" s="94">
        <v>1</v>
      </c>
      <c r="T243" s="94">
        <v>8</v>
      </c>
      <c r="U243" s="15">
        <v>1.9</v>
      </c>
      <c r="V243" s="94" t="s">
        <v>2162</v>
      </c>
      <c r="W243" s="14" t="s">
        <v>2505</v>
      </c>
      <c r="X243" s="14" t="s">
        <v>2385</v>
      </c>
      <c r="Y243" s="17" t="s">
        <v>2431</v>
      </c>
      <c r="Z243" s="15" t="s">
        <v>1690</v>
      </c>
      <c r="AA243" s="83">
        <v>3.5913609683333325</v>
      </c>
      <c r="AB243" s="21"/>
    </row>
    <row r="244" spans="1:36">
      <c r="A244" s="15" t="s">
        <v>1452</v>
      </c>
      <c r="B244" s="105">
        <v>42459</v>
      </c>
      <c r="C244" s="106">
        <v>0.43194444444444402</v>
      </c>
      <c r="D244" s="15" t="s">
        <v>2395</v>
      </c>
      <c r="E244" s="10">
        <v>64</v>
      </c>
      <c r="F244" s="15">
        <v>1</v>
      </c>
      <c r="G244" s="12">
        <v>1.5625E-2</v>
      </c>
      <c r="H244" s="13">
        <v>6.9746499000000003E-2</v>
      </c>
      <c r="I244" s="15">
        <v>314.15899999999999</v>
      </c>
      <c r="J244" s="15">
        <v>0.34873249500000003</v>
      </c>
      <c r="K244" s="15">
        <v>5</v>
      </c>
      <c r="L244" s="83">
        <v>900.8595542551891</v>
      </c>
      <c r="M244" s="15">
        <v>182</v>
      </c>
      <c r="N244" s="20" t="s">
        <v>459</v>
      </c>
      <c r="O244" s="14" t="s">
        <v>1467</v>
      </c>
      <c r="P244" s="15" t="s">
        <v>1539</v>
      </c>
      <c r="Q244" s="15" t="s">
        <v>1902</v>
      </c>
      <c r="R244" s="15"/>
      <c r="S244" s="94">
        <v>2</v>
      </c>
      <c r="T244" s="94">
        <v>2</v>
      </c>
      <c r="U244" s="15">
        <v>9.3000000000000007</v>
      </c>
      <c r="V244" s="94" t="s">
        <v>1450</v>
      </c>
      <c r="W244" s="14" t="s">
        <v>2507</v>
      </c>
      <c r="X244" s="14" t="s">
        <v>2385</v>
      </c>
      <c r="Y244" s="17" t="s">
        <v>2431</v>
      </c>
      <c r="Z244" s="15" t="s">
        <v>1498</v>
      </c>
      <c r="AA244" s="83">
        <v>339.64514887500002</v>
      </c>
      <c r="AB244" s="21"/>
    </row>
    <row r="245" spans="1:36">
      <c r="A245" s="15" t="s">
        <v>1452</v>
      </c>
      <c r="B245" s="105">
        <v>42459</v>
      </c>
      <c r="C245" s="106">
        <v>0.43194444444444402</v>
      </c>
      <c r="D245" s="15" t="s">
        <v>2395</v>
      </c>
      <c r="E245" s="10">
        <v>64</v>
      </c>
      <c r="F245" s="15">
        <v>1</v>
      </c>
      <c r="G245" s="12">
        <v>1.5625E-2</v>
      </c>
      <c r="H245" s="13">
        <v>6.9746499000000003E-2</v>
      </c>
      <c r="I245" s="15">
        <v>314.15899999999999</v>
      </c>
      <c r="J245" s="15">
        <v>0.34873249500000003</v>
      </c>
      <c r="K245" s="15">
        <v>5</v>
      </c>
      <c r="L245" s="83">
        <v>900.8595542551891</v>
      </c>
      <c r="M245" s="15">
        <v>191</v>
      </c>
      <c r="N245" s="20" t="s">
        <v>2506</v>
      </c>
      <c r="O245" s="14" t="s">
        <v>1467</v>
      </c>
      <c r="P245" s="15" t="s">
        <v>1539</v>
      </c>
      <c r="Q245" s="15" t="s">
        <v>1939</v>
      </c>
      <c r="R245" s="15"/>
      <c r="S245" s="94">
        <v>45</v>
      </c>
      <c r="T245" s="94">
        <v>45</v>
      </c>
      <c r="U245" s="15">
        <v>11.1</v>
      </c>
      <c r="V245" s="94" t="s">
        <v>1450</v>
      </c>
      <c r="W245" s="14" t="s">
        <v>2507</v>
      </c>
      <c r="X245" s="14" t="s">
        <v>2385</v>
      </c>
      <c r="Y245" s="17" t="s">
        <v>2431</v>
      </c>
      <c r="Z245" s="15" t="s">
        <v>1498</v>
      </c>
      <c r="AA245" s="83">
        <v>716.08931221499995</v>
      </c>
      <c r="AB245" s="21"/>
    </row>
    <row r="246" spans="1:36">
      <c r="A246" s="15" t="s">
        <v>1452</v>
      </c>
      <c r="B246" s="105">
        <v>42459</v>
      </c>
      <c r="C246" s="106">
        <v>0.43194444444444402</v>
      </c>
      <c r="D246" s="15" t="s">
        <v>2395</v>
      </c>
      <c r="E246" s="10">
        <v>64</v>
      </c>
      <c r="F246" s="15">
        <v>1</v>
      </c>
      <c r="G246" s="12">
        <v>1.5625E-2</v>
      </c>
      <c r="H246" s="13">
        <v>6.9746499000000003E-2</v>
      </c>
      <c r="I246" s="15">
        <v>314.15899999999999</v>
      </c>
      <c r="J246" s="15">
        <v>0.34873249500000003</v>
      </c>
      <c r="K246" s="15">
        <v>5</v>
      </c>
      <c r="L246" s="83">
        <v>900.8595542551891</v>
      </c>
      <c r="M246" s="15">
        <v>730</v>
      </c>
      <c r="N246" s="20" t="s">
        <v>172</v>
      </c>
      <c r="O246" s="14" t="s">
        <v>1467</v>
      </c>
      <c r="P246" s="15" t="s">
        <v>1604</v>
      </c>
      <c r="Q246" s="15" t="s">
        <v>2439</v>
      </c>
      <c r="R246" s="15"/>
      <c r="S246" s="94">
        <v>1</v>
      </c>
      <c r="T246" s="94">
        <v>1</v>
      </c>
      <c r="U246" s="15">
        <v>27.8</v>
      </c>
      <c r="V246" s="94" t="s">
        <v>1450</v>
      </c>
      <c r="W246" s="14" t="s">
        <v>2507</v>
      </c>
      <c r="X246" s="14" t="s">
        <v>2385</v>
      </c>
      <c r="Y246" s="17" t="s">
        <v>2431</v>
      </c>
      <c r="Z246" s="15" t="s">
        <v>1528</v>
      </c>
      <c r="AA246" s="83">
        <v>154.29000000000002</v>
      </c>
      <c r="AB246" s="21"/>
    </row>
    <row r="247" spans="1:36">
      <c r="A247" s="15" t="s">
        <v>1452</v>
      </c>
      <c r="B247" s="105">
        <v>42459</v>
      </c>
      <c r="C247" s="106">
        <v>0.43194444444444402</v>
      </c>
      <c r="D247" s="15" t="s">
        <v>2395</v>
      </c>
      <c r="E247" s="10">
        <v>64</v>
      </c>
      <c r="F247" s="15">
        <v>1</v>
      </c>
      <c r="G247" s="12">
        <v>1.5625E-2</v>
      </c>
      <c r="H247" s="13">
        <v>6.9746499000000003E-2</v>
      </c>
      <c r="I247" s="15">
        <v>314.15899999999999</v>
      </c>
      <c r="J247" s="15">
        <v>0.34873249500000003</v>
      </c>
      <c r="K247" s="15">
        <v>5</v>
      </c>
      <c r="L247" s="83">
        <v>900.8595542551891</v>
      </c>
      <c r="M247" s="15">
        <v>1020</v>
      </c>
      <c r="N247" s="14" t="s">
        <v>1229</v>
      </c>
      <c r="O247" s="20" t="s">
        <v>1468</v>
      </c>
      <c r="P247" s="15" t="s">
        <v>1681</v>
      </c>
      <c r="Q247" s="15" t="s">
        <v>1893</v>
      </c>
      <c r="R247" s="15"/>
      <c r="S247" s="94">
        <v>2</v>
      </c>
      <c r="T247" s="94">
        <v>2</v>
      </c>
      <c r="U247" s="15">
        <v>19.399999999999999</v>
      </c>
      <c r="V247" s="94" t="s">
        <v>1450</v>
      </c>
      <c r="W247" s="14" t="s">
        <v>2507</v>
      </c>
      <c r="X247" s="14" t="s">
        <v>2385</v>
      </c>
      <c r="Y247" s="17" t="s">
        <v>2431</v>
      </c>
      <c r="Z247" s="15" t="s">
        <v>1690</v>
      </c>
      <c r="AA247" s="83">
        <v>1251.5434826099995</v>
      </c>
      <c r="AB247" s="21"/>
    </row>
    <row r="248" spans="1:36">
      <c r="A248" s="15" t="s">
        <v>1452</v>
      </c>
      <c r="B248" s="105">
        <v>42459</v>
      </c>
      <c r="C248" s="106">
        <v>0.43194444444444402</v>
      </c>
      <c r="D248" s="15" t="s">
        <v>2395</v>
      </c>
      <c r="E248" s="10">
        <v>64</v>
      </c>
      <c r="F248" s="15">
        <v>1</v>
      </c>
      <c r="G248" s="12">
        <v>1.5625E-2</v>
      </c>
      <c r="H248" s="13">
        <v>6.9746499000000003E-2</v>
      </c>
      <c r="I248" s="15">
        <v>314.15899999999999</v>
      </c>
      <c r="J248" s="15">
        <v>0.34873249500000003</v>
      </c>
      <c r="K248" s="15">
        <v>5</v>
      </c>
      <c r="L248" s="83">
        <v>900.8595542551891</v>
      </c>
      <c r="M248" s="15">
        <v>1038</v>
      </c>
      <c r="N248" s="20" t="s">
        <v>2032</v>
      </c>
      <c r="O248" s="20" t="s">
        <v>1468</v>
      </c>
      <c r="P248" s="15" t="s">
        <v>1687</v>
      </c>
      <c r="Q248" s="15" t="s">
        <v>1939</v>
      </c>
      <c r="R248" s="15"/>
      <c r="S248" s="94">
        <v>17</v>
      </c>
      <c r="T248" s="94">
        <v>17</v>
      </c>
      <c r="U248" s="15">
        <v>5.6</v>
      </c>
      <c r="V248" s="94" t="s">
        <v>1450</v>
      </c>
      <c r="W248" s="14" t="s">
        <v>2507</v>
      </c>
      <c r="X248" s="14" t="s">
        <v>2385</v>
      </c>
      <c r="Y248" s="17" t="s">
        <v>2431</v>
      </c>
      <c r="Z248" s="15" t="s">
        <v>1690</v>
      </c>
      <c r="AA248" s="83">
        <v>91.952244906666635</v>
      </c>
      <c r="AB248" s="21"/>
    </row>
    <row r="249" spans="1:36">
      <c r="A249" s="15" t="s">
        <v>1452</v>
      </c>
      <c r="B249" s="105">
        <v>42459</v>
      </c>
      <c r="C249" s="106">
        <v>0.43194444444444402</v>
      </c>
      <c r="D249" s="15" t="s">
        <v>2395</v>
      </c>
      <c r="E249" s="10">
        <v>64</v>
      </c>
      <c r="F249" s="15">
        <v>1</v>
      </c>
      <c r="G249" s="12">
        <v>1.5625E-2</v>
      </c>
      <c r="H249" s="13">
        <v>6.9746499000000003E-2</v>
      </c>
      <c r="I249" s="15">
        <v>314.15899999999999</v>
      </c>
      <c r="J249" s="15">
        <v>0.34873249500000003</v>
      </c>
      <c r="K249" s="15">
        <v>5</v>
      </c>
      <c r="L249" s="83">
        <v>900.8595542551891</v>
      </c>
      <c r="M249" s="15">
        <v>1761</v>
      </c>
      <c r="N249" s="20" t="s">
        <v>2440</v>
      </c>
      <c r="O249" s="20" t="s">
        <v>1468</v>
      </c>
      <c r="P249" s="15" t="s">
        <v>2288</v>
      </c>
      <c r="Q249" s="15" t="s">
        <v>2441</v>
      </c>
      <c r="R249" s="15"/>
      <c r="S249" s="94">
        <v>6</v>
      </c>
      <c r="T249" s="94">
        <v>6</v>
      </c>
      <c r="U249" s="15">
        <v>6.5</v>
      </c>
      <c r="V249" s="94" t="s">
        <v>1450</v>
      </c>
      <c r="W249" s="14" t="s">
        <v>2507</v>
      </c>
      <c r="X249" s="14" t="s">
        <v>2385</v>
      </c>
      <c r="Y249" s="17" t="s">
        <v>2431</v>
      </c>
      <c r="Z249" s="15" t="s">
        <v>1673</v>
      </c>
      <c r="AA249" s="83">
        <v>4.4213952262500005</v>
      </c>
      <c r="AB249" s="21"/>
    </row>
    <row r="250" spans="1:36">
      <c r="A250" s="15" t="s">
        <v>1452</v>
      </c>
      <c r="B250" s="105">
        <v>42459</v>
      </c>
      <c r="C250" s="106">
        <v>0.43194444444444402</v>
      </c>
      <c r="D250" s="15" t="s">
        <v>2395</v>
      </c>
      <c r="E250" s="10">
        <v>64</v>
      </c>
      <c r="F250" s="15">
        <v>1</v>
      </c>
      <c r="G250" s="12">
        <v>1.5625E-2</v>
      </c>
      <c r="H250" s="13">
        <v>6.9746499000000003E-2</v>
      </c>
      <c r="I250" s="15">
        <v>314.15899999999999</v>
      </c>
      <c r="J250" s="15">
        <v>0.34873249500000003</v>
      </c>
      <c r="K250" s="15">
        <v>5</v>
      </c>
      <c r="L250" s="83">
        <v>900.8595542551891</v>
      </c>
      <c r="M250" s="15">
        <v>1119</v>
      </c>
      <c r="N250" s="14" t="s">
        <v>1262</v>
      </c>
      <c r="O250" s="20" t="s">
        <v>1468</v>
      </c>
      <c r="P250" s="15" t="s">
        <v>1720</v>
      </c>
      <c r="Q250" s="15" t="s">
        <v>2470</v>
      </c>
      <c r="R250" s="15"/>
      <c r="S250" s="94">
        <v>1</v>
      </c>
      <c r="T250" s="94">
        <v>1</v>
      </c>
      <c r="U250" s="15">
        <v>3.7</v>
      </c>
      <c r="V250" s="94" t="s">
        <v>1450</v>
      </c>
      <c r="W250" s="14" t="s">
        <v>2507</v>
      </c>
      <c r="X250" s="14" t="s">
        <v>2385</v>
      </c>
      <c r="Y250" s="17" t="s">
        <v>2431</v>
      </c>
      <c r="Z250" s="15" t="s">
        <v>1667</v>
      </c>
      <c r="AA250" s="83">
        <v>10.848957466666667</v>
      </c>
      <c r="AB250" s="21"/>
    </row>
    <row r="251" spans="1:36">
      <c r="A251" s="15" t="s">
        <v>1452</v>
      </c>
      <c r="B251" s="105">
        <v>42459</v>
      </c>
      <c r="C251" s="106">
        <v>0.43194444444444402</v>
      </c>
      <c r="D251" s="15" t="s">
        <v>2395</v>
      </c>
      <c r="E251" s="10">
        <v>64</v>
      </c>
      <c r="F251" s="15">
        <v>1</v>
      </c>
      <c r="G251" s="12">
        <v>1.5625E-2</v>
      </c>
      <c r="H251" s="13">
        <v>6.9746499000000003E-2</v>
      </c>
      <c r="I251" s="15">
        <v>314.15899999999999</v>
      </c>
      <c r="J251" s="15">
        <v>0.34873249500000003</v>
      </c>
      <c r="K251" s="15">
        <v>5</v>
      </c>
      <c r="L251" s="83">
        <v>900.8595542551891</v>
      </c>
      <c r="M251" s="15">
        <v>1132</v>
      </c>
      <c r="N251" s="20" t="s">
        <v>423</v>
      </c>
      <c r="O251" s="20" t="s">
        <v>1468</v>
      </c>
      <c r="P251" s="15" t="s">
        <v>1724</v>
      </c>
      <c r="Q251" s="15" t="s">
        <v>2427</v>
      </c>
      <c r="R251" s="15"/>
      <c r="S251" s="94">
        <v>1</v>
      </c>
      <c r="T251" s="94">
        <v>1</v>
      </c>
      <c r="U251" s="15">
        <v>25.9</v>
      </c>
      <c r="V251" s="94" t="s">
        <v>1450</v>
      </c>
      <c r="W251" s="14" t="s">
        <v>2507</v>
      </c>
      <c r="X251" s="14" t="s">
        <v>2385</v>
      </c>
      <c r="Y251" s="17" t="s">
        <v>2431</v>
      </c>
      <c r="Z251" s="15" t="s">
        <v>1677</v>
      </c>
      <c r="AA251" s="83">
        <v>48.955920568333319</v>
      </c>
      <c r="AB251" s="21"/>
    </row>
    <row r="252" spans="1:36">
      <c r="A252" s="15" t="s">
        <v>1452</v>
      </c>
      <c r="B252" s="105">
        <v>42459</v>
      </c>
      <c r="C252" s="106">
        <v>0.43194444444444402</v>
      </c>
      <c r="D252" s="15" t="s">
        <v>2395</v>
      </c>
      <c r="E252" s="10">
        <v>64</v>
      </c>
      <c r="F252" s="15">
        <v>1</v>
      </c>
      <c r="G252" s="12">
        <v>1.5625E-2</v>
      </c>
      <c r="H252" s="13">
        <v>6.9746499000000003E-2</v>
      </c>
      <c r="I252" s="15">
        <v>314.15899999999999</v>
      </c>
      <c r="J252" s="15">
        <v>0.34873249500000003</v>
      </c>
      <c r="K252" s="15">
        <v>5</v>
      </c>
      <c r="L252" s="83">
        <v>900.8595542551891</v>
      </c>
      <c r="M252" s="15">
        <v>1134</v>
      </c>
      <c r="N252" s="14" t="s">
        <v>1025</v>
      </c>
      <c r="O252" s="20" t="s">
        <v>1468</v>
      </c>
      <c r="P252" s="15" t="s">
        <v>1724</v>
      </c>
      <c r="Q252" s="15" t="s">
        <v>1922</v>
      </c>
      <c r="R252" s="15"/>
      <c r="S252" s="94">
        <v>1</v>
      </c>
      <c r="T252" s="94">
        <v>1</v>
      </c>
      <c r="U252" s="15">
        <v>20.399999999999999</v>
      </c>
      <c r="V252" s="94" t="s">
        <v>1450</v>
      </c>
      <c r="W252" s="14" t="s">
        <v>2507</v>
      </c>
      <c r="X252" s="14" t="s">
        <v>2385</v>
      </c>
      <c r="Y252" s="17" t="s">
        <v>2431</v>
      </c>
      <c r="Z252" s="15" t="s">
        <v>1677</v>
      </c>
      <c r="AA252" s="83">
        <v>38.559875659999989</v>
      </c>
      <c r="AB252" s="21"/>
    </row>
    <row r="253" spans="1:36">
      <c r="A253" s="15" t="s">
        <v>1452</v>
      </c>
      <c r="B253" s="105">
        <v>42459</v>
      </c>
      <c r="C253" s="106">
        <v>0.43194444444444402</v>
      </c>
      <c r="D253" s="15" t="s">
        <v>2395</v>
      </c>
      <c r="E253" s="10">
        <v>64</v>
      </c>
      <c r="F253" s="15">
        <v>1</v>
      </c>
      <c r="G253" s="12">
        <v>1.5625E-2</v>
      </c>
      <c r="H253" s="13">
        <v>6.9746499000000003E-2</v>
      </c>
      <c r="I253" s="15">
        <v>314.15899999999999</v>
      </c>
      <c r="J253" s="15">
        <v>0.34873249500000003</v>
      </c>
      <c r="K253" s="15">
        <v>5</v>
      </c>
      <c r="L253" s="83">
        <v>900.8595542551891</v>
      </c>
      <c r="M253" s="15">
        <v>1299</v>
      </c>
      <c r="N253" s="20" t="s">
        <v>269</v>
      </c>
      <c r="O253" s="20" t="s">
        <v>1468</v>
      </c>
      <c r="P253" s="15" t="s">
        <v>1775</v>
      </c>
      <c r="Q253" s="15" t="s">
        <v>1931</v>
      </c>
      <c r="R253" s="15"/>
      <c r="S253" s="94">
        <v>1</v>
      </c>
      <c r="T253" s="94">
        <v>4</v>
      </c>
      <c r="U253" s="15">
        <v>3.7</v>
      </c>
      <c r="V253" s="94" t="s">
        <v>2162</v>
      </c>
      <c r="W253" s="14" t="s">
        <v>2507</v>
      </c>
      <c r="X253" s="14" t="s">
        <v>2385</v>
      </c>
      <c r="Y253" s="17" t="s">
        <v>2431</v>
      </c>
      <c r="Z253" s="15" t="s">
        <v>1690</v>
      </c>
      <c r="AA253" s="83">
        <v>26.521826378333333</v>
      </c>
      <c r="AB253" s="21"/>
    </row>
    <row r="254" spans="1:36">
      <c r="A254" s="15" t="s">
        <v>1452</v>
      </c>
      <c r="B254" s="105">
        <v>42459</v>
      </c>
      <c r="C254" s="106">
        <v>0.43194444444444402</v>
      </c>
      <c r="D254" s="15" t="s">
        <v>2395</v>
      </c>
      <c r="E254" s="10">
        <v>64</v>
      </c>
      <c r="F254" s="15">
        <v>1</v>
      </c>
      <c r="G254" s="12">
        <v>1.5625E-2</v>
      </c>
      <c r="H254" s="13">
        <v>6.9746499000000003E-2</v>
      </c>
      <c r="I254" s="15">
        <v>314.15899999999999</v>
      </c>
      <c r="J254" s="15">
        <v>0.34873249500000003</v>
      </c>
      <c r="K254" s="15">
        <v>5</v>
      </c>
      <c r="L254" s="83">
        <v>900.8595542551891</v>
      </c>
      <c r="M254" s="15">
        <v>1419</v>
      </c>
      <c r="N254" s="20" t="s">
        <v>1415</v>
      </c>
      <c r="O254" s="20" t="s">
        <v>1468</v>
      </c>
      <c r="P254" s="15" t="s">
        <v>1815</v>
      </c>
      <c r="Q254" s="15" t="s">
        <v>1934</v>
      </c>
      <c r="R254" s="15"/>
      <c r="S254" s="94">
        <v>416</v>
      </c>
      <c r="T254" s="94">
        <v>869</v>
      </c>
      <c r="U254" s="15">
        <v>0.65</v>
      </c>
      <c r="V254" s="94" t="s">
        <v>2162</v>
      </c>
      <c r="W254" s="14" t="s">
        <v>2507</v>
      </c>
      <c r="X254" s="14" t="s">
        <v>2385</v>
      </c>
      <c r="Y254" s="17" t="s">
        <v>2431</v>
      </c>
      <c r="Z254" s="15" t="s">
        <v>1690</v>
      </c>
      <c r="AA254" s="26">
        <v>0.26808234666666664</v>
      </c>
      <c r="AB254" s="26">
        <v>0.26808234666666664</v>
      </c>
      <c r="AC254" s="26">
        <v>0.26808234666666664</v>
      </c>
      <c r="AD254" s="83">
        <v>0.26808234666666664</v>
      </c>
      <c r="AE254" s="83">
        <v>0.26808234666666664</v>
      </c>
      <c r="AF254" s="83">
        <v>6.544979166666666E-2</v>
      </c>
      <c r="AG254" s="83">
        <v>6.544979166666666E-2</v>
      </c>
      <c r="AH254" s="83">
        <v>6.544979166666666E-2</v>
      </c>
      <c r="AI254" s="83">
        <v>6.544979166666666E-2</v>
      </c>
      <c r="AJ254" s="83">
        <v>6.544979166666666E-2</v>
      </c>
    </row>
    <row r="255" spans="1:36">
      <c r="A255" s="15" t="s">
        <v>1452</v>
      </c>
      <c r="B255" s="105">
        <v>42459</v>
      </c>
      <c r="C255" s="106">
        <v>0.43194444444444402</v>
      </c>
      <c r="D255" s="15" t="s">
        <v>2395</v>
      </c>
      <c r="E255" s="10">
        <v>64</v>
      </c>
      <c r="F255" s="15">
        <v>1</v>
      </c>
      <c r="G255" s="12">
        <v>1.5625E-2</v>
      </c>
      <c r="H255" s="13">
        <v>6.9746499000000003E-2</v>
      </c>
      <c r="I255" s="15">
        <v>314.15899999999999</v>
      </c>
      <c r="J255" s="15">
        <v>0.34873249500000003</v>
      </c>
      <c r="K255" s="15">
        <v>5</v>
      </c>
      <c r="L255" s="83">
        <v>900.8595542551891</v>
      </c>
      <c r="M255" s="15">
        <v>1420</v>
      </c>
      <c r="N255" s="20" t="s">
        <v>359</v>
      </c>
      <c r="O255" s="20" t="s">
        <v>1468</v>
      </c>
      <c r="P255" s="15" t="s">
        <v>1815</v>
      </c>
      <c r="Q255" s="15" t="s">
        <v>2500</v>
      </c>
      <c r="R255" s="15"/>
      <c r="S255" s="94">
        <v>1</v>
      </c>
      <c r="T255" s="94">
        <v>4</v>
      </c>
      <c r="U255" s="15">
        <v>1.9</v>
      </c>
      <c r="V255" s="94" t="s">
        <v>2162</v>
      </c>
      <c r="W255" s="14" t="s">
        <v>2507</v>
      </c>
      <c r="X255" s="14" t="s">
        <v>2385</v>
      </c>
      <c r="Y255" s="17" t="s">
        <v>2431</v>
      </c>
      <c r="Z255" s="15" t="s">
        <v>1690</v>
      </c>
      <c r="AA255" s="83">
        <v>3.5913609683333325</v>
      </c>
      <c r="AB255" s="21"/>
    </row>
    <row r="256" spans="1:36">
      <c r="A256" s="15" t="s">
        <v>1452</v>
      </c>
      <c r="B256" s="105">
        <v>42459</v>
      </c>
      <c r="C256" s="106">
        <v>0.43194444444444402</v>
      </c>
      <c r="D256" s="15" t="s">
        <v>2395</v>
      </c>
      <c r="E256" s="10">
        <v>64</v>
      </c>
      <c r="F256" s="15">
        <v>1</v>
      </c>
      <c r="G256" s="12">
        <v>1.5625E-2</v>
      </c>
      <c r="H256" s="13">
        <v>6.9746499000000003E-2</v>
      </c>
      <c r="I256" s="15">
        <v>314.15899999999999</v>
      </c>
      <c r="J256" s="15">
        <v>0.34873249500000003</v>
      </c>
      <c r="K256" s="15">
        <v>5</v>
      </c>
      <c r="L256" s="83">
        <v>900.8595542551891</v>
      </c>
      <c r="M256" s="15">
        <v>1759</v>
      </c>
      <c r="N256" s="20" t="s">
        <v>2416</v>
      </c>
      <c r="O256" s="20" t="s">
        <v>1468</v>
      </c>
      <c r="P256" s="15" t="s">
        <v>2283</v>
      </c>
      <c r="Q256" s="15" t="s">
        <v>1893</v>
      </c>
      <c r="R256" s="15"/>
      <c r="S256" s="94">
        <v>8</v>
      </c>
      <c r="T256" s="94">
        <v>78</v>
      </c>
      <c r="U256" s="15">
        <v>0.9</v>
      </c>
      <c r="V256" s="94" t="s">
        <v>2417</v>
      </c>
      <c r="W256" s="14" t="s">
        <v>2507</v>
      </c>
      <c r="X256" s="14" t="s">
        <v>2385</v>
      </c>
      <c r="Y256" s="17" t="s">
        <v>2431</v>
      </c>
      <c r="Z256" s="15" t="s">
        <v>1498</v>
      </c>
      <c r="AA256" s="83">
        <v>0.57255477750000006</v>
      </c>
      <c r="AB256" s="21"/>
    </row>
    <row r="257" spans="1:36">
      <c r="A257" s="15" t="s">
        <v>1452</v>
      </c>
      <c r="B257" s="105">
        <v>42459</v>
      </c>
      <c r="C257" s="106">
        <v>0.43194444444444402</v>
      </c>
      <c r="D257" s="15" t="s">
        <v>2395</v>
      </c>
      <c r="E257" s="10">
        <v>64</v>
      </c>
      <c r="F257" s="15">
        <v>1</v>
      </c>
      <c r="G257" s="12">
        <v>1.5625E-2</v>
      </c>
      <c r="H257" s="13">
        <v>6.9746499000000003E-2</v>
      </c>
      <c r="I257" s="15">
        <v>314.15899999999999</v>
      </c>
      <c r="J257" s="15">
        <v>0.34873249500000003</v>
      </c>
      <c r="K257" s="15">
        <v>5</v>
      </c>
      <c r="L257" s="83">
        <v>900.8595542551891</v>
      </c>
      <c r="M257" s="15">
        <v>1709</v>
      </c>
      <c r="N257" s="20" t="s">
        <v>2222</v>
      </c>
      <c r="O257" s="20" t="s">
        <v>1468</v>
      </c>
      <c r="P257" s="15" t="s">
        <v>1841</v>
      </c>
      <c r="Q257" s="15" t="s">
        <v>1893</v>
      </c>
      <c r="R257" s="15"/>
      <c r="S257" s="94">
        <v>50</v>
      </c>
      <c r="T257" s="94">
        <v>464</v>
      </c>
      <c r="U257" s="15">
        <v>1.9</v>
      </c>
      <c r="V257" s="94" t="s">
        <v>2417</v>
      </c>
      <c r="W257" s="14" t="s">
        <v>2507</v>
      </c>
      <c r="X257" s="14" t="s">
        <v>2385</v>
      </c>
      <c r="Y257" s="17" t="s">
        <v>2431</v>
      </c>
      <c r="Z257" s="15" t="s">
        <v>1498</v>
      </c>
      <c r="AA257" s="83">
        <v>1.2087267524999998</v>
      </c>
      <c r="AB257" s="21"/>
    </row>
    <row r="258" spans="1:36">
      <c r="A258" s="15" t="s">
        <v>1452</v>
      </c>
      <c r="B258" s="105">
        <v>42459</v>
      </c>
      <c r="C258" s="106">
        <v>0.43194444444444402</v>
      </c>
      <c r="D258" s="15" t="s">
        <v>2395</v>
      </c>
      <c r="E258" s="10">
        <v>64</v>
      </c>
      <c r="F258" s="15">
        <v>1</v>
      </c>
      <c r="G258" s="12">
        <v>1.5625E-2</v>
      </c>
      <c r="H258" s="13">
        <v>6.9746499000000003E-2</v>
      </c>
      <c r="I258" s="15">
        <v>314.15899999999999</v>
      </c>
      <c r="J258" s="15">
        <v>0.34873249500000003</v>
      </c>
      <c r="K258" s="15">
        <v>5</v>
      </c>
      <c r="L258" s="83">
        <v>900.8595542551891</v>
      </c>
      <c r="M258" s="15">
        <v>1507</v>
      </c>
      <c r="N258" s="20" t="s">
        <v>362</v>
      </c>
      <c r="O258" s="20" t="s">
        <v>1468</v>
      </c>
      <c r="P258" s="15" t="s">
        <v>1844</v>
      </c>
      <c r="Q258" s="15" t="s">
        <v>2495</v>
      </c>
      <c r="R258" s="15"/>
      <c r="S258" s="94">
        <v>1</v>
      </c>
      <c r="T258" s="94">
        <v>3</v>
      </c>
      <c r="U258" s="15">
        <v>3.7</v>
      </c>
      <c r="V258" s="94" t="s">
        <v>2417</v>
      </c>
      <c r="W258" s="14" t="s">
        <v>2507</v>
      </c>
      <c r="X258" s="14" t="s">
        <v>2385</v>
      </c>
      <c r="Y258" s="17" t="s">
        <v>2431</v>
      </c>
      <c r="Z258" s="15" t="s">
        <v>1498</v>
      </c>
      <c r="AA258" s="83">
        <v>10.490554407499999</v>
      </c>
      <c r="AB258" s="21"/>
    </row>
    <row r="259" spans="1:36">
      <c r="A259" s="15" t="s">
        <v>1452</v>
      </c>
      <c r="B259" s="105">
        <v>42459</v>
      </c>
      <c r="C259" s="106">
        <v>0.61041666666666705</v>
      </c>
      <c r="D259" s="15" t="s">
        <v>2404</v>
      </c>
      <c r="E259" s="10">
        <v>66</v>
      </c>
      <c r="F259" s="15">
        <v>1</v>
      </c>
      <c r="G259" s="12">
        <v>1.5151515151515152E-2</v>
      </c>
      <c r="H259" s="13">
        <v>6.9746499000000003E-2</v>
      </c>
      <c r="I259" s="15">
        <v>314.15899999999999</v>
      </c>
      <c r="J259" s="15">
        <v>0.34873249500000003</v>
      </c>
      <c r="K259" s="15">
        <v>5</v>
      </c>
      <c r="L259" s="83">
        <v>900.8595542551891</v>
      </c>
      <c r="M259" s="15">
        <v>182</v>
      </c>
      <c r="N259" s="20" t="s">
        <v>459</v>
      </c>
      <c r="O259" s="14" t="s">
        <v>1467</v>
      </c>
      <c r="P259" s="15" t="s">
        <v>1539</v>
      </c>
      <c r="Q259" s="15" t="s">
        <v>1902</v>
      </c>
      <c r="R259" s="15"/>
      <c r="S259" s="94">
        <v>1</v>
      </c>
      <c r="T259" s="94">
        <v>1</v>
      </c>
      <c r="U259" s="15">
        <v>11.1</v>
      </c>
      <c r="V259" s="94" t="s">
        <v>1450</v>
      </c>
      <c r="W259" s="14" t="s">
        <v>2509</v>
      </c>
      <c r="X259" s="14" t="s">
        <v>2385</v>
      </c>
      <c r="Y259" s="17" t="s">
        <v>2493</v>
      </c>
      <c r="Z259" s="15" t="s">
        <v>1498</v>
      </c>
      <c r="AA259" s="83">
        <v>677.38178182499985</v>
      </c>
      <c r="AB259" s="21"/>
    </row>
    <row r="260" spans="1:36">
      <c r="A260" s="15" t="s">
        <v>1452</v>
      </c>
      <c r="B260" s="105">
        <v>42459</v>
      </c>
      <c r="C260" s="106">
        <v>0.61041666666666705</v>
      </c>
      <c r="D260" s="15" t="s">
        <v>2404</v>
      </c>
      <c r="E260" s="10">
        <v>66</v>
      </c>
      <c r="F260" s="15">
        <v>1</v>
      </c>
      <c r="G260" s="12">
        <v>1.5151515151515152E-2</v>
      </c>
      <c r="H260" s="13">
        <v>6.9746499000000003E-2</v>
      </c>
      <c r="I260" s="15">
        <v>314.15899999999999</v>
      </c>
      <c r="J260" s="15">
        <v>0.34873249500000003</v>
      </c>
      <c r="K260" s="15">
        <v>5</v>
      </c>
      <c r="L260" s="83">
        <v>900.8595542551891</v>
      </c>
      <c r="M260" s="15">
        <v>191</v>
      </c>
      <c r="N260" s="20" t="s">
        <v>2506</v>
      </c>
      <c r="O260" s="14" t="s">
        <v>1467</v>
      </c>
      <c r="P260" s="15" t="s">
        <v>1539</v>
      </c>
      <c r="Q260" s="15" t="s">
        <v>1939</v>
      </c>
      <c r="R260" s="15"/>
      <c r="S260" s="94">
        <v>27</v>
      </c>
      <c r="T260" s="94">
        <v>27</v>
      </c>
      <c r="U260" s="15">
        <v>5.6</v>
      </c>
      <c r="V260" s="94" t="s">
        <v>1450</v>
      </c>
      <c r="W260" s="14" t="s">
        <v>2509</v>
      </c>
      <c r="X260" s="14" t="s">
        <v>2385</v>
      </c>
      <c r="Y260" s="17" t="s">
        <v>2493</v>
      </c>
      <c r="Z260" s="15" t="s">
        <v>1498</v>
      </c>
      <c r="AA260" s="83">
        <v>73.890196799999984</v>
      </c>
      <c r="AB260" s="21"/>
    </row>
    <row r="261" spans="1:36">
      <c r="A261" s="15" t="s">
        <v>1452</v>
      </c>
      <c r="B261" s="105">
        <v>42459</v>
      </c>
      <c r="C261" s="106">
        <v>0.61041666666666705</v>
      </c>
      <c r="D261" s="15" t="s">
        <v>2404</v>
      </c>
      <c r="E261" s="10">
        <v>66</v>
      </c>
      <c r="F261" s="15">
        <v>1</v>
      </c>
      <c r="G261" s="12">
        <v>1.5151515151515152E-2</v>
      </c>
      <c r="H261" s="13">
        <v>6.9746499000000003E-2</v>
      </c>
      <c r="I261" s="15">
        <v>314.15899999999999</v>
      </c>
      <c r="J261" s="15">
        <v>0.34873249500000003</v>
      </c>
      <c r="K261" s="15">
        <v>5</v>
      </c>
      <c r="L261" s="83">
        <v>900.8595542551891</v>
      </c>
      <c r="M261" s="15">
        <v>664</v>
      </c>
      <c r="N261" s="20" t="s">
        <v>158</v>
      </c>
      <c r="O261" s="14" t="s">
        <v>1467</v>
      </c>
      <c r="P261" s="15" t="s">
        <v>1604</v>
      </c>
      <c r="Q261" s="15" t="s">
        <v>1911</v>
      </c>
      <c r="R261" s="15"/>
      <c r="S261" s="94">
        <v>1</v>
      </c>
      <c r="T261" s="94">
        <v>1</v>
      </c>
      <c r="U261" s="15">
        <v>66.7</v>
      </c>
      <c r="V261" s="94" t="s">
        <v>1450</v>
      </c>
      <c r="W261" s="14" t="s">
        <v>2509</v>
      </c>
      <c r="X261" s="14" t="s">
        <v>2385</v>
      </c>
      <c r="Y261" s="17" t="s">
        <v>2493</v>
      </c>
      <c r="Z261" s="15" t="s">
        <v>1528</v>
      </c>
      <c r="AA261" s="83">
        <v>120.3935</v>
      </c>
      <c r="AB261" s="21"/>
    </row>
    <row r="262" spans="1:36">
      <c r="A262" s="15" t="s">
        <v>1452</v>
      </c>
      <c r="B262" s="105">
        <v>42459</v>
      </c>
      <c r="C262" s="106">
        <v>0.61041666666666705</v>
      </c>
      <c r="D262" s="15" t="s">
        <v>2404</v>
      </c>
      <c r="E262" s="10">
        <v>66</v>
      </c>
      <c r="F262" s="15">
        <v>1</v>
      </c>
      <c r="G262" s="12">
        <v>1.5151515151515152E-2</v>
      </c>
      <c r="H262" s="13">
        <v>6.9746499000000003E-2</v>
      </c>
      <c r="I262" s="15">
        <v>314.15899999999999</v>
      </c>
      <c r="J262" s="15">
        <v>0.34873249500000003</v>
      </c>
      <c r="K262" s="15">
        <v>5</v>
      </c>
      <c r="L262" s="83">
        <v>900.8595542551891</v>
      </c>
      <c r="M262" s="15">
        <v>730</v>
      </c>
      <c r="N262" s="20" t="s">
        <v>172</v>
      </c>
      <c r="O262" s="14" t="s">
        <v>1467</v>
      </c>
      <c r="P262" s="15" t="s">
        <v>1604</v>
      </c>
      <c r="Q262" s="15" t="s">
        <v>2439</v>
      </c>
      <c r="R262" s="15"/>
      <c r="S262" s="94">
        <v>1</v>
      </c>
      <c r="T262" s="94">
        <v>1</v>
      </c>
      <c r="U262" s="15">
        <v>27.8</v>
      </c>
      <c r="V262" s="94" t="s">
        <v>1450</v>
      </c>
      <c r="W262" s="14" t="s">
        <v>2509</v>
      </c>
      <c r="X262" s="14" t="s">
        <v>2385</v>
      </c>
      <c r="Y262" s="17" t="s">
        <v>2493</v>
      </c>
      <c r="Z262" s="15" t="s">
        <v>1528</v>
      </c>
      <c r="AA262" s="83">
        <v>154.29000000000002</v>
      </c>
      <c r="AB262" s="21"/>
    </row>
    <row r="263" spans="1:36">
      <c r="A263" s="15" t="s">
        <v>1452</v>
      </c>
      <c r="B263" s="105">
        <v>42459</v>
      </c>
      <c r="C263" s="106">
        <v>0.61041666666666705</v>
      </c>
      <c r="D263" s="15" t="s">
        <v>2404</v>
      </c>
      <c r="E263" s="10">
        <v>66</v>
      </c>
      <c r="F263" s="15">
        <v>1</v>
      </c>
      <c r="G263" s="12">
        <v>1.5151515151515152E-2</v>
      </c>
      <c r="H263" s="13">
        <v>6.9746499000000003E-2</v>
      </c>
      <c r="I263" s="15">
        <v>314.15899999999999</v>
      </c>
      <c r="J263" s="15">
        <v>0.34873249500000003</v>
      </c>
      <c r="K263" s="15">
        <v>5</v>
      </c>
      <c r="L263" s="83">
        <v>900.8595542551891</v>
      </c>
      <c r="M263" s="15">
        <v>1038</v>
      </c>
      <c r="N263" s="20" t="s">
        <v>2032</v>
      </c>
      <c r="O263" s="20" t="s">
        <v>1468</v>
      </c>
      <c r="P263" s="15" t="s">
        <v>1687</v>
      </c>
      <c r="Q263" s="15" t="s">
        <v>1939</v>
      </c>
      <c r="R263" s="15"/>
      <c r="S263" s="94">
        <v>26</v>
      </c>
      <c r="T263" s="94">
        <v>26</v>
      </c>
      <c r="U263" s="15">
        <v>3.7</v>
      </c>
      <c r="V263" s="94" t="s">
        <v>1450</v>
      </c>
      <c r="W263" s="14" t="s">
        <v>2509</v>
      </c>
      <c r="X263" s="14" t="s">
        <v>2385</v>
      </c>
      <c r="Y263" s="17" t="s">
        <v>2493</v>
      </c>
      <c r="Z263" s="15" t="s">
        <v>1690</v>
      </c>
      <c r="AA263" s="83">
        <v>26.521826378333333</v>
      </c>
      <c r="AB263" s="21"/>
    </row>
    <row r="264" spans="1:36">
      <c r="A264" s="15" t="s">
        <v>1452</v>
      </c>
      <c r="B264" s="105">
        <v>42459</v>
      </c>
      <c r="C264" s="106">
        <v>0.61041666666666705</v>
      </c>
      <c r="D264" s="15" t="s">
        <v>2404</v>
      </c>
      <c r="E264" s="10">
        <v>66</v>
      </c>
      <c r="F264" s="15">
        <v>1</v>
      </c>
      <c r="G264" s="12">
        <v>1.5151515151515152E-2</v>
      </c>
      <c r="H264" s="13">
        <v>6.9746499000000003E-2</v>
      </c>
      <c r="I264" s="15">
        <v>314.15899999999999</v>
      </c>
      <c r="J264" s="15">
        <v>0.34873249500000003</v>
      </c>
      <c r="K264" s="15">
        <v>5</v>
      </c>
      <c r="L264" s="83">
        <v>900.8595542551891</v>
      </c>
      <c r="M264" s="15">
        <v>1761</v>
      </c>
      <c r="N264" s="20" t="s">
        <v>2440</v>
      </c>
      <c r="O264" s="20" t="s">
        <v>1468</v>
      </c>
      <c r="P264" s="15" t="s">
        <v>2288</v>
      </c>
      <c r="Q264" s="15" t="s">
        <v>2441</v>
      </c>
      <c r="R264" s="15"/>
      <c r="S264" s="94">
        <v>1</v>
      </c>
      <c r="T264" s="94">
        <v>1</v>
      </c>
      <c r="U264" s="15">
        <v>3.7</v>
      </c>
      <c r="V264" s="94" t="s">
        <v>1450</v>
      </c>
      <c r="W264" s="14" t="s">
        <v>2509</v>
      </c>
      <c r="X264" s="14" t="s">
        <v>2385</v>
      </c>
      <c r="Y264" s="17" t="s">
        <v>2493</v>
      </c>
      <c r="Z264" s="15" t="s">
        <v>1673</v>
      </c>
      <c r="AA264" s="83">
        <v>13.184075133750001</v>
      </c>
      <c r="AB264" s="21"/>
    </row>
    <row r="265" spans="1:36">
      <c r="A265" s="15" t="s">
        <v>1452</v>
      </c>
      <c r="B265" s="105">
        <v>42459</v>
      </c>
      <c r="C265" s="106">
        <v>0.61041666666666705</v>
      </c>
      <c r="D265" s="15" t="s">
        <v>2404</v>
      </c>
      <c r="E265" s="10">
        <v>66</v>
      </c>
      <c r="F265" s="15">
        <v>1</v>
      </c>
      <c r="G265" s="12">
        <v>1.5151515151515152E-2</v>
      </c>
      <c r="H265" s="13">
        <v>6.9746499000000003E-2</v>
      </c>
      <c r="I265" s="15">
        <v>314.15899999999999</v>
      </c>
      <c r="J265" s="15">
        <v>0.34873249500000003</v>
      </c>
      <c r="K265" s="15">
        <v>5</v>
      </c>
      <c r="L265" s="83">
        <v>900.8595542551891</v>
      </c>
      <c r="M265" s="15">
        <v>1119</v>
      </c>
      <c r="N265" s="14" t="s">
        <v>1262</v>
      </c>
      <c r="O265" s="20" t="s">
        <v>1468</v>
      </c>
      <c r="P265" s="15" t="s">
        <v>1720</v>
      </c>
      <c r="Q265" s="15" t="s">
        <v>2470</v>
      </c>
      <c r="R265" s="15"/>
      <c r="S265" s="94">
        <v>2</v>
      </c>
      <c r="T265" s="94">
        <v>2</v>
      </c>
      <c r="U265" s="15">
        <v>3.7</v>
      </c>
      <c r="V265" s="94" t="s">
        <v>1450</v>
      </c>
      <c r="W265" s="14" t="s">
        <v>2509</v>
      </c>
      <c r="X265" s="14" t="s">
        <v>2385</v>
      </c>
      <c r="Y265" s="17" t="s">
        <v>2493</v>
      </c>
      <c r="Z265" s="15" t="s">
        <v>1667</v>
      </c>
      <c r="AA265" s="83">
        <v>15.188540453333331</v>
      </c>
      <c r="AB265" s="21"/>
    </row>
    <row r="266" spans="1:36">
      <c r="A266" s="15" t="s">
        <v>1452</v>
      </c>
      <c r="B266" s="105">
        <v>42459</v>
      </c>
      <c r="C266" s="106">
        <v>0.61041666666666705</v>
      </c>
      <c r="D266" s="15" t="s">
        <v>2404</v>
      </c>
      <c r="E266" s="10">
        <v>66</v>
      </c>
      <c r="F266" s="15">
        <v>1</v>
      </c>
      <c r="G266" s="12">
        <v>1.5151515151515152E-2</v>
      </c>
      <c r="H266" s="13">
        <v>6.9746499000000003E-2</v>
      </c>
      <c r="I266" s="15">
        <v>314.15899999999999</v>
      </c>
      <c r="J266" s="15">
        <v>0.34873249500000003</v>
      </c>
      <c r="K266" s="15">
        <v>5</v>
      </c>
      <c r="L266" s="83">
        <v>900.8595542551891</v>
      </c>
      <c r="M266" s="15">
        <v>1134</v>
      </c>
      <c r="N266" s="20" t="s">
        <v>1025</v>
      </c>
      <c r="O266" s="20" t="s">
        <v>1468</v>
      </c>
      <c r="P266" s="15" t="s">
        <v>1724</v>
      </c>
      <c r="Q266" s="15" t="s">
        <v>1922</v>
      </c>
      <c r="R266" s="15"/>
      <c r="S266" s="94">
        <v>1</v>
      </c>
      <c r="T266" s="94">
        <v>1</v>
      </c>
      <c r="U266" s="15">
        <v>22.2</v>
      </c>
      <c r="V266" s="94" t="s">
        <v>1450</v>
      </c>
      <c r="W266" s="14" t="s">
        <v>2509</v>
      </c>
      <c r="X266" s="14" t="s">
        <v>2385</v>
      </c>
      <c r="Y266" s="17" t="s">
        <v>2493</v>
      </c>
      <c r="Z266" s="15" t="s">
        <v>1677</v>
      </c>
      <c r="AA266" s="83">
        <v>41.962217629999991</v>
      </c>
      <c r="AB266" s="21"/>
    </row>
    <row r="267" spans="1:36">
      <c r="A267" s="15" t="s">
        <v>1452</v>
      </c>
      <c r="B267" s="105">
        <v>42459</v>
      </c>
      <c r="C267" s="106">
        <v>0.61041666666666705</v>
      </c>
      <c r="D267" s="15" t="s">
        <v>2404</v>
      </c>
      <c r="E267" s="10">
        <v>66</v>
      </c>
      <c r="F267" s="15">
        <v>1</v>
      </c>
      <c r="G267" s="12">
        <v>1.5151515151515152E-2</v>
      </c>
      <c r="H267" s="13">
        <v>6.9746499000000003E-2</v>
      </c>
      <c r="I267" s="15">
        <v>314.15899999999999</v>
      </c>
      <c r="J267" s="15">
        <v>0.34873249500000003</v>
      </c>
      <c r="K267" s="15">
        <v>5</v>
      </c>
      <c r="L267" s="83">
        <v>900.8595542551891</v>
      </c>
      <c r="M267" s="15">
        <v>1136</v>
      </c>
      <c r="N267" s="14" t="s">
        <v>1235</v>
      </c>
      <c r="O267" s="20" t="s">
        <v>1468</v>
      </c>
      <c r="P267" s="15" t="s">
        <v>1724</v>
      </c>
      <c r="Q267" s="15" t="s">
        <v>2412</v>
      </c>
      <c r="R267" s="15"/>
      <c r="S267" s="94">
        <v>1</v>
      </c>
      <c r="T267" s="94">
        <v>1</v>
      </c>
      <c r="U267" s="15">
        <v>53.7</v>
      </c>
      <c r="V267" s="94" t="s">
        <v>1450</v>
      </c>
      <c r="W267" s="14" t="s">
        <v>2509</v>
      </c>
      <c r="X267" s="14" t="s">
        <v>2385</v>
      </c>
      <c r="Y267" s="17" t="s">
        <v>2493</v>
      </c>
      <c r="Z267" s="15" t="s">
        <v>1677</v>
      </c>
      <c r="AA267" s="83">
        <v>101.50320210499999</v>
      </c>
      <c r="AB267" s="21"/>
    </row>
    <row r="268" spans="1:36">
      <c r="A268" s="15" t="s">
        <v>1452</v>
      </c>
      <c r="B268" s="105">
        <v>42459</v>
      </c>
      <c r="C268" s="106">
        <v>0.61041666666666705</v>
      </c>
      <c r="D268" s="15" t="s">
        <v>2404</v>
      </c>
      <c r="E268" s="10">
        <v>66</v>
      </c>
      <c r="F268" s="15">
        <v>1</v>
      </c>
      <c r="G268" s="12">
        <v>1.5151515151515152E-2</v>
      </c>
      <c r="H268" s="13">
        <v>6.9746499000000003E-2</v>
      </c>
      <c r="I268" s="15">
        <v>314.15899999999999</v>
      </c>
      <c r="J268" s="15">
        <v>0.34873249500000003</v>
      </c>
      <c r="K268" s="15">
        <v>5</v>
      </c>
      <c r="L268" s="83">
        <v>900.8595542551891</v>
      </c>
      <c r="M268" s="15">
        <v>1850</v>
      </c>
      <c r="N268" s="24" t="s">
        <v>2178</v>
      </c>
      <c r="O268" s="20" t="s">
        <v>1468</v>
      </c>
      <c r="P268" s="15" t="s">
        <v>1770</v>
      </c>
      <c r="Q268" s="15" t="s">
        <v>2508</v>
      </c>
      <c r="R268" s="15"/>
      <c r="S268" s="94">
        <v>1</v>
      </c>
      <c r="T268" s="94">
        <v>4</v>
      </c>
      <c r="U268" s="15">
        <v>3.7</v>
      </c>
      <c r="V268" s="94" t="s">
        <v>2162</v>
      </c>
      <c r="W268" s="14" t="s">
        <v>2509</v>
      </c>
      <c r="X268" s="14" t="s">
        <v>2385</v>
      </c>
      <c r="Y268" s="17" t="s">
        <v>2493</v>
      </c>
      <c r="Z268" s="15" t="s">
        <v>1690</v>
      </c>
      <c r="AA268" s="83">
        <v>26.521826378333333</v>
      </c>
      <c r="AB268" s="21"/>
    </row>
    <row r="269" spans="1:36">
      <c r="A269" s="15" t="s">
        <v>1452</v>
      </c>
      <c r="B269" s="105">
        <v>42459</v>
      </c>
      <c r="C269" s="106">
        <v>0.61041666666666705</v>
      </c>
      <c r="D269" s="15" t="s">
        <v>2404</v>
      </c>
      <c r="E269" s="10">
        <v>66</v>
      </c>
      <c r="F269" s="15">
        <v>1</v>
      </c>
      <c r="G269" s="12">
        <v>1.5151515151515152E-2</v>
      </c>
      <c r="H269" s="13">
        <v>6.9746499000000003E-2</v>
      </c>
      <c r="I269" s="15">
        <v>314.15899999999999</v>
      </c>
      <c r="J269" s="15">
        <v>0.34873249500000003</v>
      </c>
      <c r="K269" s="15">
        <v>5</v>
      </c>
      <c r="L269" s="83">
        <v>900.8595542551891</v>
      </c>
      <c r="M269" s="15">
        <v>1364</v>
      </c>
      <c r="N269" s="20" t="s">
        <v>1105</v>
      </c>
      <c r="O269" s="20" t="s">
        <v>1468</v>
      </c>
      <c r="P269" s="15" t="s">
        <v>1800</v>
      </c>
      <c r="Q269" s="15" t="s">
        <v>2497</v>
      </c>
      <c r="R269" s="15"/>
      <c r="S269" s="94">
        <v>1</v>
      </c>
      <c r="T269" s="94">
        <v>1</v>
      </c>
      <c r="U269" s="15">
        <v>8.3000000000000007</v>
      </c>
      <c r="V269" s="94" t="s">
        <v>1450</v>
      </c>
      <c r="W269" s="14" t="s">
        <v>2509</v>
      </c>
      <c r="X269" s="14" t="s">
        <v>2385</v>
      </c>
      <c r="Y269" s="17" t="s">
        <v>2493</v>
      </c>
      <c r="Z269" s="15" t="s">
        <v>1787</v>
      </c>
      <c r="AA269" s="83">
        <v>232.65594523250002</v>
      </c>
      <c r="AB269" s="21"/>
    </row>
    <row r="270" spans="1:36">
      <c r="A270" s="15" t="s">
        <v>1452</v>
      </c>
      <c r="B270" s="105">
        <v>42459</v>
      </c>
      <c r="C270" s="106">
        <v>0.61041666666666705</v>
      </c>
      <c r="D270" s="15" t="s">
        <v>2404</v>
      </c>
      <c r="E270" s="10">
        <v>66</v>
      </c>
      <c r="F270" s="15">
        <v>1</v>
      </c>
      <c r="G270" s="12">
        <v>1.5151515151515152E-2</v>
      </c>
      <c r="H270" s="13">
        <v>6.9746499000000003E-2</v>
      </c>
      <c r="I270" s="15">
        <v>314.15899999999999</v>
      </c>
      <c r="J270" s="15">
        <v>0.34873249500000003</v>
      </c>
      <c r="K270" s="15">
        <v>5</v>
      </c>
      <c r="L270" s="83">
        <v>900.8595542551891</v>
      </c>
      <c r="M270" s="15">
        <v>1419</v>
      </c>
      <c r="N270" s="20" t="s">
        <v>1415</v>
      </c>
      <c r="O270" s="20" t="s">
        <v>1468</v>
      </c>
      <c r="P270" s="15" t="s">
        <v>1815</v>
      </c>
      <c r="Q270" s="15" t="s">
        <v>1934</v>
      </c>
      <c r="R270" s="15"/>
      <c r="S270" s="94">
        <v>515</v>
      </c>
      <c r="T270" s="94">
        <v>1060</v>
      </c>
      <c r="U270" s="15">
        <v>0.65</v>
      </c>
      <c r="V270" s="94" t="s">
        <v>2162</v>
      </c>
      <c r="W270" s="14" t="s">
        <v>2509</v>
      </c>
      <c r="X270" s="14" t="s">
        <v>2385</v>
      </c>
      <c r="Y270" s="17" t="s">
        <v>2493</v>
      </c>
      <c r="Z270" s="15" t="s">
        <v>1690</v>
      </c>
      <c r="AA270" s="26">
        <v>0.26808234666666664</v>
      </c>
      <c r="AB270" s="26">
        <v>0.26808234666666664</v>
      </c>
      <c r="AC270" s="26">
        <v>0.26808234666666664</v>
      </c>
      <c r="AD270" s="83">
        <v>0.26808234666666664</v>
      </c>
      <c r="AE270" s="83">
        <v>0.26808234666666664</v>
      </c>
      <c r="AF270" s="83">
        <v>6.544979166666666E-2</v>
      </c>
      <c r="AG270" s="83">
        <v>6.544979166666666E-2</v>
      </c>
      <c r="AH270" s="83">
        <v>6.544979166666666E-2</v>
      </c>
      <c r="AI270" s="83">
        <v>6.544979166666666E-2</v>
      </c>
      <c r="AJ270" s="83">
        <v>6.544979166666666E-2</v>
      </c>
    </row>
    <row r="271" spans="1:36">
      <c r="A271" s="15" t="s">
        <v>1452</v>
      </c>
      <c r="B271" s="105">
        <v>42459</v>
      </c>
      <c r="C271" s="106">
        <v>0.61041666666666705</v>
      </c>
      <c r="D271" s="15" t="s">
        <v>2404</v>
      </c>
      <c r="E271" s="10">
        <v>66</v>
      </c>
      <c r="F271" s="15">
        <v>1</v>
      </c>
      <c r="G271" s="12">
        <v>1.5151515151515152E-2</v>
      </c>
      <c r="H271" s="13">
        <v>6.9746499000000003E-2</v>
      </c>
      <c r="I271" s="15">
        <v>314.15899999999999</v>
      </c>
      <c r="J271" s="15">
        <v>0.34873249500000003</v>
      </c>
      <c r="K271" s="15">
        <v>5</v>
      </c>
      <c r="L271" s="83">
        <v>900.8595542551891</v>
      </c>
      <c r="M271" s="15">
        <v>1420</v>
      </c>
      <c r="N271" s="20" t="s">
        <v>359</v>
      </c>
      <c r="O271" s="20" t="s">
        <v>1468</v>
      </c>
      <c r="P271" s="15" t="s">
        <v>1815</v>
      </c>
      <c r="Q271" s="15" t="s">
        <v>2500</v>
      </c>
      <c r="R271" s="15"/>
      <c r="S271" s="94">
        <v>2</v>
      </c>
      <c r="T271" s="94">
        <v>7</v>
      </c>
      <c r="U271" s="15">
        <v>2.8</v>
      </c>
      <c r="V271" s="94" t="s">
        <v>2162</v>
      </c>
      <c r="W271" s="14" t="s">
        <v>2509</v>
      </c>
      <c r="X271" s="14" t="s">
        <v>2385</v>
      </c>
      <c r="Y271" s="17" t="s">
        <v>2493</v>
      </c>
      <c r="Z271" s="15" t="s">
        <v>1690</v>
      </c>
      <c r="AA271" s="83">
        <v>11.494030613333329</v>
      </c>
      <c r="AB271" s="21"/>
    </row>
    <row r="272" spans="1:36">
      <c r="A272" s="15" t="s">
        <v>1452</v>
      </c>
      <c r="B272" s="105">
        <v>42459</v>
      </c>
      <c r="C272" s="106">
        <v>0.61041666666666705</v>
      </c>
      <c r="D272" s="15" t="s">
        <v>2404</v>
      </c>
      <c r="E272" s="10">
        <v>66</v>
      </c>
      <c r="F272" s="15">
        <v>1</v>
      </c>
      <c r="G272" s="12">
        <v>1.5151515151515152E-2</v>
      </c>
      <c r="H272" s="13">
        <v>6.9746499000000003E-2</v>
      </c>
      <c r="I272" s="15">
        <v>314.15899999999999</v>
      </c>
      <c r="J272" s="15">
        <v>0.34873249500000003</v>
      </c>
      <c r="K272" s="15">
        <v>5</v>
      </c>
      <c r="L272" s="83">
        <v>900.8595542551891</v>
      </c>
      <c r="M272" s="15">
        <v>1759</v>
      </c>
      <c r="N272" s="20" t="s">
        <v>2416</v>
      </c>
      <c r="O272" s="20" t="s">
        <v>1468</v>
      </c>
      <c r="P272" s="15" t="s">
        <v>2283</v>
      </c>
      <c r="Q272" s="15" t="s">
        <v>1893</v>
      </c>
      <c r="R272" s="15"/>
      <c r="S272" s="94">
        <v>8</v>
      </c>
      <c r="T272" s="94">
        <v>67</v>
      </c>
      <c r="U272" s="15">
        <v>0.9</v>
      </c>
      <c r="V272" s="94" t="s">
        <v>2417</v>
      </c>
      <c r="W272" s="14" t="s">
        <v>2509</v>
      </c>
      <c r="X272" s="14" t="s">
        <v>2385</v>
      </c>
      <c r="Y272" s="17" t="s">
        <v>2493</v>
      </c>
      <c r="Z272" s="15" t="s">
        <v>1498</v>
      </c>
      <c r="AA272" s="83">
        <v>0.57255477750000006</v>
      </c>
      <c r="AB272" s="21"/>
    </row>
    <row r="273" spans="1:36">
      <c r="A273" s="15" t="s">
        <v>1452</v>
      </c>
      <c r="B273" s="105">
        <v>42459</v>
      </c>
      <c r="C273" s="106">
        <v>0.61041666666666705</v>
      </c>
      <c r="D273" s="15" t="s">
        <v>2404</v>
      </c>
      <c r="E273" s="10">
        <v>66</v>
      </c>
      <c r="F273" s="15">
        <v>1</v>
      </c>
      <c r="G273" s="12">
        <v>1.5151515151515152E-2</v>
      </c>
      <c r="H273" s="13">
        <v>6.9746499000000003E-2</v>
      </c>
      <c r="I273" s="15">
        <v>314.15899999999999</v>
      </c>
      <c r="J273" s="15">
        <v>0.34873249500000003</v>
      </c>
      <c r="K273" s="15">
        <v>5</v>
      </c>
      <c r="L273" s="83">
        <v>900.8595542551891</v>
      </c>
      <c r="M273" s="15">
        <v>1709</v>
      </c>
      <c r="N273" s="20" t="s">
        <v>2222</v>
      </c>
      <c r="O273" s="20" t="s">
        <v>1468</v>
      </c>
      <c r="P273" s="15" t="s">
        <v>1841</v>
      </c>
      <c r="Q273" s="15" t="s">
        <v>1893</v>
      </c>
      <c r="R273" s="15"/>
      <c r="S273" s="94">
        <v>36</v>
      </c>
      <c r="T273" s="94">
        <v>384</v>
      </c>
      <c r="U273" s="15">
        <v>1.9</v>
      </c>
      <c r="V273" s="94" t="s">
        <v>2417</v>
      </c>
      <c r="W273" s="14" t="s">
        <v>2509</v>
      </c>
      <c r="X273" s="14" t="s">
        <v>2385</v>
      </c>
      <c r="Y273" s="17" t="s">
        <v>2493</v>
      </c>
      <c r="Z273" s="15" t="s">
        <v>1498</v>
      </c>
      <c r="AA273" s="83">
        <v>1.2087267524999998</v>
      </c>
      <c r="AB273" s="21"/>
    </row>
    <row r="274" spans="1:36">
      <c r="A274" s="15" t="s">
        <v>1452</v>
      </c>
      <c r="B274" s="105">
        <v>42459</v>
      </c>
      <c r="C274" s="106">
        <v>0.61041666666666705</v>
      </c>
      <c r="D274" s="15" t="s">
        <v>2404</v>
      </c>
      <c r="E274" s="10">
        <v>66</v>
      </c>
      <c r="F274" s="15">
        <v>1</v>
      </c>
      <c r="G274" s="12">
        <v>1.5151515151515152E-2</v>
      </c>
      <c r="H274" s="13">
        <v>6.9746499000000003E-2</v>
      </c>
      <c r="I274" s="15">
        <v>314.15899999999999</v>
      </c>
      <c r="J274" s="15">
        <v>0.34873249500000003</v>
      </c>
      <c r="K274" s="15">
        <v>5</v>
      </c>
      <c r="L274" s="83">
        <v>900.8595542551891</v>
      </c>
      <c r="M274" s="15">
        <v>1507</v>
      </c>
      <c r="N274" s="20" t="s">
        <v>362</v>
      </c>
      <c r="O274" s="20" t="s">
        <v>1468</v>
      </c>
      <c r="P274" s="15" t="s">
        <v>1844</v>
      </c>
      <c r="Q274" s="15" t="s">
        <v>2495</v>
      </c>
      <c r="R274" s="15"/>
      <c r="S274" s="94">
        <v>1</v>
      </c>
      <c r="T274" s="94">
        <v>3</v>
      </c>
      <c r="U274" s="15">
        <v>3.7</v>
      </c>
      <c r="V274" s="94" t="s">
        <v>2417</v>
      </c>
      <c r="W274" s="14" t="s">
        <v>2509</v>
      </c>
      <c r="X274" s="14" t="s">
        <v>2385</v>
      </c>
      <c r="Y274" s="17" t="s">
        <v>2493</v>
      </c>
      <c r="Z274" s="15" t="s">
        <v>1498</v>
      </c>
      <c r="AA274" s="83">
        <v>10.490554407499999</v>
      </c>
      <c r="AB274" s="21"/>
    </row>
    <row r="275" spans="1:36">
      <c r="A275" s="15" t="s">
        <v>1452</v>
      </c>
      <c r="B275" s="105">
        <v>42468</v>
      </c>
      <c r="C275" s="106">
        <v>0.36944444444444402</v>
      </c>
      <c r="D275" s="15" t="s">
        <v>2395</v>
      </c>
      <c r="E275" s="10">
        <v>66</v>
      </c>
      <c r="F275" s="15">
        <v>3</v>
      </c>
      <c r="G275" s="12">
        <v>4.5454545454545456E-2</v>
      </c>
      <c r="H275" s="13">
        <v>6.9746499000000003E-2</v>
      </c>
      <c r="I275" s="15">
        <v>314.15899999999999</v>
      </c>
      <c r="J275" s="15">
        <v>0.34873249500000003</v>
      </c>
      <c r="K275" s="15">
        <v>5</v>
      </c>
      <c r="L275" s="83">
        <v>300.28651808506305</v>
      </c>
      <c r="M275" s="15">
        <v>86</v>
      </c>
      <c r="N275" s="20" t="s">
        <v>22</v>
      </c>
      <c r="O275" s="14" t="s">
        <v>1467</v>
      </c>
      <c r="P275" s="15" t="s">
        <v>2510</v>
      </c>
      <c r="Q275" s="15" t="s">
        <v>2511</v>
      </c>
      <c r="R275" s="15"/>
      <c r="S275" s="94">
        <v>2</v>
      </c>
      <c r="T275" s="94">
        <v>2</v>
      </c>
      <c r="U275" s="15">
        <v>0</v>
      </c>
      <c r="V275" s="94" t="s">
        <v>2162</v>
      </c>
      <c r="W275" s="14" t="s">
        <v>2512</v>
      </c>
      <c r="X275" s="14" t="s">
        <v>2385</v>
      </c>
      <c r="Y275" s="17" t="s">
        <v>2493</v>
      </c>
      <c r="Z275" s="14" t="s">
        <v>1510</v>
      </c>
      <c r="AA275" s="83">
        <v>641.63</v>
      </c>
    </row>
    <row r="276" spans="1:36">
      <c r="A276" s="15" t="s">
        <v>1452</v>
      </c>
      <c r="B276" s="105">
        <v>42468</v>
      </c>
      <c r="C276" s="106">
        <v>0.36944444444444402</v>
      </c>
      <c r="D276" s="15" t="s">
        <v>2395</v>
      </c>
      <c r="E276" s="10">
        <v>66</v>
      </c>
      <c r="F276" s="15">
        <v>3</v>
      </c>
      <c r="G276" s="12">
        <v>4.5454545454545456E-2</v>
      </c>
      <c r="H276" s="13">
        <v>6.9746499000000003E-2</v>
      </c>
      <c r="I276" s="15">
        <v>314.15899999999999</v>
      </c>
      <c r="J276" s="15">
        <v>0.34873249500000003</v>
      </c>
      <c r="K276" s="15">
        <v>5</v>
      </c>
      <c r="L276" s="83">
        <v>300.28651808506305</v>
      </c>
      <c r="M276" s="15">
        <v>95</v>
      </c>
      <c r="N276" s="20" t="s">
        <v>23</v>
      </c>
      <c r="O276" s="14" t="s">
        <v>1467</v>
      </c>
      <c r="P276" s="15" t="s">
        <v>1515</v>
      </c>
      <c r="Q276" s="15" t="s">
        <v>1893</v>
      </c>
      <c r="R276" s="15"/>
      <c r="S276" s="94">
        <v>5</v>
      </c>
      <c r="T276" s="94">
        <v>5</v>
      </c>
      <c r="U276" s="15">
        <v>13</v>
      </c>
      <c r="V276" s="94" t="s">
        <v>2162</v>
      </c>
      <c r="W276" s="14" t="s">
        <v>2512</v>
      </c>
      <c r="X276" s="14" t="s">
        <v>2385</v>
      </c>
      <c r="Y276" s="17" t="s">
        <v>2493</v>
      </c>
      <c r="Z276" s="15" t="s">
        <v>1498</v>
      </c>
      <c r="AA276" s="83">
        <v>80.047713199999976</v>
      </c>
      <c r="AB276" s="21"/>
    </row>
    <row r="277" spans="1:36">
      <c r="A277" s="15" t="s">
        <v>1452</v>
      </c>
      <c r="B277" s="105">
        <v>42468</v>
      </c>
      <c r="C277" s="106">
        <v>0.36944444444444402</v>
      </c>
      <c r="D277" s="15" t="s">
        <v>2395</v>
      </c>
      <c r="E277" s="10">
        <v>66</v>
      </c>
      <c r="F277" s="15">
        <v>3</v>
      </c>
      <c r="G277" s="12">
        <v>4.5454545454545456E-2</v>
      </c>
      <c r="H277" s="13">
        <v>6.9746499000000003E-2</v>
      </c>
      <c r="I277" s="15">
        <v>314.15899999999999</v>
      </c>
      <c r="J277" s="15">
        <v>0.34873249500000003</v>
      </c>
      <c r="K277" s="15">
        <v>5</v>
      </c>
      <c r="L277" s="83">
        <v>300.28651808506305</v>
      </c>
      <c r="M277" s="15">
        <v>182</v>
      </c>
      <c r="N277" s="20" t="s">
        <v>2447</v>
      </c>
      <c r="O277" s="14" t="s">
        <v>1467</v>
      </c>
      <c r="P277" s="15" t="s">
        <v>1539</v>
      </c>
      <c r="Q277" s="15" t="s">
        <v>1902</v>
      </c>
      <c r="R277" s="15"/>
      <c r="S277" s="94">
        <v>1</v>
      </c>
      <c r="T277" s="94">
        <v>1</v>
      </c>
      <c r="U277" s="15">
        <v>12</v>
      </c>
      <c r="V277" s="94" t="s">
        <v>1450</v>
      </c>
      <c r="W277" s="14" t="s">
        <v>2512</v>
      </c>
      <c r="X277" s="14" t="s">
        <v>2385</v>
      </c>
      <c r="Y277" s="17" t="s">
        <v>2493</v>
      </c>
      <c r="Z277" s="15" t="s">
        <v>1498</v>
      </c>
      <c r="AA277" s="83">
        <v>1153.5918479999998</v>
      </c>
      <c r="AB277" s="21"/>
    </row>
    <row r="278" spans="1:36">
      <c r="A278" s="15" t="s">
        <v>1452</v>
      </c>
      <c r="B278" s="105">
        <v>42468</v>
      </c>
      <c r="C278" s="106">
        <v>0.36944444444444402</v>
      </c>
      <c r="D278" s="15" t="s">
        <v>2395</v>
      </c>
      <c r="E278" s="10">
        <v>66</v>
      </c>
      <c r="F278" s="15">
        <v>3</v>
      </c>
      <c r="G278" s="12">
        <v>4.5454545454545456E-2</v>
      </c>
      <c r="H278" s="13">
        <v>6.9746499000000003E-2</v>
      </c>
      <c r="I278" s="15">
        <v>314.15899999999999</v>
      </c>
      <c r="J278" s="15">
        <v>0.34873249500000003</v>
      </c>
      <c r="K278" s="15">
        <v>5</v>
      </c>
      <c r="L278" s="83">
        <v>300.28651808506305</v>
      </c>
      <c r="M278" s="15">
        <v>190</v>
      </c>
      <c r="N278" s="20" t="s">
        <v>2398</v>
      </c>
      <c r="O278" s="14" t="s">
        <v>1467</v>
      </c>
      <c r="P278" s="15" t="s">
        <v>1539</v>
      </c>
      <c r="Q278" s="15" t="s">
        <v>1893</v>
      </c>
      <c r="R278" s="15"/>
      <c r="S278" s="94">
        <v>41</v>
      </c>
      <c r="T278" s="94">
        <v>41</v>
      </c>
      <c r="U278" s="15">
        <v>10.199999999999999</v>
      </c>
      <c r="V278" s="94" t="s">
        <v>1450</v>
      </c>
      <c r="W278" s="14" t="s">
        <v>2512</v>
      </c>
      <c r="X278" s="14" t="s">
        <v>2385</v>
      </c>
      <c r="Y278" s="17" t="s">
        <v>2493</v>
      </c>
      <c r="Z278" s="15" t="s">
        <v>1498</v>
      </c>
      <c r="AA278" s="83">
        <v>678.21587396999985</v>
      </c>
      <c r="AB278" s="21"/>
    </row>
    <row r="279" spans="1:36">
      <c r="A279" s="15" t="s">
        <v>1452</v>
      </c>
      <c r="B279" s="105">
        <v>42468</v>
      </c>
      <c r="C279" s="106">
        <v>0.36944444444444402</v>
      </c>
      <c r="D279" s="15" t="s">
        <v>2395</v>
      </c>
      <c r="E279" s="10">
        <v>66</v>
      </c>
      <c r="F279" s="15">
        <v>3</v>
      </c>
      <c r="G279" s="12">
        <v>4.5454545454545456E-2</v>
      </c>
      <c r="H279" s="13">
        <v>6.9746499000000003E-2</v>
      </c>
      <c r="I279" s="15">
        <v>314.15899999999999</v>
      </c>
      <c r="J279" s="15">
        <v>0.34873249500000003</v>
      </c>
      <c r="K279" s="15">
        <v>5</v>
      </c>
      <c r="L279" s="83">
        <v>300.28651808506305</v>
      </c>
      <c r="M279" s="15">
        <v>1020</v>
      </c>
      <c r="N279" s="14" t="s">
        <v>2411</v>
      </c>
      <c r="O279" s="20" t="s">
        <v>1468</v>
      </c>
      <c r="P279" s="15" t="s">
        <v>1681</v>
      </c>
      <c r="Q279" s="15" t="s">
        <v>1893</v>
      </c>
      <c r="R279" s="15"/>
      <c r="S279" s="94">
        <v>2</v>
      </c>
      <c r="T279" s="94">
        <v>2</v>
      </c>
      <c r="U279" s="15">
        <v>9.3000000000000007</v>
      </c>
      <c r="V279" s="94" t="s">
        <v>1450</v>
      </c>
      <c r="W279" s="14" t="s">
        <v>2512</v>
      </c>
      <c r="X279" s="14" t="s">
        <v>2385</v>
      </c>
      <c r="Y279" s="17" t="s">
        <v>2493</v>
      </c>
      <c r="Z279" s="15" t="s">
        <v>1690</v>
      </c>
      <c r="AA279" s="83">
        <v>266.65187602000003</v>
      </c>
      <c r="AB279" s="21"/>
    </row>
    <row r="280" spans="1:36">
      <c r="A280" s="15" t="s">
        <v>1452</v>
      </c>
      <c r="B280" s="105">
        <v>42468</v>
      </c>
      <c r="C280" s="106">
        <v>0.36944444444444402</v>
      </c>
      <c r="D280" s="15" t="s">
        <v>2395</v>
      </c>
      <c r="E280" s="10">
        <v>66</v>
      </c>
      <c r="F280" s="15">
        <v>3</v>
      </c>
      <c r="G280" s="12">
        <v>4.5454545454545456E-2</v>
      </c>
      <c r="H280" s="13">
        <v>6.9746499000000003E-2</v>
      </c>
      <c r="I280" s="15">
        <v>314.15899999999999</v>
      </c>
      <c r="J280" s="15">
        <v>0.34873249500000003</v>
      </c>
      <c r="K280" s="15">
        <v>5</v>
      </c>
      <c r="L280" s="83">
        <v>300.28651808506305</v>
      </c>
      <c r="M280" s="15">
        <v>1038</v>
      </c>
      <c r="N280" s="20" t="s">
        <v>2032</v>
      </c>
      <c r="O280" s="20" t="s">
        <v>1468</v>
      </c>
      <c r="P280" s="15" t="s">
        <v>1687</v>
      </c>
      <c r="Q280" s="15" t="s">
        <v>1939</v>
      </c>
      <c r="R280" s="15"/>
      <c r="S280" s="94">
        <v>47</v>
      </c>
      <c r="T280" s="94">
        <v>47</v>
      </c>
      <c r="U280" s="15">
        <v>4.5999999999999996</v>
      </c>
      <c r="V280" s="94" t="s">
        <v>1450</v>
      </c>
      <c r="W280" s="14" t="s">
        <v>2512</v>
      </c>
      <c r="X280" s="14" t="s">
        <v>2385</v>
      </c>
      <c r="Y280" s="17" t="s">
        <v>2493</v>
      </c>
      <c r="Z280" s="15" t="s">
        <v>1690</v>
      </c>
      <c r="AA280" s="83">
        <v>50.964967373333316</v>
      </c>
      <c r="AB280" s="21"/>
    </row>
    <row r="281" spans="1:36">
      <c r="A281" s="15" t="s">
        <v>1452</v>
      </c>
      <c r="B281" s="105">
        <v>42468</v>
      </c>
      <c r="C281" s="106">
        <v>0.36944444444444402</v>
      </c>
      <c r="D281" s="15" t="s">
        <v>2395</v>
      </c>
      <c r="E281" s="10">
        <v>66</v>
      </c>
      <c r="F281" s="15">
        <v>3</v>
      </c>
      <c r="G281" s="12">
        <v>4.5454545454545456E-2</v>
      </c>
      <c r="H281" s="13">
        <v>6.9746499000000003E-2</v>
      </c>
      <c r="I281" s="15">
        <v>314.15899999999999</v>
      </c>
      <c r="J281" s="15">
        <v>0.34873249500000003</v>
      </c>
      <c r="K281" s="15">
        <v>5</v>
      </c>
      <c r="L281" s="83">
        <v>300.28651808506305</v>
      </c>
      <c r="M281" s="15">
        <v>1134</v>
      </c>
      <c r="N281" s="14" t="s">
        <v>1025</v>
      </c>
      <c r="O281" s="20" t="s">
        <v>1468</v>
      </c>
      <c r="P281" s="15" t="s">
        <v>1724</v>
      </c>
      <c r="Q281" s="15" t="s">
        <v>1922</v>
      </c>
      <c r="R281" s="15"/>
      <c r="S281" s="94">
        <v>1</v>
      </c>
      <c r="T281" s="94">
        <v>1</v>
      </c>
      <c r="U281" s="15">
        <v>20.399999999999999</v>
      </c>
      <c r="V281" s="94" t="s">
        <v>1450</v>
      </c>
      <c r="W281" s="14" t="s">
        <v>2512</v>
      </c>
      <c r="X281" s="14" t="s">
        <v>2385</v>
      </c>
      <c r="Y281" s="17" t="s">
        <v>2493</v>
      </c>
      <c r="Z281" s="15" t="s">
        <v>1677</v>
      </c>
      <c r="AA281" s="83">
        <v>38.559875659999989</v>
      </c>
      <c r="AB281" s="21"/>
    </row>
    <row r="282" spans="1:36">
      <c r="A282" s="15" t="s">
        <v>1452</v>
      </c>
      <c r="B282" s="105">
        <v>42468</v>
      </c>
      <c r="C282" s="106">
        <v>0.36944444444444402</v>
      </c>
      <c r="D282" s="15" t="s">
        <v>2395</v>
      </c>
      <c r="E282" s="10">
        <v>66</v>
      </c>
      <c r="F282" s="15">
        <v>3</v>
      </c>
      <c r="G282" s="12">
        <v>4.5454545454545456E-2</v>
      </c>
      <c r="H282" s="13">
        <v>6.9746499000000003E-2</v>
      </c>
      <c r="I282" s="15">
        <v>314.15899999999999</v>
      </c>
      <c r="J282" s="15">
        <v>0.34873249500000003</v>
      </c>
      <c r="K282" s="15">
        <v>5</v>
      </c>
      <c r="L282" s="83">
        <v>300.28651808506305</v>
      </c>
      <c r="M282" s="15">
        <v>1140</v>
      </c>
      <c r="N282" s="20" t="s">
        <v>1028</v>
      </c>
      <c r="O282" s="20" t="s">
        <v>1468</v>
      </c>
      <c r="P282" s="15" t="s">
        <v>1724</v>
      </c>
      <c r="Q282" s="15" t="s">
        <v>2428</v>
      </c>
      <c r="R282" s="15"/>
      <c r="S282" s="94">
        <v>1</v>
      </c>
      <c r="T282" s="94">
        <v>1</v>
      </c>
      <c r="U282" s="15">
        <v>20.399999999999999</v>
      </c>
      <c r="V282" s="94" t="s">
        <v>1450</v>
      </c>
      <c r="W282" s="14" t="s">
        <v>2512</v>
      </c>
      <c r="X282" s="14" t="s">
        <v>2385</v>
      </c>
      <c r="Y282" s="17" t="s">
        <v>2493</v>
      </c>
      <c r="Z282" s="15" t="s">
        <v>1677</v>
      </c>
      <c r="AA282" s="83">
        <v>38.559875659999989</v>
      </c>
      <c r="AB282" s="21"/>
    </row>
    <row r="283" spans="1:36">
      <c r="A283" s="15" t="s">
        <v>1452</v>
      </c>
      <c r="B283" s="105">
        <v>42468</v>
      </c>
      <c r="C283" s="106">
        <v>0.36944444444444402</v>
      </c>
      <c r="D283" s="15" t="s">
        <v>2395</v>
      </c>
      <c r="E283" s="10">
        <v>66</v>
      </c>
      <c r="F283" s="15">
        <v>3</v>
      </c>
      <c r="G283" s="12">
        <v>4.5454545454545456E-2</v>
      </c>
      <c r="H283" s="13">
        <v>6.9746499000000003E-2</v>
      </c>
      <c r="I283" s="15">
        <v>314.15899999999999</v>
      </c>
      <c r="J283" s="15">
        <v>0.34873249500000003</v>
      </c>
      <c r="K283" s="15">
        <v>5</v>
      </c>
      <c r="L283" s="83">
        <v>300.28651808506305</v>
      </c>
      <c r="M283" s="15">
        <v>1831</v>
      </c>
      <c r="N283" s="14" t="s">
        <v>2413</v>
      </c>
      <c r="O283" s="20" t="s">
        <v>1468</v>
      </c>
      <c r="P283" s="15" t="s">
        <v>2376</v>
      </c>
      <c r="Q283" s="15" t="s">
        <v>1893</v>
      </c>
      <c r="R283" s="15"/>
      <c r="S283" s="94">
        <v>1</v>
      </c>
      <c r="T283" s="94">
        <v>1</v>
      </c>
      <c r="U283" s="15">
        <v>9.3000000000000007</v>
      </c>
      <c r="V283" s="94" t="s">
        <v>1450</v>
      </c>
      <c r="W283" s="14" t="s">
        <v>2512</v>
      </c>
      <c r="X283" s="14" t="s">
        <v>2385</v>
      </c>
      <c r="Y283" s="17" t="s">
        <v>2493</v>
      </c>
      <c r="Z283" s="15" t="s">
        <v>1693</v>
      </c>
      <c r="AA283" s="83">
        <v>266.65187602000003</v>
      </c>
      <c r="AB283" s="21"/>
    </row>
    <row r="284" spans="1:36">
      <c r="A284" s="15" t="s">
        <v>1452</v>
      </c>
      <c r="B284" s="105">
        <v>42468</v>
      </c>
      <c r="C284" s="106">
        <v>0.36944444444444402</v>
      </c>
      <c r="D284" s="15" t="s">
        <v>2395</v>
      </c>
      <c r="E284" s="10">
        <v>66</v>
      </c>
      <c r="F284" s="15">
        <v>3</v>
      </c>
      <c r="G284" s="12">
        <v>4.5454545454545456E-2</v>
      </c>
      <c r="H284" s="13">
        <v>6.9746499000000003E-2</v>
      </c>
      <c r="I284" s="15">
        <v>314.15899999999999</v>
      </c>
      <c r="J284" s="15">
        <v>0.34873249500000003</v>
      </c>
      <c r="K284" s="15">
        <v>5</v>
      </c>
      <c r="L284" s="83">
        <v>300.28651808506305</v>
      </c>
      <c r="M284" s="15">
        <v>1299</v>
      </c>
      <c r="N284" s="20" t="s">
        <v>269</v>
      </c>
      <c r="O284" s="20" t="s">
        <v>1468</v>
      </c>
      <c r="P284" s="15" t="s">
        <v>1775</v>
      </c>
      <c r="Q284" s="15" t="s">
        <v>1931</v>
      </c>
      <c r="R284" s="15"/>
      <c r="S284" s="94">
        <v>2</v>
      </c>
      <c r="T284" s="94">
        <v>8</v>
      </c>
      <c r="U284" s="15">
        <v>6.5</v>
      </c>
      <c r="V284" s="94" t="s">
        <v>2162</v>
      </c>
      <c r="W284" s="14" t="s">
        <v>2512</v>
      </c>
      <c r="X284" s="14" t="s">
        <v>2385</v>
      </c>
      <c r="Y284" s="17" t="s">
        <v>2493</v>
      </c>
      <c r="Z284" s="15" t="s">
        <v>1690</v>
      </c>
      <c r="AA284" s="83">
        <v>143.79319229166666</v>
      </c>
      <c r="AB284" s="21"/>
    </row>
    <row r="285" spans="1:36">
      <c r="A285" s="15" t="s">
        <v>1452</v>
      </c>
      <c r="B285" s="105">
        <v>42468</v>
      </c>
      <c r="C285" s="106">
        <v>0.36944444444444402</v>
      </c>
      <c r="D285" s="15" t="s">
        <v>2395</v>
      </c>
      <c r="E285" s="10">
        <v>66</v>
      </c>
      <c r="F285" s="15">
        <v>3</v>
      </c>
      <c r="G285" s="12">
        <v>4.5454545454545456E-2</v>
      </c>
      <c r="H285" s="13">
        <v>6.9746499000000003E-2</v>
      </c>
      <c r="I285" s="15">
        <v>314.15899999999999</v>
      </c>
      <c r="J285" s="15">
        <v>0.34873249500000003</v>
      </c>
      <c r="K285" s="15">
        <v>5</v>
      </c>
      <c r="L285" s="83">
        <v>300.28651808506305</v>
      </c>
      <c r="M285" s="15">
        <v>1419</v>
      </c>
      <c r="N285" s="20" t="s">
        <v>1415</v>
      </c>
      <c r="O285" s="20" t="s">
        <v>1468</v>
      </c>
      <c r="P285" s="15" t="s">
        <v>1815</v>
      </c>
      <c r="Q285" s="15" t="s">
        <v>1934</v>
      </c>
      <c r="R285" s="15"/>
      <c r="S285" s="94">
        <v>395</v>
      </c>
      <c r="T285" s="94">
        <v>831</v>
      </c>
      <c r="U285" s="15">
        <v>0.65</v>
      </c>
      <c r="V285" s="94" t="s">
        <v>2162</v>
      </c>
      <c r="W285" s="14" t="s">
        <v>2512</v>
      </c>
      <c r="X285" s="14" t="s">
        <v>2385</v>
      </c>
      <c r="Y285" s="17" t="s">
        <v>2493</v>
      </c>
      <c r="Z285" s="15" t="s">
        <v>1690</v>
      </c>
      <c r="AA285" s="26">
        <v>0.26808234666666664</v>
      </c>
      <c r="AB285" s="26">
        <v>0.26808234666666664</v>
      </c>
      <c r="AC285" s="26">
        <v>0.26808234666666664</v>
      </c>
      <c r="AD285" s="83">
        <v>0.26808234666666664</v>
      </c>
      <c r="AE285" s="83">
        <v>0.26808234666666664</v>
      </c>
      <c r="AF285" s="83">
        <v>6.544979166666666E-2</v>
      </c>
      <c r="AG285" s="83">
        <v>6.544979166666666E-2</v>
      </c>
      <c r="AH285" s="83">
        <v>6.544979166666666E-2</v>
      </c>
      <c r="AI285" s="83">
        <v>6.544979166666666E-2</v>
      </c>
      <c r="AJ285" s="83">
        <v>6.544979166666666E-2</v>
      </c>
    </row>
    <row r="286" spans="1:36">
      <c r="A286" s="15" t="s">
        <v>1452</v>
      </c>
      <c r="B286" s="105">
        <v>42468</v>
      </c>
      <c r="C286" s="106">
        <v>0.36944444444444402</v>
      </c>
      <c r="D286" s="15" t="s">
        <v>2395</v>
      </c>
      <c r="E286" s="10">
        <v>66</v>
      </c>
      <c r="F286" s="15">
        <v>3</v>
      </c>
      <c r="G286" s="12">
        <v>4.5454545454545456E-2</v>
      </c>
      <c r="H286" s="13">
        <v>6.9746499000000003E-2</v>
      </c>
      <c r="I286" s="15">
        <v>314.15899999999999</v>
      </c>
      <c r="J286" s="15">
        <v>0.34873249500000003</v>
      </c>
      <c r="K286" s="15">
        <v>5</v>
      </c>
      <c r="L286" s="83">
        <v>300.28651808506305</v>
      </c>
      <c r="M286" s="15">
        <v>1420</v>
      </c>
      <c r="N286" s="20" t="s">
        <v>359</v>
      </c>
      <c r="O286" s="20" t="s">
        <v>1468</v>
      </c>
      <c r="P286" s="15" t="s">
        <v>1815</v>
      </c>
      <c r="Q286" s="15" t="s">
        <v>2500</v>
      </c>
      <c r="R286" s="15"/>
      <c r="S286" s="94">
        <v>1</v>
      </c>
      <c r="T286" s="94">
        <v>8</v>
      </c>
      <c r="U286" s="15">
        <v>2.8</v>
      </c>
      <c r="V286" s="94" t="s">
        <v>2162</v>
      </c>
      <c r="W286" s="14" t="s">
        <v>2512</v>
      </c>
      <c r="X286" s="14" t="s">
        <v>2385</v>
      </c>
      <c r="Y286" s="17" t="s">
        <v>2493</v>
      </c>
      <c r="Z286" s="15" t="s">
        <v>1690</v>
      </c>
      <c r="AA286" s="83">
        <v>11.494030613333329</v>
      </c>
      <c r="AB286" s="21"/>
    </row>
    <row r="287" spans="1:36">
      <c r="A287" s="15" t="s">
        <v>1452</v>
      </c>
      <c r="B287" s="105">
        <v>42468</v>
      </c>
      <c r="C287" s="106">
        <v>0.36944444444444402</v>
      </c>
      <c r="D287" s="15" t="s">
        <v>2395</v>
      </c>
      <c r="E287" s="10">
        <v>66</v>
      </c>
      <c r="F287" s="15">
        <v>3</v>
      </c>
      <c r="G287" s="12">
        <v>4.5454545454545456E-2</v>
      </c>
      <c r="H287" s="13">
        <v>6.9746499000000003E-2</v>
      </c>
      <c r="I287" s="15">
        <v>314.15899999999999</v>
      </c>
      <c r="J287" s="15">
        <v>0.34873249500000003</v>
      </c>
      <c r="K287" s="15">
        <v>5</v>
      </c>
      <c r="L287" s="83">
        <v>300.28651808506305</v>
      </c>
      <c r="M287" s="15">
        <v>1759</v>
      </c>
      <c r="N287" s="20" t="s">
        <v>2416</v>
      </c>
      <c r="O287" s="20" t="s">
        <v>1468</v>
      </c>
      <c r="P287" s="15" t="s">
        <v>2283</v>
      </c>
      <c r="Q287" s="15" t="s">
        <v>1893</v>
      </c>
      <c r="R287" s="15"/>
      <c r="S287" s="94">
        <v>3</v>
      </c>
      <c r="T287" s="94">
        <v>26</v>
      </c>
      <c r="U287" s="15">
        <v>0.9</v>
      </c>
      <c r="V287" s="94" t="s">
        <v>2417</v>
      </c>
      <c r="W287" s="14" t="s">
        <v>2512</v>
      </c>
      <c r="X287" s="14" t="s">
        <v>2385</v>
      </c>
      <c r="Y287" s="17" t="s">
        <v>2493</v>
      </c>
      <c r="Z287" s="15" t="s">
        <v>1498</v>
      </c>
      <c r="AA287" s="83">
        <v>0.57255477750000006</v>
      </c>
      <c r="AB287" s="21"/>
    </row>
    <row r="288" spans="1:36">
      <c r="A288" s="15" t="s">
        <v>1452</v>
      </c>
      <c r="B288" s="105">
        <v>42468</v>
      </c>
      <c r="C288" s="106">
        <v>0.36944444444444402</v>
      </c>
      <c r="D288" s="15" t="s">
        <v>2395</v>
      </c>
      <c r="E288" s="10">
        <v>66</v>
      </c>
      <c r="F288" s="15">
        <v>3</v>
      </c>
      <c r="G288" s="12">
        <v>4.5454545454545456E-2</v>
      </c>
      <c r="H288" s="13">
        <v>6.9746499000000003E-2</v>
      </c>
      <c r="I288" s="15">
        <v>314.15899999999999</v>
      </c>
      <c r="J288" s="15">
        <v>0.34873249500000003</v>
      </c>
      <c r="K288" s="15">
        <v>5</v>
      </c>
      <c r="L288" s="83">
        <v>300.28651808506305</v>
      </c>
      <c r="M288" s="15">
        <v>1709</v>
      </c>
      <c r="N288" s="20" t="s">
        <v>2222</v>
      </c>
      <c r="O288" s="20" t="s">
        <v>1468</v>
      </c>
      <c r="P288" s="15" t="s">
        <v>1841</v>
      </c>
      <c r="Q288" s="15" t="s">
        <v>1893</v>
      </c>
      <c r="R288" s="15"/>
      <c r="S288" s="94">
        <v>27</v>
      </c>
      <c r="T288" s="94">
        <v>212</v>
      </c>
      <c r="U288" s="15">
        <v>1.9</v>
      </c>
      <c r="V288" s="94" t="s">
        <v>2417</v>
      </c>
      <c r="W288" s="14" t="s">
        <v>2512</v>
      </c>
      <c r="X288" s="14" t="s">
        <v>2385</v>
      </c>
      <c r="Y288" s="17" t="s">
        <v>2493</v>
      </c>
      <c r="Z288" s="15" t="s">
        <v>1498</v>
      </c>
      <c r="AA288" s="83">
        <v>1.2087267524999998</v>
      </c>
      <c r="AB288" s="21"/>
    </row>
    <row r="289" spans="1:36">
      <c r="A289" s="15" t="s">
        <v>1452</v>
      </c>
      <c r="B289" s="105">
        <v>42468</v>
      </c>
      <c r="C289" s="106">
        <v>0.36944444444444402</v>
      </c>
      <c r="D289" s="15" t="s">
        <v>2395</v>
      </c>
      <c r="E289" s="10">
        <v>66</v>
      </c>
      <c r="F289" s="15">
        <v>3</v>
      </c>
      <c r="G289" s="12">
        <v>4.5454545454545456E-2</v>
      </c>
      <c r="H289" s="13">
        <v>6.9746499000000003E-2</v>
      </c>
      <c r="I289" s="15">
        <v>314.15899999999999</v>
      </c>
      <c r="J289" s="15">
        <v>0.34873249500000003</v>
      </c>
      <c r="K289" s="15">
        <v>5</v>
      </c>
      <c r="L289" s="83">
        <v>300.28651808506305</v>
      </c>
      <c r="M289" s="15">
        <v>1519</v>
      </c>
      <c r="N289" s="14" t="s">
        <v>1164</v>
      </c>
      <c r="O289" s="20" t="s">
        <v>1468</v>
      </c>
      <c r="P289" s="15" t="s">
        <v>1850</v>
      </c>
      <c r="Q289" s="15" t="s">
        <v>1893</v>
      </c>
      <c r="R289" s="15"/>
      <c r="S289" s="94">
        <v>1</v>
      </c>
      <c r="T289" s="94">
        <v>8</v>
      </c>
      <c r="U289" s="15">
        <v>1.9</v>
      </c>
      <c r="V289" s="94" t="s">
        <v>2162</v>
      </c>
      <c r="W289" s="14" t="s">
        <v>2512</v>
      </c>
      <c r="X289" s="14" t="s">
        <v>2385</v>
      </c>
      <c r="Y289" s="17" t="s">
        <v>2493</v>
      </c>
      <c r="Z289" s="15" t="s">
        <v>1690</v>
      </c>
      <c r="AA289" s="83">
        <v>3.5913609683333325</v>
      </c>
      <c r="AB289" s="21"/>
    </row>
    <row r="290" spans="1:36">
      <c r="A290" s="15" t="s">
        <v>1452</v>
      </c>
      <c r="B290" s="105">
        <v>42478</v>
      </c>
      <c r="C290" s="106">
        <v>0.44097222222222199</v>
      </c>
      <c r="D290" s="15" t="s">
        <v>2430</v>
      </c>
      <c r="E290" s="10">
        <v>65</v>
      </c>
      <c r="F290" s="15">
        <v>3</v>
      </c>
      <c r="G290" s="12">
        <v>4.6153846153846156E-2</v>
      </c>
      <c r="H290" s="13">
        <v>6.9746499000000003E-2</v>
      </c>
      <c r="I290" s="15">
        <v>314.15899999999999</v>
      </c>
      <c r="J290" s="15">
        <v>0.41847899399999999</v>
      </c>
      <c r="K290" s="15">
        <v>6</v>
      </c>
      <c r="L290" s="83">
        <v>250.23876507088588</v>
      </c>
      <c r="M290" s="15">
        <v>46</v>
      </c>
      <c r="N290" s="20" t="s">
        <v>18</v>
      </c>
      <c r="O290" s="14" t="s">
        <v>1467</v>
      </c>
      <c r="P290" s="15" t="s">
        <v>1496</v>
      </c>
      <c r="Q290" s="15" t="s">
        <v>1893</v>
      </c>
      <c r="R290" s="15"/>
      <c r="S290" s="94">
        <v>1</v>
      </c>
      <c r="T290" s="94">
        <v>1</v>
      </c>
      <c r="U290" s="15">
        <v>13</v>
      </c>
      <c r="V290" s="94" t="s">
        <v>1450</v>
      </c>
      <c r="W290" s="14" t="s">
        <v>2514</v>
      </c>
      <c r="X290" s="14" t="s">
        <v>2385</v>
      </c>
      <c r="Y290" s="17" t="s">
        <v>2513</v>
      </c>
      <c r="Z290" s="15" t="s">
        <v>1495</v>
      </c>
      <c r="AA290" s="83">
        <v>281.80062299999997</v>
      </c>
      <c r="AB290" s="21"/>
    </row>
    <row r="291" spans="1:36">
      <c r="A291" s="15" t="s">
        <v>1452</v>
      </c>
      <c r="B291" s="105">
        <v>42478</v>
      </c>
      <c r="C291" s="106">
        <v>0.44097222222222199</v>
      </c>
      <c r="D291" s="15" t="s">
        <v>2430</v>
      </c>
      <c r="E291" s="10">
        <v>65</v>
      </c>
      <c r="F291" s="15">
        <v>3</v>
      </c>
      <c r="G291" s="12">
        <v>4.6153846153846156E-2</v>
      </c>
      <c r="H291" s="13">
        <v>6.9746499000000003E-2</v>
      </c>
      <c r="I291" s="15">
        <v>314.15899999999999</v>
      </c>
      <c r="J291" s="15">
        <v>0.41847899399999999</v>
      </c>
      <c r="K291" s="15">
        <v>6</v>
      </c>
      <c r="L291" s="83">
        <v>250.23876507088588</v>
      </c>
      <c r="M291" s="15">
        <v>190</v>
      </c>
      <c r="N291" s="20" t="s">
        <v>2398</v>
      </c>
      <c r="O291" s="14" t="s">
        <v>1467</v>
      </c>
      <c r="P291" s="15" t="s">
        <v>1539</v>
      </c>
      <c r="Q291" s="15" t="s">
        <v>1893</v>
      </c>
      <c r="R291" s="15"/>
      <c r="S291" s="94">
        <v>10</v>
      </c>
      <c r="T291" s="94">
        <v>10</v>
      </c>
      <c r="U291" s="15">
        <v>7.4</v>
      </c>
      <c r="V291" s="94" t="s">
        <v>1450</v>
      </c>
      <c r="W291" s="14" t="s">
        <v>2514</v>
      </c>
      <c r="X291" s="14" t="s">
        <v>2385</v>
      </c>
      <c r="Y291" s="17" t="s">
        <v>2457</v>
      </c>
      <c r="Z291" s="15" t="s">
        <v>1498</v>
      </c>
      <c r="AA291" s="83">
        <v>172.0334684</v>
      </c>
      <c r="AB291" s="21"/>
    </row>
    <row r="292" spans="1:36">
      <c r="A292" s="15" t="s">
        <v>1452</v>
      </c>
      <c r="B292" s="105">
        <v>42478</v>
      </c>
      <c r="C292" s="106">
        <v>0.44097222222222199</v>
      </c>
      <c r="D292" s="15" t="s">
        <v>2430</v>
      </c>
      <c r="E292" s="10">
        <v>65</v>
      </c>
      <c r="F292" s="15">
        <v>3</v>
      </c>
      <c r="G292" s="12">
        <v>4.6153846153846156E-2</v>
      </c>
      <c r="H292" s="13">
        <v>6.9746499000000003E-2</v>
      </c>
      <c r="I292" s="15">
        <v>314.15899999999999</v>
      </c>
      <c r="J292" s="15">
        <v>0.41847899399999999</v>
      </c>
      <c r="K292" s="15">
        <v>6</v>
      </c>
      <c r="L292" s="83">
        <v>250.23876507088588</v>
      </c>
      <c r="M292" s="15">
        <v>540</v>
      </c>
      <c r="N292" s="20" t="s">
        <v>30</v>
      </c>
      <c r="O292" s="14" t="s">
        <v>1467</v>
      </c>
      <c r="P292" s="15" t="s">
        <v>1598</v>
      </c>
      <c r="Q292" s="15" t="s">
        <v>1910</v>
      </c>
      <c r="R292" s="15"/>
      <c r="S292" s="94">
        <v>1</v>
      </c>
      <c r="T292" s="94">
        <v>1</v>
      </c>
      <c r="U292" s="15">
        <v>18.5</v>
      </c>
      <c r="V292" s="94" t="s">
        <v>1450</v>
      </c>
      <c r="W292" s="14" t="s">
        <v>2514</v>
      </c>
      <c r="X292" s="14" t="s">
        <v>2385</v>
      </c>
      <c r="Y292" s="17" t="s">
        <v>2457</v>
      </c>
      <c r="Z292" s="15" t="s">
        <v>1498</v>
      </c>
      <c r="AA292" s="83">
        <v>2455.5452837499997</v>
      </c>
      <c r="AB292" s="21"/>
    </row>
    <row r="293" spans="1:36">
      <c r="A293" s="15" t="s">
        <v>1452</v>
      </c>
      <c r="B293" s="105">
        <v>42478</v>
      </c>
      <c r="C293" s="106">
        <v>0.44097222222222199</v>
      </c>
      <c r="D293" s="15" t="s">
        <v>2430</v>
      </c>
      <c r="E293" s="10">
        <v>65</v>
      </c>
      <c r="F293" s="15">
        <v>3</v>
      </c>
      <c r="G293" s="12">
        <v>4.6153846153846156E-2</v>
      </c>
      <c r="H293" s="13">
        <v>6.9746499000000003E-2</v>
      </c>
      <c r="I293" s="15">
        <v>314.15899999999999</v>
      </c>
      <c r="J293" s="15">
        <v>0.41847899399999999</v>
      </c>
      <c r="K293" s="15">
        <v>6</v>
      </c>
      <c r="L293" s="83">
        <v>250.23876507088588</v>
      </c>
      <c r="M293" s="15">
        <v>669</v>
      </c>
      <c r="N293" s="14" t="s">
        <v>2423</v>
      </c>
      <c r="O293" s="14" t="s">
        <v>1467</v>
      </c>
      <c r="P293" s="15" t="s">
        <v>1604</v>
      </c>
      <c r="Q293" s="15" t="s">
        <v>2424</v>
      </c>
      <c r="R293" s="15"/>
      <c r="S293" s="94">
        <v>1</v>
      </c>
      <c r="T293" s="94">
        <v>1</v>
      </c>
      <c r="U293" s="15">
        <v>17.600000000000001</v>
      </c>
      <c r="V293" s="94" t="s">
        <v>1450</v>
      </c>
      <c r="W293" s="14" t="s">
        <v>2514</v>
      </c>
      <c r="X293" s="14" t="s">
        <v>2385</v>
      </c>
      <c r="Y293" s="17" t="s">
        <v>2457</v>
      </c>
      <c r="Z293" s="15" t="s">
        <v>1528</v>
      </c>
      <c r="AA293" s="83">
        <v>49.28</v>
      </c>
      <c r="AB293" s="21"/>
    </row>
    <row r="294" spans="1:36">
      <c r="A294" s="15" t="s">
        <v>1452</v>
      </c>
      <c r="B294" s="105">
        <v>42478</v>
      </c>
      <c r="C294" s="106">
        <v>0.44097222222222199</v>
      </c>
      <c r="D294" s="15" t="s">
        <v>2430</v>
      </c>
      <c r="E294" s="10">
        <v>65</v>
      </c>
      <c r="F294" s="15">
        <v>3</v>
      </c>
      <c r="G294" s="12">
        <v>4.6153846153846156E-2</v>
      </c>
      <c r="H294" s="13">
        <v>6.9746499000000003E-2</v>
      </c>
      <c r="I294" s="15">
        <v>314.15899999999999</v>
      </c>
      <c r="J294" s="15">
        <v>0.41847899399999999</v>
      </c>
      <c r="K294" s="15">
        <v>6</v>
      </c>
      <c r="L294" s="83">
        <v>250.23876507088588</v>
      </c>
      <c r="M294" s="15">
        <v>713</v>
      </c>
      <c r="N294" s="20" t="s">
        <v>169</v>
      </c>
      <c r="O294" s="14" t="s">
        <v>1467</v>
      </c>
      <c r="P294" s="15" t="s">
        <v>1604</v>
      </c>
      <c r="Q294" s="15" t="s">
        <v>2475</v>
      </c>
      <c r="R294" s="15"/>
      <c r="S294" s="94">
        <v>1</v>
      </c>
      <c r="T294" s="94">
        <v>1</v>
      </c>
      <c r="U294" s="15">
        <v>12</v>
      </c>
      <c r="V294" s="94" t="s">
        <v>1450</v>
      </c>
      <c r="W294" s="14" t="s">
        <v>2514</v>
      </c>
      <c r="X294" s="14" t="s">
        <v>2385</v>
      </c>
      <c r="Y294" s="17" t="s">
        <v>2457</v>
      </c>
      <c r="Z294" s="15" t="s">
        <v>1528</v>
      </c>
      <c r="AA294" s="83">
        <v>66.600000000000009</v>
      </c>
      <c r="AB294" s="21"/>
    </row>
    <row r="295" spans="1:36">
      <c r="A295" s="15" t="s">
        <v>1452</v>
      </c>
      <c r="B295" s="105">
        <v>42478</v>
      </c>
      <c r="C295" s="106">
        <v>0.44097222222222199</v>
      </c>
      <c r="D295" s="15" t="s">
        <v>2430</v>
      </c>
      <c r="E295" s="10">
        <v>65</v>
      </c>
      <c r="F295" s="15">
        <v>3</v>
      </c>
      <c r="G295" s="12">
        <v>4.6153846153846156E-2</v>
      </c>
      <c r="H295" s="13">
        <v>6.9746499000000003E-2</v>
      </c>
      <c r="I295" s="15">
        <v>314.15899999999999</v>
      </c>
      <c r="J295" s="15">
        <v>0.41847899399999999</v>
      </c>
      <c r="K295" s="15">
        <v>6</v>
      </c>
      <c r="L295" s="83">
        <v>250.23876507088588</v>
      </c>
      <c r="M295" s="15">
        <v>730</v>
      </c>
      <c r="N295" s="20" t="s">
        <v>172</v>
      </c>
      <c r="O295" s="14" t="s">
        <v>1467</v>
      </c>
      <c r="P295" s="15" t="s">
        <v>1604</v>
      </c>
      <c r="Q295" s="15" t="s">
        <v>2439</v>
      </c>
      <c r="R295" s="15"/>
      <c r="S295" s="94">
        <v>1</v>
      </c>
      <c r="T295" s="94">
        <v>1</v>
      </c>
      <c r="U295" s="15">
        <v>27.8</v>
      </c>
      <c r="V295" s="94" t="s">
        <v>1450</v>
      </c>
      <c r="W295" s="14" t="s">
        <v>2514</v>
      </c>
      <c r="X295" s="14" t="s">
        <v>2385</v>
      </c>
      <c r="Y295" s="17" t="s">
        <v>2457</v>
      </c>
      <c r="Z295" s="15" t="s">
        <v>1528</v>
      </c>
      <c r="AA295" s="83">
        <v>154.29000000000002</v>
      </c>
      <c r="AB295" s="21"/>
    </row>
    <row r="296" spans="1:36">
      <c r="A296" s="15" t="s">
        <v>1452</v>
      </c>
      <c r="B296" s="105">
        <v>42478</v>
      </c>
      <c r="C296" s="106">
        <v>0.44097222222222199</v>
      </c>
      <c r="D296" s="15" t="s">
        <v>2430</v>
      </c>
      <c r="E296" s="10">
        <v>65</v>
      </c>
      <c r="F296" s="15">
        <v>3</v>
      </c>
      <c r="G296" s="12">
        <v>4.6153846153846156E-2</v>
      </c>
      <c r="H296" s="13">
        <v>6.9746499000000003E-2</v>
      </c>
      <c r="I296" s="15">
        <v>314.15899999999999</v>
      </c>
      <c r="J296" s="15">
        <v>0.41847899399999999</v>
      </c>
      <c r="K296" s="15">
        <v>6</v>
      </c>
      <c r="L296" s="83">
        <v>250.23876507088588</v>
      </c>
      <c r="M296" s="15">
        <v>749</v>
      </c>
      <c r="N296" s="20" t="s">
        <v>858</v>
      </c>
      <c r="O296" s="14" t="s">
        <v>1467</v>
      </c>
      <c r="P296" s="15" t="s">
        <v>1604</v>
      </c>
      <c r="Q296" s="15" t="s">
        <v>1893</v>
      </c>
      <c r="R296" s="15"/>
      <c r="S296" s="94">
        <v>3</v>
      </c>
      <c r="T296" s="94">
        <v>3</v>
      </c>
      <c r="U296" s="15">
        <v>24.1</v>
      </c>
      <c r="V296" s="94" t="s">
        <v>1450</v>
      </c>
      <c r="W296" s="14" t="s">
        <v>2514</v>
      </c>
      <c r="X296" s="14" t="s">
        <v>2385</v>
      </c>
      <c r="Y296" s="17" t="s">
        <v>2513</v>
      </c>
      <c r="Z296" s="15" t="s">
        <v>1528</v>
      </c>
      <c r="AA296" s="83">
        <v>469.95000000000005</v>
      </c>
      <c r="AB296" s="21"/>
    </row>
    <row r="297" spans="1:36">
      <c r="A297" s="15" t="s">
        <v>1452</v>
      </c>
      <c r="B297" s="105">
        <v>42478</v>
      </c>
      <c r="C297" s="106">
        <v>0.44097222222222199</v>
      </c>
      <c r="D297" s="15" t="s">
        <v>2430</v>
      </c>
      <c r="E297" s="10">
        <v>65</v>
      </c>
      <c r="F297" s="15">
        <v>3</v>
      </c>
      <c r="G297" s="12">
        <v>4.6153846153846156E-2</v>
      </c>
      <c r="H297" s="13">
        <v>6.9746499000000003E-2</v>
      </c>
      <c r="I297" s="15">
        <v>314.15899999999999</v>
      </c>
      <c r="J297" s="15">
        <v>0.41847899399999999</v>
      </c>
      <c r="K297" s="15">
        <v>6</v>
      </c>
      <c r="L297" s="83">
        <v>250.23876507088588</v>
      </c>
      <c r="M297" s="15">
        <v>1037</v>
      </c>
      <c r="N297" s="20" t="s">
        <v>431</v>
      </c>
      <c r="O297" s="20" t="s">
        <v>1468</v>
      </c>
      <c r="P297" s="15" t="s">
        <v>1687</v>
      </c>
      <c r="Q297" s="15" t="s">
        <v>1893</v>
      </c>
      <c r="R297" s="15"/>
      <c r="S297" s="94">
        <v>19</v>
      </c>
      <c r="T297" s="94">
        <v>19</v>
      </c>
      <c r="U297" s="15">
        <v>3.7</v>
      </c>
      <c r="V297" s="94" t="s">
        <v>1450</v>
      </c>
      <c r="W297" s="14" t="s">
        <v>2514</v>
      </c>
      <c r="X297" s="14" t="s">
        <v>2385</v>
      </c>
      <c r="Y297" s="17" t="s">
        <v>2457</v>
      </c>
      <c r="Z297" s="15" t="s">
        <v>1690</v>
      </c>
      <c r="AA297" s="83">
        <v>26.521826378333333</v>
      </c>
      <c r="AB297" s="21"/>
    </row>
    <row r="298" spans="1:36">
      <c r="A298" s="15" t="s">
        <v>1452</v>
      </c>
      <c r="B298" s="105">
        <v>42478</v>
      </c>
      <c r="C298" s="106">
        <v>0.44097222222222199</v>
      </c>
      <c r="D298" s="15" t="s">
        <v>2430</v>
      </c>
      <c r="E298" s="10">
        <v>65</v>
      </c>
      <c r="F298" s="15">
        <v>3</v>
      </c>
      <c r="G298" s="12">
        <v>4.6153846153846156E-2</v>
      </c>
      <c r="H298" s="13">
        <v>6.9746499000000003E-2</v>
      </c>
      <c r="I298" s="15">
        <v>314.15899999999999</v>
      </c>
      <c r="J298" s="15">
        <v>0.41847899399999999</v>
      </c>
      <c r="K298" s="15">
        <v>6</v>
      </c>
      <c r="L298" s="83">
        <v>250.23876507088588</v>
      </c>
      <c r="M298" s="15">
        <v>1134</v>
      </c>
      <c r="N298" s="14" t="s">
        <v>1025</v>
      </c>
      <c r="O298" s="20" t="s">
        <v>1468</v>
      </c>
      <c r="P298" s="15" t="s">
        <v>1724</v>
      </c>
      <c r="Q298" s="15" t="s">
        <v>1922</v>
      </c>
      <c r="R298" s="15"/>
      <c r="S298" s="94">
        <v>2</v>
      </c>
      <c r="T298" s="94">
        <v>2</v>
      </c>
      <c r="U298" s="15">
        <v>20.399999999999999</v>
      </c>
      <c r="V298" s="94" t="s">
        <v>1450</v>
      </c>
      <c r="W298" s="14" t="s">
        <v>2514</v>
      </c>
      <c r="X298" s="14" t="s">
        <v>2385</v>
      </c>
      <c r="Y298" s="17" t="s">
        <v>2457</v>
      </c>
      <c r="Z298" s="15" t="s">
        <v>1677</v>
      </c>
      <c r="AA298" s="83">
        <v>38.559875659999989</v>
      </c>
      <c r="AB298" s="21"/>
    </row>
    <row r="299" spans="1:36">
      <c r="A299" s="15" t="s">
        <v>1452</v>
      </c>
      <c r="B299" s="105">
        <v>42478</v>
      </c>
      <c r="C299" s="106">
        <v>0.44097222222222199</v>
      </c>
      <c r="D299" s="15" t="s">
        <v>2430</v>
      </c>
      <c r="E299" s="10">
        <v>65</v>
      </c>
      <c r="F299" s="15">
        <v>3</v>
      </c>
      <c r="G299" s="12">
        <v>4.6153846153846156E-2</v>
      </c>
      <c r="H299" s="13">
        <v>6.9746499000000003E-2</v>
      </c>
      <c r="I299" s="15">
        <v>314.15899999999999</v>
      </c>
      <c r="J299" s="15">
        <v>0.41847899399999999</v>
      </c>
      <c r="K299" s="15">
        <v>6</v>
      </c>
      <c r="L299" s="83">
        <v>250.23876507088588</v>
      </c>
      <c r="M299" s="15">
        <v>1305</v>
      </c>
      <c r="N299" s="20" t="s">
        <v>1285</v>
      </c>
      <c r="O299" s="20" t="s">
        <v>1468</v>
      </c>
      <c r="P299" s="20" t="s">
        <v>1777</v>
      </c>
      <c r="Q299" s="15" t="s">
        <v>1893</v>
      </c>
      <c r="R299" s="15"/>
      <c r="S299" s="94">
        <v>1</v>
      </c>
      <c r="T299" s="94">
        <v>1</v>
      </c>
      <c r="U299" s="15">
        <v>5.6</v>
      </c>
      <c r="V299" s="94" t="s">
        <v>1450</v>
      </c>
      <c r="W299" s="14" t="s">
        <v>2514</v>
      </c>
      <c r="X299" s="14" t="s">
        <v>2385</v>
      </c>
      <c r="Y299" s="17" t="s">
        <v>2457</v>
      </c>
      <c r="Z299" s="15" t="s">
        <v>1693</v>
      </c>
      <c r="AA299" s="83">
        <v>91.952244906666635</v>
      </c>
      <c r="AB299" s="21"/>
    </row>
    <row r="300" spans="1:36">
      <c r="A300" s="15" t="s">
        <v>1452</v>
      </c>
      <c r="B300" s="105">
        <v>42478</v>
      </c>
      <c r="C300" s="106">
        <v>0.44097222222222199</v>
      </c>
      <c r="D300" s="15" t="s">
        <v>2430</v>
      </c>
      <c r="E300" s="10">
        <v>65</v>
      </c>
      <c r="F300" s="15">
        <v>3</v>
      </c>
      <c r="G300" s="12">
        <v>4.6153846153846156E-2</v>
      </c>
      <c r="H300" s="13">
        <v>6.9746499000000003E-2</v>
      </c>
      <c r="I300" s="15">
        <v>314.15899999999999</v>
      </c>
      <c r="J300" s="15">
        <v>0.41847899399999999</v>
      </c>
      <c r="K300" s="15">
        <v>6</v>
      </c>
      <c r="L300" s="83">
        <v>250.23876507088588</v>
      </c>
      <c r="M300" s="15">
        <v>1419</v>
      </c>
      <c r="N300" s="20" t="s">
        <v>1415</v>
      </c>
      <c r="O300" s="20" t="s">
        <v>1468</v>
      </c>
      <c r="P300" s="15" t="s">
        <v>1815</v>
      </c>
      <c r="Q300" s="15" t="s">
        <v>1934</v>
      </c>
      <c r="R300" s="15"/>
      <c r="S300" s="94">
        <v>347</v>
      </c>
      <c r="T300" s="94">
        <v>736</v>
      </c>
      <c r="U300" s="15">
        <v>0.65</v>
      </c>
      <c r="V300" s="94" t="s">
        <v>2162</v>
      </c>
      <c r="W300" s="14" t="s">
        <v>2514</v>
      </c>
      <c r="X300" s="14" t="s">
        <v>2385</v>
      </c>
      <c r="Y300" s="17" t="s">
        <v>2457</v>
      </c>
      <c r="Z300" s="15" t="s">
        <v>1690</v>
      </c>
      <c r="AA300" s="26">
        <v>0.26808234666666664</v>
      </c>
      <c r="AB300" s="26">
        <v>0.26808234666666664</v>
      </c>
      <c r="AC300" s="26">
        <v>0.26808234666666664</v>
      </c>
      <c r="AD300" s="83">
        <v>0.26808234666666664</v>
      </c>
      <c r="AE300" s="83">
        <v>0.26808234666666664</v>
      </c>
      <c r="AF300" s="83">
        <v>6.544979166666666E-2</v>
      </c>
      <c r="AG300" s="83">
        <v>6.544979166666666E-2</v>
      </c>
      <c r="AH300" s="83">
        <v>6.544979166666666E-2</v>
      </c>
      <c r="AI300" s="83">
        <v>6.544979166666666E-2</v>
      </c>
      <c r="AJ300" s="83">
        <v>6.544979166666666E-2</v>
      </c>
    </row>
    <row r="301" spans="1:36">
      <c r="A301" s="15" t="s">
        <v>1452</v>
      </c>
      <c r="B301" s="105">
        <v>42478</v>
      </c>
      <c r="C301" s="106">
        <v>0.44097222222222199</v>
      </c>
      <c r="D301" s="15" t="s">
        <v>2430</v>
      </c>
      <c r="E301" s="10">
        <v>65</v>
      </c>
      <c r="F301" s="15">
        <v>3</v>
      </c>
      <c r="G301" s="12">
        <v>4.6153846153846156E-2</v>
      </c>
      <c r="H301" s="13">
        <v>6.9746499000000003E-2</v>
      </c>
      <c r="I301" s="15">
        <v>314.15899999999999</v>
      </c>
      <c r="J301" s="15">
        <v>0.41847899399999999</v>
      </c>
      <c r="K301" s="15">
        <v>6</v>
      </c>
      <c r="L301" s="83">
        <v>250.23876507088588</v>
      </c>
      <c r="M301" s="15">
        <v>1709</v>
      </c>
      <c r="N301" s="20" t="s">
        <v>2222</v>
      </c>
      <c r="O301" s="20" t="s">
        <v>1468</v>
      </c>
      <c r="P301" s="15" t="s">
        <v>1841</v>
      </c>
      <c r="Q301" s="15" t="s">
        <v>1893</v>
      </c>
      <c r="R301" s="15"/>
      <c r="S301" s="94">
        <v>16</v>
      </c>
      <c r="T301" s="94">
        <v>112</v>
      </c>
      <c r="U301" s="15">
        <v>1.9</v>
      </c>
      <c r="V301" s="94" t="s">
        <v>2417</v>
      </c>
      <c r="W301" s="14" t="s">
        <v>2514</v>
      </c>
      <c r="X301" s="14" t="s">
        <v>2385</v>
      </c>
      <c r="Y301" s="17" t="s">
        <v>2457</v>
      </c>
      <c r="Z301" s="15" t="s">
        <v>1498</v>
      </c>
      <c r="AA301" s="83">
        <v>1.2087267524999998</v>
      </c>
      <c r="AB301" s="21"/>
    </row>
    <row r="302" spans="1:36">
      <c r="A302" s="15" t="s">
        <v>1452</v>
      </c>
      <c r="B302" s="105">
        <v>42478</v>
      </c>
      <c r="C302" s="106">
        <v>0.41527777777777802</v>
      </c>
      <c r="D302" s="15" t="s">
        <v>2404</v>
      </c>
      <c r="E302" s="10">
        <v>63</v>
      </c>
      <c r="F302" s="15">
        <v>1</v>
      </c>
      <c r="G302" s="12">
        <v>1.5873015873015872E-2</v>
      </c>
      <c r="H302" s="13">
        <v>6.9746499000000003E-2</v>
      </c>
      <c r="I302" s="15">
        <v>314.15899999999999</v>
      </c>
      <c r="J302" s="15">
        <v>0.34873249500000003</v>
      </c>
      <c r="K302" s="15">
        <v>5</v>
      </c>
      <c r="L302" s="83">
        <v>900.8595542551891</v>
      </c>
      <c r="M302" s="15">
        <v>190</v>
      </c>
      <c r="N302" s="20" t="s">
        <v>2398</v>
      </c>
      <c r="O302" s="14" t="s">
        <v>1467</v>
      </c>
      <c r="P302" s="15" t="s">
        <v>1539</v>
      </c>
      <c r="Q302" s="15" t="s">
        <v>1893</v>
      </c>
      <c r="R302" s="15"/>
      <c r="S302" s="94">
        <v>12</v>
      </c>
      <c r="T302" s="94">
        <v>12</v>
      </c>
      <c r="U302" s="15">
        <v>12</v>
      </c>
      <c r="V302" s="94" t="s">
        <v>1450</v>
      </c>
      <c r="W302" s="14" t="s">
        <v>2515</v>
      </c>
      <c r="X302" s="14" t="s">
        <v>2385</v>
      </c>
      <c r="Y302" s="17" t="s">
        <v>2431</v>
      </c>
      <c r="Z302" s="15" t="s">
        <v>1498</v>
      </c>
      <c r="AA302" s="83">
        <v>516.10040520000007</v>
      </c>
      <c r="AB302" s="21"/>
    </row>
    <row r="303" spans="1:36">
      <c r="A303" s="15" t="s">
        <v>1452</v>
      </c>
      <c r="B303" s="105">
        <v>42478</v>
      </c>
      <c r="C303" s="106">
        <v>0.41527777777777802</v>
      </c>
      <c r="D303" s="15" t="s">
        <v>2404</v>
      </c>
      <c r="E303" s="10">
        <v>63</v>
      </c>
      <c r="F303" s="15">
        <v>1</v>
      </c>
      <c r="G303" s="12">
        <v>1.5873015873015872E-2</v>
      </c>
      <c r="H303" s="13">
        <v>6.9746499000000003E-2</v>
      </c>
      <c r="I303" s="15">
        <v>314.15899999999999</v>
      </c>
      <c r="J303" s="15">
        <v>0.34873249500000003</v>
      </c>
      <c r="K303" s="15">
        <v>5</v>
      </c>
      <c r="L303" s="83">
        <v>900.8595542551891</v>
      </c>
      <c r="M303" s="15">
        <v>713</v>
      </c>
      <c r="N303" s="20" t="s">
        <v>169</v>
      </c>
      <c r="O303" s="14" t="s">
        <v>1467</v>
      </c>
      <c r="P303" s="15" t="s">
        <v>1604</v>
      </c>
      <c r="Q303" s="15" t="s">
        <v>2475</v>
      </c>
      <c r="R303" s="15"/>
      <c r="S303" s="94">
        <v>1</v>
      </c>
      <c r="T303" s="94">
        <v>1</v>
      </c>
      <c r="U303" s="15">
        <v>11.1</v>
      </c>
      <c r="V303" s="94" t="s">
        <v>1450</v>
      </c>
      <c r="W303" s="14" t="s">
        <v>2515</v>
      </c>
      <c r="X303" s="14" t="s">
        <v>2385</v>
      </c>
      <c r="Y303" s="17" t="s">
        <v>2431</v>
      </c>
      <c r="Z303" s="15" t="s">
        <v>1528</v>
      </c>
      <c r="AA303" s="83">
        <v>61.605000000000004</v>
      </c>
      <c r="AB303" s="21"/>
    </row>
    <row r="304" spans="1:36">
      <c r="A304" s="15" t="s">
        <v>1452</v>
      </c>
      <c r="B304" s="105">
        <v>42478</v>
      </c>
      <c r="C304" s="106">
        <v>0.41527777777777802</v>
      </c>
      <c r="D304" s="15" t="s">
        <v>2404</v>
      </c>
      <c r="E304" s="10">
        <v>63</v>
      </c>
      <c r="F304" s="15">
        <v>1</v>
      </c>
      <c r="G304" s="12">
        <v>1.5873015873015872E-2</v>
      </c>
      <c r="H304" s="13">
        <v>6.9746499000000003E-2</v>
      </c>
      <c r="I304" s="15">
        <v>314.15899999999999</v>
      </c>
      <c r="J304" s="15">
        <v>0.34873249500000003</v>
      </c>
      <c r="K304" s="15">
        <v>5</v>
      </c>
      <c r="L304" s="83">
        <v>900.8595542551891</v>
      </c>
      <c r="M304" s="15">
        <v>730</v>
      </c>
      <c r="N304" s="20" t="s">
        <v>172</v>
      </c>
      <c r="O304" s="14" t="s">
        <v>1467</v>
      </c>
      <c r="P304" s="15" t="s">
        <v>1604</v>
      </c>
      <c r="Q304" s="15" t="s">
        <v>2439</v>
      </c>
      <c r="R304" s="15"/>
      <c r="S304" s="94">
        <v>1</v>
      </c>
      <c r="T304" s="94">
        <v>1</v>
      </c>
      <c r="U304" s="15">
        <v>25.9</v>
      </c>
      <c r="V304" s="94" t="s">
        <v>1450</v>
      </c>
      <c r="W304" s="14" t="s">
        <v>2515</v>
      </c>
      <c r="X304" s="14" t="s">
        <v>2385</v>
      </c>
      <c r="Y304" s="17" t="s">
        <v>2431</v>
      </c>
      <c r="Z304" s="15" t="s">
        <v>1528</v>
      </c>
      <c r="AA304" s="83">
        <v>143.745</v>
      </c>
      <c r="AB304" s="21"/>
    </row>
    <row r="305" spans="1:36">
      <c r="A305" s="15" t="s">
        <v>1452</v>
      </c>
      <c r="B305" s="105">
        <v>42478</v>
      </c>
      <c r="C305" s="106">
        <v>0.41527777777777802</v>
      </c>
      <c r="D305" s="15" t="s">
        <v>2404</v>
      </c>
      <c r="E305" s="10">
        <v>63</v>
      </c>
      <c r="F305" s="15">
        <v>1</v>
      </c>
      <c r="G305" s="12">
        <v>1.5873015873015872E-2</v>
      </c>
      <c r="H305" s="13">
        <v>6.9746499000000003E-2</v>
      </c>
      <c r="I305" s="15">
        <v>314.15899999999999</v>
      </c>
      <c r="J305" s="15">
        <v>0.34873249500000003</v>
      </c>
      <c r="K305" s="15">
        <v>5</v>
      </c>
      <c r="L305" s="83">
        <v>900.8595542551891</v>
      </c>
      <c r="M305" s="15">
        <v>749</v>
      </c>
      <c r="N305" s="20" t="s">
        <v>858</v>
      </c>
      <c r="O305" s="14" t="s">
        <v>1467</v>
      </c>
      <c r="P305" s="15" t="s">
        <v>1604</v>
      </c>
      <c r="Q305" s="15" t="s">
        <v>1893</v>
      </c>
      <c r="R305" s="15"/>
      <c r="S305" s="94">
        <v>3</v>
      </c>
      <c r="T305" s="94">
        <v>3</v>
      </c>
      <c r="U305" s="15">
        <v>18.5</v>
      </c>
      <c r="V305" s="94" t="s">
        <v>1450</v>
      </c>
      <c r="W305" s="14" t="s">
        <v>2515</v>
      </c>
      <c r="X305" s="14" t="s">
        <v>2385</v>
      </c>
      <c r="Y305" s="17" t="s">
        <v>2502</v>
      </c>
      <c r="Z305" s="15" t="s">
        <v>1528</v>
      </c>
      <c r="AA305" s="83">
        <v>103.6</v>
      </c>
      <c r="AB305" s="21"/>
    </row>
    <row r="306" spans="1:36">
      <c r="A306" s="15" t="s">
        <v>1452</v>
      </c>
      <c r="B306" s="105">
        <v>42478</v>
      </c>
      <c r="C306" s="106">
        <v>0.41527777777777802</v>
      </c>
      <c r="D306" s="15" t="s">
        <v>2404</v>
      </c>
      <c r="E306" s="10">
        <v>63</v>
      </c>
      <c r="F306" s="15">
        <v>1</v>
      </c>
      <c r="G306" s="12">
        <v>1.5873015873015872E-2</v>
      </c>
      <c r="H306" s="13">
        <v>6.9746499000000003E-2</v>
      </c>
      <c r="I306" s="15">
        <v>314.15899999999999</v>
      </c>
      <c r="J306" s="15">
        <v>0.34873249500000003</v>
      </c>
      <c r="K306" s="15">
        <v>5</v>
      </c>
      <c r="L306" s="83">
        <v>900.8595542551891</v>
      </c>
      <c r="M306" s="15">
        <v>1038</v>
      </c>
      <c r="N306" s="20" t="s">
        <v>2032</v>
      </c>
      <c r="O306" s="20" t="s">
        <v>1468</v>
      </c>
      <c r="P306" s="15" t="s">
        <v>1687</v>
      </c>
      <c r="Q306" s="15" t="s">
        <v>1939</v>
      </c>
      <c r="R306" s="15"/>
      <c r="S306" s="94">
        <v>30</v>
      </c>
      <c r="T306" s="94">
        <v>30</v>
      </c>
      <c r="U306" s="15">
        <v>3.7</v>
      </c>
      <c r="V306" s="94" t="s">
        <v>1450</v>
      </c>
      <c r="W306" s="14" t="s">
        <v>2515</v>
      </c>
      <c r="X306" s="14" t="s">
        <v>2385</v>
      </c>
      <c r="Y306" s="17" t="s">
        <v>2431</v>
      </c>
      <c r="Z306" s="15" t="s">
        <v>1690</v>
      </c>
      <c r="AA306" s="83">
        <v>26.521826378333333</v>
      </c>
      <c r="AB306" s="21"/>
    </row>
    <row r="307" spans="1:36">
      <c r="A307" s="15" t="s">
        <v>1452</v>
      </c>
      <c r="B307" s="105">
        <v>42478</v>
      </c>
      <c r="C307" s="106">
        <v>0.41527777777777802</v>
      </c>
      <c r="D307" s="15" t="s">
        <v>2404</v>
      </c>
      <c r="E307" s="10">
        <v>63</v>
      </c>
      <c r="F307" s="15">
        <v>1</v>
      </c>
      <c r="G307" s="12">
        <v>1.5873015873015872E-2</v>
      </c>
      <c r="H307" s="13">
        <v>6.9746499000000003E-2</v>
      </c>
      <c r="I307" s="15">
        <v>314.15899999999999</v>
      </c>
      <c r="J307" s="15">
        <v>0.34873249500000003</v>
      </c>
      <c r="K307" s="15">
        <v>5</v>
      </c>
      <c r="L307" s="83">
        <v>900.8595542551891</v>
      </c>
      <c r="M307" s="15">
        <v>1237</v>
      </c>
      <c r="N307" s="20" t="s">
        <v>2394</v>
      </c>
      <c r="O307" s="20" t="s">
        <v>1468</v>
      </c>
      <c r="P307" s="15" t="s">
        <v>2289</v>
      </c>
      <c r="Q307" s="15" t="s">
        <v>2537</v>
      </c>
      <c r="R307" s="15"/>
      <c r="S307" s="94">
        <v>1</v>
      </c>
      <c r="T307" s="94">
        <v>4</v>
      </c>
      <c r="U307" s="15">
        <v>7.4</v>
      </c>
      <c r="V307" s="94" t="s">
        <v>2162</v>
      </c>
      <c r="W307" s="14" t="s">
        <v>2515</v>
      </c>
      <c r="X307" s="14" t="s">
        <v>2385</v>
      </c>
      <c r="Y307" s="17" t="s">
        <v>2431</v>
      </c>
      <c r="Z307" s="15" t="s">
        <v>1693</v>
      </c>
      <c r="AA307" s="83">
        <v>13.987405876666664</v>
      </c>
      <c r="AB307" s="21"/>
    </row>
    <row r="308" spans="1:36">
      <c r="A308" s="15" t="s">
        <v>1452</v>
      </c>
      <c r="B308" s="105">
        <v>42478</v>
      </c>
      <c r="C308" s="106">
        <v>0.41527777777777802</v>
      </c>
      <c r="D308" s="15" t="s">
        <v>2404</v>
      </c>
      <c r="E308" s="10">
        <v>63</v>
      </c>
      <c r="F308" s="15">
        <v>1</v>
      </c>
      <c r="G308" s="12">
        <v>1.5873015873015872E-2</v>
      </c>
      <c r="H308" s="13">
        <v>6.9746499000000003E-2</v>
      </c>
      <c r="I308" s="15">
        <v>314.15899999999999</v>
      </c>
      <c r="J308" s="15">
        <v>0.34873249500000003</v>
      </c>
      <c r="K308" s="15">
        <v>5</v>
      </c>
      <c r="L308" s="83">
        <v>900.8595542551891</v>
      </c>
      <c r="M308" s="15">
        <v>1134</v>
      </c>
      <c r="N308" s="14" t="s">
        <v>1025</v>
      </c>
      <c r="O308" s="20" t="s">
        <v>1468</v>
      </c>
      <c r="P308" s="15" t="s">
        <v>1724</v>
      </c>
      <c r="Q308" s="15" t="s">
        <v>1922</v>
      </c>
      <c r="R308" s="15"/>
      <c r="S308" s="94">
        <v>1</v>
      </c>
      <c r="T308" s="94">
        <v>1</v>
      </c>
      <c r="U308" s="15">
        <v>27.8</v>
      </c>
      <c r="V308" s="94" t="s">
        <v>1450</v>
      </c>
      <c r="W308" s="14" t="s">
        <v>2515</v>
      </c>
      <c r="X308" s="14" t="s">
        <v>2385</v>
      </c>
      <c r="Y308" s="17" t="s">
        <v>2431</v>
      </c>
      <c r="Z308" s="15" t="s">
        <v>1677</v>
      </c>
      <c r="AA308" s="83">
        <v>52.547281536666652</v>
      </c>
      <c r="AB308" s="21"/>
    </row>
    <row r="309" spans="1:36">
      <c r="A309" s="15" t="s">
        <v>1452</v>
      </c>
      <c r="B309" s="105">
        <v>42478</v>
      </c>
      <c r="C309" s="106">
        <v>0.41527777777777802</v>
      </c>
      <c r="D309" s="15" t="s">
        <v>2404</v>
      </c>
      <c r="E309" s="10">
        <v>63</v>
      </c>
      <c r="F309" s="15">
        <v>1</v>
      </c>
      <c r="G309" s="12">
        <v>1.5873015873015872E-2</v>
      </c>
      <c r="H309" s="13">
        <v>6.9746499000000003E-2</v>
      </c>
      <c r="I309" s="15">
        <v>314.15899999999999</v>
      </c>
      <c r="J309" s="15">
        <v>0.34873249500000003</v>
      </c>
      <c r="K309" s="15">
        <v>5</v>
      </c>
      <c r="L309" s="83">
        <v>900.8595542551891</v>
      </c>
      <c r="M309" s="15">
        <v>1305</v>
      </c>
      <c r="N309" s="20" t="s">
        <v>1285</v>
      </c>
      <c r="O309" s="20" t="s">
        <v>1468</v>
      </c>
      <c r="P309" s="20" t="s">
        <v>1777</v>
      </c>
      <c r="Q309" s="15" t="s">
        <v>1893</v>
      </c>
      <c r="R309" s="15"/>
      <c r="S309" s="94">
        <v>1</v>
      </c>
      <c r="T309" s="94">
        <v>1</v>
      </c>
      <c r="U309" s="15">
        <v>7.4</v>
      </c>
      <c r="V309" s="94" t="s">
        <v>1450</v>
      </c>
      <c r="W309" s="14" t="s">
        <v>2515</v>
      </c>
      <c r="X309" s="14" t="s">
        <v>2385</v>
      </c>
      <c r="Y309" s="17" t="s">
        <v>2431</v>
      </c>
      <c r="Z309" s="15" t="s">
        <v>1693</v>
      </c>
      <c r="AA309" s="83">
        <v>212.17461102666667</v>
      </c>
      <c r="AB309" s="21"/>
    </row>
    <row r="310" spans="1:36">
      <c r="A310" s="15" t="s">
        <v>1452</v>
      </c>
      <c r="B310" s="105">
        <v>42478</v>
      </c>
      <c r="C310" s="106">
        <v>0.41527777777777802</v>
      </c>
      <c r="D310" s="15" t="s">
        <v>2404</v>
      </c>
      <c r="E310" s="10">
        <v>63</v>
      </c>
      <c r="F310" s="15">
        <v>1</v>
      </c>
      <c r="G310" s="12">
        <v>1.5873015873015872E-2</v>
      </c>
      <c r="H310" s="13">
        <v>6.9746499000000003E-2</v>
      </c>
      <c r="I310" s="15">
        <v>314.15899999999999</v>
      </c>
      <c r="J310" s="15">
        <v>0.34873249500000003</v>
      </c>
      <c r="K310" s="15">
        <v>5</v>
      </c>
      <c r="L310" s="83">
        <v>900.8595542551891</v>
      </c>
      <c r="M310" s="15">
        <v>1364</v>
      </c>
      <c r="N310" s="20" t="s">
        <v>1105</v>
      </c>
      <c r="O310" s="20" t="s">
        <v>1468</v>
      </c>
      <c r="P310" s="15" t="s">
        <v>1800</v>
      </c>
      <c r="Q310" s="15" t="s">
        <v>2497</v>
      </c>
      <c r="R310" s="15"/>
      <c r="S310" s="94">
        <v>3</v>
      </c>
      <c r="T310" s="94">
        <v>3</v>
      </c>
      <c r="U310" s="15">
        <v>8.3000000000000007</v>
      </c>
      <c r="V310" s="94" t="s">
        <v>1450</v>
      </c>
      <c r="W310" s="14" t="s">
        <v>2515</v>
      </c>
      <c r="X310" s="14" t="s">
        <v>2385</v>
      </c>
      <c r="Y310" s="17" t="s">
        <v>2431</v>
      </c>
      <c r="Z310" s="15" t="s">
        <v>1787</v>
      </c>
      <c r="AA310" s="83">
        <v>250.69128982416669</v>
      </c>
      <c r="AB310" s="21"/>
    </row>
    <row r="311" spans="1:36">
      <c r="A311" s="15" t="s">
        <v>1452</v>
      </c>
      <c r="B311" s="105">
        <v>42478</v>
      </c>
      <c r="C311" s="106">
        <v>0.41527777777777802</v>
      </c>
      <c r="D311" s="15" t="s">
        <v>2404</v>
      </c>
      <c r="E311" s="10">
        <v>63</v>
      </c>
      <c r="F311" s="15">
        <v>1</v>
      </c>
      <c r="G311" s="12">
        <v>1.5873015873015872E-2</v>
      </c>
      <c r="H311" s="13">
        <v>6.9746499000000003E-2</v>
      </c>
      <c r="I311" s="15">
        <v>314.15899999999999</v>
      </c>
      <c r="J311" s="15">
        <v>0.34873249500000003</v>
      </c>
      <c r="K311" s="15">
        <v>5</v>
      </c>
      <c r="L311" s="83">
        <v>900.8595542551891</v>
      </c>
      <c r="M311" s="15">
        <v>1419</v>
      </c>
      <c r="N311" s="20" t="s">
        <v>1415</v>
      </c>
      <c r="O311" s="20" t="s">
        <v>1468</v>
      </c>
      <c r="P311" s="15" t="s">
        <v>1815</v>
      </c>
      <c r="Q311" s="15" t="s">
        <v>1934</v>
      </c>
      <c r="R311" s="15"/>
      <c r="S311" s="94">
        <v>478</v>
      </c>
      <c r="T311" s="94">
        <v>1017</v>
      </c>
      <c r="U311" s="15">
        <v>0.65</v>
      </c>
      <c r="V311" s="94" t="s">
        <v>2162</v>
      </c>
      <c r="W311" s="14" t="s">
        <v>2515</v>
      </c>
      <c r="X311" s="14" t="s">
        <v>2385</v>
      </c>
      <c r="Y311" s="17" t="s">
        <v>2431</v>
      </c>
      <c r="Z311" s="15" t="s">
        <v>1690</v>
      </c>
      <c r="AA311" s="26">
        <v>0.26808234666666664</v>
      </c>
      <c r="AB311" s="26">
        <v>0.26808234666666664</v>
      </c>
      <c r="AC311" s="26">
        <v>0.26808234666666664</v>
      </c>
      <c r="AD311" s="83">
        <v>0.26808234666666664</v>
      </c>
      <c r="AE311" s="83">
        <v>0.26808234666666664</v>
      </c>
      <c r="AF311" s="83">
        <v>6.544979166666666E-2</v>
      </c>
      <c r="AG311" s="83">
        <v>6.544979166666666E-2</v>
      </c>
      <c r="AH311" s="83">
        <v>6.544979166666666E-2</v>
      </c>
      <c r="AI311" s="83">
        <v>6.544979166666666E-2</v>
      </c>
      <c r="AJ311" s="83">
        <v>6.544979166666666E-2</v>
      </c>
    </row>
    <row r="312" spans="1:36">
      <c r="A312" s="15" t="s">
        <v>1452</v>
      </c>
      <c r="B312" s="105">
        <v>42478</v>
      </c>
      <c r="C312" s="106">
        <v>0.41527777777777802</v>
      </c>
      <c r="D312" s="15" t="s">
        <v>2404</v>
      </c>
      <c r="E312" s="10">
        <v>63</v>
      </c>
      <c r="F312" s="15">
        <v>1</v>
      </c>
      <c r="G312" s="12">
        <v>1.5873015873015872E-2</v>
      </c>
      <c r="H312" s="13">
        <v>6.9746499000000003E-2</v>
      </c>
      <c r="I312" s="15">
        <v>314.15899999999999</v>
      </c>
      <c r="J312" s="15">
        <v>0.34873249500000003</v>
      </c>
      <c r="K312" s="15">
        <v>5</v>
      </c>
      <c r="L312" s="83">
        <v>900.8595542551891</v>
      </c>
      <c r="M312" s="15">
        <v>1420</v>
      </c>
      <c r="N312" s="20" t="s">
        <v>359</v>
      </c>
      <c r="O312" s="20" t="s">
        <v>1468</v>
      </c>
      <c r="P312" s="15" t="s">
        <v>1815</v>
      </c>
      <c r="Q312" s="15" t="s">
        <v>2500</v>
      </c>
      <c r="R312" s="15"/>
      <c r="S312" s="94">
        <v>3</v>
      </c>
      <c r="T312" s="94">
        <v>10</v>
      </c>
      <c r="U312" s="15">
        <v>2.8</v>
      </c>
      <c r="V312" s="94" t="s">
        <v>2162</v>
      </c>
      <c r="W312" s="14" t="s">
        <v>2515</v>
      </c>
      <c r="X312" s="14" t="s">
        <v>2385</v>
      </c>
      <c r="Y312" s="17" t="s">
        <v>2431</v>
      </c>
      <c r="Z312" s="15" t="s">
        <v>1690</v>
      </c>
      <c r="AA312" s="83">
        <v>11.494030613333329</v>
      </c>
      <c r="AB312" s="21"/>
    </row>
    <row r="313" spans="1:36">
      <c r="A313" s="15" t="s">
        <v>1452</v>
      </c>
      <c r="B313" s="105">
        <v>42478</v>
      </c>
      <c r="C313" s="106">
        <v>0.41527777777777802</v>
      </c>
      <c r="D313" s="15" t="s">
        <v>2404</v>
      </c>
      <c r="E313" s="10">
        <v>63</v>
      </c>
      <c r="F313" s="15">
        <v>1</v>
      </c>
      <c r="G313" s="12">
        <v>1.5873015873015872E-2</v>
      </c>
      <c r="H313" s="13">
        <v>6.9746499000000003E-2</v>
      </c>
      <c r="I313" s="15">
        <v>314.15899999999999</v>
      </c>
      <c r="J313" s="15">
        <v>0.34873249500000003</v>
      </c>
      <c r="K313" s="15">
        <v>5</v>
      </c>
      <c r="L313" s="83">
        <v>900.8595542551891</v>
      </c>
      <c r="M313" s="15">
        <v>1709</v>
      </c>
      <c r="N313" s="20" t="s">
        <v>2222</v>
      </c>
      <c r="O313" s="20" t="s">
        <v>1468</v>
      </c>
      <c r="P313" s="15" t="s">
        <v>1841</v>
      </c>
      <c r="Q313" s="15" t="s">
        <v>1893</v>
      </c>
      <c r="R313" s="15"/>
      <c r="S313" s="94">
        <v>7</v>
      </c>
      <c r="T313" s="94">
        <v>52</v>
      </c>
      <c r="U313" s="15">
        <v>1.9</v>
      </c>
      <c r="V313" s="94" t="s">
        <v>2417</v>
      </c>
      <c r="W313" s="14" t="s">
        <v>2515</v>
      </c>
      <c r="X313" s="14" t="s">
        <v>2385</v>
      </c>
      <c r="Y313" s="17" t="s">
        <v>2431</v>
      </c>
      <c r="Z313" s="15" t="s">
        <v>1498</v>
      </c>
      <c r="AA313" s="83">
        <v>1.2087267524999998</v>
      </c>
      <c r="AB313" s="21"/>
    </row>
    <row r="314" spans="1:36">
      <c r="A314" s="15" t="s">
        <v>1452</v>
      </c>
      <c r="B314" s="105">
        <v>42479</v>
      </c>
      <c r="C314" s="106">
        <v>0.35277777777777802</v>
      </c>
      <c r="D314" s="15" t="s">
        <v>2395</v>
      </c>
      <c r="E314" s="10">
        <v>67</v>
      </c>
      <c r="F314" s="15">
        <v>1</v>
      </c>
      <c r="G314" s="12">
        <v>1.4925373134328358E-2</v>
      </c>
      <c r="H314" s="13">
        <v>6.9746499000000003E-2</v>
      </c>
      <c r="I314" s="15">
        <v>314.15899999999999</v>
      </c>
      <c r="J314" s="15">
        <v>0.34873249500000003</v>
      </c>
      <c r="K314" s="15">
        <v>5</v>
      </c>
      <c r="L314" s="83">
        <v>900.8595542551891</v>
      </c>
      <c r="M314" s="15">
        <v>191</v>
      </c>
      <c r="N314" s="20" t="s">
        <v>2506</v>
      </c>
      <c r="O314" s="14" t="s">
        <v>1467</v>
      </c>
      <c r="P314" s="15" t="s">
        <v>1539</v>
      </c>
      <c r="Q314" s="15" t="s">
        <v>1939</v>
      </c>
      <c r="R314" s="15"/>
      <c r="S314" s="94">
        <v>12</v>
      </c>
      <c r="T314" s="94">
        <v>12</v>
      </c>
      <c r="U314" s="15">
        <v>11.1</v>
      </c>
      <c r="V314" s="94" t="s">
        <v>1450</v>
      </c>
      <c r="W314" s="14" t="s">
        <v>2517</v>
      </c>
      <c r="X314" s="14" t="s">
        <v>2385</v>
      </c>
      <c r="Y314" s="17" t="s">
        <v>2516</v>
      </c>
      <c r="Z314" s="15" t="s">
        <v>1498</v>
      </c>
      <c r="AA314" s="83">
        <v>870.9194337749999</v>
      </c>
      <c r="AB314" s="21"/>
    </row>
    <row r="315" spans="1:36" ht="12.6" customHeight="1">
      <c r="A315" s="15" t="s">
        <v>1452</v>
      </c>
      <c r="B315" s="105">
        <v>42479</v>
      </c>
      <c r="C315" s="106">
        <v>0.35277777777777802</v>
      </c>
      <c r="D315" s="15" t="s">
        <v>2395</v>
      </c>
      <c r="E315" s="10">
        <v>67</v>
      </c>
      <c r="F315" s="15">
        <v>1</v>
      </c>
      <c r="G315" s="12">
        <v>1.4925373134328358E-2</v>
      </c>
      <c r="H315" s="13">
        <v>6.9746499000000003E-2</v>
      </c>
      <c r="I315" s="15">
        <v>314.15899999999999</v>
      </c>
      <c r="J315" s="15">
        <v>0.34873249500000003</v>
      </c>
      <c r="K315" s="15">
        <v>5</v>
      </c>
      <c r="L315" s="83">
        <v>900.8595542551891</v>
      </c>
      <c r="M315" s="15">
        <v>975</v>
      </c>
      <c r="N315" s="20" t="s">
        <v>2407</v>
      </c>
      <c r="O315" s="14" t="s">
        <v>1467</v>
      </c>
      <c r="P315" s="15" t="s">
        <v>1571</v>
      </c>
      <c r="Q315" s="15" t="s">
        <v>2408</v>
      </c>
      <c r="R315" s="15"/>
      <c r="S315" s="94">
        <v>1</v>
      </c>
      <c r="T315" s="94">
        <v>1</v>
      </c>
      <c r="U315" s="15">
        <v>71.2</v>
      </c>
      <c r="V315" s="94" t="s">
        <v>1450</v>
      </c>
      <c r="W315" s="14" t="s">
        <v>2517</v>
      </c>
      <c r="X315" s="14" t="s">
        <v>2385</v>
      </c>
      <c r="Y315" s="17" t="s">
        <v>2516</v>
      </c>
      <c r="Z315" s="15" t="s">
        <v>1495</v>
      </c>
      <c r="AA315" s="83">
        <v>620.71535219999998</v>
      </c>
      <c r="AB315" s="21"/>
    </row>
    <row r="316" spans="1:36">
      <c r="A316" s="15" t="s">
        <v>1452</v>
      </c>
      <c r="B316" s="105">
        <v>42479</v>
      </c>
      <c r="C316" s="106">
        <v>0.35277777777777802</v>
      </c>
      <c r="D316" s="15" t="s">
        <v>2395</v>
      </c>
      <c r="E316" s="10">
        <v>67</v>
      </c>
      <c r="F316" s="15">
        <v>1</v>
      </c>
      <c r="G316" s="12">
        <v>1.4925373134328358E-2</v>
      </c>
      <c r="H316" s="13">
        <v>6.9746499000000003E-2</v>
      </c>
      <c r="I316" s="15">
        <v>314.15899999999999</v>
      </c>
      <c r="J316" s="15">
        <v>0.34873249500000003</v>
      </c>
      <c r="K316" s="15">
        <v>5</v>
      </c>
      <c r="L316" s="83">
        <v>900.8595542551891</v>
      </c>
      <c r="M316" s="15">
        <v>730</v>
      </c>
      <c r="N316" s="20" t="s">
        <v>172</v>
      </c>
      <c r="O316" s="14" t="s">
        <v>1467</v>
      </c>
      <c r="P316" s="15" t="s">
        <v>1604</v>
      </c>
      <c r="Q316" s="15" t="s">
        <v>2439</v>
      </c>
      <c r="R316" s="15"/>
      <c r="S316" s="94">
        <v>1</v>
      </c>
      <c r="T316" s="94">
        <v>1</v>
      </c>
      <c r="U316" s="15">
        <v>24.1</v>
      </c>
      <c r="V316" s="94" t="s">
        <v>1450</v>
      </c>
      <c r="W316" s="14" t="s">
        <v>2517</v>
      </c>
      <c r="X316" s="14" t="s">
        <v>2385</v>
      </c>
      <c r="Y316" s="17" t="s">
        <v>2516</v>
      </c>
      <c r="Z316" s="15" t="s">
        <v>1528</v>
      </c>
      <c r="AA316" s="83">
        <v>166.29</v>
      </c>
      <c r="AB316" s="21"/>
    </row>
    <row r="317" spans="1:36">
      <c r="A317" s="15" t="s">
        <v>1452</v>
      </c>
      <c r="B317" s="105">
        <v>42479</v>
      </c>
      <c r="C317" s="106">
        <v>0.35277777777777802</v>
      </c>
      <c r="D317" s="15" t="s">
        <v>2395</v>
      </c>
      <c r="E317" s="10">
        <v>67</v>
      </c>
      <c r="F317" s="15">
        <v>1</v>
      </c>
      <c r="G317" s="12">
        <v>1.4925373134328358E-2</v>
      </c>
      <c r="H317" s="13">
        <v>6.9746499000000003E-2</v>
      </c>
      <c r="I317" s="15">
        <v>314.15899999999999</v>
      </c>
      <c r="J317" s="15">
        <v>0.34873249500000003</v>
      </c>
      <c r="K317" s="15">
        <v>5</v>
      </c>
      <c r="L317" s="83">
        <v>900.8595542551891</v>
      </c>
      <c r="M317" s="15">
        <v>1038</v>
      </c>
      <c r="N317" s="20" t="s">
        <v>2032</v>
      </c>
      <c r="O317" s="20" t="s">
        <v>1468</v>
      </c>
      <c r="P317" s="15" t="s">
        <v>1687</v>
      </c>
      <c r="Q317" s="15" t="s">
        <v>1939</v>
      </c>
      <c r="R317" s="15"/>
      <c r="S317" s="94">
        <v>37</v>
      </c>
      <c r="T317" s="94">
        <v>37</v>
      </c>
      <c r="U317" s="15">
        <v>3.7</v>
      </c>
      <c r="V317" s="94" t="s">
        <v>1450</v>
      </c>
      <c r="W317" s="14" t="s">
        <v>2517</v>
      </c>
      <c r="X317" s="14" t="s">
        <v>2385</v>
      </c>
      <c r="Y317" s="17" t="s">
        <v>2516</v>
      </c>
      <c r="Z317" s="15" t="s">
        <v>1690</v>
      </c>
      <c r="AA317" s="83">
        <v>26.521826378333333</v>
      </c>
      <c r="AB317" s="21"/>
    </row>
    <row r="318" spans="1:36">
      <c r="A318" s="15" t="s">
        <v>1452</v>
      </c>
      <c r="B318" s="105">
        <v>42479</v>
      </c>
      <c r="C318" s="106">
        <v>0.35277777777777802</v>
      </c>
      <c r="D318" s="15" t="s">
        <v>2395</v>
      </c>
      <c r="E318" s="10">
        <v>67</v>
      </c>
      <c r="F318" s="15">
        <v>1</v>
      </c>
      <c r="G318" s="12">
        <v>1.4925373134328358E-2</v>
      </c>
      <c r="H318" s="13">
        <v>6.9746499000000003E-2</v>
      </c>
      <c r="I318" s="15">
        <v>314.15899999999999</v>
      </c>
      <c r="J318" s="15">
        <v>0.34873249500000003</v>
      </c>
      <c r="K318" s="15">
        <v>5</v>
      </c>
      <c r="L318" s="83">
        <v>900.8595542551891</v>
      </c>
      <c r="M318" s="15">
        <v>1761</v>
      </c>
      <c r="N318" s="20" t="s">
        <v>2440</v>
      </c>
      <c r="O318" s="20" t="s">
        <v>1468</v>
      </c>
      <c r="P318" s="15" t="s">
        <v>2288</v>
      </c>
      <c r="Q318" s="15" t="s">
        <v>2441</v>
      </c>
      <c r="R318" s="15"/>
      <c r="S318" s="94">
        <v>3</v>
      </c>
      <c r="T318" s="94">
        <v>3</v>
      </c>
      <c r="U318" s="15">
        <v>5.6</v>
      </c>
      <c r="V318" s="94" t="s">
        <v>1450</v>
      </c>
      <c r="W318" s="14" t="s">
        <v>2517</v>
      </c>
      <c r="X318" s="14" t="s">
        <v>2385</v>
      </c>
      <c r="Y318" s="17" t="s">
        <v>2516</v>
      </c>
      <c r="Z318" s="15" t="s">
        <v>1673</v>
      </c>
      <c r="AA318" s="83">
        <v>3.8488404487499999</v>
      </c>
      <c r="AB318" s="21"/>
    </row>
    <row r="319" spans="1:36">
      <c r="A319" s="15" t="s">
        <v>1452</v>
      </c>
      <c r="B319" s="105">
        <v>42479</v>
      </c>
      <c r="C319" s="106">
        <v>0.35277777777777802</v>
      </c>
      <c r="D319" s="15" t="s">
        <v>2395</v>
      </c>
      <c r="E319" s="10">
        <v>67</v>
      </c>
      <c r="F319" s="15">
        <v>1</v>
      </c>
      <c r="G319" s="12">
        <v>1.4925373134328358E-2</v>
      </c>
      <c r="H319" s="13">
        <v>6.9746499000000003E-2</v>
      </c>
      <c r="I319" s="15">
        <v>314.15899999999999</v>
      </c>
      <c r="J319" s="15">
        <v>0.34873249500000003</v>
      </c>
      <c r="K319" s="15">
        <v>5</v>
      </c>
      <c r="L319" s="83">
        <v>900.8595542551891</v>
      </c>
      <c r="M319" s="15">
        <v>1134</v>
      </c>
      <c r="N319" s="14" t="s">
        <v>1025</v>
      </c>
      <c r="O319" s="20" t="s">
        <v>1468</v>
      </c>
      <c r="P319" s="15" t="s">
        <v>1724</v>
      </c>
      <c r="Q319" s="15" t="s">
        <v>1922</v>
      </c>
      <c r="R319" s="15"/>
      <c r="S319" s="94">
        <v>1</v>
      </c>
      <c r="T319" s="94">
        <v>1</v>
      </c>
      <c r="U319" s="15">
        <v>14.8</v>
      </c>
      <c r="V319" s="94" t="s">
        <v>1450</v>
      </c>
      <c r="W319" s="14" t="s">
        <v>2517</v>
      </c>
      <c r="X319" s="14" t="s">
        <v>2385</v>
      </c>
      <c r="Y319" s="17" t="s">
        <v>2516</v>
      </c>
      <c r="Z319" s="15" t="s">
        <v>1677</v>
      </c>
      <c r="AA319" s="83">
        <v>27.974811753333327</v>
      </c>
      <c r="AB319" s="21"/>
    </row>
    <row r="320" spans="1:36">
      <c r="A320" s="15" t="s">
        <v>1452</v>
      </c>
      <c r="B320" s="105">
        <v>42479</v>
      </c>
      <c r="C320" s="106">
        <v>0.35277777777777802</v>
      </c>
      <c r="D320" s="15" t="s">
        <v>2395</v>
      </c>
      <c r="E320" s="10">
        <v>67</v>
      </c>
      <c r="F320" s="15">
        <v>1</v>
      </c>
      <c r="G320" s="12">
        <v>1.4925373134328358E-2</v>
      </c>
      <c r="H320" s="13">
        <v>6.9746499000000003E-2</v>
      </c>
      <c r="I320" s="15">
        <v>314.15899999999999</v>
      </c>
      <c r="J320" s="15">
        <v>0.34873249500000003</v>
      </c>
      <c r="K320" s="15">
        <v>5</v>
      </c>
      <c r="L320" s="83">
        <v>900.8595542551891</v>
      </c>
      <c r="M320" s="15">
        <v>1419</v>
      </c>
      <c r="N320" s="20" t="s">
        <v>1415</v>
      </c>
      <c r="O320" s="20" t="s">
        <v>1468</v>
      </c>
      <c r="P320" s="15" t="s">
        <v>1815</v>
      </c>
      <c r="Q320" s="15" t="s">
        <v>1934</v>
      </c>
      <c r="R320" s="15"/>
      <c r="S320" s="94">
        <v>559</v>
      </c>
      <c r="T320" s="94">
        <v>1183</v>
      </c>
      <c r="U320" s="15">
        <v>0.65</v>
      </c>
      <c r="V320" s="94" t="s">
        <v>2162</v>
      </c>
      <c r="W320" s="14" t="s">
        <v>2517</v>
      </c>
      <c r="X320" s="14" t="s">
        <v>2385</v>
      </c>
      <c r="Y320" s="17" t="s">
        <v>2516</v>
      </c>
      <c r="Z320" s="15" t="s">
        <v>1690</v>
      </c>
      <c r="AA320" s="26">
        <v>0.26808234666666664</v>
      </c>
      <c r="AB320" s="26">
        <v>0.26808234666666664</v>
      </c>
      <c r="AC320" s="26">
        <v>0.26808234666666664</v>
      </c>
      <c r="AD320" s="83">
        <v>0.26808234666666664</v>
      </c>
      <c r="AE320" s="83">
        <v>0.26808234666666664</v>
      </c>
      <c r="AF320" s="83">
        <v>6.544979166666666E-2</v>
      </c>
      <c r="AG320" s="83">
        <v>6.544979166666666E-2</v>
      </c>
      <c r="AH320" s="83">
        <v>6.544979166666666E-2</v>
      </c>
      <c r="AI320" s="83">
        <v>6.544979166666666E-2</v>
      </c>
      <c r="AJ320" s="83">
        <v>6.544979166666666E-2</v>
      </c>
    </row>
    <row r="321" spans="1:36">
      <c r="A321" s="15" t="s">
        <v>1452</v>
      </c>
      <c r="B321" s="105">
        <v>42479</v>
      </c>
      <c r="C321" s="106">
        <v>0.35277777777777802</v>
      </c>
      <c r="D321" s="15" t="s">
        <v>2395</v>
      </c>
      <c r="E321" s="10">
        <v>67</v>
      </c>
      <c r="F321" s="15">
        <v>1</v>
      </c>
      <c r="G321" s="12">
        <v>1.4925373134328358E-2</v>
      </c>
      <c r="H321" s="13">
        <v>6.9746499000000003E-2</v>
      </c>
      <c r="I321" s="15">
        <v>314.15899999999999</v>
      </c>
      <c r="J321" s="15">
        <v>0.34873249500000003</v>
      </c>
      <c r="K321" s="15">
        <v>5</v>
      </c>
      <c r="L321" s="83">
        <v>900.8595542551891</v>
      </c>
      <c r="M321" s="15">
        <v>1420</v>
      </c>
      <c r="N321" s="20" t="s">
        <v>359</v>
      </c>
      <c r="O321" s="20" t="s">
        <v>1468</v>
      </c>
      <c r="P321" s="15" t="s">
        <v>1815</v>
      </c>
      <c r="Q321" s="15" t="s">
        <v>2500</v>
      </c>
      <c r="R321" s="15"/>
      <c r="S321" s="94">
        <v>1</v>
      </c>
      <c r="T321" s="94">
        <v>4</v>
      </c>
      <c r="U321" s="15">
        <v>1.9</v>
      </c>
      <c r="V321" s="94" t="s">
        <v>2162</v>
      </c>
      <c r="W321" s="14" t="s">
        <v>2517</v>
      </c>
      <c r="X321" s="14" t="s">
        <v>2385</v>
      </c>
      <c r="Y321" s="17" t="s">
        <v>2516</v>
      </c>
      <c r="Z321" s="15" t="s">
        <v>1690</v>
      </c>
      <c r="AA321" s="83">
        <v>3.5913609683333325</v>
      </c>
      <c r="AB321" s="21"/>
    </row>
    <row r="322" spans="1:36">
      <c r="A322" s="15" t="s">
        <v>1452</v>
      </c>
      <c r="B322" s="105">
        <v>42479</v>
      </c>
      <c r="C322" s="106">
        <v>0.35277777777777802</v>
      </c>
      <c r="D322" s="15" t="s">
        <v>2395</v>
      </c>
      <c r="E322" s="10">
        <v>67</v>
      </c>
      <c r="F322" s="15">
        <v>1</v>
      </c>
      <c r="G322" s="12">
        <v>1.4925373134328358E-2</v>
      </c>
      <c r="H322" s="13">
        <v>6.9746499000000003E-2</v>
      </c>
      <c r="I322" s="15">
        <v>314.15899999999999</v>
      </c>
      <c r="J322" s="15">
        <v>0.34873249500000003</v>
      </c>
      <c r="K322" s="15">
        <v>5</v>
      </c>
      <c r="L322" s="83">
        <v>900.8595542551891</v>
      </c>
      <c r="M322" s="15">
        <v>1709</v>
      </c>
      <c r="N322" s="20" t="s">
        <v>2222</v>
      </c>
      <c r="O322" s="20" t="s">
        <v>1468</v>
      </c>
      <c r="P322" s="15" t="s">
        <v>1841</v>
      </c>
      <c r="Q322" s="15" t="s">
        <v>1893</v>
      </c>
      <c r="R322" s="15"/>
      <c r="S322" s="94">
        <v>10</v>
      </c>
      <c r="T322" s="94">
        <v>71</v>
      </c>
      <c r="U322" s="15">
        <v>1.9</v>
      </c>
      <c r="V322" s="94" t="s">
        <v>2417</v>
      </c>
      <c r="W322" s="14" t="s">
        <v>2517</v>
      </c>
      <c r="X322" s="14" t="s">
        <v>2385</v>
      </c>
      <c r="Y322" s="17" t="s">
        <v>2516</v>
      </c>
      <c r="Z322" s="15" t="s">
        <v>1498</v>
      </c>
      <c r="AA322" s="83">
        <v>1.2087267524999998</v>
      </c>
      <c r="AB322" s="21"/>
    </row>
    <row r="323" spans="1:36">
      <c r="A323" s="15" t="s">
        <v>1452</v>
      </c>
      <c r="B323" s="105">
        <v>42479</v>
      </c>
      <c r="C323" s="106">
        <v>0.35277777777777802</v>
      </c>
      <c r="D323" s="15" t="s">
        <v>2395</v>
      </c>
      <c r="E323" s="10">
        <v>67</v>
      </c>
      <c r="F323" s="15">
        <v>1</v>
      </c>
      <c r="G323" s="12">
        <v>1.4925373134328358E-2</v>
      </c>
      <c r="H323" s="13">
        <v>6.9746499000000003E-2</v>
      </c>
      <c r="I323" s="15">
        <v>314.15899999999999</v>
      </c>
      <c r="J323" s="15">
        <v>0.34873249500000003</v>
      </c>
      <c r="K323" s="15">
        <v>5</v>
      </c>
      <c r="L323" s="83">
        <v>900.8595542551891</v>
      </c>
      <c r="M323" s="15">
        <v>1519</v>
      </c>
      <c r="N323" s="14" t="s">
        <v>1164</v>
      </c>
      <c r="O323" s="20" t="s">
        <v>1468</v>
      </c>
      <c r="P323" s="15" t="s">
        <v>1850</v>
      </c>
      <c r="Q323" s="15" t="s">
        <v>1893</v>
      </c>
      <c r="R323" s="15"/>
      <c r="S323" s="94">
        <v>1</v>
      </c>
      <c r="T323" s="94">
        <v>8</v>
      </c>
      <c r="U323" s="15">
        <v>1.9</v>
      </c>
      <c r="V323" s="94" t="s">
        <v>2162</v>
      </c>
      <c r="W323" s="14" t="s">
        <v>2517</v>
      </c>
      <c r="X323" s="14" t="s">
        <v>2385</v>
      </c>
      <c r="Y323" s="17" t="s">
        <v>2516</v>
      </c>
      <c r="Z323" s="15" t="s">
        <v>1690</v>
      </c>
      <c r="AA323" s="83">
        <v>3.5913609683333325</v>
      </c>
      <c r="AB323" s="21"/>
    </row>
    <row r="324" spans="1:36">
      <c r="A324" s="15" t="s">
        <v>1452</v>
      </c>
      <c r="B324" s="105">
        <v>42479</v>
      </c>
      <c r="C324" s="106">
        <v>0.35277777777777802</v>
      </c>
      <c r="D324" s="15" t="s">
        <v>2395</v>
      </c>
      <c r="E324" s="10">
        <v>67</v>
      </c>
      <c r="F324" s="15">
        <v>1</v>
      </c>
      <c r="G324" s="12">
        <v>1.4925373134328358E-2</v>
      </c>
      <c r="H324" s="13">
        <v>6.9746499000000003E-2</v>
      </c>
      <c r="I324" s="15">
        <v>314.15899999999999</v>
      </c>
      <c r="J324" s="15">
        <v>0.34873249500000003</v>
      </c>
      <c r="K324" s="15">
        <v>5</v>
      </c>
      <c r="L324" s="83">
        <v>900.8595542551891</v>
      </c>
      <c r="M324" s="15">
        <v>1777</v>
      </c>
      <c r="N324" s="20" t="s">
        <v>2305</v>
      </c>
      <c r="O324" s="20" t="s">
        <v>1468</v>
      </c>
      <c r="P324" s="15" t="s">
        <v>1871</v>
      </c>
      <c r="Q324" s="15" t="s">
        <v>1893</v>
      </c>
      <c r="R324" s="15"/>
      <c r="S324" s="94">
        <v>1</v>
      </c>
      <c r="T324" s="94">
        <v>1</v>
      </c>
      <c r="U324" s="15">
        <v>25.9</v>
      </c>
      <c r="V324" s="94" t="s">
        <v>1450</v>
      </c>
      <c r="W324" s="14" t="s">
        <v>2517</v>
      </c>
      <c r="X324" s="14" t="s">
        <v>2385</v>
      </c>
      <c r="Y324" s="17" t="s">
        <v>2516</v>
      </c>
      <c r="Z324" s="15" t="s">
        <v>1667</v>
      </c>
      <c r="AA324" s="83">
        <v>1939.2511471666662</v>
      </c>
      <c r="AB324" s="21"/>
    </row>
    <row r="325" spans="1:36">
      <c r="A325" s="15" t="s">
        <v>1452</v>
      </c>
      <c r="B325" s="105">
        <v>42494</v>
      </c>
      <c r="C325" s="106">
        <v>0.57361111111111096</v>
      </c>
      <c r="D325" s="15" t="s">
        <v>2404</v>
      </c>
      <c r="E325" s="10">
        <v>65</v>
      </c>
      <c r="F325" s="15">
        <v>1</v>
      </c>
      <c r="G325" s="12">
        <v>1.5384615384615385E-2</v>
      </c>
      <c r="H325" s="13">
        <v>6.9746499000000003E-2</v>
      </c>
      <c r="I325" s="15">
        <v>314.15899999999999</v>
      </c>
      <c r="J325" s="15">
        <v>0.34873249500000003</v>
      </c>
      <c r="K325" s="15">
        <v>5</v>
      </c>
      <c r="L325" s="83">
        <v>900.8595542551891</v>
      </c>
      <c r="M325" s="15">
        <v>190</v>
      </c>
      <c r="N325" s="20" t="s">
        <v>2398</v>
      </c>
      <c r="O325" s="14" t="s">
        <v>1467</v>
      </c>
      <c r="P325" s="15" t="s">
        <v>1539</v>
      </c>
      <c r="Q325" s="15" t="s">
        <v>1893</v>
      </c>
      <c r="R325" s="15"/>
      <c r="S325" s="94">
        <v>8</v>
      </c>
      <c r="T325" s="94">
        <v>8</v>
      </c>
      <c r="U325" s="15">
        <v>11.1</v>
      </c>
      <c r="V325" s="94" t="s">
        <v>1450</v>
      </c>
      <c r="W325" s="14" t="s">
        <v>2518</v>
      </c>
      <c r="X325" s="14" t="s">
        <v>2385</v>
      </c>
      <c r="Y325" s="17" t="s">
        <v>2438</v>
      </c>
      <c r="Z325" s="15" t="s">
        <v>1498</v>
      </c>
      <c r="AA325" s="83">
        <v>1074.1339683224999</v>
      </c>
      <c r="AB325" s="21"/>
    </row>
    <row r="326" spans="1:36" ht="12.6" customHeight="1">
      <c r="A326" s="15" t="s">
        <v>1452</v>
      </c>
      <c r="B326" s="105">
        <v>42494</v>
      </c>
      <c r="C326" s="106">
        <v>0.57361111111111096</v>
      </c>
      <c r="D326" s="15" t="s">
        <v>2404</v>
      </c>
      <c r="E326" s="10">
        <v>65</v>
      </c>
      <c r="F326" s="15">
        <v>1</v>
      </c>
      <c r="G326" s="12">
        <v>1.5384615384615385E-2</v>
      </c>
      <c r="H326" s="13">
        <v>6.9746499000000003E-2</v>
      </c>
      <c r="I326" s="15">
        <v>314.15899999999999</v>
      </c>
      <c r="J326" s="15">
        <v>0.34873249500000003</v>
      </c>
      <c r="K326" s="15">
        <v>5</v>
      </c>
      <c r="L326" s="83">
        <v>900.8595542551891</v>
      </c>
      <c r="M326" s="15">
        <v>631</v>
      </c>
      <c r="N326" s="20" t="s">
        <v>13</v>
      </c>
      <c r="O326" s="14" t="s">
        <v>1467</v>
      </c>
      <c r="P326" s="15" t="s">
        <v>1600</v>
      </c>
      <c r="Q326" s="15" t="s">
        <v>1893</v>
      </c>
      <c r="R326" s="15"/>
      <c r="S326" s="94">
        <v>1</v>
      </c>
      <c r="T326" s="94">
        <v>1</v>
      </c>
      <c r="U326" s="15">
        <v>23.1</v>
      </c>
      <c r="V326" s="94" t="s">
        <v>1450</v>
      </c>
      <c r="W326" s="14" t="s">
        <v>2518</v>
      </c>
      <c r="X326" s="14" t="s">
        <v>2385</v>
      </c>
      <c r="Y326" s="17" t="s">
        <v>2466</v>
      </c>
      <c r="Z326" s="15" t="s">
        <v>1495</v>
      </c>
      <c r="AA326" s="83">
        <v>335.63962162500002</v>
      </c>
      <c r="AB326" s="21"/>
    </row>
    <row r="327" spans="1:36">
      <c r="A327" s="15" t="s">
        <v>1452</v>
      </c>
      <c r="B327" s="105">
        <v>42494</v>
      </c>
      <c r="C327" s="106">
        <v>0.57361111111111096</v>
      </c>
      <c r="D327" s="15" t="s">
        <v>2404</v>
      </c>
      <c r="E327" s="10">
        <v>65</v>
      </c>
      <c r="F327" s="15">
        <v>1</v>
      </c>
      <c r="G327" s="12">
        <v>1.5384615384615385E-2</v>
      </c>
      <c r="H327" s="13">
        <v>6.9746499000000003E-2</v>
      </c>
      <c r="I327" s="15">
        <v>314.15899999999999</v>
      </c>
      <c r="J327" s="15">
        <v>0.34873249500000003</v>
      </c>
      <c r="K327" s="15">
        <v>5</v>
      </c>
      <c r="L327" s="83">
        <v>900.8595542551891</v>
      </c>
      <c r="M327" s="15">
        <v>1020</v>
      </c>
      <c r="N327" s="14" t="s">
        <v>1229</v>
      </c>
      <c r="O327" s="20" t="s">
        <v>1468</v>
      </c>
      <c r="P327" s="15" t="s">
        <v>1681</v>
      </c>
      <c r="Q327" s="15" t="s">
        <v>1893</v>
      </c>
      <c r="R327" s="15"/>
      <c r="S327" s="94">
        <v>3</v>
      </c>
      <c r="T327" s="94">
        <v>3</v>
      </c>
      <c r="U327" s="15">
        <v>9.3000000000000007</v>
      </c>
      <c r="V327" s="94" t="s">
        <v>1450</v>
      </c>
      <c r="W327" s="14" t="s">
        <v>2518</v>
      </c>
      <c r="X327" s="14" t="s">
        <v>2385</v>
      </c>
      <c r="Y327" s="17" t="s">
        <v>2438</v>
      </c>
      <c r="Z327" s="15" t="s">
        <v>1690</v>
      </c>
      <c r="AA327" s="83">
        <v>266.65187602000003</v>
      </c>
      <c r="AB327" s="21"/>
    </row>
    <row r="328" spans="1:36">
      <c r="A328" s="15" t="s">
        <v>1452</v>
      </c>
      <c r="B328" s="105">
        <v>42494</v>
      </c>
      <c r="C328" s="106">
        <v>0.57361111111111096</v>
      </c>
      <c r="D328" s="15" t="s">
        <v>2404</v>
      </c>
      <c r="E328" s="10">
        <v>65</v>
      </c>
      <c r="F328" s="15">
        <v>1</v>
      </c>
      <c r="G328" s="12">
        <v>1.5384615384615385E-2</v>
      </c>
      <c r="H328" s="13">
        <v>6.9746499000000003E-2</v>
      </c>
      <c r="I328" s="15">
        <v>314.15899999999999</v>
      </c>
      <c r="J328" s="15">
        <v>0.34873249500000003</v>
      </c>
      <c r="K328" s="15">
        <v>5</v>
      </c>
      <c r="L328" s="83">
        <v>900.8595542551891</v>
      </c>
      <c r="M328" s="15">
        <v>1038</v>
      </c>
      <c r="N328" s="20" t="s">
        <v>2032</v>
      </c>
      <c r="O328" s="20" t="s">
        <v>1468</v>
      </c>
      <c r="P328" s="15" t="s">
        <v>1687</v>
      </c>
      <c r="Q328" s="15" t="s">
        <v>1939</v>
      </c>
      <c r="R328" s="15"/>
      <c r="S328" s="94">
        <v>33</v>
      </c>
      <c r="T328" s="94">
        <v>33</v>
      </c>
      <c r="U328" s="15">
        <v>3.7</v>
      </c>
      <c r="V328" s="94" t="s">
        <v>1450</v>
      </c>
      <c r="W328" s="14" t="s">
        <v>2518</v>
      </c>
      <c r="X328" s="14" t="s">
        <v>2385</v>
      </c>
      <c r="Y328" s="17" t="s">
        <v>2438</v>
      </c>
      <c r="Z328" s="15" t="s">
        <v>1690</v>
      </c>
      <c r="AA328" s="83">
        <v>26.521826378333333</v>
      </c>
      <c r="AB328" s="21"/>
    </row>
    <row r="329" spans="1:36">
      <c r="A329" s="15" t="s">
        <v>1452</v>
      </c>
      <c r="B329" s="105">
        <v>42494</v>
      </c>
      <c r="C329" s="106">
        <v>0.57361111111111096</v>
      </c>
      <c r="D329" s="15" t="s">
        <v>2404</v>
      </c>
      <c r="E329" s="10">
        <v>65</v>
      </c>
      <c r="F329" s="15">
        <v>1</v>
      </c>
      <c r="G329" s="12">
        <v>1.5384615384615385E-2</v>
      </c>
      <c r="H329" s="13">
        <v>6.9746499000000003E-2</v>
      </c>
      <c r="I329" s="15">
        <v>314.15899999999999</v>
      </c>
      <c r="J329" s="15">
        <v>0.34873249500000003</v>
      </c>
      <c r="K329" s="15">
        <v>5</v>
      </c>
      <c r="L329" s="83">
        <v>900.8595542551891</v>
      </c>
      <c r="M329" s="15">
        <v>1079</v>
      </c>
      <c r="N329" s="20" t="s">
        <v>1004</v>
      </c>
      <c r="O329" s="20" t="s">
        <v>1468</v>
      </c>
      <c r="P329" s="15" t="s">
        <v>1701</v>
      </c>
      <c r="Q329" s="15" t="s">
        <v>2519</v>
      </c>
      <c r="R329" s="15"/>
      <c r="S329" s="94">
        <v>1</v>
      </c>
      <c r="T329" s="94">
        <v>4</v>
      </c>
      <c r="U329" s="15">
        <v>3.7</v>
      </c>
      <c r="V329" s="94" t="s">
        <v>2162</v>
      </c>
      <c r="W329" s="14" t="s">
        <v>2518</v>
      </c>
      <c r="X329" s="14" t="s">
        <v>2385</v>
      </c>
      <c r="Y329" s="17" t="s">
        <v>2438</v>
      </c>
      <c r="Z329" s="15" t="s">
        <v>1702</v>
      </c>
      <c r="AA329" s="83">
        <v>13.356999999999999</v>
      </c>
      <c r="AB329" s="21"/>
    </row>
    <row r="330" spans="1:36">
      <c r="A330" s="15" t="s">
        <v>1452</v>
      </c>
      <c r="B330" s="105">
        <v>42494</v>
      </c>
      <c r="C330" s="106">
        <v>0.57361111111111096</v>
      </c>
      <c r="D330" s="15" t="s">
        <v>2404</v>
      </c>
      <c r="E330" s="10">
        <v>65</v>
      </c>
      <c r="F330" s="15">
        <v>1</v>
      </c>
      <c r="G330" s="12">
        <v>1.5384615384615385E-2</v>
      </c>
      <c r="H330" s="13">
        <v>6.9746499000000003E-2</v>
      </c>
      <c r="I330" s="15">
        <v>314.15899999999999</v>
      </c>
      <c r="J330" s="15">
        <v>0.34873249500000003</v>
      </c>
      <c r="K330" s="15">
        <v>5</v>
      </c>
      <c r="L330" s="83">
        <v>900.8595542551891</v>
      </c>
      <c r="M330" s="15">
        <v>1761</v>
      </c>
      <c r="N330" s="20" t="s">
        <v>2440</v>
      </c>
      <c r="O330" s="20" t="s">
        <v>1468</v>
      </c>
      <c r="P330" s="15" t="s">
        <v>2288</v>
      </c>
      <c r="Q330" s="15" t="s">
        <v>2441</v>
      </c>
      <c r="R330" s="15"/>
      <c r="S330" s="94">
        <v>4</v>
      </c>
      <c r="T330" s="94">
        <v>4</v>
      </c>
      <c r="U330" s="15">
        <v>5.6</v>
      </c>
      <c r="V330" s="94" t="s">
        <v>1450</v>
      </c>
      <c r="W330" s="14" t="s">
        <v>2518</v>
      </c>
      <c r="X330" s="14" t="s">
        <v>2385</v>
      </c>
      <c r="Y330" s="17" t="s">
        <v>2438</v>
      </c>
      <c r="Z330" s="15" t="s">
        <v>1673</v>
      </c>
      <c r="AA330" s="83">
        <v>18.57111658625</v>
      </c>
      <c r="AB330" s="21"/>
    </row>
    <row r="331" spans="1:36">
      <c r="A331" s="15" t="s">
        <v>1452</v>
      </c>
      <c r="B331" s="105">
        <v>42494</v>
      </c>
      <c r="C331" s="106">
        <v>0.57361111111111096</v>
      </c>
      <c r="D331" s="15" t="s">
        <v>2404</v>
      </c>
      <c r="E331" s="10">
        <v>65</v>
      </c>
      <c r="F331" s="15">
        <v>1</v>
      </c>
      <c r="G331" s="12">
        <v>1.5384615384615385E-2</v>
      </c>
      <c r="H331" s="13">
        <v>6.9746499000000003E-2</v>
      </c>
      <c r="I331" s="15">
        <v>314.15899999999999</v>
      </c>
      <c r="J331" s="15">
        <v>0.34873249500000003</v>
      </c>
      <c r="K331" s="15">
        <v>5</v>
      </c>
      <c r="L331" s="83">
        <v>900.8595542551891</v>
      </c>
      <c r="M331" s="15">
        <v>1704</v>
      </c>
      <c r="N331" s="20" t="s">
        <v>2216</v>
      </c>
      <c r="O331" s="20" t="s">
        <v>1468</v>
      </c>
      <c r="P331" s="15" t="s">
        <v>1724</v>
      </c>
      <c r="Q331" s="15" t="s">
        <v>2520</v>
      </c>
      <c r="R331" s="15"/>
      <c r="S331" s="94">
        <v>1</v>
      </c>
      <c r="T331" s="94">
        <v>1</v>
      </c>
      <c r="U331" s="15">
        <v>9.3000000000000007</v>
      </c>
      <c r="V331" s="94" t="s">
        <v>1450</v>
      </c>
      <c r="W331" s="14" t="s">
        <v>2518</v>
      </c>
      <c r="X331" s="14" t="s">
        <v>2385</v>
      </c>
      <c r="Y331" s="17" t="s">
        <v>2438</v>
      </c>
      <c r="Z331" s="15" t="s">
        <v>1677</v>
      </c>
      <c r="AA331" s="83">
        <v>17.578766844999997</v>
      </c>
      <c r="AB331" s="21"/>
    </row>
    <row r="332" spans="1:36">
      <c r="A332" s="15" t="s">
        <v>1452</v>
      </c>
      <c r="B332" s="105">
        <v>42494</v>
      </c>
      <c r="C332" s="106">
        <v>0.57361111111111096</v>
      </c>
      <c r="D332" s="15" t="s">
        <v>2404</v>
      </c>
      <c r="E332" s="10">
        <v>65</v>
      </c>
      <c r="F332" s="15">
        <v>1</v>
      </c>
      <c r="G332" s="12">
        <v>1.5384615384615385E-2</v>
      </c>
      <c r="H332" s="13">
        <v>6.9746499000000003E-2</v>
      </c>
      <c r="I332" s="15">
        <v>314.15899999999999</v>
      </c>
      <c r="J332" s="15">
        <v>0.34873249500000003</v>
      </c>
      <c r="K332" s="15">
        <v>5</v>
      </c>
      <c r="L332" s="83">
        <v>900.8595542551891</v>
      </c>
      <c r="M332" s="15">
        <v>1191</v>
      </c>
      <c r="N332" s="23" t="s">
        <v>2401</v>
      </c>
      <c r="O332" s="20" t="s">
        <v>1468</v>
      </c>
      <c r="P332" s="15" t="s">
        <v>1744</v>
      </c>
      <c r="Q332" s="15" t="s">
        <v>1893</v>
      </c>
      <c r="R332" s="15"/>
      <c r="S332" s="94">
        <v>2</v>
      </c>
      <c r="T332" s="94">
        <v>2</v>
      </c>
      <c r="U332" s="15">
        <v>16.7</v>
      </c>
      <c r="V332" s="94" t="s">
        <v>1450</v>
      </c>
      <c r="W332" s="14" t="s">
        <v>2518</v>
      </c>
      <c r="X332" s="14" t="s">
        <v>2385</v>
      </c>
      <c r="Y332" s="17" t="s">
        <v>2438</v>
      </c>
      <c r="Z332" s="15" t="s">
        <v>1745</v>
      </c>
      <c r="AA332" s="83">
        <v>538.67979792749986</v>
      </c>
      <c r="AB332" s="21"/>
    </row>
    <row r="333" spans="1:36">
      <c r="A333" s="15" t="s">
        <v>1452</v>
      </c>
      <c r="B333" s="105">
        <v>42494</v>
      </c>
      <c r="C333" s="106">
        <v>0.57361111111111096</v>
      </c>
      <c r="D333" s="15" t="s">
        <v>2404</v>
      </c>
      <c r="E333" s="10">
        <v>65</v>
      </c>
      <c r="F333" s="15">
        <v>1</v>
      </c>
      <c r="G333" s="12">
        <v>1.5384615384615385E-2</v>
      </c>
      <c r="H333" s="13">
        <v>6.9746499000000003E-2</v>
      </c>
      <c r="I333" s="15">
        <v>314.15899999999999</v>
      </c>
      <c r="J333" s="15">
        <v>0.34873249500000003</v>
      </c>
      <c r="K333" s="15">
        <v>5</v>
      </c>
      <c r="L333" s="83">
        <v>900.8595542551891</v>
      </c>
      <c r="M333" s="15">
        <v>1305</v>
      </c>
      <c r="N333" s="20" t="s">
        <v>1285</v>
      </c>
      <c r="O333" s="20" t="s">
        <v>1468</v>
      </c>
      <c r="P333" s="20" t="s">
        <v>1777</v>
      </c>
      <c r="Q333" s="15" t="s">
        <v>1893</v>
      </c>
      <c r="R333" s="15"/>
      <c r="S333" s="94">
        <v>1</v>
      </c>
      <c r="T333" s="94">
        <v>1</v>
      </c>
      <c r="U333" s="15">
        <v>7.4</v>
      </c>
      <c r="V333" s="94" t="s">
        <v>1450</v>
      </c>
      <c r="W333" s="14" t="s">
        <v>2518</v>
      </c>
      <c r="X333" s="14" t="s">
        <v>2385</v>
      </c>
      <c r="Y333" s="17" t="s">
        <v>2438</v>
      </c>
      <c r="Z333" s="15" t="s">
        <v>1693</v>
      </c>
      <c r="AA333" s="83">
        <v>212.17461102666667</v>
      </c>
      <c r="AB333" s="21"/>
    </row>
    <row r="334" spans="1:36">
      <c r="A334" s="15" t="s">
        <v>1452</v>
      </c>
      <c r="B334" s="105">
        <v>42494</v>
      </c>
      <c r="C334" s="106">
        <v>0.57361111111111096</v>
      </c>
      <c r="D334" s="15" t="s">
        <v>2404</v>
      </c>
      <c r="E334" s="10">
        <v>65</v>
      </c>
      <c r="F334" s="15">
        <v>1</v>
      </c>
      <c r="G334" s="12">
        <v>1.5384615384615385E-2</v>
      </c>
      <c r="H334" s="13">
        <v>6.9746499000000003E-2</v>
      </c>
      <c r="I334" s="15">
        <v>314.15899999999999</v>
      </c>
      <c r="J334" s="15">
        <v>0.34873249500000003</v>
      </c>
      <c r="K334" s="15">
        <v>5</v>
      </c>
      <c r="L334" s="83">
        <v>900.8595542551891</v>
      </c>
      <c r="M334" s="15">
        <v>1419</v>
      </c>
      <c r="N334" s="20" t="s">
        <v>1415</v>
      </c>
      <c r="O334" s="20" t="s">
        <v>1468</v>
      </c>
      <c r="P334" s="15" t="s">
        <v>1815</v>
      </c>
      <c r="Q334" s="15" t="s">
        <v>1934</v>
      </c>
      <c r="R334" s="15"/>
      <c r="S334" s="94">
        <v>791</v>
      </c>
      <c r="T334" s="94">
        <v>1650</v>
      </c>
      <c r="U334" s="15">
        <v>0.65</v>
      </c>
      <c r="V334" s="94" t="s">
        <v>2162</v>
      </c>
      <c r="W334" s="14" t="s">
        <v>2518</v>
      </c>
      <c r="X334" s="14" t="s">
        <v>2385</v>
      </c>
      <c r="Y334" s="17" t="s">
        <v>2438</v>
      </c>
      <c r="Z334" s="15" t="s">
        <v>1690</v>
      </c>
      <c r="AA334" s="26">
        <v>0.26808234666666664</v>
      </c>
      <c r="AB334" s="26">
        <v>0.26808234666666664</v>
      </c>
      <c r="AC334" s="26">
        <v>0.26808234666666664</v>
      </c>
      <c r="AD334" s="83">
        <v>0.26808234666666664</v>
      </c>
      <c r="AE334" s="83">
        <v>0.26808234666666664</v>
      </c>
      <c r="AF334" s="83">
        <v>6.544979166666666E-2</v>
      </c>
      <c r="AG334" s="83">
        <v>6.544979166666666E-2</v>
      </c>
      <c r="AH334" s="83">
        <v>6.544979166666666E-2</v>
      </c>
      <c r="AI334" s="83">
        <v>6.544979166666666E-2</v>
      </c>
      <c r="AJ334" s="83">
        <v>6.544979166666666E-2</v>
      </c>
    </row>
    <row r="335" spans="1:36">
      <c r="A335" s="15" t="s">
        <v>1452</v>
      </c>
      <c r="B335" s="105">
        <v>42494</v>
      </c>
      <c r="C335" s="106">
        <v>0.57361111111111096</v>
      </c>
      <c r="D335" s="15" t="s">
        <v>2404</v>
      </c>
      <c r="E335" s="10">
        <v>65</v>
      </c>
      <c r="F335" s="15">
        <v>1</v>
      </c>
      <c r="G335" s="12">
        <v>1.5384615384615385E-2</v>
      </c>
      <c r="H335" s="13">
        <v>6.9746499000000003E-2</v>
      </c>
      <c r="I335" s="15">
        <v>314.15899999999999</v>
      </c>
      <c r="J335" s="15">
        <v>0.34873249500000003</v>
      </c>
      <c r="K335" s="15">
        <v>5</v>
      </c>
      <c r="L335" s="83">
        <v>900.8595542551891</v>
      </c>
      <c r="M335" s="15">
        <v>1709</v>
      </c>
      <c r="N335" s="20" t="s">
        <v>2222</v>
      </c>
      <c r="O335" s="20" t="s">
        <v>1468</v>
      </c>
      <c r="P335" s="15" t="s">
        <v>1841</v>
      </c>
      <c r="Q335" s="15" t="s">
        <v>1893</v>
      </c>
      <c r="R335" s="15"/>
      <c r="S335" s="94">
        <v>18</v>
      </c>
      <c r="T335" s="94">
        <v>86</v>
      </c>
      <c r="U335" s="15">
        <v>1.9</v>
      </c>
      <c r="V335" s="94" t="s">
        <v>2417</v>
      </c>
      <c r="W335" s="14" t="s">
        <v>2518</v>
      </c>
      <c r="X335" s="14" t="s">
        <v>2385</v>
      </c>
      <c r="Y335" s="17" t="s">
        <v>2438</v>
      </c>
      <c r="Z335" s="15" t="s">
        <v>1498</v>
      </c>
      <c r="AA335" s="83">
        <v>1.2087267524999998</v>
      </c>
      <c r="AB335" s="21"/>
    </row>
    <row r="336" spans="1:36">
      <c r="A336" s="15" t="s">
        <v>1452</v>
      </c>
      <c r="B336" s="105">
        <v>42494</v>
      </c>
      <c r="C336" s="106">
        <v>0.57361111111111096</v>
      </c>
      <c r="D336" s="15" t="s">
        <v>2404</v>
      </c>
      <c r="E336" s="10">
        <v>65</v>
      </c>
      <c r="F336" s="15">
        <v>1</v>
      </c>
      <c r="G336" s="12">
        <v>1.5384615384615385E-2</v>
      </c>
      <c r="H336" s="13">
        <v>6.9746499000000003E-2</v>
      </c>
      <c r="I336" s="15">
        <v>314.15899999999999</v>
      </c>
      <c r="J336" s="15">
        <v>0.34873249500000003</v>
      </c>
      <c r="K336" s="15">
        <v>5</v>
      </c>
      <c r="L336" s="83">
        <v>900.8595542551891</v>
      </c>
      <c r="M336" s="15">
        <v>1519</v>
      </c>
      <c r="N336" s="14" t="s">
        <v>1164</v>
      </c>
      <c r="O336" s="20" t="s">
        <v>1468</v>
      </c>
      <c r="P336" s="15" t="s">
        <v>1850</v>
      </c>
      <c r="Q336" s="15" t="s">
        <v>1893</v>
      </c>
      <c r="R336" s="15"/>
      <c r="S336" s="94">
        <v>1</v>
      </c>
      <c r="T336" s="94">
        <v>8</v>
      </c>
      <c r="U336" s="15">
        <v>1.9</v>
      </c>
      <c r="V336" s="94" t="s">
        <v>2162</v>
      </c>
      <c r="W336" s="14" t="s">
        <v>2518</v>
      </c>
      <c r="X336" s="14" t="s">
        <v>2385</v>
      </c>
      <c r="Y336" s="17" t="s">
        <v>2438</v>
      </c>
      <c r="Z336" s="15" t="s">
        <v>1690</v>
      </c>
      <c r="AA336" s="83">
        <v>3.5913609683333325</v>
      </c>
      <c r="AB336" s="21"/>
    </row>
    <row r="337" spans="1:28">
      <c r="A337" s="15" t="s">
        <v>1452</v>
      </c>
      <c r="B337" s="105">
        <v>42467</v>
      </c>
      <c r="C337" s="106">
        <v>0.40625</v>
      </c>
      <c r="D337" s="15" t="s">
        <v>2430</v>
      </c>
      <c r="E337" s="10">
        <v>65</v>
      </c>
      <c r="F337" s="15">
        <v>5</v>
      </c>
      <c r="G337" s="12">
        <v>7.6923076923076927E-2</v>
      </c>
      <c r="H337" s="13">
        <v>6.9746499000000003E-2</v>
      </c>
      <c r="I337" s="15">
        <v>314.15899999999999</v>
      </c>
      <c r="J337" s="15">
        <v>0.34873249500000003</v>
      </c>
      <c r="K337" s="15">
        <v>5</v>
      </c>
      <c r="L337" s="83">
        <v>180.17191085103781</v>
      </c>
      <c r="M337" s="15">
        <v>44</v>
      </c>
      <c r="N337" s="20" t="s">
        <v>21</v>
      </c>
      <c r="O337" s="14" t="s">
        <v>1467</v>
      </c>
      <c r="P337" s="15" t="s">
        <v>1496</v>
      </c>
      <c r="Q337" s="15" t="s">
        <v>2499</v>
      </c>
      <c r="R337" s="15"/>
      <c r="S337" s="94">
        <v>1</v>
      </c>
      <c r="T337" s="94">
        <v>1</v>
      </c>
      <c r="U337" s="15">
        <v>10.199999999999999</v>
      </c>
      <c r="V337" s="94" t="s">
        <v>1450</v>
      </c>
      <c r="W337" s="14" t="s">
        <v>2524</v>
      </c>
      <c r="X337" s="14" t="s">
        <v>2385</v>
      </c>
      <c r="Y337" s="17" t="s">
        <v>2493</v>
      </c>
      <c r="Z337" s="15" t="s">
        <v>1495</v>
      </c>
      <c r="AA337" s="83">
        <v>88.922704949999982</v>
      </c>
      <c r="AB337" s="21"/>
    </row>
    <row r="338" spans="1:28">
      <c r="A338" s="15" t="s">
        <v>1452</v>
      </c>
      <c r="B338" s="105">
        <v>42467</v>
      </c>
      <c r="C338" s="106">
        <v>0.40625</v>
      </c>
      <c r="D338" s="15" t="s">
        <v>2430</v>
      </c>
      <c r="E338" s="10">
        <v>65</v>
      </c>
      <c r="F338" s="15">
        <v>5</v>
      </c>
      <c r="G338" s="12">
        <v>7.6923076923076927E-2</v>
      </c>
      <c r="H338" s="13">
        <v>6.9746499000000003E-2</v>
      </c>
      <c r="I338" s="15">
        <v>314.15899999999999</v>
      </c>
      <c r="J338" s="15">
        <v>0.34873249500000003</v>
      </c>
      <c r="K338" s="15">
        <v>5</v>
      </c>
      <c r="L338" s="83">
        <v>180.17191085103781</v>
      </c>
      <c r="M338" s="15">
        <v>74</v>
      </c>
      <c r="N338" s="20" t="s">
        <v>47</v>
      </c>
      <c r="O338" s="14" t="s">
        <v>1467</v>
      </c>
      <c r="P338" s="15" t="s">
        <v>1503</v>
      </c>
      <c r="Q338" s="15" t="s">
        <v>1893</v>
      </c>
      <c r="R338" s="15"/>
      <c r="S338" s="94">
        <v>1</v>
      </c>
      <c r="T338" s="94">
        <v>1</v>
      </c>
      <c r="U338" s="15">
        <v>10.199999999999999</v>
      </c>
      <c r="V338" s="94" t="s">
        <v>1450</v>
      </c>
      <c r="W338" s="14" t="s">
        <v>2524</v>
      </c>
      <c r="X338" s="14" t="s">
        <v>2385</v>
      </c>
      <c r="Y338" s="17" t="s">
        <v>2493</v>
      </c>
      <c r="Z338" s="15" t="s">
        <v>1504</v>
      </c>
      <c r="AA338" s="83">
        <v>19.041894767899656</v>
      </c>
      <c r="AB338" s="21"/>
    </row>
    <row r="339" spans="1:28">
      <c r="A339" s="15" t="s">
        <v>1452</v>
      </c>
      <c r="B339" s="105">
        <v>42467</v>
      </c>
      <c r="C339" s="106">
        <v>0.40625</v>
      </c>
      <c r="D339" s="15" t="s">
        <v>2430</v>
      </c>
      <c r="E339" s="10">
        <v>65</v>
      </c>
      <c r="F339" s="15">
        <v>5</v>
      </c>
      <c r="G339" s="12">
        <v>7.6923076923076927E-2</v>
      </c>
      <c r="H339" s="13">
        <v>6.9746499000000003E-2</v>
      </c>
      <c r="I339" s="15">
        <v>314.15899999999999</v>
      </c>
      <c r="J339" s="15">
        <v>0.34873249500000003</v>
      </c>
      <c r="K339" s="15">
        <v>5</v>
      </c>
      <c r="L339" s="83">
        <v>180.17191085103781</v>
      </c>
      <c r="M339" s="15">
        <v>182</v>
      </c>
      <c r="N339" s="20" t="s">
        <v>459</v>
      </c>
      <c r="O339" s="14" t="s">
        <v>1467</v>
      </c>
      <c r="P339" s="15" t="s">
        <v>1539</v>
      </c>
      <c r="Q339" s="15" t="s">
        <v>1902</v>
      </c>
      <c r="R339" s="15"/>
      <c r="S339" s="94">
        <v>1</v>
      </c>
      <c r="T339" s="94">
        <v>1</v>
      </c>
      <c r="U339" s="15">
        <v>18.5</v>
      </c>
      <c r="V339" s="94" t="s">
        <v>1450</v>
      </c>
      <c r="W339" s="14" t="s">
        <v>2524</v>
      </c>
      <c r="X339" s="14" t="s">
        <v>2385</v>
      </c>
      <c r="Y339" s="17" t="s">
        <v>2493</v>
      </c>
      <c r="Z339" s="15" t="s">
        <v>1498</v>
      </c>
      <c r="AA339" s="83">
        <v>3225.6275324999997</v>
      </c>
      <c r="AB339" s="21"/>
    </row>
    <row r="340" spans="1:28">
      <c r="A340" s="15" t="s">
        <v>1452</v>
      </c>
      <c r="B340" s="105">
        <v>42467</v>
      </c>
      <c r="C340" s="106">
        <v>0.40625</v>
      </c>
      <c r="D340" s="15" t="s">
        <v>2430</v>
      </c>
      <c r="E340" s="10">
        <v>65</v>
      </c>
      <c r="F340" s="15">
        <v>5</v>
      </c>
      <c r="G340" s="12">
        <v>7.6923076923076927E-2</v>
      </c>
      <c r="H340" s="13">
        <v>6.9746499000000003E-2</v>
      </c>
      <c r="I340" s="15">
        <v>314.15899999999999</v>
      </c>
      <c r="J340" s="15">
        <v>0.34873249500000003</v>
      </c>
      <c r="K340" s="15">
        <v>5</v>
      </c>
      <c r="L340" s="83">
        <v>180.17191085103781</v>
      </c>
      <c r="M340" s="15">
        <v>190</v>
      </c>
      <c r="N340" s="20" t="s">
        <v>2398</v>
      </c>
      <c r="O340" s="14" t="s">
        <v>1467</v>
      </c>
      <c r="P340" s="15" t="s">
        <v>1539</v>
      </c>
      <c r="Q340" s="15" t="s">
        <v>1893</v>
      </c>
      <c r="R340" s="15"/>
      <c r="S340" s="94">
        <v>3</v>
      </c>
      <c r="T340" s="94">
        <v>3</v>
      </c>
      <c r="U340" s="15">
        <v>8.3000000000000007</v>
      </c>
      <c r="V340" s="94" t="s">
        <v>1450</v>
      </c>
      <c r="W340" s="14" t="s">
        <v>2524</v>
      </c>
      <c r="X340" s="14" t="s">
        <v>2385</v>
      </c>
      <c r="Y340" s="17" t="s">
        <v>2493</v>
      </c>
      <c r="Z340" s="15" t="s">
        <v>1498</v>
      </c>
      <c r="AA340" s="83">
        <v>216.42413510000003</v>
      </c>
      <c r="AB340" s="21"/>
    </row>
    <row r="341" spans="1:28">
      <c r="A341" s="15" t="s">
        <v>1452</v>
      </c>
      <c r="B341" s="105">
        <v>42467</v>
      </c>
      <c r="C341" s="106">
        <v>0.40625</v>
      </c>
      <c r="D341" s="15" t="s">
        <v>2430</v>
      </c>
      <c r="E341" s="10">
        <v>65</v>
      </c>
      <c r="F341" s="15">
        <v>5</v>
      </c>
      <c r="G341" s="12">
        <v>7.6923076923076927E-2</v>
      </c>
      <c r="H341" s="13">
        <v>6.9746499000000003E-2</v>
      </c>
      <c r="I341" s="15">
        <v>314.15899999999999</v>
      </c>
      <c r="J341" s="15">
        <v>0.34873249500000003</v>
      </c>
      <c r="K341" s="15">
        <v>5</v>
      </c>
      <c r="L341" s="83">
        <v>180.17191085103781</v>
      </c>
      <c r="M341" s="15">
        <v>248</v>
      </c>
      <c r="N341" s="20" t="s">
        <v>74</v>
      </c>
      <c r="O341" s="14" t="s">
        <v>1467</v>
      </c>
      <c r="P341" s="15" t="s">
        <v>1547</v>
      </c>
      <c r="Q341" s="15" t="s">
        <v>2521</v>
      </c>
      <c r="R341" s="15"/>
      <c r="S341" s="94">
        <v>1</v>
      </c>
      <c r="T341" s="94">
        <v>1</v>
      </c>
      <c r="U341" s="15">
        <v>38.9</v>
      </c>
      <c r="V341" s="94" t="s">
        <v>1450</v>
      </c>
      <c r="W341" s="14" t="s">
        <v>2524</v>
      </c>
      <c r="X341" s="14" t="s">
        <v>2385</v>
      </c>
      <c r="Y341" s="17" t="s">
        <v>2493</v>
      </c>
      <c r="Z341" s="15" t="s">
        <v>1504</v>
      </c>
      <c r="AA341" s="83">
        <v>1854.3648225163085</v>
      </c>
      <c r="AB341" s="21"/>
    </row>
    <row r="342" spans="1:28">
      <c r="A342" s="15" t="s">
        <v>1452</v>
      </c>
      <c r="B342" s="105">
        <v>42467</v>
      </c>
      <c r="C342" s="106">
        <v>0.40625</v>
      </c>
      <c r="D342" s="15" t="s">
        <v>2430</v>
      </c>
      <c r="E342" s="10">
        <v>65</v>
      </c>
      <c r="F342" s="15">
        <v>5</v>
      </c>
      <c r="G342" s="12">
        <v>7.6923076923076927E-2</v>
      </c>
      <c r="H342" s="13">
        <v>6.9746499000000003E-2</v>
      </c>
      <c r="I342" s="15">
        <v>314.15899999999999</v>
      </c>
      <c r="J342" s="15">
        <v>0.34873249500000003</v>
      </c>
      <c r="K342" s="15">
        <v>5</v>
      </c>
      <c r="L342" s="83">
        <v>180.17191085103781</v>
      </c>
      <c r="M342" s="15">
        <v>464</v>
      </c>
      <c r="N342" s="20" t="s">
        <v>126</v>
      </c>
      <c r="O342" s="14" t="s">
        <v>1467</v>
      </c>
      <c r="P342" s="15" t="s">
        <v>1577</v>
      </c>
      <c r="Q342" s="15" t="s">
        <v>1893</v>
      </c>
      <c r="R342" s="15"/>
      <c r="S342" s="94">
        <v>1</v>
      </c>
      <c r="T342" s="94">
        <v>1</v>
      </c>
      <c r="U342" s="15">
        <v>13</v>
      </c>
      <c r="V342" s="94" t="s">
        <v>1450</v>
      </c>
      <c r="W342" s="14" t="s">
        <v>2524</v>
      </c>
      <c r="X342" s="14" t="s">
        <v>2385</v>
      </c>
      <c r="Y342" s="17" t="s">
        <v>2522</v>
      </c>
      <c r="Z342" s="15" t="s">
        <v>1578</v>
      </c>
      <c r="AA342" s="83">
        <v>223.10901166666665</v>
      </c>
      <c r="AB342" s="21"/>
    </row>
    <row r="343" spans="1:28">
      <c r="A343" s="15" t="s">
        <v>1452</v>
      </c>
      <c r="B343" s="105">
        <v>42467</v>
      </c>
      <c r="C343" s="106">
        <v>0.40625</v>
      </c>
      <c r="D343" s="15" t="s">
        <v>2430</v>
      </c>
      <c r="E343" s="10">
        <v>65</v>
      </c>
      <c r="F343" s="15">
        <v>5</v>
      </c>
      <c r="G343" s="12">
        <v>7.6923076923076927E-2</v>
      </c>
      <c r="H343" s="13">
        <v>6.9746499000000003E-2</v>
      </c>
      <c r="I343" s="15">
        <v>314.15899999999999</v>
      </c>
      <c r="J343" s="15">
        <v>0.34873249500000003</v>
      </c>
      <c r="K343" s="15">
        <v>5</v>
      </c>
      <c r="L343" s="83">
        <v>180.17191085103781</v>
      </c>
      <c r="M343" s="15">
        <v>540</v>
      </c>
      <c r="N343" s="20" t="s">
        <v>30</v>
      </c>
      <c r="O343" s="14" t="s">
        <v>1467</v>
      </c>
      <c r="P343" s="15" t="s">
        <v>1598</v>
      </c>
      <c r="Q343" s="15" t="s">
        <v>1910</v>
      </c>
      <c r="R343" s="15"/>
      <c r="S343" s="94">
        <v>2</v>
      </c>
      <c r="T343" s="94">
        <v>2</v>
      </c>
      <c r="U343" s="15">
        <v>24.1</v>
      </c>
      <c r="V343" s="94" t="s">
        <v>2162</v>
      </c>
      <c r="W343" s="14" t="s">
        <v>2524</v>
      </c>
      <c r="X343" s="14" t="s">
        <v>2385</v>
      </c>
      <c r="Y343" s="17" t="s">
        <v>2493</v>
      </c>
      <c r="Z343" s="15" t="s">
        <v>1498</v>
      </c>
      <c r="AA343" s="83">
        <v>6478.1352944374994</v>
      </c>
      <c r="AB343" s="21"/>
    </row>
    <row r="344" spans="1:28" ht="12.6" customHeight="1">
      <c r="A344" s="15" t="s">
        <v>1452</v>
      </c>
      <c r="B344" s="105">
        <v>42467</v>
      </c>
      <c r="C344" s="106">
        <v>0.40625</v>
      </c>
      <c r="D344" s="15" t="s">
        <v>2430</v>
      </c>
      <c r="E344" s="10">
        <v>65</v>
      </c>
      <c r="F344" s="15">
        <v>5</v>
      </c>
      <c r="G344" s="12">
        <v>7.6923076923076927E-2</v>
      </c>
      <c r="H344" s="13">
        <v>6.9746499000000003E-2</v>
      </c>
      <c r="I344" s="15">
        <v>314.15899999999999</v>
      </c>
      <c r="J344" s="15">
        <v>0.34873249500000003</v>
      </c>
      <c r="K344" s="15">
        <v>5</v>
      </c>
      <c r="L344" s="83">
        <v>180.17191085103781</v>
      </c>
      <c r="M344" s="15">
        <v>631</v>
      </c>
      <c r="N344" s="20" t="s">
        <v>13</v>
      </c>
      <c r="O344" s="14" t="s">
        <v>1467</v>
      </c>
      <c r="P344" s="15" t="s">
        <v>1600</v>
      </c>
      <c r="Q344" s="15" t="s">
        <v>1893</v>
      </c>
      <c r="R344" s="15"/>
      <c r="S344" s="94">
        <v>2</v>
      </c>
      <c r="T344" s="94">
        <v>2</v>
      </c>
      <c r="U344" s="15">
        <v>27.8</v>
      </c>
      <c r="V344" s="94" t="s">
        <v>1450</v>
      </c>
      <c r="W344" s="14" t="s">
        <v>2524</v>
      </c>
      <c r="X344" s="14" t="s">
        <v>2385</v>
      </c>
      <c r="Y344" s="17" t="s">
        <v>2523</v>
      </c>
      <c r="Z344" s="15" t="s">
        <v>1495</v>
      </c>
      <c r="AA344" s="83">
        <v>1131.0038159000001</v>
      </c>
      <c r="AB344" s="21"/>
    </row>
    <row r="345" spans="1:28">
      <c r="A345" s="15" t="s">
        <v>1452</v>
      </c>
      <c r="B345" s="105">
        <v>42467</v>
      </c>
      <c r="C345" s="106">
        <v>0.40625</v>
      </c>
      <c r="D345" s="15" t="s">
        <v>2430</v>
      </c>
      <c r="E345" s="10">
        <v>65</v>
      </c>
      <c r="F345" s="15">
        <v>5</v>
      </c>
      <c r="G345" s="12">
        <v>7.6923076923076927E-2</v>
      </c>
      <c r="H345" s="13">
        <v>6.9746499000000003E-2</v>
      </c>
      <c r="I345" s="15">
        <v>314.15899999999999</v>
      </c>
      <c r="J345" s="15">
        <v>0.34873249500000003</v>
      </c>
      <c r="K345" s="15">
        <v>5</v>
      </c>
      <c r="L345" s="83">
        <v>180.17191085103781</v>
      </c>
      <c r="M345" s="15">
        <v>664</v>
      </c>
      <c r="N345" s="20" t="s">
        <v>158</v>
      </c>
      <c r="O345" s="14" t="s">
        <v>1467</v>
      </c>
      <c r="P345" s="15" t="s">
        <v>1604</v>
      </c>
      <c r="Q345" s="15" t="s">
        <v>1911</v>
      </c>
      <c r="R345" s="15"/>
      <c r="S345" s="94">
        <v>1</v>
      </c>
      <c r="T345" s="94">
        <v>1</v>
      </c>
      <c r="U345" s="15">
        <v>72.2</v>
      </c>
      <c r="V345" s="94" t="s">
        <v>1450</v>
      </c>
      <c r="W345" s="14" t="s">
        <v>2524</v>
      </c>
      <c r="X345" s="14" t="s">
        <v>2385</v>
      </c>
      <c r="Y345" s="17" t="s">
        <v>2493</v>
      </c>
      <c r="Z345" s="15" t="s">
        <v>1528</v>
      </c>
      <c r="AA345" s="83">
        <v>400.71000000000004</v>
      </c>
      <c r="AB345" s="21"/>
    </row>
    <row r="346" spans="1:28">
      <c r="A346" s="15" t="s">
        <v>1452</v>
      </c>
      <c r="B346" s="105">
        <v>42467</v>
      </c>
      <c r="C346" s="106">
        <v>0.40625</v>
      </c>
      <c r="D346" s="15" t="s">
        <v>2430</v>
      </c>
      <c r="E346" s="10">
        <v>65</v>
      </c>
      <c r="F346" s="15">
        <v>5</v>
      </c>
      <c r="G346" s="12">
        <v>7.6923076923076927E-2</v>
      </c>
      <c r="H346" s="13">
        <v>6.9746499000000003E-2</v>
      </c>
      <c r="I346" s="15">
        <v>314.15899999999999</v>
      </c>
      <c r="J346" s="15">
        <v>0.34873249500000003</v>
      </c>
      <c r="K346" s="15">
        <v>5</v>
      </c>
      <c r="L346" s="83">
        <v>180.17191085103781</v>
      </c>
      <c r="M346" s="15">
        <v>713</v>
      </c>
      <c r="N346" s="20" t="s">
        <v>169</v>
      </c>
      <c r="O346" s="14" t="s">
        <v>1467</v>
      </c>
      <c r="P346" s="15" t="s">
        <v>1604</v>
      </c>
      <c r="Q346" s="15" t="s">
        <v>2475</v>
      </c>
      <c r="R346" s="15"/>
      <c r="S346" s="94">
        <v>5</v>
      </c>
      <c r="T346" s="94">
        <v>5</v>
      </c>
      <c r="U346" s="15">
        <v>13</v>
      </c>
      <c r="V346" s="94" t="s">
        <v>1450</v>
      </c>
      <c r="W346" s="14" t="s">
        <v>2524</v>
      </c>
      <c r="X346" s="14" t="s">
        <v>2385</v>
      </c>
      <c r="Y346" s="17" t="s">
        <v>2493</v>
      </c>
      <c r="Z346" s="15" t="s">
        <v>1528</v>
      </c>
      <c r="AA346" s="83">
        <v>72.150000000000006</v>
      </c>
      <c r="AB346" s="21"/>
    </row>
    <row r="347" spans="1:28">
      <c r="A347" s="15" t="s">
        <v>1452</v>
      </c>
      <c r="B347" s="105">
        <v>42467</v>
      </c>
      <c r="C347" s="106">
        <v>0.40625</v>
      </c>
      <c r="D347" s="15" t="s">
        <v>2430</v>
      </c>
      <c r="E347" s="10">
        <v>65</v>
      </c>
      <c r="F347" s="15">
        <v>5</v>
      </c>
      <c r="G347" s="12">
        <v>7.6923076923076927E-2</v>
      </c>
      <c r="H347" s="13">
        <v>6.9746499000000003E-2</v>
      </c>
      <c r="I347" s="15">
        <v>314.15899999999999</v>
      </c>
      <c r="J347" s="15">
        <v>0.34873249500000003</v>
      </c>
      <c r="K347" s="15">
        <v>5</v>
      </c>
      <c r="L347" s="83">
        <v>180.17191085103781</v>
      </c>
      <c r="M347" s="15">
        <v>1031</v>
      </c>
      <c r="N347" s="20" t="s">
        <v>16</v>
      </c>
      <c r="O347" s="20" t="s">
        <v>1468</v>
      </c>
      <c r="P347" s="15" t="s">
        <v>1684</v>
      </c>
      <c r="Q347" s="15" t="s">
        <v>1893</v>
      </c>
      <c r="R347" s="15"/>
      <c r="S347" s="94">
        <v>2</v>
      </c>
      <c r="T347" s="94">
        <v>2</v>
      </c>
      <c r="U347" s="15">
        <v>9.3000000000000007</v>
      </c>
      <c r="V347" s="94" t="s">
        <v>1450</v>
      </c>
      <c r="W347" s="14" t="s">
        <v>2524</v>
      </c>
      <c r="X347" s="14" t="s">
        <v>2385</v>
      </c>
      <c r="Y347" s="17" t="s">
        <v>2493</v>
      </c>
      <c r="Z347" s="15" t="s">
        <v>1690</v>
      </c>
      <c r="AA347" s="83">
        <v>126.60607699999998</v>
      </c>
      <c r="AB347" s="21"/>
    </row>
    <row r="348" spans="1:28">
      <c r="A348" s="15" t="s">
        <v>1452</v>
      </c>
      <c r="B348" s="105">
        <v>42467</v>
      </c>
      <c r="C348" s="106">
        <v>0.40625</v>
      </c>
      <c r="D348" s="15" t="s">
        <v>2430</v>
      </c>
      <c r="E348" s="10">
        <v>65</v>
      </c>
      <c r="F348" s="15">
        <v>5</v>
      </c>
      <c r="G348" s="12">
        <v>7.6923076923076927E-2</v>
      </c>
      <c r="H348" s="13">
        <v>6.9746499000000003E-2</v>
      </c>
      <c r="I348" s="15">
        <v>314.15899999999999</v>
      </c>
      <c r="J348" s="15">
        <v>0.34873249500000003</v>
      </c>
      <c r="K348" s="15">
        <v>5</v>
      </c>
      <c r="L348" s="83">
        <v>180.17191085103781</v>
      </c>
      <c r="M348" s="15">
        <v>1037</v>
      </c>
      <c r="N348" s="20" t="s">
        <v>431</v>
      </c>
      <c r="O348" s="20" t="s">
        <v>1468</v>
      </c>
      <c r="P348" s="15" t="s">
        <v>1687</v>
      </c>
      <c r="Q348" s="15" t="s">
        <v>1893</v>
      </c>
      <c r="R348" s="15"/>
      <c r="S348" s="94">
        <v>54</v>
      </c>
      <c r="T348" s="94">
        <v>54</v>
      </c>
      <c r="U348" s="15">
        <v>4.5999999999999996</v>
      </c>
      <c r="V348" s="94" t="s">
        <v>1450</v>
      </c>
      <c r="W348" s="14" t="s">
        <v>2524</v>
      </c>
      <c r="X348" s="14" t="s">
        <v>2385</v>
      </c>
      <c r="Y348" s="17" t="s">
        <v>2493</v>
      </c>
      <c r="Z348" s="15" t="s">
        <v>1690</v>
      </c>
      <c r="AA348" s="83">
        <v>50.964967373333316</v>
      </c>
      <c r="AB348" s="21"/>
    </row>
    <row r="349" spans="1:28">
      <c r="A349" s="15" t="s">
        <v>1452</v>
      </c>
      <c r="B349" s="105">
        <v>42467</v>
      </c>
      <c r="C349" s="106">
        <v>0.40625</v>
      </c>
      <c r="D349" s="15" t="s">
        <v>2430</v>
      </c>
      <c r="E349" s="10">
        <v>65</v>
      </c>
      <c r="F349" s="15">
        <v>5</v>
      </c>
      <c r="G349" s="12">
        <v>7.6923076923076927E-2</v>
      </c>
      <c r="H349" s="13">
        <v>6.9746499000000003E-2</v>
      </c>
      <c r="I349" s="15">
        <v>314.15899999999999</v>
      </c>
      <c r="J349" s="15">
        <v>0.34873249500000003</v>
      </c>
      <c r="K349" s="15">
        <v>5</v>
      </c>
      <c r="L349" s="83">
        <v>180.17191085103781</v>
      </c>
      <c r="M349" s="15">
        <v>1132</v>
      </c>
      <c r="N349" s="20" t="s">
        <v>423</v>
      </c>
      <c r="O349" s="20" t="s">
        <v>1468</v>
      </c>
      <c r="P349" s="15" t="s">
        <v>1724</v>
      </c>
      <c r="Q349" s="15" t="s">
        <v>2427</v>
      </c>
      <c r="R349" s="15"/>
      <c r="S349" s="94">
        <v>1</v>
      </c>
      <c r="T349" s="94">
        <v>1</v>
      </c>
      <c r="U349" s="15">
        <v>29.6</v>
      </c>
      <c r="V349" s="94" t="s">
        <v>1450</v>
      </c>
      <c r="W349" s="14" t="s">
        <v>2524</v>
      </c>
      <c r="X349" s="14" t="s">
        <v>2385</v>
      </c>
      <c r="Y349" s="17" t="s">
        <v>2493</v>
      </c>
      <c r="Z349" s="15" t="s">
        <v>1677</v>
      </c>
      <c r="AA349" s="83">
        <v>55.949623506666654</v>
      </c>
      <c r="AB349" s="21"/>
    </row>
    <row r="350" spans="1:28">
      <c r="A350" s="15" t="s">
        <v>1452</v>
      </c>
      <c r="B350" s="105">
        <v>42467</v>
      </c>
      <c r="C350" s="106">
        <v>0.40625</v>
      </c>
      <c r="D350" s="15" t="s">
        <v>2430</v>
      </c>
      <c r="E350" s="10">
        <v>65</v>
      </c>
      <c r="F350" s="15">
        <v>5</v>
      </c>
      <c r="G350" s="12">
        <v>7.6923076923076927E-2</v>
      </c>
      <c r="H350" s="13">
        <v>6.9746499000000003E-2</v>
      </c>
      <c r="I350" s="15">
        <v>314.15899999999999</v>
      </c>
      <c r="J350" s="15">
        <v>0.34873249500000003</v>
      </c>
      <c r="K350" s="15">
        <v>5</v>
      </c>
      <c r="L350" s="83">
        <v>180.17191085103781</v>
      </c>
      <c r="M350" s="15">
        <v>1134</v>
      </c>
      <c r="N350" s="14" t="s">
        <v>1025</v>
      </c>
      <c r="O350" s="20" t="s">
        <v>1468</v>
      </c>
      <c r="P350" s="15" t="s">
        <v>1724</v>
      </c>
      <c r="Q350" s="15" t="s">
        <v>1922</v>
      </c>
      <c r="R350" s="15"/>
      <c r="S350" s="94">
        <v>1</v>
      </c>
      <c r="T350" s="94">
        <v>1</v>
      </c>
      <c r="U350" s="15">
        <v>12</v>
      </c>
      <c r="V350" s="94" t="s">
        <v>1450</v>
      </c>
      <c r="W350" s="14" t="s">
        <v>2524</v>
      </c>
      <c r="X350" s="14" t="s">
        <v>2385</v>
      </c>
      <c r="Y350" s="17" t="s">
        <v>2493</v>
      </c>
      <c r="Z350" s="15" t="s">
        <v>1677</v>
      </c>
      <c r="AA350" s="83">
        <v>22.682279799999996</v>
      </c>
      <c r="AB350" s="21"/>
    </row>
    <row r="351" spans="1:28">
      <c r="A351" s="15" t="s">
        <v>1452</v>
      </c>
      <c r="B351" s="105">
        <v>42467</v>
      </c>
      <c r="C351" s="106">
        <v>0.40625</v>
      </c>
      <c r="D351" s="15" t="s">
        <v>2430</v>
      </c>
      <c r="E351" s="10">
        <v>65</v>
      </c>
      <c r="F351" s="15">
        <v>5</v>
      </c>
      <c r="G351" s="12">
        <v>7.6923076923076927E-2</v>
      </c>
      <c r="H351" s="13">
        <v>6.9746499000000003E-2</v>
      </c>
      <c r="I351" s="15">
        <v>314.15899999999999</v>
      </c>
      <c r="J351" s="15">
        <v>0.34873249500000003</v>
      </c>
      <c r="K351" s="15">
        <v>5</v>
      </c>
      <c r="L351" s="83">
        <v>180.17191085103781</v>
      </c>
      <c r="M351" s="15">
        <v>1305</v>
      </c>
      <c r="N351" s="20" t="s">
        <v>1285</v>
      </c>
      <c r="O351" s="20" t="s">
        <v>1468</v>
      </c>
      <c r="P351" s="20" t="s">
        <v>1777</v>
      </c>
      <c r="Q351" s="15" t="s">
        <v>1893</v>
      </c>
      <c r="R351" s="15"/>
      <c r="S351" s="94">
        <v>1</v>
      </c>
      <c r="T351" s="94">
        <v>1</v>
      </c>
      <c r="U351" s="15">
        <v>5.6</v>
      </c>
      <c r="V351" s="94" t="s">
        <v>1450</v>
      </c>
      <c r="W351" s="14" t="s">
        <v>2524</v>
      </c>
      <c r="X351" s="14" t="s">
        <v>2385</v>
      </c>
      <c r="Y351" s="17" t="s">
        <v>2493</v>
      </c>
      <c r="Z351" s="15" t="s">
        <v>1693</v>
      </c>
      <c r="AA351" s="83">
        <v>91.952244906666635</v>
      </c>
      <c r="AB351" s="21"/>
    </row>
    <row r="352" spans="1:28">
      <c r="A352" s="15" t="s">
        <v>1452</v>
      </c>
      <c r="B352" s="105">
        <v>42467</v>
      </c>
      <c r="C352" s="106">
        <v>0.40625</v>
      </c>
      <c r="D352" s="15" t="s">
        <v>2430</v>
      </c>
      <c r="E352" s="10">
        <v>65</v>
      </c>
      <c r="F352" s="15">
        <v>5</v>
      </c>
      <c r="G352" s="12">
        <v>7.6923076923076927E-2</v>
      </c>
      <c r="H352" s="13">
        <v>6.9746499000000003E-2</v>
      </c>
      <c r="I352" s="15">
        <v>314.15899999999999</v>
      </c>
      <c r="J352" s="15">
        <v>0.34873249500000003</v>
      </c>
      <c r="K352" s="15">
        <v>5</v>
      </c>
      <c r="L352" s="83">
        <v>180.17191085103781</v>
      </c>
      <c r="M352" s="15">
        <v>1733</v>
      </c>
      <c r="N352" s="20" t="s">
        <v>2452</v>
      </c>
      <c r="O352" s="20" t="s">
        <v>1468</v>
      </c>
      <c r="P352" s="15" t="s">
        <v>1800</v>
      </c>
      <c r="Q352" s="15" t="s">
        <v>2453</v>
      </c>
      <c r="R352" s="15"/>
      <c r="S352" s="94">
        <v>3</v>
      </c>
      <c r="T352" s="94">
        <v>3</v>
      </c>
      <c r="U352" s="15">
        <v>7.4</v>
      </c>
      <c r="V352" s="94" t="s">
        <v>1450</v>
      </c>
      <c r="W352" s="14" t="s">
        <v>2524</v>
      </c>
      <c r="X352" s="14" t="s">
        <v>2385</v>
      </c>
      <c r="Y352" s="17" t="s">
        <v>2493</v>
      </c>
      <c r="Z352" s="15" t="s">
        <v>1787</v>
      </c>
      <c r="AA352" s="83">
        <v>172.0334684</v>
      </c>
      <c r="AB352" s="21"/>
    </row>
    <row r="353" spans="1:36">
      <c r="A353" s="15" t="s">
        <v>1452</v>
      </c>
      <c r="B353" s="105">
        <v>42467</v>
      </c>
      <c r="C353" s="106">
        <v>0.40625</v>
      </c>
      <c r="D353" s="15" t="s">
        <v>2430</v>
      </c>
      <c r="E353" s="10">
        <v>65</v>
      </c>
      <c r="F353" s="15">
        <v>5</v>
      </c>
      <c r="G353" s="12">
        <v>7.6923076923076927E-2</v>
      </c>
      <c r="H353" s="13">
        <v>6.9746499000000003E-2</v>
      </c>
      <c r="I353" s="15">
        <v>314.15899999999999</v>
      </c>
      <c r="J353" s="15">
        <v>0.34873249500000003</v>
      </c>
      <c r="K353" s="15">
        <v>5</v>
      </c>
      <c r="L353" s="83">
        <v>180.17191085103781</v>
      </c>
      <c r="M353" s="15">
        <v>1419</v>
      </c>
      <c r="N353" s="20" t="s">
        <v>1415</v>
      </c>
      <c r="O353" s="20" t="s">
        <v>1468</v>
      </c>
      <c r="P353" s="15" t="s">
        <v>1815</v>
      </c>
      <c r="Q353" s="15" t="s">
        <v>1934</v>
      </c>
      <c r="R353" s="15"/>
      <c r="S353" s="94">
        <v>543</v>
      </c>
      <c r="T353" s="94">
        <v>1139</v>
      </c>
      <c r="U353" s="15">
        <v>0.65</v>
      </c>
      <c r="V353" s="94" t="s">
        <v>2162</v>
      </c>
      <c r="W353" s="14" t="s">
        <v>2524</v>
      </c>
      <c r="X353" s="14" t="s">
        <v>2385</v>
      </c>
      <c r="Y353" s="17" t="s">
        <v>2493</v>
      </c>
      <c r="Z353" s="15" t="s">
        <v>1690</v>
      </c>
      <c r="AA353" s="26">
        <v>0.26808234666666664</v>
      </c>
      <c r="AB353" s="26">
        <v>0.26808234666666664</v>
      </c>
      <c r="AC353" s="26">
        <v>0.26808234666666664</v>
      </c>
      <c r="AD353" s="83">
        <v>0.26808234666666664</v>
      </c>
      <c r="AE353" s="83">
        <v>0.26808234666666664</v>
      </c>
      <c r="AF353" s="83">
        <v>6.544979166666666E-2</v>
      </c>
      <c r="AG353" s="83">
        <v>6.544979166666666E-2</v>
      </c>
      <c r="AH353" s="83">
        <v>6.544979166666666E-2</v>
      </c>
      <c r="AI353" s="83">
        <v>6.544979166666666E-2</v>
      </c>
      <c r="AJ353" s="83">
        <v>6.544979166666666E-2</v>
      </c>
    </row>
    <row r="354" spans="1:36">
      <c r="A354" s="15" t="s">
        <v>1452</v>
      </c>
      <c r="B354" s="105">
        <v>42467</v>
      </c>
      <c r="C354" s="106">
        <v>0.40625</v>
      </c>
      <c r="D354" s="15" t="s">
        <v>2430</v>
      </c>
      <c r="E354" s="10">
        <v>65</v>
      </c>
      <c r="F354" s="15">
        <v>5</v>
      </c>
      <c r="G354" s="12">
        <v>7.6923076923076927E-2</v>
      </c>
      <c r="H354" s="13">
        <v>6.9746499000000003E-2</v>
      </c>
      <c r="I354" s="15">
        <v>314.15899999999999</v>
      </c>
      <c r="J354" s="15">
        <v>0.34873249500000003</v>
      </c>
      <c r="K354" s="15">
        <v>5</v>
      </c>
      <c r="L354" s="83">
        <v>180.17191085103781</v>
      </c>
      <c r="M354" s="15">
        <v>1420</v>
      </c>
      <c r="N354" s="20" t="s">
        <v>359</v>
      </c>
      <c r="O354" s="20" t="s">
        <v>1468</v>
      </c>
      <c r="P354" s="15" t="s">
        <v>1815</v>
      </c>
      <c r="Q354" s="15" t="s">
        <v>2500</v>
      </c>
      <c r="R354" s="15"/>
      <c r="S354" s="94">
        <v>1</v>
      </c>
      <c r="T354" s="94">
        <v>2</v>
      </c>
      <c r="U354" s="15">
        <v>2.8</v>
      </c>
      <c r="V354" s="94" t="s">
        <v>2162</v>
      </c>
      <c r="W354" s="14" t="s">
        <v>2524</v>
      </c>
      <c r="X354" s="14" t="s">
        <v>2385</v>
      </c>
      <c r="Y354" s="17" t="s">
        <v>2493</v>
      </c>
      <c r="Z354" s="15" t="s">
        <v>1690</v>
      </c>
      <c r="AA354" s="83">
        <v>11.494030613333329</v>
      </c>
      <c r="AB354" s="21"/>
    </row>
    <row r="355" spans="1:36">
      <c r="A355" s="15" t="s">
        <v>1452</v>
      </c>
      <c r="B355" s="105">
        <v>42494</v>
      </c>
      <c r="C355" s="106">
        <v>0.44583333333333303</v>
      </c>
      <c r="D355" s="15" t="s">
        <v>2395</v>
      </c>
      <c r="E355" s="10">
        <v>67</v>
      </c>
      <c r="F355" s="15">
        <v>1</v>
      </c>
      <c r="G355" s="12">
        <v>1.4925373134328358E-2</v>
      </c>
      <c r="H355" s="13">
        <v>6.9746499000000003E-2</v>
      </c>
      <c r="I355" s="15">
        <v>314.15899999999999</v>
      </c>
      <c r="J355" s="15">
        <v>0.34873249500000003</v>
      </c>
      <c r="K355" s="15">
        <v>5</v>
      </c>
      <c r="L355" s="83">
        <v>900.8595542551891</v>
      </c>
      <c r="M355" s="15">
        <v>1038</v>
      </c>
      <c r="N355" s="20" t="s">
        <v>2032</v>
      </c>
      <c r="O355" s="20" t="s">
        <v>1468</v>
      </c>
      <c r="P355" s="15" t="s">
        <v>1687</v>
      </c>
      <c r="Q355" s="15" t="s">
        <v>1939</v>
      </c>
      <c r="R355" s="15"/>
      <c r="S355" s="94">
        <v>36</v>
      </c>
      <c r="T355" s="94">
        <v>36</v>
      </c>
      <c r="U355" s="15">
        <v>3.7</v>
      </c>
      <c r="V355" s="94" t="s">
        <v>1450</v>
      </c>
      <c r="W355" s="14" t="s">
        <v>2525</v>
      </c>
      <c r="X355" s="14" t="s">
        <v>2385</v>
      </c>
      <c r="Y355" s="17" t="s">
        <v>2406</v>
      </c>
      <c r="Z355" s="15" t="s">
        <v>1690</v>
      </c>
      <c r="AA355" s="83">
        <v>26.521826378333333</v>
      </c>
      <c r="AB355" s="21"/>
    </row>
    <row r="356" spans="1:36">
      <c r="A356" s="15" t="s">
        <v>1452</v>
      </c>
      <c r="B356" s="105">
        <v>42494</v>
      </c>
      <c r="C356" s="106">
        <v>0.44583333333333303</v>
      </c>
      <c r="D356" s="15" t="s">
        <v>2395</v>
      </c>
      <c r="E356" s="10">
        <v>67</v>
      </c>
      <c r="F356" s="15">
        <v>1</v>
      </c>
      <c r="G356" s="12">
        <v>1.4925373134328358E-2</v>
      </c>
      <c r="H356" s="13">
        <v>6.9746499000000003E-2</v>
      </c>
      <c r="I356" s="15">
        <v>314.15899999999999</v>
      </c>
      <c r="J356" s="15">
        <v>0.34873249500000003</v>
      </c>
      <c r="K356" s="15">
        <v>5</v>
      </c>
      <c r="L356" s="83">
        <v>900.8595542551891</v>
      </c>
      <c r="M356" s="15">
        <v>1761</v>
      </c>
      <c r="N356" s="20" t="s">
        <v>2440</v>
      </c>
      <c r="O356" s="20" t="s">
        <v>1468</v>
      </c>
      <c r="P356" s="15" t="s">
        <v>2288</v>
      </c>
      <c r="Q356" s="15" t="s">
        <v>2441</v>
      </c>
      <c r="R356" s="15"/>
      <c r="S356" s="94">
        <v>6</v>
      </c>
      <c r="T356" s="94">
        <v>6</v>
      </c>
      <c r="U356" s="15">
        <v>3.7</v>
      </c>
      <c r="V356" s="94" t="s">
        <v>1450</v>
      </c>
      <c r="W356" s="14" t="s">
        <v>2525</v>
      </c>
      <c r="X356" s="14" t="s">
        <v>2385</v>
      </c>
      <c r="Y356" s="17" t="s">
        <v>2406</v>
      </c>
      <c r="Z356" s="15" t="s">
        <v>1673</v>
      </c>
      <c r="AA356" s="83">
        <v>13.184075133750001</v>
      </c>
      <c r="AB356" s="21"/>
    </row>
    <row r="357" spans="1:36">
      <c r="A357" s="15" t="s">
        <v>1452</v>
      </c>
      <c r="B357" s="105">
        <v>42494</v>
      </c>
      <c r="C357" s="106">
        <v>0.44583333333333303</v>
      </c>
      <c r="D357" s="15" t="s">
        <v>2395</v>
      </c>
      <c r="E357" s="10">
        <v>67</v>
      </c>
      <c r="F357" s="15">
        <v>1</v>
      </c>
      <c r="G357" s="12">
        <v>1.4925373134328358E-2</v>
      </c>
      <c r="H357" s="13">
        <v>6.9746499000000003E-2</v>
      </c>
      <c r="I357" s="15">
        <v>314.15899999999999</v>
      </c>
      <c r="J357" s="15">
        <v>0.34873249500000003</v>
      </c>
      <c r="K357" s="15">
        <v>5</v>
      </c>
      <c r="L357" s="83">
        <v>900.8595542551891</v>
      </c>
      <c r="M357" s="15">
        <v>1119</v>
      </c>
      <c r="N357" s="14" t="s">
        <v>1262</v>
      </c>
      <c r="O357" s="20" t="s">
        <v>1468</v>
      </c>
      <c r="P357" s="15" t="s">
        <v>1720</v>
      </c>
      <c r="Q357" s="15" t="s">
        <v>2470</v>
      </c>
      <c r="R357" s="15"/>
      <c r="S357" s="94">
        <v>1</v>
      </c>
      <c r="T357" s="94">
        <v>1</v>
      </c>
      <c r="U357" s="15">
        <v>5.6</v>
      </c>
      <c r="V357" s="94" t="s">
        <v>1450</v>
      </c>
      <c r="W357" s="14" t="s">
        <v>2525</v>
      </c>
      <c r="X357" s="14" t="s">
        <v>2385</v>
      </c>
      <c r="Y357" s="17" t="s">
        <v>2406</v>
      </c>
      <c r="Z357" s="15" t="s">
        <v>1667</v>
      </c>
      <c r="AA357" s="83">
        <v>16.42004373333333</v>
      </c>
      <c r="AB357" s="21"/>
    </row>
    <row r="358" spans="1:36">
      <c r="A358" s="15" t="s">
        <v>1452</v>
      </c>
      <c r="B358" s="105">
        <v>42494</v>
      </c>
      <c r="C358" s="106">
        <v>0.44583333333333303</v>
      </c>
      <c r="D358" s="15" t="s">
        <v>2395</v>
      </c>
      <c r="E358" s="10">
        <v>67</v>
      </c>
      <c r="F358" s="15">
        <v>1</v>
      </c>
      <c r="G358" s="12">
        <v>1.4925373134328358E-2</v>
      </c>
      <c r="H358" s="13">
        <v>6.9746499000000003E-2</v>
      </c>
      <c r="I358" s="15">
        <v>314.15899999999999</v>
      </c>
      <c r="J358" s="15">
        <v>0.34873249500000003</v>
      </c>
      <c r="K358" s="15">
        <v>5</v>
      </c>
      <c r="L358" s="83">
        <v>900.8595542551891</v>
      </c>
      <c r="M358" s="15">
        <v>1136</v>
      </c>
      <c r="N358" s="14" t="s">
        <v>1235</v>
      </c>
      <c r="O358" s="20" t="s">
        <v>1468</v>
      </c>
      <c r="P358" s="15" t="s">
        <v>1724</v>
      </c>
      <c r="Q358" s="15" t="s">
        <v>2412</v>
      </c>
      <c r="R358" s="15"/>
      <c r="S358" s="94">
        <v>1</v>
      </c>
      <c r="T358" s="94">
        <v>1</v>
      </c>
      <c r="U358" s="15">
        <v>27.8</v>
      </c>
      <c r="V358" s="94" t="s">
        <v>1450</v>
      </c>
      <c r="W358" s="14" t="s">
        <v>2525</v>
      </c>
      <c r="X358" s="14" t="s">
        <v>2385</v>
      </c>
      <c r="Y358" s="17" t="s">
        <v>2406</v>
      </c>
      <c r="Z358" s="15" t="s">
        <v>1677</v>
      </c>
      <c r="AA358" s="83">
        <v>52.547281536666652</v>
      </c>
      <c r="AB358" s="21"/>
    </row>
    <row r="359" spans="1:36">
      <c r="A359" s="15" t="s">
        <v>1452</v>
      </c>
      <c r="B359" s="105">
        <v>42494</v>
      </c>
      <c r="C359" s="106">
        <v>0.44583333333333303</v>
      </c>
      <c r="D359" s="15" t="s">
        <v>2395</v>
      </c>
      <c r="E359" s="10">
        <v>67</v>
      </c>
      <c r="F359" s="15">
        <v>1</v>
      </c>
      <c r="G359" s="12">
        <v>1.4925373134328358E-2</v>
      </c>
      <c r="H359" s="13">
        <v>6.9746499000000003E-2</v>
      </c>
      <c r="I359" s="15">
        <v>314.15899999999999</v>
      </c>
      <c r="J359" s="15">
        <v>0.34873249500000003</v>
      </c>
      <c r="K359" s="15">
        <v>5</v>
      </c>
      <c r="L359" s="83">
        <v>900.8595542551891</v>
      </c>
      <c r="M359" s="15">
        <v>1305</v>
      </c>
      <c r="N359" s="20" t="s">
        <v>1285</v>
      </c>
      <c r="O359" s="20" t="s">
        <v>1468</v>
      </c>
      <c r="P359" s="20" t="s">
        <v>1777</v>
      </c>
      <c r="Q359" s="15" t="s">
        <v>1893</v>
      </c>
      <c r="R359" s="15"/>
      <c r="S359" s="94">
        <v>2</v>
      </c>
      <c r="T359" s="94">
        <v>2</v>
      </c>
      <c r="U359" s="15">
        <v>5.6</v>
      </c>
      <c r="V359" s="94" t="s">
        <v>1450</v>
      </c>
      <c r="W359" s="14" t="s">
        <v>2525</v>
      </c>
      <c r="X359" s="14" t="s">
        <v>2385</v>
      </c>
      <c r="Y359" s="17" t="s">
        <v>2406</v>
      </c>
      <c r="Z359" s="15" t="s">
        <v>1693</v>
      </c>
      <c r="AA359" s="83">
        <v>91.952244906666635</v>
      </c>
      <c r="AB359" s="21"/>
    </row>
    <row r="360" spans="1:36">
      <c r="A360" s="15" t="s">
        <v>1452</v>
      </c>
      <c r="B360" s="105">
        <v>42494</v>
      </c>
      <c r="C360" s="106">
        <v>0.44583333333333303</v>
      </c>
      <c r="D360" s="15" t="s">
        <v>2395</v>
      </c>
      <c r="E360" s="10">
        <v>67</v>
      </c>
      <c r="F360" s="15">
        <v>1</v>
      </c>
      <c r="G360" s="12">
        <v>1.4925373134328358E-2</v>
      </c>
      <c r="H360" s="13">
        <v>6.9746499000000003E-2</v>
      </c>
      <c r="I360" s="15">
        <v>314.15899999999999</v>
      </c>
      <c r="J360" s="15">
        <v>0.34873249500000003</v>
      </c>
      <c r="K360" s="15">
        <v>5</v>
      </c>
      <c r="L360" s="83">
        <v>900.8595542551891</v>
      </c>
      <c r="M360" s="15">
        <v>1419</v>
      </c>
      <c r="N360" s="20" t="s">
        <v>1415</v>
      </c>
      <c r="O360" s="20" t="s">
        <v>1468</v>
      </c>
      <c r="P360" s="15" t="s">
        <v>1815</v>
      </c>
      <c r="Q360" s="15" t="s">
        <v>1934</v>
      </c>
      <c r="R360" s="15"/>
      <c r="S360" s="94">
        <v>699</v>
      </c>
      <c r="T360" s="94">
        <v>1511</v>
      </c>
      <c r="U360" s="15">
        <v>0.65</v>
      </c>
      <c r="V360" s="94" t="s">
        <v>2162</v>
      </c>
      <c r="W360" s="14" t="s">
        <v>2525</v>
      </c>
      <c r="X360" s="14" t="s">
        <v>2385</v>
      </c>
      <c r="Y360" s="17" t="s">
        <v>2406</v>
      </c>
      <c r="Z360" s="15" t="s">
        <v>1690</v>
      </c>
      <c r="AA360" s="26">
        <v>0.26808234666666664</v>
      </c>
      <c r="AB360" s="26">
        <v>0.26808234666666664</v>
      </c>
      <c r="AC360" s="26">
        <v>0.26808234666666664</v>
      </c>
      <c r="AD360" s="83">
        <v>0.26808234666666664</v>
      </c>
      <c r="AE360" s="83">
        <v>0.26808234666666664</v>
      </c>
      <c r="AF360" s="83">
        <v>6.544979166666666E-2</v>
      </c>
      <c r="AG360" s="83">
        <v>6.544979166666666E-2</v>
      </c>
      <c r="AH360" s="83">
        <v>6.544979166666666E-2</v>
      </c>
      <c r="AI360" s="83">
        <v>6.544979166666666E-2</v>
      </c>
      <c r="AJ360" s="83">
        <v>6.544979166666666E-2</v>
      </c>
    </row>
    <row r="361" spans="1:36">
      <c r="A361" s="15" t="s">
        <v>1452</v>
      </c>
      <c r="B361" s="105">
        <v>42494</v>
      </c>
      <c r="C361" s="106">
        <v>0.44583333333333303</v>
      </c>
      <c r="D361" s="15" t="s">
        <v>2395</v>
      </c>
      <c r="E361" s="10">
        <v>67</v>
      </c>
      <c r="F361" s="15">
        <v>1</v>
      </c>
      <c r="G361" s="12">
        <v>1.4925373134328358E-2</v>
      </c>
      <c r="H361" s="13">
        <v>6.9746499000000003E-2</v>
      </c>
      <c r="I361" s="15">
        <v>314.15899999999999</v>
      </c>
      <c r="J361" s="15">
        <v>0.34873249500000003</v>
      </c>
      <c r="K361" s="15">
        <v>5</v>
      </c>
      <c r="L361" s="83">
        <v>900.8595542551891</v>
      </c>
      <c r="M361" s="15">
        <v>1709</v>
      </c>
      <c r="N361" s="20" t="s">
        <v>2222</v>
      </c>
      <c r="O361" s="20" t="s">
        <v>1468</v>
      </c>
      <c r="P361" s="15" t="s">
        <v>1841</v>
      </c>
      <c r="Q361" s="15" t="s">
        <v>1893</v>
      </c>
      <c r="R361" s="15"/>
      <c r="S361" s="94">
        <v>22</v>
      </c>
      <c r="T361" s="94">
        <v>126</v>
      </c>
      <c r="U361" s="15">
        <v>1.9</v>
      </c>
      <c r="V361" s="94" t="s">
        <v>2417</v>
      </c>
      <c r="W361" s="14" t="s">
        <v>2525</v>
      </c>
      <c r="X361" s="14" t="s">
        <v>2385</v>
      </c>
      <c r="Y361" s="17" t="s">
        <v>2406</v>
      </c>
      <c r="Z361" s="15" t="s">
        <v>1498</v>
      </c>
      <c r="AA361" s="83">
        <v>1.2087267524999998</v>
      </c>
      <c r="AB361" s="21"/>
    </row>
    <row r="362" spans="1:36">
      <c r="A362" s="15" t="s">
        <v>1452</v>
      </c>
      <c r="B362" s="105">
        <v>42494</v>
      </c>
      <c r="C362" s="106">
        <v>0.44583333333333303</v>
      </c>
      <c r="D362" s="15" t="s">
        <v>2395</v>
      </c>
      <c r="E362" s="10">
        <v>67</v>
      </c>
      <c r="F362" s="15">
        <v>1</v>
      </c>
      <c r="G362" s="12">
        <v>1.4925373134328358E-2</v>
      </c>
      <c r="H362" s="13">
        <v>6.9746499000000003E-2</v>
      </c>
      <c r="I362" s="15">
        <v>314.15899999999999</v>
      </c>
      <c r="J362" s="15">
        <v>0.34873249500000003</v>
      </c>
      <c r="K362" s="15">
        <v>5</v>
      </c>
      <c r="L362" s="83">
        <v>900.8595542551891</v>
      </c>
      <c r="M362" s="15">
        <v>1519</v>
      </c>
      <c r="N362" s="14" t="s">
        <v>1164</v>
      </c>
      <c r="O362" s="20" t="s">
        <v>1468</v>
      </c>
      <c r="P362" s="15" t="s">
        <v>1850</v>
      </c>
      <c r="Q362" s="15" t="s">
        <v>1893</v>
      </c>
      <c r="R362" s="15"/>
      <c r="S362" s="94">
        <v>1</v>
      </c>
      <c r="T362" s="94">
        <v>16</v>
      </c>
      <c r="U362" s="15">
        <v>1.9</v>
      </c>
      <c r="V362" s="94" t="s">
        <v>2162</v>
      </c>
      <c r="W362" s="14" t="s">
        <v>2525</v>
      </c>
      <c r="X362" s="14" t="s">
        <v>2385</v>
      </c>
      <c r="Y362" s="17" t="s">
        <v>2406</v>
      </c>
      <c r="Z362" s="15" t="s">
        <v>1690</v>
      </c>
      <c r="AA362" s="83">
        <v>3.5913609683333325</v>
      </c>
      <c r="AB362" s="21"/>
    </row>
    <row r="363" spans="1:36">
      <c r="A363" s="15" t="s">
        <v>1452</v>
      </c>
      <c r="B363" s="105">
        <v>42495</v>
      </c>
      <c r="C363" s="106">
        <v>0.37013888888888902</v>
      </c>
      <c r="D363" s="15" t="s">
        <v>2430</v>
      </c>
      <c r="E363" s="10">
        <v>66</v>
      </c>
      <c r="F363" s="15">
        <v>3</v>
      </c>
      <c r="G363" s="12">
        <v>4.5454545454545456E-2</v>
      </c>
      <c r="H363" s="13">
        <v>6.9746499000000003E-2</v>
      </c>
      <c r="I363" s="15">
        <v>314.15899999999999</v>
      </c>
      <c r="J363" s="15">
        <v>0.48822549300000001</v>
      </c>
      <c r="K363" s="15">
        <v>7</v>
      </c>
      <c r="L363" s="83">
        <v>214.49037006075932</v>
      </c>
      <c r="M363" s="15">
        <v>86</v>
      </c>
      <c r="N363" s="20" t="s">
        <v>22</v>
      </c>
      <c r="O363" s="14" t="s">
        <v>1467</v>
      </c>
      <c r="P363" s="15" t="s">
        <v>2510</v>
      </c>
      <c r="Q363" s="15" t="s">
        <v>2511</v>
      </c>
      <c r="R363" s="15"/>
      <c r="S363" s="94">
        <v>1</v>
      </c>
      <c r="T363" s="94">
        <v>1</v>
      </c>
      <c r="U363" s="15">
        <v>0</v>
      </c>
      <c r="V363" s="94" t="s">
        <v>1450</v>
      </c>
      <c r="W363" s="14" t="s">
        <v>2531</v>
      </c>
      <c r="X363" s="14" t="s">
        <v>2385</v>
      </c>
      <c r="Y363" s="17" t="s">
        <v>2526</v>
      </c>
      <c r="Z363" s="14" t="s">
        <v>1510</v>
      </c>
      <c r="AA363" s="83">
        <v>631.54999999999995</v>
      </c>
    </row>
    <row r="364" spans="1:36">
      <c r="A364" s="15" t="s">
        <v>1452</v>
      </c>
      <c r="B364" s="105">
        <v>42495</v>
      </c>
      <c r="C364" s="106">
        <v>0.37013888888888902</v>
      </c>
      <c r="D364" s="15" t="s">
        <v>2430</v>
      </c>
      <c r="E364" s="10">
        <v>66</v>
      </c>
      <c r="F364" s="15">
        <v>3</v>
      </c>
      <c r="G364" s="12">
        <v>4.5454545454545456E-2</v>
      </c>
      <c r="H364" s="13">
        <v>6.9746499000000003E-2</v>
      </c>
      <c r="I364" s="15">
        <v>314.15899999999999</v>
      </c>
      <c r="J364" s="15">
        <v>0.48822549300000001</v>
      </c>
      <c r="K364" s="15">
        <v>7</v>
      </c>
      <c r="L364" s="83">
        <v>214.49037006075932</v>
      </c>
      <c r="M364" s="15">
        <v>190</v>
      </c>
      <c r="N364" s="20" t="s">
        <v>2398</v>
      </c>
      <c r="O364" s="14" t="s">
        <v>1467</v>
      </c>
      <c r="P364" s="15" t="s">
        <v>1539</v>
      </c>
      <c r="Q364" s="15" t="s">
        <v>1893</v>
      </c>
      <c r="R364" s="15"/>
      <c r="S364" s="94">
        <v>2</v>
      </c>
      <c r="T364" s="94">
        <v>2</v>
      </c>
      <c r="U364" s="15">
        <v>12</v>
      </c>
      <c r="V364" s="94" t="s">
        <v>1450</v>
      </c>
      <c r="W364" s="14" t="s">
        <v>2531</v>
      </c>
      <c r="X364" s="14" t="s">
        <v>2385</v>
      </c>
      <c r="Y364" s="17" t="s">
        <v>2526</v>
      </c>
      <c r="Z364" s="15" t="s">
        <v>1498</v>
      </c>
      <c r="AA364" s="83">
        <v>791.68067999999994</v>
      </c>
      <c r="AB364" s="21"/>
    </row>
    <row r="365" spans="1:36" ht="12" customHeight="1">
      <c r="A365" s="15" t="s">
        <v>1452</v>
      </c>
      <c r="B365" s="105">
        <v>42495</v>
      </c>
      <c r="C365" s="106">
        <v>0.37013888888888902</v>
      </c>
      <c r="D365" s="15" t="s">
        <v>2430</v>
      </c>
      <c r="E365" s="10">
        <v>66</v>
      </c>
      <c r="F365" s="15">
        <v>3</v>
      </c>
      <c r="G365" s="12">
        <v>4.5454545454545456E-2</v>
      </c>
      <c r="H365" s="13">
        <v>6.9746499000000003E-2</v>
      </c>
      <c r="I365" s="15">
        <v>314.15899999999999</v>
      </c>
      <c r="J365" s="15">
        <v>0.48822549300000001</v>
      </c>
      <c r="K365" s="15">
        <v>7</v>
      </c>
      <c r="L365" s="83">
        <v>214.49037006075932</v>
      </c>
      <c r="M365" s="15">
        <v>309</v>
      </c>
      <c r="N365" s="20" t="s">
        <v>355</v>
      </c>
      <c r="O365" s="14" t="s">
        <v>1467</v>
      </c>
      <c r="P365" s="15" t="s">
        <v>1563</v>
      </c>
      <c r="Q365" s="15" t="s">
        <v>2527</v>
      </c>
      <c r="R365" s="15"/>
      <c r="S365" s="94">
        <v>2</v>
      </c>
      <c r="T365" s="94">
        <v>2</v>
      </c>
      <c r="U365" s="15">
        <v>25.9</v>
      </c>
      <c r="V365" s="94" t="s">
        <v>1450</v>
      </c>
      <c r="W365" s="14" t="s">
        <v>2531</v>
      </c>
      <c r="X365" s="14" t="s">
        <v>2385</v>
      </c>
      <c r="Y365" s="17" t="s">
        <v>2526</v>
      </c>
      <c r="Z365" s="15" t="s">
        <v>1504</v>
      </c>
      <c r="AA365" s="83">
        <v>862.53660873182241</v>
      </c>
      <c r="AB365" s="21"/>
    </row>
    <row r="366" spans="1:36">
      <c r="A366" s="15" t="s">
        <v>1452</v>
      </c>
      <c r="B366" s="105">
        <v>42495</v>
      </c>
      <c r="C366" s="106">
        <v>0.37013888888888902</v>
      </c>
      <c r="D366" s="15" t="s">
        <v>2430</v>
      </c>
      <c r="E366" s="10">
        <v>66</v>
      </c>
      <c r="F366" s="15">
        <v>3</v>
      </c>
      <c r="G366" s="12">
        <v>4.5454545454545456E-2</v>
      </c>
      <c r="H366" s="13">
        <v>6.9746499000000003E-2</v>
      </c>
      <c r="I366" s="15">
        <v>314.15899999999999</v>
      </c>
      <c r="J366" s="15">
        <v>0.48822549300000001</v>
      </c>
      <c r="K366" s="15">
        <v>7</v>
      </c>
      <c r="L366" s="83">
        <v>214.49037006075932</v>
      </c>
      <c r="M366" s="15">
        <v>183</v>
      </c>
      <c r="N366" s="20" t="s">
        <v>2528</v>
      </c>
      <c r="O366" s="14" t="s">
        <v>1467</v>
      </c>
      <c r="P366" s="15" t="s">
        <v>2530</v>
      </c>
      <c r="Q366" s="15" t="s">
        <v>2529</v>
      </c>
      <c r="R366" s="15"/>
      <c r="S366" s="94">
        <v>1</v>
      </c>
      <c r="T366" s="94">
        <v>1</v>
      </c>
      <c r="U366" s="15">
        <v>9.3000000000000007</v>
      </c>
      <c r="V366" s="94" t="s">
        <v>1450</v>
      </c>
      <c r="W366" s="14" t="s">
        <v>2531</v>
      </c>
      <c r="X366" s="14" t="s">
        <v>2385</v>
      </c>
      <c r="Y366" s="17" t="s">
        <v>2526</v>
      </c>
      <c r="Z366" s="15" t="s">
        <v>1498</v>
      </c>
      <c r="AA366" s="83">
        <v>407.57417865000002</v>
      </c>
      <c r="AB366" s="21"/>
    </row>
    <row r="367" spans="1:36">
      <c r="A367" s="15" t="s">
        <v>1452</v>
      </c>
      <c r="B367" s="105">
        <v>42495</v>
      </c>
      <c r="C367" s="106">
        <v>0.37013888888888902</v>
      </c>
      <c r="D367" s="15" t="s">
        <v>2430</v>
      </c>
      <c r="E367" s="10">
        <v>66</v>
      </c>
      <c r="F367" s="15">
        <v>3</v>
      </c>
      <c r="G367" s="12">
        <v>4.5454545454545456E-2</v>
      </c>
      <c r="H367" s="13">
        <v>6.9746499000000003E-2</v>
      </c>
      <c r="I367" s="15">
        <v>314.15899999999999</v>
      </c>
      <c r="J367" s="15">
        <v>0.48822549300000001</v>
      </c>
      <c r="K367" s="15">
        <v>7</v>
      </c>
      <c r="L367" s="83">
        <v>214.49037006075932</v>
      </c>
      <c r="M367" s="15">
        <v>730</v>
      </c>
      <c r="N367" s="20" t="s">
        <v>172</v>
      </c>
      <c r="O367" s="14" t="s">
        <v>1467</v>
      </c>
      <c r="P367" s="15" t="s">
        <v>1604</v>
      </c>
      <c r="Q367" s="15" t="s">
        <v>2439</v>
      </c>
      <c r="R367" s="15"/>
      <c r="S367" s="94">
        <v>1</v>
      </c>
      <c r="T367" s="94">
        <v>1</v>
      </c>
      <c r="U367" s="15">
        <v>44.4</v>
      </c>
      <c r="V367" s="94" t="s">
        <v>1450</v>
      </c>
      <c r="W367" s="14" t="s">
        <v>2531</v>
      </c>
      <c r="X367" s="14" t="s">
        <v>2385</v>
      </c>
      <c r="Y367" s="17" t="s">
        <v>2526</v>
      </c>
      <c r="Z367" s="15" t="s">
        <v>1528</v>
      </c>
      <c r="AA367" s="83">
        <v>246.42000000000002</v>
      </c>
      <c r="AB367" s="21"/>
    </row>
    <row r="368" spans="1:36">
      <c r="A368" s="15" t="s">
        <v>1452</v>
      </c>
      <c r="B368" s="105">
        <v>42495</v>
      </c>
      <c r="C368" s="106">
        <v>0.37013888888888902</v>
      </c>
      <c r="D368" s="15" t="s">
        <v>2430</v>
      </c>
      <c r="E368" s="10">
        <v>66</v>
      </c>
      <c r="F368" s="15">
        <v>3</v>
      </c>
      <c r="G368" s="12">
        <v>4.5454545454545456E-2</v>
      </c>
      <c r="H368" s="13">
        <v>6.9746499000000003E-2</v>
      </c>
      <c r="I368" s="15">
        <v>314.15899999999999</v>
      </c>
      <c r="J368" s="15">
        <v>0.48822549300000001</v>
      </c>
      <c r="K368" s="15">
        <v>7</v>
      </c>
      <c r="L368" s="83">
        <v>214.49037006075932</v>
      </c>
      <c r="M368" s="15">
        <v>1038</v>
      </c>
      <c r="N368" s="20" t="s">
        <v>2032</v>
      </c>
      <c r="O368" s="20" t="s">
        <v>1468</v>
      </c>
      <c r="P368" s="15" t="s">
        <v>1687</v>
      </c>
      <c r="Q368" s="15" t="s">
        <v>1939</v>
      </c>
      <c r="R368" s="15"/>
      <c r="S368" s="94">
        <v>26</v>
      </c>
      <c r="T368" s="94">
        <v>26</v>
      </c>
      <c r="U368" s="15">
        <v>3.7</v>
      </c>
      <c r="V368" s="94" t="s">
        <v>1450</v>
      </c>
      <c r="W368" s="14" t="s">
        <v>2531</v>
      </c>
      <c r="X368" s="14" t="s">
        <v>2385</v>
      </c>
      <c r="Y368" s="17" t="s">
        <v>2526</v>
      </c>
      <c r="Z368" s="15" t="s">
        <v>1690</v>
      </c>
      <c r="AA368" s="83">
        <v>26.521826378333333</v>
      </c>
      <c r="AB368" s="21"/>
    </row>
    <row r="369" spans="1:36">
      <c r="A369" s="15" t="s">
        <v>1452</v>
      </c>
      <c r="B369" s="105">
        <v>42495</v>
      </c>
      <c r="C369" s="106">
        <v>0.37013888888888902</v>
      </c>
      <c r="D369" s="15" t="s">
        <v>2430</v>
      </c>
      <c r="E369" s="10">
        <v>66</v>
      </c>
      <c r="F369" s="15">
        <v>3</v>
      </c>
      <c r="G369" s="12">
        <v>4.5454545454545456E-2</v>
      </c>
      <c r="H369" s="13">
        <v>6.9746499000000003E-2</v>
      </c>
      <c r="I369" s="15">
        <v>314.15899999999999</v>
      </c>
      <c r="J369" s="15">
        <v>0.48822549300000001</v>
      </c>
      <c r="K369" s="15">
        <v>7</v>
      </c>
      <c r="L369" s="83">
        <v>214.49037006075932</v>
      </c>
      <c r="M369" s="15">
        <v>1761</v>
      </c>
      <c r="N369" s="20" t="s">
        <v>2440</v>
      </c>
      <c r="O369" s="20" t="s">
        <v>1468</v>
      </c>
      <c r="P369" s="15" t="s">
        <v>2288</v>
      </c>
      <c r="Q369" s="15" t="s">
        <v>2441</v>
      </c>
      <c r="R369" s="15"/>
      <c r="S369" s="94">
        <v>2</v>
      </c>
      <c r="T369" s="94">
        <v>2</v>
      </c>
      <c r="U369" s="15">
        <v>4.5999999999999996</v>
      </c>
      <c r="V369" s="94" t="s">
        <v>1450</v>
      </c>
      <c r="W369" s="14" t="s">
        <v>2531</v>
      </c>
      <c r="X369" s="14" t="s">
        <v>2385</v>
      </c>
      <c r="Y369" s="17" t="s">
        <v>2526</v>
      </c>
      <c r="Z369" s="15" t="s">
        <v>1673</v>
      </c>
      <c r="AA369" s="83">
        <v>15.735831611249999</v>
      </c>
      <c r="AB369" s="21"/>
    </row>
    <row r="370" spans="1:36">
      <c r="A370" s="15" t="s">
        <v>1452</v>
      </c>
      <c r="B370" s="105">
        <v>42495</v>
      </c>
      <c r="C370" s="106">
        <v>0.37013888888888902</v>
      </c>
      <c r="D370" s="15" t="s">
        <v>2430</v>
      </c>
      <c r="E370" s="10">
        <v>66</v>
      </c>
      <c r="F370" s="15">
        <v>3</v>
      </c>
      <c r="G370" s="12">
        <v>4.5454545454545456E-2</v>
      </c>
      <c r="H370" s="13">
        <v>6.9746499000000003E-2</v>
      </c>
      <c r="I370" s="15">
        <v>314.15899999999999</v>
      </c>
      <c r="J370" s="15">
        <v>0.48822549300000001</v>
      </c>
      <c r="K370" s="15">
        <v>7</v>
      </c>
      <c r="L370" s="83">
        <v>214.49037006075932</v>
      </c>
      <c r="M370" s="15">
        <v>1134</v>
      </c>
      <c r="N370" s="14" t="s">
        <v>1025</v>
      </c>
      <c r="O370" s="20" t="s">
        <v>1468</v>
      </c>
      <c r="P370" s="15" t="s">
        <v>1724</v>
      </c>
      <c r="Q370" s="15" t="s">
        <v>1922</v>
      </c>
      <c r="R370" s="15"/>
      <c r="S370" s="94">
        <v>2</v>
      </c>
      <c r="T370" s="94">
        <v>2</v>
      </c>
      <c r="U370" s="15">
        <v>27.8</v>
      </c>
      <c r="V370" s="94" t="s">
        <v>1450</v>
      </c>
      <c r="W370" s="14" t="s">
        <v>2531</v>
      </c>
      <c r="X370" s="14" t="s">
        <v>2385</v>
      </c>
      <c r="Y370" s="17" t="s">
        <v>2526</v>
      </c>
      <c r="Z370" s="15" t="s">
        <v>1677</v>
      </c>
      <c r="AA370" s="83">
        <v>52.547281536666652</v>
      </c>
      <c r="AB370" s="21"/>
    </row>
    <row r="371" spans="1:36">
      <c r="A371" s="15" t="s">
        <v>1452</v>
      </c>
      <c r="B371" s="105">
        <v>42495</v>
      </c>
      <c r="C371" s="106">
        <v>0.37013888888888902</v>
      </c>
      <c r="D371" s="15" t="s">
        <v>2430</v>
      </c>
      <c r="E371" s="10">
        <v>66</v>
      </c>
      <c r="F371" s="15">
        <v>3</v>
      </c>
      <c r="G371" s="12">
        <v>4.5454545454545456E-2</v>
      </c>
      <c r="H371" s="13">
        <v>6.9746499000000003E-2</v>
      </c>
      <c r="I371" s="15">
        <v>314.15899999999999</v>
      </c>
      <c r="J371" s="15">
        <v>0.48822549300000001</v>
      </c>
      <c r="K371" s="15">
        <v>7</v>
      </c>
      <c r="L371" s="83">
        <v>214.49037006075932</v>
      </c>
      <c r="M371" s="15">
        <v>1419</v>
      </c>
      <c r="N371" s="20" t="s">
        <v>1415</v>
      </c>
      <c r="O371" s="20" t="s">
        <v>1468</v>
      </c>
      <c r="P371" s="15" t="s">
        <v>1815</v>
      </c>
      <c r="Q371" s="15" t="s">
        <v>1934</v>
      </c>
      <c r="R371" s="15"/>
      <c r="S371" s="94">
        <v>399</v>
      </c>
      <c r="T371" s="94">
        <v>846</v>
      </c>
      <c r="U371" s="15">
        <v>0.65</v>
      </c>
      <c r="V371" s="94" t="s">
        <v>2162</v>
      </c>
      <c r="W371" s="14" t="s">
        <v>2531</v>
      </c>
      <c r="X371" s="14" t="s">
        <v>2385</v>
      </c>
      <c r="Y371" s="17" t="s">
        <v>2526</v>
      </c>
      <c r="Z371" s="15" t="s">
        <v>1690</v>
      </c>
      <c r="AA371" s="26">
        <v>0.26808234666666664</v>
      </c>
      <c r="AB371" s="26">
        <v>0.26808234666666664</v>
      </c>
      <c r="AC371" s="26">
        <v>0.26808234666666664</v>
      </c>
      <c r="AD371" s="83">
        <v>0.26808234666666664</v>
      </c>
      <c r="AE371" s="83">
        <v>0.26808234666666664</v>
      </c>
      <c r="AF371" s="83">
        <v>6.544979166666666E-2</v>
      </c>
      <c r="AG371" s="83">
        <v>6.544979166666666E-2</v>
      </c>
      <c r="AH371" s="83">
        <v>6.544979166666666E-2</v>
      </c>
      <c r="AI371" s="83">
        <v>6.544979166666666E-2</v>
      </c>
      <c r="AJ371" s="83">
        <v>6.544979166666666E-2</v>
      </c>
    </row>
    <row r="372" spans="1:36">
      <c r="A372" s="15" t="s">
        <v>1452</v>
      </c>
      <c r="B372" s="105">
        <v>42495</v>
      </c>
      <c r="C372" s="106">
        <v>0.37013888888888902</v>
      </c>
      <c r="D372" s="15" t="s">
        <v>2430</v>
      </c>
      <c r="E372" s="10">
        <v>66</v>
      </c>
      <c r="F372" s="15">
        <v>3</v>
      </c>
      <c r="G372" s="12">
        <v>4.5454545454545456E-2</v>
      </c>
      <c r="H372" s="13">
        <v>6.9746499000000003E-2</v>
      </c>
      <c r="I372" s="15">
        <v>314.15899999999999</v>
      </c>
      <c r="J372" s="15">
        <v>0.48822549300000001</v>
      </c>
      <c r="K372" s="15">
        <v>7</v>
      </c>
      <c r="L372" s="83">
        <v>214.49037006075932</v>
      </c>
      <c r="M372" s="15">
        <v>1709</v>
      </c>
      <c r="N372" s="20" t="s">
        <v>2222</v>
      </c>
      <c r="O372" s="20" t="s">
        <v>1468</v>
      </c>
      <c r="P372" s="15" t="s">
        <v>1841</v>
      </c>
      <c r="Q372" s="15" t="s">
        <v>1893</v>
      </c>
      <c r="R372" s="15"/>
      <c r="S372" s="94">
        <v>4</v>
      </c>
      <c r="T372" s="94">
        <v>33</v>
      </c>
      <c r="U372" s="15">
        <v>1.9</v>
      </c>
      <c r="V372" s="94" t="s">
        <v>2417</v>
      </c>
      <c r="W372" s="14" t="s">
        <v>2531</v>
      </c>
      <c r="X372" s="14" t="s">
        <v>2385</v>
      </c>
      <c r="Y372" s="17" t="s">
        <v>2526</v>
      </c>
      <c r="Z372" s="15" t="s">
        <v>1498</v>
      </c>
      <c r="AA372" s="83">
        <v>1.2087267524999998</v>
      </c>
      <c r="AB372" s="21"/>
    </row>
    <row r="373" spans="1:36">
      <c r="A373" s="15" t="s">
        <v>1452</v>
      </c>
      <c r="B373" s="105">
        <v>42418</v>
      </c>
      <c r="C373" s="106">
        <v>0.50624999999999998</v>
      </c>
      <c r="D373" s="15" t="s">
        <v>2404</v>
      </c>
      <c r="E373" s="10">
        <v>66</v>
      </c>
      <c r="F373" s="15">
        <v>3</v>
      </c>
      <c r="G373" s="12">
        <v>4.5454545454545456E-2</v>
      </c>
      <c r="H373" s="13">
        <v>6.9746499000000003E-2</v>
      </c>
      <c r="I373" s="15">
        <v>314.15899999999999</v>
      </c>
      <c r="J373" s="15">
        <v>0.41847899399999999</v>
      </c>
      <c r="K373" s="15">
        <v>6</v>
      </c>
      <c r="L373" s="83">
        <v>250.23876507088588</v>
      </c>
      <c r="M373" s="15">
        <v>95</v>
      </c>
      <c r="N373" s="20" t="s">
        <v>23</v>
      </c>
      <c r="O373" s="14" t="s">
        <v>1467</v>
      </c>
      <c r="P373" s="15" t="s">
        <v>1515</v>
      </c>
      <c r="Q373" s="15" t="s">
        <v>1893</v>
      </c>
      <c r="R373" s="15"/>
      <c r="S373" s="94">
        <v>2</v>
      </c>
      <c r="T373" s="94">
        <v>2</v>
      </c>
      <c r="U373" s="15">
        <v>16.7</v>
      </c>
      <c r="V373" s="94" t="s">
        <v>2162</v>
      </c>
      <c r="W373" s="14" t="s">
        <v>2536</v>
      </c>
      <c r="X373" s="14" t="s">
        <v>2385</v>
      </c>
      <c r="Y373" s="17" t="s">
        <v>2422</v>
      </c>
      <c r="Z373" s="15" t="s">
        <v>1498</v>
      </c>
      <c r="AA373" s="83">
        <v>277.53748536999996</v>
      </c>
      <c r="AB373" s="21"/>
    </row>
    <row r="374" spans="1:36">
      <c r="A374" s="15" t="s">
        <v>1452</v>
      </c>
      <c r="B374" s="105">
        <v>42418</v>
      </c>
      <c r="C374" s="106">
        <v>0.50624999999999998</v>
      </c>
      <c r="D374" s="15" t="s">
        <v>2404</v>
      </c>
      <c r="E374" s="10">
        <v>66</v>
      </c>
      <c r="F374" s="15">
        <v>3</v>
      </c>
      <c r="G374" s="12">
        <v>4.5454545454545456E-2</v>
      </c>
      <c r="H374" s="13">
        <v>6.9746499000000003E-2</v>
      </c>
      <c r="I374" s="15">
        <v>314.15899999999999</v>
      </c>
      <c r="J374" s="15">
        <v>0.41847899399999999</v>
      </c>
      <c r="K374" s="15">
        <v>6</v>
      </c>
      <c r="L374" s="83">
        <v>250.23876507088588</v>
      </c>
      <c r="M374" s="15">
        <v>99</v>
      </c>
      <c r="N374" s="20" t="s">
        <v>2532</v>
      </c>
      <c r="O374" s="14" t="s">
        <v>1467</v>
      </c>
      <c r="P374" s="15" t="s">
        <v>1516</v>
      </c>
      <c r="Q374" s="15" t="s">
        <v>2533</v>
      </c>
      <c r="R374" s="15"/>
      <c r="S374" s="94">
        <v>1</v>
      </c>
      <c r="T374" s="94">
        <v>1</v>
      </c>
      <c r="U374" s="15">
        <v>63</v>
      </c>
      <c r="V374" s="94" t="s">
        <v>1450</v>
      </c>
      <c r="W374" s="14" t="s">
        <v>2536</v>
      </c>
      <c r="X374" s="14" t="s">
        <v>2385</v>
      </c>
      <c r="Y374" s="17" t="s">
        <v>2422</v>
      </c>
      <c r="Z374" s="15" t="s">
        <v>1517</v>
      </c>
      <c r="AA374" s="83">
        <v>2331</v>
      </c>
      <c r="AB374" s="21"/>
    </row>
    <row r="375" spans="1:36">
      <c r="A375" s="15" t="s">
        <v>1452</v>
      </c>
      <c r="B375" s="105">
        <v>42418</v>
      </c>
      <c r="C375" s="106">
        <v>0.50624999999999998</v>
      </c>
      <c r="D375" s="15" t="s">
        <v>2404</v>
      </c>
      <c r="E375" s="10">
        <v>66</v>
      </c>
      <c r="F375" s="15">
        <v>3</v>
      </c>
      <c r="G375" s="12">
        <v>4.5454545454545456E-2</v>
      </c>
      <c r="H375" s="13">
        <v>6.9746499000000003E-2</v>
      </c>
      <c r="I375" s="15">
        <v>314.15899999999999</v>
      </c>
      <c r="J375" s="15">
        <v>0.41847899399999999</v>
      </c>
      <c r="K375" s="15">
        <v>6</v>
      </c>
      <c r="L375" s="83">
        <v>250.23876507088588</v>
      </c>
      <c r="M375" s="15">
        <v>145</v>
      </c>
      <c r="N375" s="20" t="s">
        <v>4</v>
      </c>
      <c r="O375" s="14" t="s">
        <v>1467</v>
      </c>
      <c r="P375" s="15" t="s">
        <v>1533</v>
      </c>
      <c r="Q375" s="15" t="s">
        <v>2534</v>
      </c>
      <c r="R375" s="15"/>
      <c r="S375" s="94">
        <v>1</v>
      </c>
      <c r="T375" s="94">
        <v>1</v>
      </c>
      <c r="U375" s="15">
        <v>34.200000000000003</v>
      </c>
      <c r="V375" s="94" t="s">
        <v>1450</v>
      </c>
      <c r="W375" s="14" t="s">
        <v>2536</v>
      </c>
      <c r="X375" s="14" t="s">
        <v>2385</v>
      </c>
      <c r="Y375" s="17" t="s">
        <v>2422</v>
      </c>
      <c r="Z375" s="15" t="s">
        <v>1495</v>
      </c>
      <c r="AA375" s="83">
        <v>1294.6806549</v>
      </c>
      <c r="AB375" s="21"/>
    </row>
    <row r="376" spans="1:36">
      <c r="A376" s="15" t="s">
        <v>1452</v>
      </c>
      <c r="B376" s="105">
        <v>42418</v>
      </c>
      <c r="C376" s="106">
        <v>0.50624999999999998</v>
      </c>
      <c r="D376" s="15" t="s">
        <v>2404</v>
      </c>
      <c r="E376" s="10">
        <v>66</v>
      </c>
      <c r="F376" s="15">
        <v>3</v>
      </c>
      <c r="G376" s="12">
        <v>4.5454545454545456E-2</v>
      </c>
      <c r="H376" s="13">
        <v>6.9746499000000003E-2</v>
      </c>
      <c r="I376" s="15">
        <v>314.15899999999999</v>
      </c>
      <c r="J376" s="15">
        <v>0.41847899399999999</v>
      </c>
      <c r="K376" s="15">
        <v>6</v>
      </c>
      <c r="L376" s="83">
        <v>250.23876507088588</v>
      </c>
      <c r="M376" s="15">
        <v>190</v>
      </c>
      <c r="N376" s="20" t="s">
        <v>2398</v>
      </c>
      <c r="O376" s="14" t="s">
        <v>1467</v>
      </c>
      <c r="P376" s="15" t="s">
        <v>1539</v>
      </c>
      <c r="Q376" s="15" t="s">
        <v>1893</v>
      </c>
      <c r="R376" s="15"/>
      <c r="S376" s="94">
        <v>5</v>
      </c>
      <c r="T376" s="94">
        <v>5</v>
      </c>
      <c r="U376" s="15">
        <v>11.1</v>
      </c>
      <c r="V376" s="94" t="s">
        <v>1450</v>
      </c>
      <c r="W376" s="14" t="s">
        <v>2536</v>
      </c>
      <c r="X376" s="14" t="s">
        <v>2385</v>
      </c>
      <c r="Y376" s="17" t="s">
        <v>2422</v>
      </c>
      <c r="Z376" s="15" t="s">
        <v>1498</v>
      </c>
      <c r="AA376" s="83">
        <v>483.84412987499991</v>
      </c>
      <c r="AB376" s="21"/>
    </row>
    <row r="377" spans="1:36">
      <c r="A377" s="15" t="s">
        <v>1452</v>
      </c>
      <c r="B377" s="105">
        <v>42418</v>
      </c>
      <c r="C377" s="106">
        <v>0.50624999999999998</v>
      </c>
      <c r="D377" s="15" t="s">
        <v>2404</v>
      </c>
      <c r="E377" s="10">
        <v>66</v>
      </c>
      <c r="F377" s="15">
        <v>3</v>
      </c>
      <c r="G377" s="12">
        <v>4.5454545454545456E-2</v>
      </c>
      <c r="H377" s="13">
        <v>6.9746499000000003E-2</v>
      </c>
      <c r="I377" s="15">
        <v>314.15899999999999</v>
      </c>
      <c r="J377" s="15">
        <v>0.41847899399999999</v>
      </c>
      <c r="K377" s="15">
        <v>6</v>
      </c>
      <c r="L377" s="83">
        <v>250.23876507088588</v>
      </c>
      <c r="M377" s="15">
        <v>538</v>
      </c>
      <c r="N377" s="20" t="s">
        <v>134</v>
      </c>
      <c r="O377" s="14" t="s">
        <v>1467</v>
      </c>
      <c r="P377" s="15" t="s">
        <v>1598</v>
      </c>
      <c r="Q377" s="15" t="s">
        <v>1893</v>
      </c>
      <c r="R377" s="15"/>
      <c r="S377" s="94">
        <v>4</v>
      </c>
      <c r="T377" s="94">
        <v>4</v>
      </c>
      <c r="U377" s="15">
        <v>24.1</v>
      </c>
      <c r="V377" s="94" t="s">
        <v>2162</v>
      </c>
      <c r="W377" s="14" t="s">
        <v>2536</v>
      </c>
      <c r="X377" s="14" t="s">
        <v>2385</v>
      </c>
      <c r="Y377" s="17" t="s">
        <v>2422</v>
      </c>
      <c r="Z377" s="15" t="s">
        <v>1498</v>
      </c>
      <c r="AA377" s="83">
        <v>4146.0065884400001</v>
      </c>
      <c r="AB377" s="21"/>
    </row>
    <row r="378" spans="1:36">
      <c r="A378" s="15" t="s">
        <v>1452</v>
      </c>
      <c r="B378" s="105">
        <v>42418</v>
      </c>
      <c r="C378" s="106">
        <v>0.50624999999999998</v>
      </c>
      <c r="D378" s="15" t="s">
        <v>2404</v>
      </c>
      <c r="E378" s="10">
        <v>66</v>
      </c>
      <c r="F378" s="15">
        <v>3</v>
      </c>
      <c r="G378" s="12">
        <v>4.5454545454545456E-2</v>
      </c>
      <c r="H378" s="13">
        <v>6.9746499000000003E-2</v>
      </c>
      <c r="I378" s="15">
        <v>314.15899999999999</v>
      </c>
      <c r="J378" s="15">
        <v>0.41847899399999999</v>
      </c>
      <c r="K378" s="15">
        <v>6</v>
      </c>
      <c r="L378" s="83">
        <v>250.23876507088588</v>
      </c>
      <c r="M378" s="15">
        <v>664</v>
      </c>
      <c r="N378" s="20" t="s">
        <v>158</v>
      </c>
      <c r="O378" s="14" t="s">
        <v>1467</v>
      </c>
      <c r="P378" s="15" t="s">
        <v>1604</v>
      </c>
      <c r="Q378" s="15" t="s">
        <v>1911</v>
      </c>
      <c r="R378" s="15"/>
      <c r="S378" s="94">
        <v>1</v>
      </c>
      <c r="T378" s="94">
        <v>1</v>
      </c>
      <c r="U378" s="15">
        <v>43.5</v>
      </c>
      <c r="V378" s="94" t="s">
        <v>1450</v>
      </c>
      <c r="W378" s="14" t="s">
        <v>2536</v>
      </c>
      <c r="X378" s="14" t="s">
        <v>2385</v>
      </c>
      <c r="Y378" s="17" t="s">
        <v>2422</v>
      </c>
      <c r="Z378" s="15" t="s">
        <v>1528</v>
      </c>
      <c r="AA378" s="83">
        <v>241.42500000000001</v>
      </c>
      <c r="AB378" s="21"/>
    </row>
    <row r="379" spans="1:36">
      <c r="A379" s="15" t="s">
        <v>1452</v>
      </c>
      <c r="B379" s="105">
        <v>42418</v>
      </c>
      <c r="C379" s="106">
        <v>0.50624999999999998</v>
      </c>
      <c r="D379" s="15" t="s">
        <v>2404</v>
      </c>
      <c r="E379" s="10">
        <v>66</v>
      </c>
      <c r="F379" s="15">
        <v>3</v>
      </c>
      <c r="G379" s="12">
        <v>4.5454545454545456E-2</v>
      </c>
      <c r="H379" s="13">
        <v>6.9746499000000003E-2</v>
      </c>
      <c r="I379" s="15">
        <v>314.15899999999999</v>
      </c>
      <c r="J379" s="15">
        <v>0.41847899399999999</v>
      </c>
      <c r="K379" s="15">
        <v>6</v>
      </c>
      <c r="L379" s="83">
        <v>250.23876507088588</v>
      </c>
      <c r="M379" s="15">
        <v>1677</v>
      </c>
      <c r="N379" s="20" t="s">
        <v>2186</v>
      </c>
      <c r="O379" s="14" t="s">
        <v>1467</v>
      </c>
      <c r="P379" s="15" t="s">
        <v>1604</v>
      </c>
      <c r="Q379" s="15" t="s">
        <v>2535</v>
      </c>
      <c r="R379" s="15"/>
      <c r="S379" s="94">
        <v>1</v>
      </c>
      <c r="T379" s="94">
        <v>1</v>
      </c>
      <c r="U379" s="15">
        <v>72.2</v>
      </c>
      <c r="V379" s="94" t="s">
        <v>1450</v>
      </c>
      <c r="W379" s="14" t="s">
        <v>2536</v>
      </c>
      <c r="X379" s="14" t="s">
        <v>2385</v>
      </c>
      <c r="Y379" s="17" t="s">
        <v>2422</v>
      </c>
      <c r="Z379" s="15" t="s">
        <v>1528</v>
      </c>
      <c r="AA379" s="83">
        <v>606.48</v>
      </c>
      <c r="AB379" s="21"/>
    </row>
    <row r="380" spans="1:36">
      <c r="A380" s="15" t="s">
        <v>1452</v>
      </c>
      <c r="B380" s="105">
        <v>42418</v>
      </c>
      <c r="C380" s="106">
        <v>0.50624999999999998</v>
      </c>
      <c r="D380" s="15" t="s">
        <v>2404</v>
      </c>
      <c r="E380" s="10">
        <v>66</v>
      </c>
      <c r="F380" s="15">
        <v>3</v>
      </c>
      <c r="G380" s="12">
        <v>4.5454545454545456E-2</v>
      </c>
      <c r="H380" s="13">
        <v>6.9746499000000003E-2</v>
      </c>
      <c r="I380" s="15">
        <v>314.15899999999999</v>
      </c>
      <c r="J380" s="15">
        <v>0.41847899399999999</v>
      </c>
      <c r="K380" s="15">
        <v>6</v>
      </c>
      <c r="L380" s="83">
        <v>250.23876507088588</v>
      </c>
      <c r="M380" s="15">
        <v>730</v>
      </c>
      <c r="N380" s="20" t="s">
        <v>172</v>
      </c>
      <c r="O380" s="14" t="s">
        <v>1467</v>
      </c>
      <c r="P380" s="15" t="s">
        <v>1604</v>
      </c>
      <c r="Q380" s="15" t="s">
        <v>2439</v>
      </c>
      <c r="R380" s="15"/>
      <c r="S380" s="94">
        <v>3</v>
      </c>
      <c r="T380" s="94">
        <v>3</v>
      </c>
      <c r="U380" s="15">
        <v>35.200000000000003</v>
      </c>
      <c r="V380" s="94" t="s">
        <v>1450</v>
      </c>
      <c r="W380" s="14" t="s">
        <v>2536</v>
      </c>
      <c r="X380" s="14" t="s">
        <v>2385</v>
      </c>
      <c r="Y380" s="17" t="s">
        <v>2422</v>
      </c>
      <c r="Z380" s="15" t="s">
        <v>1528</v>
      </c>
      <c r="AA380" s="83">
        <v>279.84000000000003</v>
      </c>
      <c r="AB380" s="21"/>
    </row>
    <row r="381" spans="1:36">
      <c r="A381" s="15" t="s">
        <v>1452</v>
      </c>
      <c r="B381" s="105">
        <v>42418</v>
      </c>
      <c r="C381" s="106">
        <v>0.50624999999999998</v>
      </c>
      <c r="D381" s="15" t="s">
        <v>2404</v>
      </c>
      <c r="E381" s="10">
        <v>66</v>
      </c>
      <c r="F381" s="15">
        <v>3</v>
      </c>
      <c r="G381" s="12">
        <v>4.5454545454545456E-2</v>
      </c>
      <c r="H381" s="13">
        <v>6.9746499000000003E-2</v>
      </c>
      <c r="I381" s="15">
        <v>314.15899999999999</v>
      </c>
      <c r="J381" s="15">
        <v>0.41847899399999999</v>
      </c>
      <c r="K381" s="15">
        <v>6</v>
      </c>
      <c r="L381" s="83">
        <v>250.23876507088588</v>
      </c>
      <c r="M381" s="15">
        <v>1037</v>
      </c>
      <c r="N381" s="20" t="s">
        <v>431</v>
      </c>
      <c r="O381" s="20" t="s">
        <v>1468</v>
      </c>
      <c r="P381" s="15" t="s">
        <v>1687</v>
      </c>
      <c r="Q381" s="15" t="s">
        <v>1893</v>
      </c>
      <c r="R381" s="15"/>
      <c r="S381" s="94">
        <v>3</v>
      </c>
      <c r="T381" s="94">
        <v>3</v>
      </c>
      <c r="U381" s="15">
        <v>3.7</v>
      </c>
      <c r="V381" s="94" t="s">
        <v>1450</v>
      </c>
      <c r="W381" s="14" t="s">
        <v>2536</v>
      </c>
      <c r="X381" s="14" t="s">
        <v>2385</v>
      </c>
      <c r="Y381" s="17" t="s">
        <v>2422</v>
      </c>
      <c r="Z381" s="15" t="s">
        <v>1690</v>
      </c>
      <c r="AA381" s="83">
        <v>26.521826378333333</v>
      </c>
      <c r="AB381" s="21"/>
    </row>
    <row r="382" spans="1:36">
      <c r="A382" s="15" t="s">
        <v>1452</v>
      </c>
      <c r="B382" s="105">
        <v>42418</v>
      </c>
      <c r="C382" s="106">
        <v>0.50624999999999998</v>
      </c>
      <c r="D382" s="15" t="s">
        <v>2404</v>
      </c>
      <c r="E382" s="10">
        <v>66</v>
      </c>
      <c r="F382" s="15">
        <v>3</v>
      </c>
      <c r="G382" s="12">
        <v>4.5454545454545456E-2</v>
      </c>
      <c r="H382" s="13">
        <v>6.9746499000000003E-2</v>
      </c>
      <c r="I382" s="15">
        <v>314.15899999999999</v>
      </c>
      <c r="J382" s="15">
        <v>0.41847899399999999</v>
      </c>
      <c r="K382" s="15">
        <v>6</v>
      </c>
      <c r="L382" s="83">
        <v>250.23876507088588</v>
      </c>
      <c r="M382" s="15">
        <v>1761</v>
      </c>
      <c r="N382" s="20" t="s">
        <v>2440</v>
      </c>
      <c r="O382" s="20" t="s">
        <v>1468</v>
      </c>
      <c r="P382" s="15" t="s">
        <v>2288</v>
      </c>
      <c r="Q382" s="15" t="s">
        <v>2441</v>
      </c>
      <c r="R382" s="15"/>
      <c r="S382" s="94">
        <v>2</v>
      </c>
      <c r="T382" s="94">
        <v>2</v>
      </c>
      <c r="U382" s="15">
        <v>5.6</v>
      </c>
      <c r="V382" s="94" t="s">
        <v>1450</v>
      </c>
      <c r="W382" s="14" t="s">
        <v>2536</v>
      </c>
      <c r="X382" s="14" t="s">
        <v>2385</v>
      </c>
      <c r="Y382" s="17" t="s">
        <v>2422</v>
      </c>
      <c r="Z382" s="15" t="s">
        <v>1673</v>
      </c>
      <c r="AA382" s="83">
        <v>18.57111658625</v>
      </c>
      <c r="AB382" s="21"/>
    </row>
    <row r="383" spans="1:36">
      <c r="A383" s="15" t="s">
        <v>1452</v>
      </c>
      <c r="B383" s="105">
        <v>42418</v>
      </c>
      <c r="C383" s="106">
        <v>0.50624999999999998</v>
      </c>
      <c r="D383" s="15" t="s">
        <v>2404</v>
      </c>
      <c r="E383" s="10">
        <v>66</v>
      </c>
      <c r="F383" s="15">
        <v>3</v>
      </c>
      <c r="G383" s="12">
        <v>4.5454545454545456E-2</v>
      </c>
      <c r="H383" s="13">
        <v>6.9746499000000003E-2</v>
      </c>
      <c r="I383" s="15">
        <v>314.15899999999999</v>
      </c>
      <c r="J383" s="15">
        <v>0.41847899399999999</v>
      </c>
      <c r="K383" s="15">
        <v>6</v>
      </c>
      <c r="L383" s="83">
        <v>250.23876507088588</v>
      </c>
      <c r="M383" s="15">
        <v>1136</v>
      </c>
      <c r="N383" s="14" t="s">
        <v>1235</v>
      </c>
      <c r="O383" s="20" t="s">
        <v>1468</v>
      </c>
      <c r="P383" s="15" t="s">
        <v>1724</v>
      </c>
      <c r="Q383" s="15" t="s">
        <v>2412</v>
      </c>
      <c r="R383" s="15"/>
      <c r="S383" s="94">
        <v>1</v>
      </c>
      <c r="T383" s="94">
        <v>1</v>
      </c>
      <c r="U383" s="15">
        <v>59.3</v>
      </c>
      <c r="V383" s="94" t="s">
        <v>1450</v>
      </c>
      <c r="W383" s="14" t="s">
        <v>2536</v>
      </c>
      <c r="X383" s="14" t="s">
        <v>2385</v>
      </c>
      <c r="Y383" s="17" t="s">
        <v>2422</v>
      </c>
      <c r="Z383" s="15" t="s">
        <v>1677</v>
      </c>
      <c r="AA383" s="83">
        <v>112.08826601166663</v>
      </c>
      <c r="AB383" s="21"/>
    </row>
    <row r="384" spans="1:36">
      <c r="A384" s="15" t="s">
        <v>1452</v>
      </c>
      <c r="B384" s="105">
        <v>42418</v>
      </c>
      <c r="C384" s="106">
        <v>0.50624999999999998</v>
      </c>
      <c r="D384" s="15" t="s">
        <v>2404</v>
      </c>
      <c r="E384" s="10">
        <v>66</v>
      </c>
      <c r="F384" s="15">
        <v>3</v>
      </c>
      <c r="G384" s="12">
        <v>4.5454545454545456E-2</v>
      </c>
      <c r="H384" s="13">
        <v>6.9746499000000003E-2</v>
      </c>
      <c r="I384" s="15">
        <v>314.15899999999999</v>
      </c>
      <c r="J384" s="15">
        <v>0.41847899399999999</v>
      </c>
      <c r="K384" s="15">
        <v>6</v>
      </c>
      <c r="L384" s="83">
        <v>250.23876507088588</v>
      </c>
      <c r="M384" s="15">
        <v>1419</v>
      </c>
      <c r="N384" s="20" t="s">
        <v>1415</v>
      </c>
      <c r="O384" s="20" t="s">
        <v>1468</v>
      </c>
      <c r="P384" s="15" t="s">
        <v>1815</v>
      </c>
      <c r="Q384" s="15" t="s">
        <v>1934</v>
      </c>
      <c r="R384" s="15"/>
      <c r="S384" s="94">
        <v>389</v>
      </c>
      <c r="T384" s="94">
        <v>807</v>
      </c>
      <c r="U384" s="15">
        <v>0.65</v>
      </c>
      <c r="V384" s="94" t="s">
        <v>2162</v>
      </c>
      <c r="W384" s="14" t="s">
        <v>2536</v>
      </c>
      <c r="X384" s="14" t="s">
        <v>2385</v>
      </c>
      <c r="Y384" s="17" t="s">
        <v>2422</v>
      </c>
      <c r="Z384" s="15" t="s">
        <v>1690</v>
      </c>
      <c r="AA384" s="26">
        <v>0.26808234666666664</v>
      </c>
      <c r="AB384" s="26">
        <v>0.26808234666666664</v>
      </c>
      <c r="AC384" s="26">
        <v>0.26808234666666664</v>
      </c>
      <c r="AD384" s="83">
        <v>0.26808234666666664</v>
      </c>
      <c r="AE384" s="83">
        <v>0.26808234666666664</v>
      </c>
      <c r="AF384" s="83">
        <v>6.544979166666666E-2</v>
      </c>
      <c r="AG384" s="83">
        <v>6.544979166666666E-2</v>
      </c>
      <c r="AH384" s="83">
        <v>6.544979166666666E-2</v>
      </c>
      <c r="AI384" s="83">
        <v>6.544979166666666E-2</v>
      </c>
      <c r="AJ384" s="83">
        <v>6.544979166666666E-2</v>
      </c>
    </row>
    <row r="385" spans="1:28">
      <c r="A385" s="15" t="s">
        <v>1452</v>
      </c>
      <c r="B385" s="105">
        <v>42418</v>
      </c>
      <c r="C385" s="106">
        <v>0.50624999999999998</v>
      </c>
      <c r="D385" s="15" t="s">
        <v>2404</v>
      </c>
      <c r="E385" s="10">
        <v>66</v>
      </c>
      <c r="F385" s="15">
        <v>3</v>
      </c>
      <c r="G385" s="12">
        <v>4.5454545454545456E-2</v>
      </c>
      <c r="H385" s="13">
        <v>6.9746499000000003E-2</v>
      </c>
      <c r="I385" s="15">
        <v>314.15899999999999</v>
      </c>
      <c r="J385" s="15">
        <v>0.41847899399999999</v>
      </c>
      <c r="K385" s="15">
        <v>6</v>
      </c>
      <c r="L385" s="83">
        <v>250.23876507088588</v>
      </c>
      <c r="M385" s="15">
        <v>1759</v>
      </c>
      <c r="N385" s="20" t="s">
        <v>2416</v>
      </c>
      <c r="O385" s="20" t="s">
        <v>1468</v>
      </c>
      <c r="P385" s="15" t="s">
        <v>2283</v>
      </c>
      <c r="Q385" s="15" t="s">
        <v>1893</v>
      </c>
      <c r="R385" s="15"/>
      <c r="S385" s="94">
        <v>1</v>
      </c>
      <c r="T385" s="94">
        <v>8</v>
      </c>
      <c r="U385" s="15">
        <v>1.9</v>
      </c>
      <c r="V385" s="94" t="s">
        <v>2417</v>
      </c>
      <c r="W385" s="14" t="s">
        <v>2536</v>
      </c>
      <c r="X385" s="14" t="s">
        <v>2385</v>
      </c>
      <c r="Y385" s="17" t="s">
        <v>2422</v>
      </c>
      <c r="Z385" s="15" t="s">
        <v>1498</v>
      </c>
      <c r="AA385" s="83">
        <v>1.2087267524999998</v>
      </c>
      <c r="AB385" s="21"/>
    </row>
    <row r="386" spans="1:28">
      <c r="A386" s="15" t="s">
        <v>1452</v>
      </c>
      <c r="B386" s="105">
        <v>42418</v>
      </c>
      <c r="C386" s="106">
        <v>0.50624999999999998</v>
      </c>
      <c r="D386" s="15" t="s">
        <v>2404</v>
      </c>
      <c r="E386" s="10">
        <v>66</v>
      </c>
      <c r="F386" s="15">
        <v>3</v>
      </c>
      <c r="G386" s="12">
        <v>4.5454545454545456E-2</v>
      </c>
      <c r="H386" s="13">
        <v>6.9746499000000003E-2</v>
      </c>
      <c r="I386" s="15">
        <v>314.15899999999999</v>
      </c>
      <c r="J386" s="15">
        <v>0.41847899399999999</v>
      </c>
      <c r="K386" s="15">
        <v>6</v>
      </c>
      <c r="L386" s="83">
        <v>250.23876507088588</v>
      </c>
      <c r="M386" s="15">
        <v>1789</v>
      </c>
      <c r="N386" s="20" t="s">
        <v>2459</v>
      </c>
      <c r="O386" s="20" t="s">
        <v>1468</v>
      </c>
      <c r="P386" s="15" t="s">
        <v>1828</v>
      </c>
      <c r="Q386" s="15" t="s">
        <v>1893</v>
      </c>
      <c r="R386" s="15"/>
      <c r="S386" s="94">
        <v>3</v>
      </c>
      <c r="T386" s="94">
        <v>19</v>
      </c>
      <c r="U386" s="15">
        <v>0.9</v>
      </c>
      <c r="V386" s="94" t="s">
        <v>2417</v>
      </c>
      <c r="W386" s="14" t="s">
        <v>2536</v>
      </c>
      <c r="X386" s="14" t="s">
        <v>2385</v>
      </c>
      <c r="Y386" s="17" t="s">
        <v>2422</v>
      </c>
      <c r="Z386" s="15" t="s">
        <v>1498</v>
      </c>
      <c r="AA386" s="83">
        <v>0.57255477750000006</v>
      </c>
      <c r="AB386" s="21"/>
    </row>
    <row r="387" spans="1:28">
      <c r="A387" s="15" t="s">
        <v>1452</v>
      </c>
      <c r="B387" s="105">
        <v>42418</v>
      </c>
      <c r="C387" s="106">
        <v>0.50624999999999998</v>
      </c>
      <c r="D387" s="15" t="s">
        <v>2404</v>
      </c>
      <c r="E387" s="10">
        <v>66</v>
      </c>
      <c r="F387" s="15">
        <v>3</v>
      </c>
      <c r="G387" s="12">
        <v>4.5454545454545456E-2</v>
      </c>
      <c r="H387" s="13">
        <v>6.9746499000000003E-2</v>
      </c>
      <c r="I387" s="15">
        <v>314.15899999999999</v>
      </c>
      <c r="J387" s="15">
        <v>0.41847899399999999</v>
      </c>
      <c r="K387" s="15">
        <v>6</v>
      </c>
      <c r="L387" s="83">
        <v>250.23876507088588</v>
      </c>
      <c r="M387" s="15">
        <v>1709</v>
      </c>
      <c r="N387" s="20" t="s">
        <v>2442</v>
      </c>
      <c r="O387" s="20" t="s">
        <v>1468</v>
      </c>
      <c r="P387" s="15" t="s">
        <v>1841</v>
      </c>
      <c r="Q387" s="15" t="s">
        <v>1893</v>
      </c>
      <c r="R387" s="15"/>
      <c r="S387" s="94">
        <v>6</v>
      </c>
      <c r="T387" s="94">
        <v>37</v>
      </c>
      <c r="U387" s="15">
        <v>1.9</v>
      </c>
      <c r="V387" s="94" t="s">
        <v>2417</v>
      </c>
      <c r="W387" s="14" t="s">
        <v>2536</v>
      </c>
      <c r="X387" s="14" t="s">
        <v>2385</v>
      </c>
      <c r="Y387" s="17" t="s">
        <v>2422</v>
      </c>
      <c r="Z387" s="15" t="s">
        <v>1498</v>
      </c>
      <c r="AA387" s="83">
        <v>1.2087267524999998</v>
      </c>
      <c r="AB387" s="21"/>
    </row>
    <row r="388" spans="1:28">
      <c r="A388" s="15" t="s">
        <v>1452</v>
      </c>
      <c r="B388" s="105">
        <v>42418</v>
      </c>
      <c r="C388" s="106">
        <v>0.50624999999999998</v>
      </c>
      <c r="D388" s="15" t="s">
        <v>2404</v>
      </c>
      <c r="E388" s="10">
        <v>66</v>
      </c>
      <c r="F388" s="15">
        <v>3</v>
      </c>
      <c r="G388" s="12">
        <v>4.5454545454545456E-2</v>
      </c>
      <c r="H388" s="13">
        <v>6.9746499000000003E-2</v>
      </c>
      <c r="I388" s="15">
        <v>314.15899999999999</v>
      </c>
      <c r="J388" s="15">
        <v>0.41847899399999999</v>
      </c>
      <c r="K388" s="15">
        <v>6</v>
      </c>
      <c r="L388" s="83">
        <v>250.23876507088588</v>
      </c>
      <c r="M388" s="15">
        <v>1519</v>
      </c>
      <c r="N388" s="14" t="s">
        <v>1164</v>
      </c>
      <c r="O388" s="20" t="s">
        <v>1468</v>
      </c>
      <c r="P388" s="15" t="s">
        <v>1850</v>
      </c>
      <c r="Q388" s="15" t="s">
        <v>1893</v>
      </c>
      <c r="R388" s="15"/>
      <c r="S388" s="94">
        <v>1</v>
      </c>
      <c r="T388" s="94">
        <v>7</v>
      </c>
      <c r="U388" s="15">
        <v>0.9</v>
      </c>
      <c r="V388" s="94" t="s">
        <v>2162</v>
      </c>
      <c r="W388" s="14" t="s">
        <v>2536</v>
      </c>
      <c r="X388" s="14" t="s">
        <v>2385</v>
      </c>
      <c r="Y388" s="17" t="s">
        <v>2422</v>
      </c>
      <c r="Z388" s="15" t="s">
        <v>1690</v>
      </c>
      <c r="AA388" s="83">
        <v>0.381703185</v>
      </c>
      <c r="AB388" s="21"/>
    </row>
    <row r="389" spans="1:28">
      <c r="R389" s="15"/>
      <c r="S389" s="15"/>
      <c r="T389" s="15"/>
      <c r="V389" s="1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N518"/>
  <sheetViews>
    <sheetView workbookViewId="0">
      <pane ySplit="1" topLeftCell="A66" activePane="bottomLeft" state="frozen"/>
      <selection pane="bottomLeft" activeCell="A100" sqref="A100"/>
    </sheetView>
  </sheetViews>
  <sheetFormatPr defaultRowHeight="12.75"/>
  <cols>
    <col min="1" max="1" width="26.5703125" bestFit="1" customWidth="1"/>
    <col min="2" max="2" width="34.5703125" style="2" bestFit="1" customWidth="1"/>
    <col min="3" max="3" width="6" style="32" customWidth="1"/>
    <col min="4" max="4" width="5" style="32" customWidth="1"/>
    <col min="5" max="5" width="5" style="32" bestFit="1" customWidth="1"/>
    <col min="6" max="6" width="13.7109375" bestFit="1" customWidth="1"/>
    <col min="7" max="7" width="3" bestFit="1" customWidth="1"/>
    <col min="8" max="8" width="9" customWidth="1"/>
    <col min="9" max="9" width="9.5703125" style="49" bestFit="1" customWidth="1"/>
    <col min="10" max="10" width="8.5703125" style="49" bestFit="1" customWidth="1"/>
    <col min="11" max="11" width="117.5703125" customWidth="1"/>
  </cols>
  <sheetData>
    <row r="1" spans="1:11" ht="15.75">
      <c r="A1" s="27" t="s">
        <v>1</v>
      </c>
      <c r="B1" s="28" t="s">
        <v>1490</v>
      </c>
      <c r="C1" s="27" t="s">
        <v>1491</v>
      </c>
      <c r="D1" s="27" t="s">
        <v>1492</v>
      </c>
      <c r="E1" s="27" t="s">
        <v>1493</v>
      </c>
      <c r="F1" s="27" t="s">
        <v>1494</v>
      </c>
      <c r="G1" s="27" t="s">
        <v>1266</v>
      </c>
      <c r="H1" s="27" t="s">
        <v>1267</v>
      </c>
      <c r="I1" s="29" t="s">
        <v>2</v>
      </c>
      <c r="J1" s="29" t="s">
        <v>0</v>
      </c>
      <c r="K1" s="30" t="s">
        <v>1201</v>
      </c>
    </row>
    <row r="2" spans="1:11" ht="15.75">
      <c r="A2" s="31" t="s">
        <v>5</v>
      </c>
      <c r="B2" s="14"/>
      <c r="F2" s="33"/>
      <c r="G2" s="33"/>
      <c r="H2" s="33"/>
      <c r="I2" s="34"/>
      <c r="J2" s="34"/>
    </row>
    <row r="3" spans="1:11">
      <c r="A3" s="35" t="s">
        <v>1489</v>
      </c>
      <c r="B3" s="2" t="s">
        <v>1495</v>
      </c>
      <c r="C3" s="32">
        <v>14</v>
      </c>
      <c r="D3" s="32">
        <v>6</v>
      </c>
      <c r="E3" s="32">
        <v>2</v>
      </c>
      <c r="F3" s="33"/>
      <c r="G3" s="33"/>
      <c r="H3" s="33"/>
      <c r="I3" s="34">
        <f>(3.14159/4)*C3*D3*E3</f>
        <v>131.94677999999999</v>
      </c>
      <c r="J3" s="34">
        <f>(3.14159/2)*(C3*D3+(C3+D3)*E3)</f>
        <v>194.77858000000001</v>
      </c>
    </row>
    <row r="4" spans="1:11">
      <c r="A4" s="35" t="s">
        <v>1496</v>
      </c>
      <c r="B4" s="2" t="s">
        <v>1495</v>
      </c>
      <c r="C4" s="32">
        <v>13.5</v>
      </c>
      <c r="D4" s="32">
        <v>5</v>
      </c>
      <c r="E4" s="32">
        <v>3</v>
      </c>
      <c r="F4" s="33"/>
      <c r="G4" s="33"/>
      <c r="H4" s="33"/>
      <c r="I4" s="34">
        <f>(3.14159/4)*C4*D4*E4</f>
        <v>159.04299374999999</v>
      </c>
      <c r="J4" s="34">
        <f>(3.14159/2)*(C4*D4+(C4+D4)*E4)</f>
        <v>193.207785</v>
      </c>
    </row>
    <row r="5" spans="1:11">
      <c r="A5" s="35" t="s">
        <v>1497</v>
      </c>
      <c r="B5" s="2" t="s">
        <v>1498</v>
      </c>
      <c r="C5" s="32">
        <v>10.5</v>
      </c>
      <c r="D5" s="32">
        <v>6</v>
      </c>
      <c r="F5" s="33"/>
      <c r="G5" s="33"/>
      <c r="H5" s="33"/>
      <c r="I5" s="34">
        <f>(3.14159/4)*D5*D5*C5</f>
        <v>296.88025499999998</v>
      </c>
      <c r="J5" s="34">
        <f>3.14159*D5*((D5/2)+C5)</f>
        <v>254.46878999999996</v>
      </c>
    </row>
    <row r="6" spans="1:11">
      <c r="A6" s="35" t="s">
        <v>1499</v>
      </c>
      <c r="B6" s="2" t="s">
        <v>1498</v>
      </c>
      <c r="C6" s="32">
        <v>10.5</v>
      </c>
      <c r="D6" s="32">
        <v>6</v>
      </c>
      <c r="F6" s="33"/>
      <c r="G6" s="33"/>
      <c r="H6" s="33"/>
      <c r="I6" s="34">
        <f>(3.14159/4)*D6*D6*C6</f>
        <v>296.88025499999998</v>
      </c>
      <c r="J6" s="34">
        <f>3.14159*D6*((D6/2)+C6)</f>
        <v>254.46878999999996</v>
      </c>
    </row>
    <row r="7" spans="1:11">
      <c r="A7" s="36" t="s">
        <v>1898</v>
      </c>
      <c r="B7" s="2" t="s">
        <v>1495</v>
      </c>
      <c r="C7" s="32">
        <v>13.5</v>
      </c>
      <c r="D7" s="32">
        <v>5</v>
      </c>
      <c r="E7" s="32">
        <v>3</v>
      </c>
      <c r="F7" s="33"/>
      <c r="G7" s="33"/>
      <c r="H7" s="33"/>
      <c r="I7" s="34">
        <f>(3.14159/4)*C7*D7*E7</f>
        <v>159.04299374999999</v>
      </c>
      <c r="J7" s="34">
        <f>(3.14159/2)*(C7*D7+(C7+D7)*E7)</f>
        <v>193.207785</v>
      </c>
    </row>
    <row r="8" spans="1:11">
      <c r="A8" s="36" t="s">
        <v>1500</v>
      </c>
      <c r="B8" s="2" t="s">
        <v>1501</v>
      </c>
      <c r="C8" s="32">
        <v>63</v>
      </c>
      <c r="D8" s="32">
        <v>6</v>
      </c>
      <c r="E8" s="32">
        <v>5</v>
      </c>
      <c r="F8" s="33"/>
      <c r="G8" s="33"/>
      <c r="H8" s="33"/>
      <c r="I8" s="34">
        <f>(3.14159/4)*C8*D8*E8</f>
        <v>1484.4012749999999</v>
      </c>
      <c r="J8" s="34">
        <f>(3.14159/2)*(C8*D8+(C8+D8)*E8)</f>
        <v>1135.6847849999999</v>
      </c>
    </row>
    <row r="9" spans="1:11">
      <c r="A9" s="35" t="s">
        <v>1502</v>
      </c>
      <c r="B9" s="2" t="s">
        <v>1495</v>
      </c>
      <c r="C9" s="32">
        <v>14</v>
      </c>
      <c r="D9" s="32">
        <v>6</v>
      </c>
      <c r="E9" s="32">
        <v>2</v>
      </c>
      <c r="F9" s="33"/>
      <c r="G9" s="33"/>
      <c r="H9" s="33"/>
      <c r="I9" s="34">
        <f>(3.14159/4)*C9*D9*E9</f>
        <v>131.94677999999999</v>
      </c>
      <c r="J9" s="34">
        <f>(3.14159/2)*(C9*D9+(C9+D9)*E9)</f>
        <v>194.77858000000001</v>
      </c>
    </row>
    <row r="10" spans="1:11">
      <c r="A10" s="36" t="s">
        <v>1894</v>
      </c>
      <c r="B10" s="2" t="s">
        <v>1495</v>
      </c>
      <c r="C10" s="32">
        <v>14</v>
      </c>
      <c r="D10" s="32">
        <v>6</v>
      </c>
      <c r="E10" s="32">
        <v>2</v>
      </c>
      <c r="F10" s="33"/>
      <c r="G10" s="33"/>
      <c r="H10" s="33"/>
      <c r="I10" s="34">
        <f>(3.14159/4)*C10*D10*E10</f>
        <v>131.94677999999999</v>
      </c>
      <c r="J10" s="34">
        <f>(3.14159/2)*(C10*D10+(C10+D10)*E10)</f>
        <v>194.77858000000001</v>
      </c>
    </row>
    <row r="11" spans="1:11">
      <c r="A11" s="35" t="s">
        <v>1503</v>
      </c>
      <c r="B11" s="2" t="s">
        <v>1504</v>
      </c>
      <c r="C11" s="32">
        <v>41</v>
      </c>
      <c r="D11" s="32">
        <v>10</v>
      </c>
      <c r="E11" s="32">
        <v>5</v>
      </c>
      <c r="F11" s="34">
        <f>1/(SIN(((3.14159*(D11/E11)))/180))</f>
        <v>28.653732540785402</v>
      </c>
      <c r="G11" s="33"/>
      <c r="H11" s="33"/>
      <c r="I11" s="34">
        <f>(4/6)*3.14159*(D11*D11)*C11*(F11/360)</f>
        <v>683.47212298611964</v>
      </c>
      <c r="J11" s="34">
        <f>((3.14159*C11*D11)/2)+(E11*(D11+(((C11/2)^2)/SQRT(((C11/2)^2)-(D11^2)))*(ASIN(2*SQRT(((C11/2)^2)-(D11^2))/C11))))</f>
        <v>818.63218864931855</v>
      </c>
    </row>
    <row r="12" spans="1:11">
      <c r="A12" s="35" t="s">
        <v>1505</v>
      </c>
      <c r="B12" s="2" t="s">
        <v>1495</v>
      </c>
      <c r="C12" s="32">
        <v>14</v>
      </c>
      <c r="D12" s="32">
        <v>6</v>
      </c>
      <c r="E12" s="32">
        <v>2</v>
      </c>
      <c r="F12" s="33"/>
      <c r="G12" s="33"/>
      <c r="H12" s="33"/>
      <c r="I12" s="34">
        <f>(3.14159/4)*C12*D12*E12</f>
        <v>131.94677999999999</v>
      </c>
      <c r="J12" s="34">
        <f>(3.14159/2)*(C12*D12+(C12+D12)*E12)</f>
        <v>194.77858000000001</v>
      </c>
    </row>
    <row r="13" spans="1:11">
      <c r="A13" s="35" t="s">
        <v>1506</v>
      </c>
      <c r="B13" s="2" t="s">
        <v>1495</v>
      </c>
      <c r="C13" s="32">
        <v>72</v>
      </c>
      <c r="D13" s="32">
        <v>16.5</v>
      </c>
      <c r="E13" s="32">
        <v>3</v>
      </c>
      <c r="F13" s="33"/>
      <c r="G13" s="33"/>
      <c r="H13" s="33"/>
      <c r="I13" s="34">
        <f>(3.14159/4)*C13*D13*E13</f>
        <v>2799.1566899999998</v>
      </c>
      <c r="J13" s="34">
        <f>(3.14159/2)*(C13*D13+(C13+D13)*E13)</f>
        <v>2283.1505324999998</v>
      </c>
    </row>
    <row r="14" spans="1:11">
      <c r="A14" s="35" t="s">
        <v>1507</v>
      </c>
      <c r="B14" s="14" t="s">
        <v>1508</v>
      </c>
      <c r="C14" s="32">
        <v>78</v>
      </c>
      <c r="D14" s="32">
        <v>9</v>
      </c>
      <c r="E14" s="32">
        <v>6</v>
      </c>
      <c r="F14" s="33"/>
      <c r="G14" s="33"/>
      <c r="H14" s="33"/>
      <c r="I14" s="34">
        <f>(3.14159/4)*C14*D14*E14</f>
        <v>3308.0942699999996</v>
      </c>
      <c r="J14" s="34">
        <f>(3.14159/2)*(C14*D14+(C14+D14)*E14)</f>
        <v>1922.6530799999998</v>
      </c>
      <c r="K14" s="37"/>
    </row>
    <row r="15" spans="1:11">
      <c r="A15" s="36" t="s">
        <v>2239</v>
      </c>
      <c r="B15" s="2" t="s">
        <v>1495</v>
      </c>
      <c r="C15" s="32">
        <v>14</v>
      </c>
      <c r="D15" s="32">
        <v>6</v>
      </c>
      <c r="E15" s="32">
        <v>2</v>
      </c>
      <c r="F15" s="33"/>
      <c r="G15" s="33"/>
      <c r="H15" s="33"/>
      <c r="I15" s="34">
        <f>(3.14159/4)*C15*D15*E15</f>
        <v>131.94677999999999</v>
      </c>
      <c r="J15" s="34">
        <f>(3.14159/2)*(C15*D15+(C15+D15)*E15)</f>
        <v>194.77858000000001</v>
      </c>
    </row>
    <row r="16" spans="1:11">
      <c r="A16" s="35" t="s">
        <v>1509</v>
      </c>
      <c r="B16" s="2" t="s">
        <v>1510</v>
      </c>
      <c r="C16" s="32">
        <v>4</v>
      </c>
      <c r="D16" s="32">
        <v>4</v>
      </c>
      <c r="F16" s="33"/>
      <c r="G16" s="33"/>
      <c r="H16" s="33"/>
      <c r="I16" s="34">
        <f>2*((3.14159/4)*D16*D16*C16)</f>
        <v>100.53088</v>
      </c>
      <c r="J16" s="34">
        <f>2*(3.14159*D16*((D16/2)+C16))</f>
        <v>150.79631999999998</v>
      </c>
    </row>
    <row r="17" spans="1:10">
      <c r="A17" s="35" t="s">
        <v>1511</v>
      </c>
      <c r="B17" s="2" t="s">
        <v>1510</v>
      </c>
      <c r="C17" s="32">
        <v>77</v>
      </c>
      <c r="D17" s="32">
        <v>3</v>
      </c>
      <c r="E17" s="32">
        <v>2</v>
      </c>
      <c r="F17" s="33"/>
      <c r="G17" s="33"/>
      <c r="H17" s="33"/>
      <c r="I17" s="34">
        <f>C17*D17*E17</f>
        <v>462</v>
      </c>
      <c r="J17" s="34">
        <f>(2*C17*D17)+(2*D17*E17)+(2*C17*E17)</f>
        <v>782</v>
      </c>
    </row>
    <row r="18" spans="1:10">
      <c r="A18" s="35" t="s">
        <v>1512</v>
      </c>
      <c r="B18" s="2" t="s">
        <v>1510</v>
      </c>
      <c r="F18" s="33"/>
      <c r="G18" s="33"/>
      <c r="H18" s="33"/>
      <c r="I18" s="34">
        <f>I16+I17</f>
        <v>562.53088000000002</v>
      </c>
      <c r="J18" s="34">
        <f>SUM(J16:J17)</f>
        <v>932.79631999999992</v>
      </c>
    </row>
    <row r="19" spans="1:10">
      <c r="A19" s="36" t="s">
        <v>1513</v>
      </c>
      <c r="B19" s="14" t="s">
        <v>1514</v>
      </c>
      <c r="C19" s="32">
        <v>35</v>
      </c>
      <c r="D19" s="32">
        <v>2</v>
      </c>
      <c r="E19" s="32">
        <v>2</v>
      </c>
      <c r="F19" s="33"/>
      <c r="G19" s="33"/>
      <c r="H19" s="33"/>
      <c r="I19" s="34">
        <f>0.5*(C19*D19*E19)</f>
        <v>70</v>
      </c>
      <c r="J19" s="34">
        <f>(C19*D19)+(3*(C19*E19))</f>
        <v>280</v>
      </c>
    </row>
    <row r="20" spans="1:10">
      <c r="A20" s="35" t="s">
        <v>1515</v>
      </c>
      <c r="B20" s="2" t="s">
        <v>1498</v>
      </c>
      <c r="C20" s="32">
        <v>29</v>
      </c>
      <c r="D20" s="32">
        <v>8</v>
      </c>
      <c r="F20" s="33"/>
      <c r="G20" s="33"/>
      <c r="H20" s="33"/>
      <c r="I20" s="34">
        <f>(3.14159/4)*D20*D20*C20</f>
        <v>1457.69776</v>
      </c>
      <c r="J20" s="34">
        <f>3.14159*D20*((D20/2)+C20)</f>
        <v>829.37975999999992</v>
      </c>
    </row>
    <row r="21" spans="1:10">
      <c r="A21" s="35" t="s">
        <v>1516</v>
      </c>
      <c r="B21" s="2" t="s">
        <v>1517</v>
      </c>
      <c r="C21" s="32">
        <v>67</v>
      </c>
      <c r="D21" s="32">
        <v>7</v>
      </c>
      <c r="E21" s="32">
        <v>6</v>
      </c>
      <c r="F21" s="33"/>
      <c r="G21" s="33"/>
      <c r="H21" s="33"/>
      <c r="I21" s="38">
        <f>C21*D21*E21</f>
        <v>2814</v>
      </c>
      <c r="J21" s="34">
        <f>(2*C21*D21)+(2*D21*E21)+(2*C21*E21)</f>
        <v>1826</v>
      </c>
    </row>
    <row r="22" spans="1:10">
      <c r="A22" s="35" t="s">
        <v>1518</v>
      </c>
      <c r="B22" s="2" t="s">
        <v>1498</v>
      </c>
      <c r="C22" s="32">
        <v>7</v>
      </c>
      <c r="D22" s="32">
        <v>12</v>
      </c>
      <c r="F22" s="33"/>
      <c r="G22" s="33"/>
      <c r="H22" s="33"/>
      <c r="I22" s="34">
        <f>(3.14159/4)*D22*D22*C22</f>
        <v>791.68067999999994</v>
      </c>
      <c r="J22" s="34">
        <f>3.14159*D22*((D22/2)+C22)</f>
        <v>490.08803999999992</v>
      </c>
    </row>
    <row r="23" spans="1:10">
      <c r="A23" s="35" t="s">
        <v>1519</v>
      </c>
      <c r="B23" s="2" t="s">
        <v>1495</v>
      </c>
      <c r="C23" s="32">
        <v>14</v>
      </c>
      <c r="D23" s="32">
        <v>6</v>
      </c>
      <c r="E23" s="32">
        <v>2</v>
      </c>
      <c r="F23" s="33"/>
      <c r="G23" s="33"/>
      <c r="H23" s="33"/>
      <c r="I23" s="34">
        <f t="shared" ref="I23:I36" si="0">(3.14159/4)*C23*D23*E23</f>
        <v>131.94677999999999</v>
      </c>
      <c r="J23" s="34">
        <f t="shared" ref="J23:J36" si="1">(3.14159/2)*(C23*D23+(C23+D23)*E23)</f>
        <v>194.77858000000001</v>
      </c>
    </row>
    <row r="24" spans="1:10">
      <c r="A24" s="35" t="s">
        <v>1520</v>
      </c>
      <c r="B24" s="2" t="s">
        <v>1495</v>
      </c>
      <c r="C24" s="32">
        <v>14</v>
      </c>
      <c r="D24" s="32">
        <v>6</v>
      </c>
      <c r="E24" s="32">
        <v>2</v>
      </c>
      <c r="F24" s="33"/>
      <c r="G24" s="33"/>
      <c r="H24" s="33"/>
      <c r="I24" s="34">
        <f t="shared" si="0"/>
        <v>131.94677999999999</v>
      </c>
      <c r="J24" s="34">
        <f t="shared" si="1"/>
        <v>194.77858000000001</v>
      </c>
    </row>
    <row r="25" spans="1:10">
      <c r="A25" s="35" t="s">
        <v>1521</v>
      </c>
      <c r="B25" s="2" t="s">
        <v>1495</v>
      </c>
      <c r="C25" s="32">
        <v>29</v>
      </c>
      <c r="D25" s="32">
        <v>11</v>
      </c>
      <c r="E25" s="32">
        <v>5</v>
      </c>
      <c r="F25" s="33"/>
      <c r="G25" s="33"/>
      <c r="H25" s="33"/>
      <c r="I25" s="34">
        <f>(3.14159/4)*C25*D25*E25</f>
        <v>1252.7090125</v>
      </c>
      <c r="J25" s="34">
        <f>(3.14159/2)*(C25*D25+(C25+D25)*E25)</f>
        <v>815.24260500000003</v>
      </c>
    </row>
    <row r="26" spans="1:10">
      <c r="A26" s="35" t="s">
        <v>1522</v>
      </c>
      <c r="B26" s="2" t="s">
        <v>1495</v>
      </c>
      <c r="C26" s="32">
        <v>14</v>
      </c>
      <c r="D26" s="32">
        <v>6</v>
      </c>
      <c r="E26" s="32">
        <v>2</v>
      </c>
      <c r="F26" s="33"/>
      <c r="G26" s="33"/>
      <c r="H26" s="33"/>
      <c r="I26" s="34">
        <f t="shared" si="0"/>
        <v>131.94677999999999</v>
      </c>
      <c r="J26" s="34">
        <f t="shared" si="1"/>
        <v>194.77858000000001</v>
      </c>
    </row>
    <row r="27" spans="1:10">
      <c r="A27" s="35" t="s">
        <v>1523</v>
      </c>
      <c r="B27" s="2" t="s">
        <v>1495</v>
      </c>
      <c r="C27" s="32">
        <v>14</v>
      </c>
      <c r="D27" s="32">
        <v>6</v>
      </c>
      <c r="E27" s="32">
        <v>2</v>
      </c>
      <c r="F27" s="33"/>
      <c r="G27" s="33"/>
      <c r="H27" s="33"/>
      <c r="I27" s="34">
        <f>(3.14159/4)*C27*D27*E27</f>
        <v>131.94677999999999</v>
      </c>
      <c r="J27" s="34">
        <f>(3.14159/2)*(C27*D27+(C27+D27)*E27)</f>
        <v>194.77858000000001</v>
      </c>
    </row>
    <row r="28" spans="1:10">
      <c r="A28" s="35" t="s">
        <v>1524</v>
      </c>
      <c r="B28" s="2" t="s">
        <v>1495</v>
      </c>
      <c r="C28" s="32">
        <v>25</v>
      </c>
      <c r="D28" s="32">
        <v>558</v>
      </c>
      <c r="E28" s="32">
        <v>3</v>
      </c>
      <c r="F28" s="33"/>
      <c r="G28" s="33"/>
      <c r="H28" s="33"/>
      <c r="I28" s="34">
        <f t="shared" si="0"/>
        <v>32868.885374999998</v>
      </c>
      <c r="J28" s="34">
        <f t="shared" si="1"/>
        <v>24659.910704999998</v>
      </c>
    </row>
    <row r="29" spans="1:10">
      <c r="A29" s="36" t="s">
        <v>1900</v>
      </c>
      <c r="B29" s="2" t="s">
        <v>1495</v>
      </c>
      <c r="C29" s="32">
        <v>13.5</v>
      </c>
      <c r="D29" s="32">
        <v>5</v>
      </c>
      <c r="E29" s="32">
        <v>3</v>
      </c>
      <c r="F29" s="33"/>
      <c r="G29" s="33"/>
      <c r="H29" s="33"/>
      <c r="I29" s="34">
        <f>(3.14159/4)*C29*D29*E29</f>
        <v>159.04299374999999</v>
      </c>
      <c r="J29" s="34">
        <f>(3.14159/2)*(C29*D29+(C29+D29)*E29)</f>
        <v>193.207785</v>
      </c>
    </row>
    <row r="30" spans="1:10">
      <c r="A30" s="35" t="s">
        <v>1525</v>
      </c>
      <c r="B30" s="2" t="s">
        <v>1495</v>
      </c>
      <c r="C30" s="32">
        <v>19</v>
      </c>
      <c r="D30" s="32">
        <v>13</v>
      </c>
      <c r="E30" s="32">
        <v>3</v>
      </c>
      <c r="F30" s="33"/>
      <c r="G30" s="33"/>
      <c r="H30" s="33"/>
      <c r="I30" s="34">
        <f>(3.14159/4)*C30*D30*E30</f>
        <v>581.97954749999997</v>
      </c>
      <c r="J30" s="34">
        <f>(3.14159/2)*(C30*D30+(C30+D30)*E30)</f>
        <v>538.78268500000001</v>
      </c>
    </row>
    <row r="31" spans="1:10">
      <c r="A31" s="35" t="s">
        <v>1526</v>
      </c>
      <c r="B31" s="2" t="s">
        <v>1498</v>
      </c>
      <c r="C31" s="32">
        <v>16</v>
      </c>
      <c r="D31" s="32">
        <v>13</v>
      </c>
      <c r="F31" s="34"/>
      <c r="G31" s="33"/>
      <c r="H31" s="33"/>
      <c r="I31" s="34">
        <f>(3.14159/4)*D31*D31*C31</f>
        <v>2123.7148399999996</v>
      </c>
      <c r="J31" s="34">
        <f>3.14159*D31*((D31/2)+C31)</f>
        <v>918.91507499999989</v>
      </c>
    </row>
    <row r="32" spans="1:10">
      <c r="A32" s="35" t="s">
        <v>1527</v>
      </c>
      <c r="B32" s="39" t="s">
        <v>1528</v>
      </c>
      <c r="C32" s="40">
        <v>32</v>
      </c>
      <c r="D32" s="32">
        <v>5</v>
      </c>
      <c r="E32" s="32">
        <v>3</v>
      </c>
      <c r="F32" s="33"/>
      <c r="G32" s="33"/>
      <c r="H32" s="33"/>
      <c r="I32" s="34">
        <f>(1/2)*C32*D32*E32</f>
        <v>240</v>
      </c>
      <c r="J32" s="34">
        <f>C32*D32+(SQRT((C32*C32)+(D32*D32))/4)*E32</f>
        <v>184.29120211105248</v>
      </c>
    </row>
    <row r="33" spans="1:11">
      <c r="A33" s="87" t="s">
        <v>1901</v>
      </c>
      <c r="B33" s="2" t="s">
        <v>1495</v>
      </c>
      <c r="C33" s="32">
        <v>13.5</v>
      </c>
      <c r="D33" s="32">
        <v>5</v>
      </c>
      <c r="E33" s="32">
        <v>3</v>
      </c>
      <c r="F33" s="33"/>
      <c r="G33" s="33"/>
      <c r="H33" s="33"/>
      <c r="I33" s="34">
        <f>(3.14159/4)*C33*D33*E33</f>
        <v>159.04299374999999</v>
      </c>
      <c r="J33" s="34">
        <f>(3.14159/2)*(C33*D33+(C33+D33)*E33)</f>
        <v>193.207785</v>
      </c>
    </row>
    <row r="34" spans="1:11">
      <c r="A34" s="36" t="s">
        <v>1529</v>
      </c>
      <c r="B34" s="2" t="s">
        <v>1495</v>
      </c>
      <c r="C34" s="32">
        <v>14</v>
      </c>
      <c r="D34" s="32">
        <v>6</v>
      </c>
      <c r="E34" s="32">
        <v>2</v>
      </c>
      <c r="F34" s="33"/>
      <c r="G34" s="33"/>
      <c r="H34" s="33"/>
      <c r="I34" s="38">
        <f t="shared" si="0"/>
        <v>131.94677999999999</v>
      </c>
      <c r="J34" s="34">
        <f t="shared" si="1"/>
        <v>194.77858000000001</v>
      </c>
      <c r="K34" s="37" t="s">
        <v>1530</v>
      </c>
    </row>
    <row r="35" spans="1:11">
      <c r="A35" s="36" t="s">
        <v>1531</v>
      </c>
      <c r="B35" s="2" t="s">
        <v>1532</v>
      </c>
      <c r="C35" s="32">
        <v>454</v>
      </c>
      <c r="D35" s="32">
        <v>20</v>
      </c>
      <c r="E35" s="32">
        <v>9</v>
      </c>
      <c r="F35" s="33"/>
      <c r="G35" s="33"/>
      <c r="H35" s="33"/>
      <c r="I35" s="34">
        <f t="shared" si="0"/>
        <v>64182.683700000001</v>
      </c>
      <c r="J35" s="34">
        <f t="shared" si="1"/>
        <v>20963.83007</v>
      </c>
    </row>
    <row r="36" spans="1:11">
      <c r="A36" s="35" t="s">
        <v>1533</v>
      </c>
      <c r="B36" s="2" t="s">
        <v>1495</v>
      </c>
      <c r="C36" s="32">
        <v>23.33</v>
      </c>
      <c r="D36" s="32">
        <v>12.67</v>
      </c>
      <c r="E36" s="32">
        <v>5</v>
      </c>
      <c r="F36" s="33"/>
      <c r="G36" s="33"/>
      <c r="H36" s="33"/>
      <c r="I36" s="34">
        <f t="shared" si="0"/>
        <v>1160.7825548112498</v>
      </c>
      <c r="J36" s="34">
        <f t="shared" si="1"/>
        <v>747.05612192449996</v>
      </c>
    </row>
    <row r="37" spans="1:11">
      <c r="A37" s="36" t="s">
        <v>1534</v>
      </c>
      <c r="B37" s="14" t="s">
        <v>1690</v>
      </c>
      <c r="C37" s="32">
        <v>10</v>
      </c>
      <c r="D37" s="32">
        <v>10</v>
      </c>
      <c r="E37" s="32">
        <v>8</v>
      </c>
      <c r="F37" s="33"/>
      <c r="G37" s="33"/>
      <c r="H37" s="33"/>
      <c r="I37" s="34">
        <f>(3.14159/6)*C37*D37*E37</f>
        <v>418.87866666666662</v>
      </c>
      <c r="J37" s="34">
        <f>3.14159*(C37^2)</f>
        <v>314.15899999999999</v>
      </c>
      <c r="K37" s="2"/>
    </row>
    <row r="38" spans="1:11">
      <c r="A38" s="36" t="s">
        <v>2330</v>
      </c>
      <c r="B38" s="2" t="s">
        <v>1498</v>
      </c>
      <c r="C38" s="32">
        <v>28</v>
      </c>
      <c r="D38" s="32">
        <v>13</v>
      </c>
      <c r="F38" s="33"/>
      <c r="G38" s="33"/>
      <c r="H38" s="33"/>
      <c r="I38" s="34">
        <f>(3.14159/4)*D38*D38*C38</f>
        <v>3716.5009699999991</v>
      </c>
      <c r="J38" s="34">
        <f>3.14159*D38*((D38/2)+C38)</f>
        <v>1409.0031149999998</v>
      </c>
    </row>
    <row r="39" spans="1:11">
      <c r="A39" s="35" t="s">
        <v>1535</v>
      </c>
      <c r="B39" s="2" t="s">
        <v>1498</v>
      </c>
      <c r="C39" s="32">
        <v>16</v>
      </c>
      <c r="D39" s="32">
        <v>79</v>
      </c>
      <c r="F39" s="33"/>
      <c r="G39" s="33"/>
      <c r="H39" s="33"/>
      <c r="I39" s="34">
        <f>(3.14159/4)*D39*D39*C39</f>
        <v>78426.652759999997</v>
      </c>
      <c r="J39" s="34">
        <f>3.14159*D39*((D39/2)+C39)</f>
        <v>13774.301355</v>
      </c>
    </row>
    <row r="40" spans="1:11">
      <c r="A40" s="35" t="s">
        <v>1536</v>
      </c>
      <c r="B40" s="2" t="s">
        <v>1495</v>
      </c>
      <c r="C40" s="32">
        <v>14</v>
      </c>
      <c r="D40" s="32">
        <v>6</v>
      </c>
      <c r="E40" s="32">
        <v>2</v>
      </c>
      <c r="F40" s="33"/>
      <c r="G40" s="33"/>
      <c r="H40" s="33"/>
      <c r="I40" s="34">
        <f>(3.14159/4)*C40*D40*E40</f>
        <v>131.94677999999999</v>
      </c>
      <c r="J40" s="34">
        <f>(3.14159/2)*(C40*D40+(C40+D40)*E40)</f>
        <v>194.77858000000001</v>
      </c>
    </row>
    <row r="41" spans="1:11">
      <c r="A41" s="35" t="s">
        <v>1537</v>
      </c>
      <c r="B41" s="2" t="s">
        <v>1495</v>
      </c>
      <c r="C41" s="32">
        <v>14</v>
      </c>
      <c r="D41" s="32">
        <v>6</v>
      </c>
      <c r="E41" s="32">
        <v>2</v>
      </c>
      <c r="F41" s="33"/>
      <c r="G41" s="33"/>
      <c r="H41" s="33"/>
      <c r="I41" s="34">
        <f>(3.14159/4)*C41*D41*E41</f>
        <v>131.94677999999999</v>
      </c>
      <c r="J41" s="34">
        <f>(3.14159/2)*(C41*D41+(C41+D41)*E41)</f>
        <v>194.77858000000001</v>
      </c>
    </row>
    <row r="42" spans="1:11">
      <c r="A42" s="35" t="s">
        <v>1538</v>
      </c>
      <c r="B42" s="2" t="s">
        <v>1498</v>
      </c>
      <c r="C42" s="32">
        <v>5</v>
      </c>
      <c r="D42" s="32">
        <v>10</v>
      </c>
      <c r="F42" s="33"/>
      <c r="G42" s="33"/>
      <c r="H42" s="33"/>
      <c r="I42" s="34">
        <f>(3.14159/4)*D42*D42*C42</f>
        <v>392.69875000000002</v>
      </c>
      <c r="J42" s="34">
        <f>3.14159*D42*((D42/2)+C42)</f>
        <v>314.15899999999999</v>
      </c>
    </row>
    <row r="43" spans="1:11">
      <c r="A43" s="35" t="s">
        <v>1539</v>
      </c>
      <c r="B43" s="2" t="s">
        <v>1498</v>
      </c>
      <c r="C43" s="32">
        <v>5</v>
      </c>
      <c r="D43" s="32">
        <v>3</v>
      </c>
      <c r="F43" s="33"/>
      <c r="G43" s="33"/>
      <c r="H43" s="33"/>
      <c r="I43" s="34">
        <f>(3.14159/4)*D43*D43*C43</f>
        <v>35.342887499999996</v>
      </c>
      <c r="J43" s="34">
        <f>3.14159*D43*((D43/2)+C43)</f>
        <v>61.26100499999999</v>
      </c>
    </row>
    <row r="44" spans="1:11">
      <c r="A44" s="36" t="s">
        <v>1540</v>
      </c>
      <c r="B44" s="14" t="s">
        <v>1944</v>
      </c>
      <c r="C44" s="32">
        <v>3</v>
      </c>
      <c r="D44" s="32">
        <v>5</v>
      </c>
      <c r="F44" s="33"/>
      <c r="G44" s="33"/>
      <c r="H44" s="33"/>
      <c r="I44" s="34">
        <f>((3.14159/4)*D44*D44*C44)*2</f>
        <v>117.809625</v>
      </c>
      <c r="J44" s="34">
        <f>2*(3.14159*D44*((D44/2)+C44))</f>
        <v>172.78745000000001</v>
      </c>
      <c r="K44" s="37" t="s">
        <v>1541</v>
      </c>
    </row>
    <row r="45" spans="1:11">
      <c r="A45" s="36" t="s">
        <v>1542</v>
      </c>
      <c r="B45" s="14" t="s">
        <v>1693</v>
      </c>
      <c r="C45" s="32">
        <v>64</v>
      </c>
      <c r="D45" s="32">
        <v>3</v>
      </c>
      <c r="F45" s="33"/>
      <c r="G45" s="33"/>
      <c r="H45" s="33"/>
      <c r="I45" s="34">
        <f>(3.14159/6)*D45*D45*C45</f>
        <v>301.59263999999996</v>
      </c>
      <c r="J45" s="34">
        <f>((3.14159*D45)/2)*(D45+((C45^2)/(SQRT((C45^2)-(D45^2))))*(ASIN(SQRT((C45^2)-(D45^2))/C45)))</f>
        <v>474.24119216313431</v>
      </c>
      <c r="K45" s="37" t="s">
        <v>1541</v>
      </c>
    </row>
    <row r="46" spans="1:11">
      <c r="A46" s="36" t="s">
        <v>1543</v>
      </c>
      <c r="B46" s="14" t="s">
        <v>1945</v>
      </c>
      <c r="F46" s="33"/>
      <c r="G46" s="33"/>
      <c r="H46" s="33"/>
      <c r="I46" s="38">
        <f>SUM(I44:I45)</f>
        <v>419.40226499999994</v>
      </c>
      <c r="J46" s="34"/>
      <c r="K46" s="37" t="s">
        <v>1541</v>
      </c>
    </row>
    <row r="47" spans="1:11">
      <c r="A47" s="35" t="s">
        <v>1544</v>
      </c>
      <c r="B47" s="14" t="s">
        <v>1517</v>
      </c>
      <c r="C47" s="32">
        <v>454</v>
      </c>
      <c r="D47" s="32">
        <v>20</v>
      </c>
      <c r="E47" s="32">
        <v>9</v>
      </c>
      <c r="F47" s="33"/>
      <c r="G47" s="33"/>
      <c r="H47" s="33"/>
      <c r="I47" s="34">
        <f>(3.14159/4)*C47*D47*E47</f>
        <v>64182.683700000001</v>
      </c>
      <c r="J47" s="34">
        <f>(3.14159/2)*(C47*D47+(C47+D47)*E47)</f>
        <v>20963.83007</v>
      </c>
      <c r="K47" s="37" t="s">
        <v>1545</v>
      </c>
    </row>
    <row r="48" spans="1:11" ht="13.5" customHeight="1">
      <c r="A48" s="35" t="s">
        <v>1546</v>
      </c>
      <c r="B48" s="39" t="s">
        <v>1528</v>
      </c>
      <c r="C48" s="40">
        <v>38</v>
      </c>
      <c r="D48" s="32">
        <v>5</v>
      </c>
      <c r="E48" s="32">
        <v>3</v>
      </c>
      <c r="F48" s="33"/>
      <c r="G48" s="33"/>
      <c r="H48" s="33"/>
      <c r="I48" s="34">
        <f>(1/2)*C48*D48*E48</f>
        <v>285</v>
      </c>
      <c r="J48" s="34">
        <f>C48*D48+(SQRT((C48*C48)+(D48*D48))/4)*E48</f>
        <v>218.74565184510521</v>
      </c>
    </row>
    <row r="49" spans="1:10">
      <c r="A49" s="35" t="s">
        <v>1547</v>
      </c>
      <c r="B49" s="2" t="s">
        <v>1504</v>
      </c>
      <c r="C49" s="32">
        <v>44</v>
      </c>
      <c r="D49" s="32">
        <v>14</v>
      </c>
      <c r="E49" s="32">
        <v>5</v>
      </c>
      <c r="F49" s="34">
        <f>1/(SIN(((3.14159*(D49/E49)))/180))</f>
        <v>20.470942814593631</v>
      </c>
      <c r="G49" s="33"/>
      <c r="H49" s="33"/>
      <c r="I49" s="34">
        <f>(4/6)*3.14159*(D49*D49)*C49*(F49/360)</f>
        <v>1027.0754275167014</v>
      </c>
      <c r="J49" s="34">
        <f>((3.14159*C49*D49)/2)+(E49*(D49+(((C49/2)^2)/SQRT(((C49/2)^2)-(D49^2)))*(ASIN(2*SQRT(((C49/2)^2)-(D49^2))/C49))))</f>
        <v>1163.2432443882271</v>
      </c>
    </row>
    <row r="50" spans="1:10">
      <c r="A50" s="35" t="s">
        <v>1548</v>
      </c>
      <c r="B50" s="2" t="s">
        <v>1549</v>
      </c>
      <c r="C50" s="32">
        <v>13</v>
      </c>
      <c r="D50" s="32">
        <v>3</v>
      </c>
      <c r="E50" s="32">
        <v>3</v>
      </c>
      <c r="F50" s="34"/>
      <c r="G50" s="33"/>
      <c r="H50" s="33"/>
      <c r="I50" s="34">
        <f t="shared" ref="I50:I59" si="2">(3.14159/4)*C50*D50*E50</f>
        <v>91.891507499999989</v>
      </c>
      <c r="J50" s="41">
        <f>((3.14159/4)*((D49*G49)+(D49*E49)+(G49*E49))+(D49*E49))</f>
        <v>124.977825</v>
      </c>
    </row>
    <row r="51" spans="1:10">
      <c r="A51" s="36" t="s">
        <v>1903</v>
      </c>
      <c r="B51" s="2" t="s">
        <v>1504</v>
      </c>
      <c r="C51" s="32">
        <v>44</v>
      </c>
      <c r="D51" s="32">
        <v>14</v>
      </c>
      <c r="E51" s="32">
        <v>5</v>
      </c>
      <c r="F51" s="34">
        <f>1/(SIN(((3.14159*(D51/E51)))/180))</f>
        <v>20.470942814593631</v>
      </c>
      <c r="G51" s="33"/>
      <c r="H51" s="33"/>
      <c r="I51" s="34">
        <f>(4/6)*3.14159*(D51*D51)*C51*(F51/360)</f>
        <v>1027.0754275167014</v>
      </c>
      <c r="J51" s="34">
        <f>((3.14159*C51*D51)/2)+(E51*(D51+(((C51/2)^2)/SQRT(((C51/2)^2)-(D51^2)))*(ASIN(2*SQRT(((C51/2)^2)-(D51^2))/C51))))</f>
        <v>1163.2432443882271</v>
      </c>
    </row>
    <row r="52" spans="1:10">
      <c r="A52" s="35" t="s">
        <v>1550</v>
      </c>
      <c r="B52" s="2" t="s">
        <v>1495</v>
      </c>
      <c r="C52" s="32">
        <v>14</v>
      </c>
      <c r="D52" s="32">
        <v>6</v>
      </c>
      <c r="E52" s="32">
        <v>2</v>
      </c>
      <c r="F52" s="34"/>
      <c r="G52" s="33"/>
      <c r="H52" s="33"/>
      <c r="I52" s="34">
        <f t="shared" si="2"/>
        <v>131.94677999999999</v>
      </c>
      <c r="J52" s="34">
        <f t="shared" ref="J52:J59" si="3">(3.14159/2)*(C52*D52+(C52+D52)*E52)</f>
        <v>194.77858000000001</v>
      </c>
    </row>
    <row r="53" spans="1:10">
      <c r="A53" s="36" t="s">
        <v>1904</v>
      </c>
      <c r="B53" s="2" t="s">
        <v>1504</v>
      </c>
      <c r="C53" s="32">
        <v>44</v>
      </c>
      <c r="D53" s="32">
        <v>14</v>
      </c>
      <c r="E53" s="32">
        <v>5</v>
      </c>
      <c r="F53" s="34">
        <f>1/(SIN(((3.14159*(D53/E53)))/180))</f>
        <v>20.470942814593631</v>
      </c>
      <c r="G53" s="33"/>
      <c r="H53" s="33"/>
      <c r="I53" s="34">
        <f>(4/6)*3.14159*(D53*D53)*C53*(F53/360)</f>
        <v>1027.0754275167014</v>
      </c>
      <c r="J53" s="34">
        <f>((3.14159*C53*D53)/2)+(E53*(D53+(((C53/2)^2)/SQRT(((C53/2)^2)-(D53^2)))*(ASIN(2*SQRT(((C53/2)^2)-(D53^2))/C53))))</f>
        <v>1163.2432443882271</v>
      </c>
    </row>
    <row r="54" spans="1:10">
      <c r="A54" s="35" t="s">
        <v>1551</v>
      </c>
      <c r="B54" s="2" t="s">
        <v>1495</v>
      </c>
      <c r="C54" s="32">
        <v>14</v>
      </c>
      <c r="D54" s="32">
        <v>6</v>
      </c>
      <c r="E54" s="32">
        <v>2</v>
      </c>
      <c r="F54" s="34"/>
      <c r="G54" s="33"/>
      <c r="H54" s="33"/>
      <c r="I54" s="34">
        <f>(3.14159/4)*C54*D54*E54</f>
        <v>131.94677999999999</v>
      </c>
      <c r="J54" s="34">
        <f>(3.14159/2)*(C54*D54+(C54+D54)*E54)</f>
        <v>194.77858000000001</v>
      </c>
    </row>
    <row r="55" spans="1:10">
      <c r="A55" s="35" t="s">
        <v>1552</v>
      </c>
      <c r="B55" s="2" t="s">
        <v>1495</v>
      </c>
      <c r="C55" s="32">
        <v>14</v>
      </c>
      <c r="D55" s="32">
        <v>6</v>
      </c>
      <c r="E55" s="32">
        <v>2</v>
      </c>
      <c r="F55" s="34"/>
      <c r="G55" s="33"/>
      <c r="H55" s="33"/>
      <c r="I55" s="34">
        <f t="shared" si="2"/>
        <v>131.94677999999999</v>
      </c>
      <c r="J55" s="34">
        <f t="shared" si="3"/>
        <v>194.77858000000001</v>
      </c>
    </row>
    <row r="56" spans="1:10">
      <c r="A56" s="35" t="s">
        <v>1553</v>
      </c>
      <c r="B56" s="2" t="s">
        <v>1495</v>
      </c>
      <c r="C56" s="32">
        <v>14</v>
      </c>
      <c r="D56" s="32">
        <v>6</v>
      </c>
      <c r="E56" s="32">
        <v>2</v>
      </c>
      <c r="F56" s="34"/>
      <c r="G56" s="33"/>
      <c r="H56" s="33"/>
      <c r="I56" s="34">
        <f t="shared" si="2"/>
        <v>131.94677999999999</v>
      </c>
      <c r="J56" s="34">
        <f t="shared" si="3"/>
        <v>194.77858000000001</v>
      </c>
    </row>
    <row r="57" spans="1:10">
      <c r="A57" s="35" t="s">
        <v>1554</v>
      </c>
      <c r="B57" s="2" t="s">
        <v>1495</v>
      </c>
      <c r="C57" s="32">
        <v>43</v>
      </c>
      <c r="D57" s="32">
        <v>11</v>
      </c>
      <c r="E57" s="32">
        <v>5</v>
      </c>
      <c r="F57" s="34"/>
      <c r="G57" s="33"/>
      <c r="H57" s="33"/>
      <c r="I57" s="34">
        <f t="shared" si="2"/>
        <v>1857.4650875</v>
      </c>
      <c r="J57" s="34">
        <f t="shared" si="3"/>
        <v>1167.1006849999999</v>
      </c>
    </row>
    <row r="58" spans="1:10">
      <c r="A58" s="35" t="s">
        <v>1555</v>
      </c>
      <c r="B58" s="2" t="s">
        <v>1495</v>
      </c>
      <c r="C58" s="32">
        <v>14</v>
      </c>
      <c r="D58" s="32">
        <v>6</v>
      </c>
      <c r="E58" s="32">
        <v>2</v>
      </c>
      <c r="F58" s="34"/>
      <c r="G58" s="33"/>
      <c r="H58" s="33"/>
      <c r="I58" s="34">
        <f t="shared" si="2"/>
        <v>131.94677999999999</v>
      </c>
      <c r="J58" s="34">
        <f t="shared" si="3"/>
        <v>194.77858000000001</v>
      </c>
    </row>
    <row r="59" spans="1:10">
      <c r="A59" s="35" t="s">
        <v>1556</v>
      </c>
      <c r="B59" s="2" t="s">
        <v>1495</v>
      </c>
      <c r="C59" s="32">
        <v>20</v>
      </c>
      <c r="D59" s="32">
        <v>10.5</v>
      </c>
      <c r="E59" s="32">
        <v>5</v>
      </c>
      <c r="F59" s="34"/>
      <c r="G59" s="33"/>
      <c r="H59" s="33"/>
      <c r="I59" s="34">
        <f t="shared" si="2"/>
        <v>824.66737500000011</v>
      </c>
      <c r="J59" s="34">
        <f t="shared" si="3"/>
        <v>569.41318749999994</v>
      </c>
    </row>
    <row r="60" spans="1:10">
      <c r="A60" s="35" t="s">
        <v>1557</v>
      </c>
      <c r="B60" s="2" t="s">
        <v>1498</v>
      </c>
      <c r="C60" s="32">
        <v>3</v>
      </c>
      <c r="D60" s="32">
        <v>6</v>
      </c>
      <c r="F60" s="34"/>
      <c r="G60" s="33"/>
      <c r="H60" s="33"/>
      <c r="I60" s="34">
        <f>(3.14159/4)*D60*D60*C60</f>
        <v>84.822929999999985</v>
      </c>
      <c r="J60" s="34">
        <f>3.14159*D60*((D60/2)+C60)</f>
        <v>113.09723999999999</v>
      </c>
    </row>
    <row r="61" spans="1:10">
      <c r="A61" s="36" t="s">
        <v>1558</v>
      </c>
      <c r="B61" s="2" t="s">
        <v>1510</v>
      </c>
      <c r="C61" s="32">
        <v>3</v>
      </c>
      <c r="D61" s="32">
        <v>3</v>
      </c>
      <c r="F61" s="33"/>
      <c r="G61" s="33"/>
      <c r="H61" s="33"/>
      <c r="I61" s="34">
        <f>2*((3.14159/4)*D61*D61*C61)</f>
        <v>42.411464999999993</v>
      </c>
      <c r="J61" s="34">
        <f>2*(3.14159*D61*((D61/2)+C61))</f>
        <v>84.822929999999985</v>
      </c>
    </row>
    <row r="62" spans="1:10">
      <c r="A62" s="36" t="s">
        <v>1559</v>
      </c>
      <c r="B62" s="2" t="s">
        <v>1510</v>
      </c>
      <c r="C62" s="32">
        <v>31</v>
      </c>
      <c r="D62" s="32">
        <v>3</v>
      </c>
      <c r="E62" s="32">
        <v>2</v>
      </c>
      <c r="F62" s="33"/>
      <c r="G62" s="33"/>
      <c r="H62" s="33"/>
      <c r="I62" s="34">
        <f>C62*D62*E62</f>
        <v>186</v>
      </c>
      <c r="J62" s="34">
        <f>(2*C62*D62)+(2*D62*E62)+(2*C62*E62)</f>
        <v>322</v>
      </c>
    </row>
    <row r="63" spans="1:10">
      <c r="A63" s="36" t="s">
        <v>1560</v>
      </c>
      <c r="B63" s="2" t="s">
        <v>1510</v>
      </c>
      <c r="F63" s="33"/>
      <c r="G63" s="33"/>
      <c r="H63" s="33"/>
      <c r="I63" s="34">
        <f>I61+I62</f>
        <v>228.41146499999999</v>
      </c>
      <c r="J63" s="34">
        <f>SUM(J61:J62)</f>
        <v>406.82292999999999</v>
      </c>
    </row>
    <row r="64" spans="1:10">
      <c r="A64" s="36" t="s">
        <v>1561</v>
      </c>
      <c r="B64" s="14" t="s">
        <v>1514</v>
      </c>
      <c r="C64" s="32">
        <v>48</v>
      </c>
      <c r="D64" s="32">
        <v>24</v>
      </c>
      <c r="E64" s="32">
        <v>143</v>
      </c>
      <c r="F64" s="33"/>
      <c r="G64" s="33"/>
      <c r="H64" s="33"/>
      <c r="I64" s="34">
        <f>0.5*(C64*D64*E64)</f>
        <v>82368</v>
      </c>
      <c r="J64" s="34">
        <f>(C64*D64)+(3*(C64*E64))</f>
        <v>21744</v>
      </c>
    </row>
    <row r="65" spans="1:10">
      <c r="A65" s="36" t="s">
        <v>1562</v>
      </c>
      <c r="B65" s="2" t="s">
        <v>1498</v>
      </c>
      <c r="C65" s="32">
        <v>22</v>
      </c>
      <c r="D65" s="32">
        <v>37</v>
      </c>
      <c r="F65" s="34"/>
      <c r="G65" s="33"/>
      <c r="H65" s="33"/>
      <c r="I65" s="34">
        <f>(3.14159/4)*D65*D65*C65</f>
        <v>23654.601904999996</v>
      </c>
      <c r="J65" s="34">
        <f>3.14159*D65*((D65/2)+C65)</f>
        <v>4707.6726149999995</v>
      </c>
    </row>
    <row r="66" spans="1:10">
      <c r="A66" s="35" t="s">
        <v>1563</v>
      </c>
      <c r="B66" s="2" t="s">
        <v>1504</v>
      </c>
      <c r="C66" s="32">
        <v>21</v>
      </c>
      <c r="D66" s="32">
        <v>3</v>
      </c>
      <c r="E66" s="32">
        <v>3</v>
      </c>
      <c r="F66" s="34">
        <f>1/(SIN(((3.14159*(D66/E66)))/180))</f>
        <v>57.29873689180836</v>
      </c>
      <c r="G66" s="33"/>
      <c r="H66" s="33"/>
      <c r="I66" s="34">
        <f>(4/6)*3.14159*(D66*D66)*C66*(F66/360)</f>
        <v>63.003198591177679</v>
      </c>
      <c r="J66" s="34">
        <f>((3.14159*C66*D66)/2)+(E66*(D66+(((C66/2)^2)/SQRT(((C66/2)^2)-(D66^2)))*(ASIN(2*SQRT(((C66/2)^2)-(D66^2))/C66))))</f>
        <v>150.06827710834312</v>
      </c>
    </row>
    <row r="67" spans="1:10">
      <c r="A67" s="35" t="s">
        <v>1564</v>
      </c>
      <c r="B67" s="2" t="s">
        <v>1504</v>
      </c>
      <c r="C67" s="32">
        <v>21</v>
      </c>
      <c r="D67" s="32">
        <v>3</v>
      </c>
      <c r="E67" s="32">
        <v>3</v>
      </c>
      <c r="F67" s="34">
        <f>1/(SIN(((3.14159*(D67/E67)))/180))</f>
        <v>57.29873689180836</v>
      </c>
      <c r="G67" s="33"/>
      <c r="H67" s="33"/>
      <c r="I67" s="34">
        <f>(4/6)*3.14159*(D67*D67)*C67*(F67/360)</f>
        <v>63.003198591177679</v>
      </c>
      <c r="J67" s="34">
        <f>((3.14159*C67*D67)/2)+(E67*(D67+(((C67/2)^2)/SQRT(((C67/2)^2)-(D67^2)))*(ASIN(2*SQRT(((C67/2)^2)-(D67^2))/C67))))</f>
        <v>150.06827710834312</v>
      </c>
    </row>
    <row r="68" spans="1:10">
      <c r="A68" s="35" t="s">
        <v>1565</v>
      </c>
      <c r="B68" s="2" t="s">
        <v>1495</v>
      </c>
      <c r="C68" s="32">
        <v>14</v>
      </c>
      <c r="D68" s="32">
        <v>6</v>
      </c>
      <c r="E68" s="32">
        <v>2</v>
      </c>
      <c r="F68" s="33"/>
      <c r="G68" s="33"/>
      <c r="H68" s="33"/>
      <c r="I68" s="34">
        <f>(3.14159/4)*C68*D68*E68</f>
        <v>131.94677999999999</v>
      </c>
      <c r="J68" s="34">
        <f>(3.14159/2)*(C68*D68+(C68+D68)*E68)</f>
        <v>194.77858000000001</v>
      </c>
    </row>
    <row r="69" spans="1:10">
      <c r="A69" s="36" t="s">
        <v>2274</v>
      </c>
      <c r="B69" s="2" t="s">
        <v>1495</v>
      </c>
      <c r="C69" s="32">
        <v>14</v>
      </c>
      <c r="D69" s="32">
        <v>6</v>
      </c>
      <c r="E69" s="32">
        <v>2</v>
      </c>
      <c r="F69" s="33"/>
      <c r="G69" s="33"/>
      <c r="H69" s="33"/>
      <c r="I69" s="34">
        <f>(3.14159/4)*C69*D69*E69</f>
        <v>131.94677999999999</v>
      </c>
      <c r="J69" s="34">
        <f>(3.14159/2)*(C69*D69+(C69+D69)*E69)</f>
        <v>194.77858000000001</v>
      </c>
    </row>
    <row r="70" spans="1:10">
      <c r="A70" s="36" t="s">
        <v>1566</v>
      </c>
      <c r="B70" s="2" t="s">
        <v>1504</v>
      </c>
      <c r="C70" s="32">
        <v>63</v>
      </c>
      <c r="D70" s="32">
        <v>11</v>
      </c>
      <c r="E70" s="32">
        <v>5</v>
      </c>
      <c r="F70" s="34">
        <f>1/(SIN(((3.14159*(D70/E70)))/180))</f>
        <v>26.049958776483887</v>
      </c>
      <c r="G70" s="33"/>
      <c r="H70" s="33"/>
      <c r="I70" s="34">
        <f>(4/6)*3.14159*(D70*D70)*C70*(F70/360)</f>
        <v>1155.2838603957343</v>
      </c>
      <c r="J70" s="34">
        <f>((3.14159*C70*D70)/2)+(E70*(D70+(((C70/2)^2)/SQRT(((C70/2)^2)-(D70^2)))*(ASIN(2*SQRT(((C70/2)^2)-(D70^2))/C70))))</f>
        <v>1347.6239396043773</v>
      </c>
    </row>
    <row r="71" spans="1:10">
      <c r="A71" s="36" t="s">
        <v>1567</v>
      </c>
      <c r="B71" s="2" t="s">
        <v>1495</v>
      </c>
      <c r="C71" s="32">
        <v>21</v>
      </c>
      <c r="D71" s="32">
        <v>10</v>
      </c>
      <c r="E71" s="32">
        <v>4</v>
      </c>
      <c r="F71" s="33"/>
      <c r="G71" s="33"/>
      <c r="H71" s="33"/>
      <c r="I71" s="34">
        <f>(3.14159/4)*C71*D71*E71</f>
        <v>659.73389999999995</v>
      </c>
      <c r="J71" s="34">
        <f>(3.14159/2)*(C71*D71+(C71+D71)*E71)</f>
        <v>524.64553000000001</v>
      </c>
    </row>
    <row r="72" spans="1:10">
      <c r="A72" s="36" t="s">
        <v>1568</v>
      </c>
      <c r="B72" s="2" t="s">
        <v>1495</v>
      </c>
      <c r="C72" s="32">
        <v>14</v>
      </c>
      <c r="D72" s="32">
        <v>6</v>
      </c>
      <c r="E72" s="32">
        <v>2</v>
      </c>
      <c r="F72" s="33"/>
      <c r="G72" s="33"/>
      <c r="H72" s="33"/>
      <c r="I72" s="34">
        <f t="shared" ref="I72:I80" si="4">(3.14159/4)*C72*D72*E72</f>
        <v>131.94677999999999</v>
      </c>
      <c r="J72" s="34">
        <f t="shared" ref="J72:J80" si="5">(3.14159/2)*(C72*D72+(C72+D72)*E72)</f>
        <v>194.77858000000001</v>
      </c>
    </row>
    <row r="73" spans="1:10">
      <c r="A73" s="36" t="s">
        <v>1569</v>
      </c>
      <c r="B73" s="2" t="s">
        <v>1501</v>
      </c>
      <c r="C73" s="32">
        <v>63</v>
      </c>
      <c r="D73" s="32">
        <v>6</v>
      </c>
      <c r="E73" s="32">
        <v>5</v>
      </c>
      <c r="F73" s="33"/>
      <c r="G73" s="33"/>
      <c r="H73" s="33"/>
      <c r="I73" s="34">
        <f t="shared" si="4"/>
        <v>1484.4012749999999</v>
      </c>
      <c r="J73" s="34">
        <f t="shared" si="5"/>
        <v>1135.6847849999999</v>
      </c>
    </row>
    <row r="74" spans="1:10">
      <c r="A74" s="35" t="s">
        <v>1570</v>
      </c>
      <c r="B74" s="2" t="s">
        <v>1549</v>
      </c>
      <c r="C74" s="32">
        <v>11</v>
      </c>
      <c r="D74" s="32">
        <v>4</v>
      </c>
      <c r="E74" s="32">
        <v>4</v>
      </c>
      <c r="F74" s="34"/>
      <c r="G74" s="33"/>
      <c r="H74" s="33"/>
      <c r="I74" s="34">
        <f t="shared" si="4"/>
        <v>138.22996000000001</v>
      </c>
      <c r="J74" s="41">
        <f>((3.14159/4)*((D73*G73)+(D73*E73)+(G73*E73))+(D73*E73))</f>
        <v>53.561925000000002</v>
      </c>
    </row>
    <row r="75" spans="1:10">
      <c r="A75" s="36" t="s">
        <v>1905</v>
      </c>
      <c r="B75" s="2" t="s">
        <v>1495</v>
      </c>
      <c r="C75" s="32">
        <v>21</v>
      </c>
      <c r="D75" s="32">
        <v>10</v>
      </c>
      <c r="E75" s="32">
        <v>4</v>
      </c>
      <c r="F75" s="33"/>
      <c r="G75" s="33"/>
      <c r="H75" s="33"/>
      <c r="I75" s="34">
        <f>(3.14159/4)*C75*D75*E75</f>
        <v>659.73389999999995</v>
      </c>
      <c r="J75" s="34">
        <f>(3.14159/2)*(C75*D75+(C75+D75)*E75)</f>
        <v>524.64553000000001</v>
      </c>
    </row>
    <row r="76" spans="1:10">
      <c r="A76" s="36" t="s">
        <v>1571</v>
      </c>
      <c r="B76" s="2" t="s">
        <v>1495</v>
      </c>
      <c r="C76" s="32">
        <v>12</v>
      </c>
      <c r="D76" s="32">
        <v>7</v>
      </c>
      <c r="E76" s="32">
        <v>3</v>
      </c>
      <c r="F76" s="33"/>
      <c r="G76" s="33"/>
      <c r="H76" s="33"/>
      <c r="I76" s="34">
        <f t="shared" si="4"/>
        <v>197.92016999999998</v>
      </c>
      <c r="J76" s="34">
        <f t="shared" si="5"/>
        <v>221.48209499999999</v>
      </c>
    </row>
    <row r="77" spans="1:10">
      <c r="A77" s="36" t="s">
        <v>1572</v>
      </c>
      <c r="B77" s="2" t="s">
        <v>1495</v>
      </c>
      <c r="C77" s="32">
        <v>14</v>
      </c>
      <c r="D77" s="32">
        <v>6</v>
      </c>
      <c r="E77" s="32">
        <v>2</v>
      </c>
      <c r="F77" s="33"/>
      <c r="G77" s="33"/>
      <c r="H77" s="33"/>
      <c r="I77" s="34">
        <f>(3.14159/4)*C77*D77*E77</f>
        <v>131.94677999999999</v>
      </c>
      <c r="J77" s="34">
        <f>(3.14159/2)*(C77*D77+(C77+D77)*E77)</f>
        <v>194.77858000000001</v>
      </c>
    </row>
    <row r="78" spans="1:10">
      <c r="A78" s="35" t="s">
        <v>1573</v>
      </c>
      <c r="B78" s="2" t="s">
        <v>1495</v>
      </c>
      <c r="C78" s="32">
        <v>14</v>
      </c>
      <c r="D78" s="32">
        <v>6</v>
      </c>
      <c r="E78" s="32">
        <v>2</v>
      </c>
      <c r="F78" s="33"/>
      <c r="G78" s="33"/>
      <c r="H78" s="33"/>
      <c r="I78" s="34">
        <f t="shared" si="4"/>
        <v>131.94677999999999</v>
      </c>
      <c r="J78" s="34">
        <f t="shared" si="5"/>
        <v>194.77858000000001</v>
      </c>
    </row>
    <row r="79" spans="1:10">
      <c r="A79" s="35" t="s">
        <v>1574</v>
      </c>
      <c r="B79" s="2" t="s">
        <v>1495</v>
      </c>
      <c r="C79" s="32">
        <v>41</v>
      </c>
      <c r="D79" s="32">
        <v>8</v>
      </c>
      <c r="E79" s="32">
        <v>3</v>
      </c>
      <c r="F79" s="33"/>
      <c r="G79" s="33"/>
      <c r="H79" s="33"/>
      <c r="I79" s="34">
        <f t="shared" si="4"/>
        <v>772.83113999999989</v>
      </c>
      <c r="J79" s="34">
        <f t="shared" si="5"/>
        <v>746.12762499999997</v>
      </c>
    </row>
    <row r="80" spans="1:10">
      <c r="A80" s="36" t="s">
        <v>1906</v>
      </c>
      <c r="B80" s="2" t="s">
        <v>1495</v>
      </c>
      <c r="C80" s="32">
        <v>14</v>
      </c>
      <c r="D80" s="32">
        <v>6</v>
      </c>
      <c r="E80" s="32">
        <v>2</v>
      </c>
      <c r="F80" s="33"/>
      <c r="G80" s="33"/>
      <c r="H80" s="33"/>
      <c r="I80" s="34">
        <f t="shared" si="4"/>
        <v>131.94677999999999</v>
      </c>
      <c r="J80" s="34">
        <f t="shared" si="5"/>
        <v>194.77858000000001</v>
      </c>
    </row>
    <row r="81" spans="1:11">
      <c r="A81" s="36" t="s">
        <v>1907</v>
      </c>
      <c r="B81" s="2" t="s">
        <v>1504</v>
      </c>
      <c r="C81" s="32">
        <v>44</v>
      </c>
      <c r="D81" s="32">
        <v>14</v>
      </c>
      <c r="E81" s="32">
        <v>5</v>
      </c>
      <c r="F81" s="34">
        <f>1/(SIN(((3.14159*(D81/E81)))/180))</f>
        <v>20.470942814593631</v>
      </c>
      <c r="G81" s="33"/>
      <c r="H81" s="33"/>
      <c r="I81" s="34">
        <f>(4/6)*3.14159*(D81*D81)*C81*(F81/360)</f>
        <v>1027.0754275167014</v>
      </c>
      <c r="J81" s="34">
        <f>(3.14159/2)*(C81*D81+(C81+D81)*E81)</f>
        <v>1423.1402699999999</v>
      </c>
    </row>
    <row r="82" spans="1:11">
      <c r="A82" s="35" t="s">
        <v>1575</v>
      </c>
      <c r="B82" s="14" t="s">
        <v>1495</v>
      </c>
      <c r="D82" s="32">
        <v>5</v>
      </c>
      <c r="E82" s="32">
        <v>3</v>
      </c>
      <c r="F82" s="33"/>
      <c r="G82" s="33">
        <v>11</v>
      </c>
      <c r="H82" s="33">
        <v>6</v>
      </c>
      <c r="I82" s="34">
        <f>D82*E82*(((3.14159*G82)/4)+((H82-G82)/3))</f>
        <v>104.5905875</v>
      </c>
      <c r="J82" s="41">
        <f>((3.14159/4)*((D82*G82)+(D82*E82)+(G82*E82))+(D82*E82))+((3.14159/4)*((D82*G82)+(D82*F82)+(G82*F82))+(D82*F82))</f>
        <v>139.092805</v>
      </c>
      <c r="K82" s="37" t="s">
        <v>1576</v>
      </c>
    </row>
    <row r="83" spans="1:11">
      <c r="A83" s="35" t="s">
        <v>1577</v>
      </c>
      <c r="B83" s="2" t="s">
        <v>1578</v>
      </c>
      <c r="D83" s="32">
        <v>6</v>
      </c>
      <c r="E83" s="32">
        <v>3</v>
      </c>
      <c r="F83" s="33"/>
      <c r="G83" s="33">
        <v>16</v>
      </c>
      <c r="H83" s="33">
        <v>5</v>
      </c>
      <c r="I83" s="34">
        <f>D83*E83*(((3.14159*G83)/4)+((H83-G83)/3))</f>
        <v>160.19448</v>
      </c>
      <c r="J83" s="41">
        <f>((3.14159/4)*((D83*G83)+(D83*E83)+(G83*E83))+(D83*E83))+((3.14159/4)*((D83*G83)+(D83*F83)+(G83*F83))+(D83*F83))</f>
        <v>220.632555</v>
      </c>
    </row>
    <row r="84" spans="1:11">
      <c r="A84" s="36" t="s">
        <v>1579</v>
      </c>
      <c r="B84" s="39" t="s">
        <v>1517</v>
      </c>
      <c r="C84" s="32">
        <v>17</v>
      </c>
      <c r="D84" s="32">
        <v>5</v>
      </c>
      <c r="E84" s="32">
        <v>3</v>
      </c>
      <c r="F84" s="33"/>
      <c r="G84" s="33"/>
      <c r="H84" s="33"/>
      <c r="I84" s="34">
        <f>(3.14159/4)*C84*D84*E84</f>
        <v>200.2763625</v>
      </c>
      <c r="J84" s="34">
        <f>(3.14159/2)*(C84*D84+(C84+D84)*E84)</f>
        <v>237.190045</v>
      </c>
      <c r="K84" s="37" t="s">
        <v>1580</v>
      </c>
    </row>
    <row r="85" spans="1:11">
      <c r="A85" s="35" t="s">
        <v>1581</v>
      </c>
      <c r="B85" s="2" t="s">
        <v>1498</v>
      </c>
      <c r="C85" s="32">
        <v>16</v>
      </c>
      <c r="D85" s="32">
        <v>13</v>
      </c>
      <c r="F85" s="34"/>
      <c r="G85" s="33"/>
      <c r="H85" s="33"/>
      <c r="I85" s="34">
        <f>(3.14159/4)*D85*D85*C85</f>
        <v>2123.7148399999996</v>
      </c>
      <c r="J85" s="34">
        <f>3.14159*D85*((D85/2)+C85)</f>
        <v>918.91507499999989</v>
      </c>
    </row>
    <row r="86" spans="1:11">
      <c r="A86" s="35" t="s">
        <v>1582</v>
      </c>
      <c r="B86" s="2" t="s">
        <v>1528</v>
      </c>
      <c r="C86" s="40">
        <v>110</v>
      </c>
      <c r="D86" s="32">
        <v>13</v>
      </c>
      <c r="E86" s="32">
        <v>5</v>
      </c>
      <c r="F86" s="33"/>
      <c r="G86" s="33"/>
      <c r="H86" s="33"/>
      <c r="I86" s="34">
        <f>(1/2)*C86*D86*E86</f>
        <v>3575</v>
      </c>
      <c r="J86" s="34">
        <f>C86*D86+(SQRT((C86*C86)+(D86*D86))/4)*E86</f>
        <v>1568.4568976252176</v>
      </c>
    </row>
    <row r="87" spans="1:11">
      <c r="A87" s="36" t="s">
        <v>1908</v>
      </c>
      <c r="B87" s="2" t="s">
        <v>1504</v>
      </c>
      <c r="C87" s="32">
        <v>44</v>
      </c>
      <c r="D87" s="32">
        <v>14</v>
      </c>
      <c r="E87" s="32">
        <v>5</v>
      </c>
      <c r="F87" s="34">
        <f>1/(SIN(((3.14159*(D87/E87)))/180))</f>
        <v>20.470942814593631</v>
      </c>
      <c r="G87" s="33"/>
      <c r="H87" s="33"/>
      <c r="I87" s="34">
        <f>(4/6)*3.14159*(D87*D87)*C87*(F87/360)</f>
        <v>1027.0754275167014</v>
      </c>
      <c r="J87" s="34">
        <f>(3.14159/2)*(C87*D87+(C87+D87)*E87)</f>
        <v>1423.1402699999999</v>
      </c>
    </row>
    <row r="88" spans="1:11">
      <c r="A88" s="35" t="s">
        <v>1583</v>
      </c>
      <c r="B88" s="2" t="s">
        <v>1584</v>
      </c>
      <c r="C88" s="32">
        <v>63</v>
      </c>
      <c r="D88" s="32">
        <v>6</v>
      </c>
      <c r="E88" s="32">
        <v>5</v>
      </c>
      <c r="F88" s="33"/>
      <c r="G88" s="33"/>
      <c r="H88" s="33"/>
      <c r="I88" s="34">
        <f>(3.14159/4)*C88*D88*E88</f>
        <v>1484.4012749999999</v>
      </c>
      <c r="J88" s="34">
        <f>(3.14159/2)*(C88*D88+(C88+D88)*E88)</f>
        <v>1135.6847849999999</v>
      </c>
    </row>
    <row r="89" spans="1:11">
      <c r="A89" s="36" t="s">
        <v>1585</v>
      </c>
      <c r="B89" s="42" t="s">
        <v>1517</v>
      </c>
      <c r="C89" s="32">
        <v>67</v>
      </c>
      <c r="D89" s="32">
        <v>7</v>
      </c>
      <c r="E89" s="32">
        <v>6</v>
      </c>
      <c r="F89" s="33"/>
      <c r="G89" s="33"/>
      <c r="H89" s="33"/>
      <c r="I89" s="38">
        <f>C89*D89*E89</f>
        <v>2814</v>
      </c>
      <c r="J89" s="34">
        <f>(2*C89*D89)+(2*D89*E89)+(2*C89*E89)</f>
        <v>1826</v>
      </c>
    </row>
    <row r="90" spans="1:11">
      <c r="A90" s="36" t="s">
        <v>1586</v>
      </c>
      <c r="B90" s="2" t="s">
        <v>1504</v>
      </c>
      <c r="C90" s="32">
        <v>44</v>
      </c>
      <c r="D90" s="32">
        <v>14</v>
      </c>
      <c r="E90" s="32">
        <v>5</v>
      </c>
      <c r="F90" s="34">
        <f>1/(SIN(((3.14159*(D90/E90)))/180))</f>
        <v>20.470942814593631</v>
      </c>
      <c r="G90" s="33"/>
      <c r="H90" s="33"/>
      <c r="I90" s="34">
        <f>(4/6)*3.14159*(D90*D90)*C90*(F90/360)</f>
        <v>1027.0754275167014</v>
      </c>
      <c r="J90" s="34">
        <f>(3.14159/2)*(C90*D90+(C90+D90)*E90)</f>
        <v>1423.1402699999999</v>
      </c>
    </row>
    <row r="91" spans="1:11">
      <c r="A91" s="36" t="s">
        <v>1587</v>
      </c>
      <c r="B91" s="42" t="s">
        <v>1495</v>
      </c>
      <c r="C91" s="32">
        <v>16</v>
      </c>
      <c r="D91" s="32">
        <v>5</v>
      </c>
      <c r="E91" s="32">
        <v>5</v>
      </c>
      <c r="F91" s="33"/>
      <c r="G91" s="33"/>
      <c r="H91" s="33"/>
      <c r="I91" s="34">
        <f t="shared" ref="I91:I103" si="6">(3.14159/4)*C91*D91*E91</f>
        <v>314.15899999999999</v>
      </c>
      <c r="J91" s="34">
        <f t="shared" ref="J91:J103" si="7">(3.14159/2)*(C91*D91+(C91+D91)*E91)</f>
        <v>290.59707499999996</v>
      </c>
    </row>
    <row r="92" spans="1:11">
      <c r="A92" s="36" t="s">
        <v>1588</v>
      </c>
      <c r="B92" s="39" t="s">
        <v>1517</v>
      </c>
      <c r="C92" s="32">
        <v>98</v>
      </c>
      <c r="D92" s="32">
        <v>5</v>
      </c>
      <c r="E92" s="32">
        <v>5</v>
      </c>
      <c r="F92" s="33"/>
      <c r="G92" s="33"/>
      <c r="H92" s="33"/>
      <c r="I92" s="38">
        <f>C92*D92*E92</f>
        <v>2450</v>
      </c>
      <c r="J92" s="34">
        <f>(2*C92*D92)+(2*D92*E92)+(2*C92*E92)</f>
        <v>2010</v>
      </c>
    </row>
    <row r="93" spans="1:11">
      <c r="A93" s="36" t="s">
        <v>1589</v>
      </c>
      <c r="B93" s="14" t="s">
        <v>1514</v>
      </c>
      <c r="C93" s="32">
        <v>24</v>
      </c>
      <c r="D93" s="32">
        <v>30</v>
      </c>
      <c r="E93" s="32">
        <v>21</v>
      </c>
      <c r="F93" s="33"/>
      <c r="G93" s="33"/>
      <c r="H93" s="33"/>
      <c r="I93" s="34">
        <f>0.5*(C93*D93*E93)</f>
        <v>7560</v>
      </c>
      <c r="J93" s="34">
        <f>(C93*D93)+(3*(C93*E93))</f>
        <v>2232</v>
      </c>
    </row>
    <row r="94" spans="1:11">
      <c r="A94" s="36" t="s">
        <v>1909</v>
      </c>
      <c r="B94" s="42" t="s">
        <v>1495</v>
      </c>
      <c r="C94" s="32">
        <v>14</v>
      </c>
      <c r="D94" s="32">
        <v>6</v>
      </c>
      <c r="E94" s="32">
        <v>2</v>
      </c>
      <c r="F94" s="33"/>
      <c r="G94" s="33"/>
      <c r="H94" s="33"/>
      <c r="I94" s="34">
        <f t="shared" ref="I94" si="8">(3.14159/4)*C94*D94*E94</f>
        <v>131.94677999999999</v>
      </c>
      <c r="J94" s="34">
        <f t="shared" ref="J94" si="9">(3.14159/2)*(C94*D94+(C94+D94)*E94)</f>
        <v>194.77858000000001</v>
      </c>
    </row>
    <row r="95" spans="1:11">
      <c r="A95" s="36" t="s">
        <v>1590</v>
      </c>
      <c r="B95" s="42" t="s">
        <v>1495</v>
      </c>
      <c r="C95" s="32">
        <v>14</v>
      </c>
      <c r="D95" s="32">
        <v>6</v>
      </c>
      <c r="E95" s="32">
        <v>2</v>
      </c>
      <c r="F95" s="33"/>
      <c r="G95" s="33"/>
      <c r="H95" s="33"/>
      <c r="I95" s="34">
        <f t="shared" si="6"/>
        <v>131.94677999999999</v>
      </c>
      <c r="J95" s="34">
        <f t="shared" si="7"/>
        <v>194.77858000000001</v>
      </c>
    </row>
    <row r="96" spans="1:11">
      <c r="A96" s="36" t="s">
        <v>1591</v>
      </c>
      <c r="B96" s="42" t="s">
        <v>1495</v>
      </c>
      <c r="C96" s="32">
        <v>14</v>
      </c>
      <c r="D96" s="32">
        <v>6</v>
      </c>
      <c r="E96" s="32">
        <v>2</v>
      </c>
      <c r="F96" s="33"/>
      <c r="G96" s="33"/>
      <c r="H96" s="33"/>
      <c r="I96" s="34">
        <f t="shared" si="6"/>
        <v>131.94677999999999</v>
      </c>
      <c r="J96" s="34">
        <f t="shared" si="7"/>
        <v>194.77858000000001</v>
      </c>
    </row>
    <row r="97" spans="1:10">
      <c r="A97" s="36" t="s">
        <v>1592</v>
      </c>
      <c r="B97" s="2" t="s">
        <v>1498</v>
      </c>
      <c r="C97" s="32">
        <v>49</v>
      </c>
      <c r="D97" s="32">
        <v>14</v>
      </c>
      <c r="F97" s="34"/>
      <c r="G97" s="33"/>
      <c r="H97" s="33"/>
      <c r="I97" s="34">
        <f>(3.14159/4)*D97*D97*C97</f>
        <v>7542.9575899999991</v>
      </c>
      <c r="J97" s="34">
        <f>3.14159*D97*((D97/2)+C97)</f>
        <v>2463.0065599999998</v>
      </c>
    </row>
    <row r="98" spans="1:10">
      <c r="A98" s="35" t="s">
        <v>1593</v>
      </c>
      <c r="B98" s="14" t="s">
        <v>1578</v>
      </c>
      <c r="D98" s="32">
        <v>4</v>
      </c>
      <c r="E98" s="32">
        <v>4</v>
      </c>
      <c r="F98" s="33"/>
      <c r="G98" s="33">
        <v>60</v>
      </c>
      <c r="H98" s="33">
        <v>36</v>
      </c>
      <c r="I98" s="34">
        <f>D98*E98*(((3.14159*G98)/4)+((H98-G98)/3))</f>
        <v>625.98159999999996</v>
      </c>
      <c r="J98" s="41">
        <f>((3.14159/4)*((D98*G98)+(D98*E98)+(G98*E98))+(D98*E98))+((3.14159/4)*((D98*G98)+(D98*F98)+(G98*F98))+(D98*F98))</f>
        <v>594.05255999999997</v>
      </c>
    </row>
    <row r="99" spans="1:10">
      <c r="A99" s="35" t="s">
        <v>2530</v>
      </c>
      <c r="B99" s="2" t="s">
        <v>1498</v>
      </c>
      <c r="C99" s="32">
        <v>5</v>
      </c>
      <c r="D99" s="32">
        <v>3</v>
      </c>
      <c r="F99" s="33"/>
      <c r="G99" s="33"/>
      <c r="H99" s="33"/>
      <c r="I99" s="34">
        <f>(3.14159/4)*D99*D99*C99</f>
        <v>35.342887499999996</v>
      </c>
      <c r="J99" s="34">
        <f>3.14159*D99*((D99/2)+C99)</f>
        <v>61.26100499999999</v>
      </c>
    </row>
    <row r="100" spans="1:10">
      <c r="A100" s="36" t="s">
        <v>1594</v>
      </c>
      <c r="B100" s="42" t="s">
        <v>1495</v>
      </c>
      <c r="C100" s="32">
        <v>14</v>
      </c>
      <c r="D100" s="32">
        <v>6</v>
      </c>
      <c r="E100" s="32">
        <v>2</v>
      </c>
      <c r="F100" s="33"/>
      <c r="G100" s="33"/>
      <c r="H100" s="33"/>
      <c r="I100" s="34">
        <f t="shared" si="6"/>
        <v>131.94677999999999</v>
      </c>
      <c r="J100" s="34">
        <f t="shared" si="7"/>
        <v>194.77858000000001</v>
      </c>
    </row>
    <row r="101" spans="1:10">
      <c r="A101" s="36" t="s">
        <v>1595</v>
      </c>
      <c r="B101" s="14" t="s">
        <v>1495</v>
      </c>
      <c r="C101" s="32">
        <v>16</v>
      </c>
      <c r="D101" s="32">
        <v>5</v>
      </c>
      <c r="E101" s="32">
        <v>3</v>
      </c>
      <c r="F101" s="33"/>
      <c r="G101" s="33"/>
      <c r="H101" s="33"/>
      <c r="I101" s="34">
        <f t="shared" si="6"/>
        <v>188.49540000000002</v>
      </c>
      <c r="J101" s="34">
        <f t="shared" si="7"/>
        <v>224.62368499999999</v>
      </c>
    </row>
    <row r="102" spans="1:10">
      <c r="A102" s="35" t="s">
        <v>1596</v>
      </c>
      <c r="B102" s="14" t="s">
        <v>1495</v>
      </c>
      <c r="C102" s="32">
        <v>14</v>
      </c>
      <c r="D102" s="32">
        <v>6</v>
      </c>
      <c r="E102" s="32">
        <v>2</v>
      </c>
      <c r="F102" s="33"/>
      <c r="G102" s="33"/>
      <c r="H102" s="33"/>
      <c r="I102" s="34">
        <f t="shared" si="6"/>
        <v>131.94677999999999</v>
      </c>
      <c r="J102" s="34">
        <f t="shared" si="7"/>
        <v>194.77858000000001</v>
      </c>
    </row>
    <row r="103" spans="1:10">
      <c r="A103" s="35" t="s">
        <v>1597</v>
      </c>
      <c r="B103" s="14" t="s">
        <v>1495</v>
      </c>
      <c r="C103" s="32">
        <v>14</v>
      </c>
      <c r="D103" s="32">
        <v>6</v>
      </c>
      <c r="E103" s="32">
        <v>2</v>
      </c>
      <c r="F103" s="33"/>
      <c r="G103" s="33"/>
      <c r="H103" s="33"/>
      <c r="I103" s="34">
        <f t="shared" si="6"/>
        <v>131.94677999999999</v>
      </c>
      <c r="J103" s="34">
        <f t="shared" si="7"/>
        <v>194.77858000000001</v>
      </c>
    </row>
    <row r="104" spans="1:10">
      <c r="A104" s="35" t="s">
        <v>1598</v>
      </c>
      <c r="B104" s="14" t="s">
        <v>1498</v>
      </c>
      <c r="C104" s="32">
        <v>22</v>
      </c>
      <c r="D104" s="32">
        <v>37</v>
      </c>
      <c r="F104" s="33"/>
      <c r="G104" s="33"/>
      <c r="H104" s="33"/>
      <c r="I104" s="34">
        <f>(3.14159/4)*D104*D104*C104</f>
        <v>23654.601904999996</v>
      </c>
      <c r="J104" s="34">
        <f>3.14159*D104*((D104/2)+C104)</f>
        <v>4707.6726149999995</v>
      </c>
    </row>
    <row r="105" spans="1:10">
      <c r="A105" s="35" t="s">
        <v>2269</v>
      </c>
      <c r="B105" s="14" t="s">
        <v>1495</v>
      </c>
      <c r="C105" s="32">
        <v>30</v>
      </c>
      <c r="D105" s="32">
        <v>25</v>
      </c>
      <c r="E105" s="32">
        <v>5</v>
      </c>
      <c r="F105" s="33"/>
      <c r="G105" s="33"/>
      <c r="H105" s="33"/>
      <c r="I105" s="34">
        <f>(3.14159/4)*D105*D105*C105</f>
        <v>14726.203124999998</v>
      </c>
      <c r="J105" s="34">
        <f>3.14159*D105*((D105/2)+C105)</f>
        <v>3337.9393749999999</v>
      </c>
    </row>
    <row r="106" spans="1:10">
      <c r="A106" s="35" t="s">
        <v>1599</v>
      </c>
      <c r="B106" s="14" t="s">
        <v>1578</v>
      </c>
      <c r="D106" s="32">
        <v>5</v>
      </c>
      <c r="E106" s="32">
        <v>5</v>
      </c>
      <c r="F106" s="33"/>
      <c r="G106" s="33">
        <v>11</v>
      </c>
      <c r="H106" s="33">
        <v>8</v>
      </c>
      <c r="I106" s="34">
        <f>D106*E106*(((3.14159*G106)/4)+((H106-G106)/3))</f>
        <v>190.98431250000002</v>
      </c>
      <c r="J106" s="41">
        <f>((3.14159/4)*((D106*G106)+(D106*E106)+(G106*E106))+(D106*E106))+((3.14159/4)*((D106*G106)+(D106*F106)+(G106*F106))+(D106*F106))</f>
        <v>174.225525</v>
      </c>
    </row>
    <row r="107" spans="1:10">
      <c r="A107" s="36" t="s">
        <v>2352</v>
      </c>
      <c r="B107" s="39" t="s">
        <v>1495</v>
      </c>
      <c r="C107" s="32">
        <v>10</v>
      </c>
      <c r="D107" s="32">
        <v>2</v>
      </c>
      <c r="E107" s="32">
        <v>1</v>
      </c>
      <c r="F107" s="33"/>
      <c r="G107" s="33"/>
      <c r="H107" s="33"/>
      <c r="I107" s="34">
        <f>(3.14159/4)*C107*D107*E107</f>
        <v>15.70795</v>
      </c>
      <c r="J107" s="34">
        <f>(3.14159/2)*(C107*D107+(C107+D107)*E107)</f>
        <v>50.265439999999998</v>
      </c>
    </row>
    <row r="108" spans="1:10">
      <c r="A108" s="35" t="s">
        <v>1600</v>
      </c>
      <c r="B108" s="39" t="s">
        <v>1495</v>
      </c>
      <c r="C108" s="32">
        <v>21</v>
      </c>
      <c r="D108" s="32">
        <v>5</v>
      </c>
      <c r="E108" s="32">
        <v>3</v>
      </c>
      <c r="F108" s="33"/>
      <c r="G108" s="33"/>
      <c r="H108" s="33"/>
      <c r="I108" s="34">
        <f>(3.14159/4)*C108*D108*E108</f>
        <v>247.40021249999998</v>
      </c>
      <c r="J108" s="34">
        <f>(3.14159/2)*(C108*D108+(C108+D108)*E108)</f>
        <v>287.45548500000001</v>
      </c>
    </row>
    <row r="109" spans="1:10">
      <c r="A109" s="35" t="s">
        <v>1601</v>
      </c>
      <c r="B109" s="2" t="s">
        <v>1504</v>
      </c>
      <c r="C109" s="32">
        <v>21</v>
      </c>
      <c r="D109" s="32">
        <v>3</v>
      </c>
      <c r="E109" s="32">
        <v>3</v>
      </c>
      <c r="F109" s="34">
        <f>1/(SIN(((3.14159*(D109/E109)))/180))</f>
        <v>57.29873689180836</v>
      </c>
      <c r="G109" s="33"/>
      <c r="H109" s="33"/>
      <c r="I109" s="34">
        <f>(4/6)*3.14159*(D109*D109)*C109*(F109/360)</f>
        <v>63.003198591177679</v>
      </c>
      <c r="J109" s="34">
        <f>((3.14159*C109*D109)/2)+(E109*(D109+(((C109/2)^2)/SQRT(((C109/2)^2)-(D109^2)))*(ASIN(2*SQRT(((C109/2)^2)-(D109^2))/C109))))</f>
        <v>150.06827710834312</v>
      </c>
    </row>
    <row r="110" spans="1:10">
      <c r="A110" s="36" t="s">
        <v>2487</v>
      </c>
      <c r="B110" s="2" t="s">
        <v>1495</v>
      </c>
      <c r="C110" s="32">
        <v>14</v>
      </c>
      <c r="D110" s="32">
        <v>6</v>
      </c>
      <c r="E110" s="32">
        <v>2</v>
      </c>
      <c r="F110" s="33"/>
      <c r="G110" s="33"/>
      <c r="H110" s="33"/>
      <c r="I110" s="34">
        <f t="shared" ref="I110" si="10">(3.14159/4)*C110*D110*E110</f>
        <v>131.94677999999999</v>
      </c>
      <c r="J110" s="34">
        <f t="shared" ref="J110" si="11">(3.14159/2)*(C110*D110+(C110+D110)*E110)</f>
        <v>194.77858000000001</v>
      </c>
    </row>
    <row r="111" spans="1:10">
      <c r="A111" s="35" t="s">
        <v>1602</v>
      </c>
      <c r="B111" s="39" t="s">
        <v>1495</v>
      </c>
      <c r="C111" s="32">
        <v>14</v>
      </c>
      <c r="D111" s="32">
        <v>6</v>
      </c>
      <c r="E111" s="32">
        <v>2</v>
      </c>
      <c r="F111" s="33"/>
      <c r="G111" s="33"/>
      <c r="H111" s="33"/>
      <c r="I111" s="34">
        <f>(3.14159/4)*C111*D111*E111</f>
        <v>131.94677999999999</v>
      </c>
      <c r="J111" s="34">
        <f>(3.14159/2)*(C111*D111+(C111+D111)*E111)</f>
        <v>194.77858000000001</v>
      </c>
    </row>
    <row r="112" spans="1:10">
      <c r="A112" s="35" t="s">
        <v>1603</v>
      </c>
      <c r="B112" s="39" t="s">
        <v>1517</v>
      </c>
      <c r="C112" s="32">
        <v>67</v>
      </c>
      <c r="D112" s="32">
        <v>7</v>
      </c>
      <c r="E112" s="32">
        <v>6</v>
      </c>
      <c r="F112" s="33"/>
      <c r="G112" s="33"/>
      <c r="H112" s="33"/>
      <c r="I112" s="38">
        <f>C112*D112*E112</f>
        <v>2814</v>
      </c>
      <c r="J112" s="34">
        <f>(2*C112*D112)+(2*D112*E112)+(2*C112*E112)</f>
        <v>1826</v>
      </c>
    </row>
    <row r="113" spans="1:11">
      <c r="A113" s="35" t="s">
        <v>1604</v>
      </c>
      <c r="B113" s="39" t="s">
        <v>1528</v>
      </c>
      <c r="C113" s="40">
        <v>60.8</v>
      </c>
      <c r="D113" s="32">
        <v>5</v>
      </c>
      <c r="E113" s="32">
        <v>3</v>
      </c>
      <c r="F113" s="33"/>
      <c r="G113" s="33"/>
      <c r="H113" s="33"/>
      <c r="I113" s="34">
        <f>(1/2)*C113*D113*E113</f>
        <v>456</v>
      </c>
      <c r="J113" s="34">
        <f>C113*D113+(SQRT((C113*C113)+(D113*D113))/4)*E113</f>
        <v>349.75393425706687</v>
      </c>
    </row>
    <row r="114" spans="1:11">
      <c r="A114" s="35" t="s">
        <v>1605</v>
      </c>
      <c r="B114" s="2" t="s">
        <v>1495</v>
      </c>
      <c r="C114" s="32">
        <v>14</v>
      </c>
      <c r="D114" s="32">
        <v>6</v>
      </c>
      <c r="E114" s="32">
        <v>2</v>
      </c>
      <c r="F114" s="33"/>
      <c r="G114" s="33"/>
      <c r="H114" s="33"/>
      <c r="I114" s="34">
        <f>(3.14159/4)*C114*D114*E114</f>
        <v>131.94677999999999</v>
      </c>
      <c r="J114" s="34">
        <f>(3.14159/2)*(C114*D114+(C114+D114)*E114)</f>
        <v>194.77858000000001</v>
      </c>
    </row>
    <row r="115" spans="1:11">
      <c r="A115" s="35" t="s">
        <v>1606</v>
      </c>
      <c r="B115" s="39" t="s">
        <v>1495</v>
      </c>
      <c r="C115" s="32">
        <v>16</v>
      </c>
      <c r="D115" s="32">
        <v>8</v>
      </c>
      <c r="E115" s="32">
        <v>29</v>
      </c>
      <c r="F115" s="33"/>
      <c r="G115" s="33"/>
      <c r="H115" s="33"/>
      <c r="I115" s="34">
        <f>(3.14159/4)*C115*D115*E115</f>
        <v>2915.39552</v>
      </c>
      <c r="J115" s="34">
        <f>(3.14159/2)*(C115*D115+(C115+D115)*E115)</f>
        <v>1294.3350800000001</v>
      </c>
    </row>
    <row r="116" spans="1:11">
      <c r="A116" s="35" t="s">
        <v>1607</v>
      </c>
      <c r="B116" s="39" t="s">
        <v>1495</v>
      </c>
      <c r="C116" s="32">
        <v>16</v>
      </c>
      <c r="D116" s="32">
        <v>8</v>
      </c>
      <c r="E116" s="32">
        <v>29</v>
      </c>
      <c r="F116" s="33"/>
      <c r="G116" s="33"/>
      <c r="H116" s="33"/>
      <c r="I116" s="34">
        <f>(3.14159/4)*C116*D116*E116</f>
        <v>2915.39552</v>
      </c>
      <c r="J116" s="34">
        <f>(3.14159/2)*(C116*D116+(C116+D116)*E116)</f>
        <v>1294.3350800000001</v>
      </c>
    </row>
    <row r="117" spans="1:11">
      <c r="A117" s="36" t="s">
        <v>1608</v>
      </c>
      <c r="B117" s="2" t="s">
        <v>1498</v>
      </c>
      <c r="C117" s="32">
        <v>22</v>
      </c>
      <c r="D117" s="32">
        <v>37</v>
      </c>
      <c r="F117" s="33"/>
      <c r="G117" s="33"/>
      <c r="H117" s="33"/>
      <c r="I117" s="34">
        <f>(3.14159/4)*D117*D117*C117</f>
        <v>23654.601904999996</v>
      </c>
      <c r="J117" s="34">
        <f>3.14159*D117*((D117/2)+C117)</f>
        <v>4707.6726149999995</v>
      </c>
    </row>
    <row r="118" spans="1:11">
      <c r="A118" s="36" t="s">
        <v>1609</v>
      </c>
      <c r="B118" s="2" t="s">
        <v>1498</v>
      </c>
      <c r="C118" s="32">
        <v>6</v>
      </c>
      <c r="D118" s="32">
        <v>11</v>
      </c>
      <c r="F118" s="33"/>
      <c r="G118" s="33"/>
      <c r="H118" s="33"/>
      <c r="I118" s="34">
        <f>(3.14159/4)*D118*D118*C118</f>
        <v>570.19858499999998</v>
      </c>
      <c r="J118" s="34">
        <f>3.14159*D118*((D118/2)+C118)</f>
        <v>397.411135</v>
      </c>
    </row>
    <row r="119" spans="1:11">
      <c r="A119" s="35" t="s">
        <v>1610</v>
      </c>
      <c r="B119" s="39" t="s">
        <v>1495</v>
      </c>
      <c r="C119" s="32">
        <v>46</v>
      </c>
      <c r="D119" s="32">
        <v>13</v>
      </c>
      <c r="E119" s="32">
        <v>6</v>
      </c>
      <c r="F119" s="33"/>
      <c r="G119" s="33"/>
      <c r="H119" s="33"/>
      <c r="I119" s="34">
        <f t="shared" ref="I119:I124" si="12">(3.14159/4)*C119*D119*E119</f>
        <v>2818.00623</v>
      </c>
      <c r="J119" s="34">
        <f t="shared" ref="J119:J124" si="13">(3.14159/2)*(C119*D119+(C119+D119)*E119)</f>
        <v>1495.3968399999999</v>
      </c>
    </row>
    <row r="120" spans="1:11">
      <c r="A120" s="35" t="s">
        <v>1611</v>
      </c>
      <c r="B120" s="39" t="s">
        <v>1517</v>
      </c>
      <c r="C120" s="32">
        <v>454</v>
      </c>
      <c r="D120" s="32">
        <v>20</v>
      </c>
      <c r="E120" s="32">
        <v>9</v>
      </c>
      <c r="F120" s="33"/>
      <c r="G120" s="33"/>
      <c r="H120" s="33"/>
      <c r="I120" s="34">
        <f t="shared" si="12"/>
        <v>64182.683700000001</v>
      </c>
      <c r="J120" s="34">
        <f t="shared" si="13"/>
        <v>20963.83007</v>
      </c>
      <c r="K120" s="37" t="s">
        <v>1580</v>
      </c>
    </row>
    <row r="121" spans="1:11">
      <c r="A121" s="35" t="s">
        <v>1612</v>
      </c>
      <c r="B121" s="39" t="s">
        <v>1495</v>
      </c>
      <c r="C121" s="32">
        <v>35</v>
      </c>
      <c r="D121" s="32">
        <v>16</v>
      </c>
      <c r="E121" s="32">
        <v>3</v>
      </c>
      <c r="F121" s="33"/>
      <c r="G121" s="33"/>
      <c r="H121" s="33"/>
      <c r="I121" s="34">
        <f t="shared" si="12"/>
        <v>1319.4677999999999</v>
      </c>
      <c r="J121" s="34">
        <f t="shared" si="13"/>
        <v>1119.9768349999999</v>
      </c>
    </row>
    <row r="122" spans="1:11">
      <c r="A122" s="35" t="s">
        <v>1613</v>
      </c>
      <c r="B122" s="39" t="s">
        <v>1495</v>
      </c>
      <c r="C122" s="32">
        <v>62</v>
      </c>
      <c r="D122" s="32">
        <v>10</v>
      </c>
      <c r="E122" s="32">
        <v>8</v>
      </c>
      <c r="F122" s="33"/>
      <c r="G122" s="33"/>
      <c r="H122" s="33"/>
      <c r="I122" s="34">
        <f t="shared" si="12"/>
        <v>3895.5716000000002</v>
      </c>
      <c r="J122" s="34">
        <f t="shared" si="13"/>
        <v>1878.6708199999998</v>
      </c>
    </row>
    <row r="123" spans="1:11">
      <c r="A123" s="35" t="s">
        <v>1614</v>
      </c>
      <c r="B123" s="14" t="s">
        <v>1495</v>
      </c>
      <c r="C123" s="32">
        <v>29</v>
      </c>
      <c r="D123" s="32">
        <v>13</v>
      </c>
      <c r="E123" s="32">
        <v>5</v>
      </c>
      <c r="F123" s="33"/>
      <c r="G123" s="33"/>
      <c r="H123" s="33"/>
      <c r="I123" s="34">
        <f t="shared" si="12"/>
        <v>1480.4742874999999</v>
      </c>
      <c r="J123" s="34">
        <f t="shared" si="13"/>
        <v>922.05666499999995</v>
      </c>
    </row>
    <row r="124" spans="1:11">
      <c r="A124" s="35" t="s">
        <v>1615</v>
      </c>
      <c r="B124" s="2" t="s">
        <v>1495</v>
      </c>
      <c r="C124" s="32">
        <v>5</v>
      </c>
      <c r="D124" s="32">
        <v>3</v>
      </c>
      <c r="E124" s="32">
        <v>2</v>
      </c>
      <c r="F124" s="33"/>
      <c r="G124" s="33"/>
      <c r="H124" s="33"/>
      <c r="I124" s="34">
        <f t="shared" si="12"/>
        <v>23.561925000000002</v>
      </c>
      <c r="J124" s="34">
        <f t="shared" si="13"/>
        <v>48.694645000000001</v>
      </c>
    </row>
    <row r="125" spans="1:11">
      <c r="A125" s="35" t="s">
        <v>1616</v>
      </c>
      <c r="B125" s="14" t="s">
        <v>1528</v>
      </c>
      <c r="C125" s="40">
        <v>110</v>
      </c>
      <c r="D125" s="32">
        <v>13</v>
      </c>
      <c r="E125" s="32">
        <v>5</v>
      </c>
      <c r="F125" s="33"/>
      <c r="G125" s="33"/>
      <c r="H125" s="33"/>
      <c r="I125" s="38">
        <f>(1/2)*C125*D125*E125</f>
        <v>3575</v>
      </c>
      <c r="J125" s="34">
        <f>C125*D125+(SQRT((C125*C125)+(D125*D125))/4)*E125</f>
        <v>1568.4568976252176</v>
      </c>
    </row>
    <row r="126" spans="1:11">
      <c r="A126" s="35" t="s">
        <v>1617</v>
      </c>
      <c r="B126" s="14" t="s">
        <v>1495</v>
      </c>
      <c r="C126" s="32">
        <v>14</v>
      </c>
      <c r="D126" s="32">
        <v>6</v>
      </c>
      <c r="E126" s="32">
        <v>2</v>
      </c>
      <c r="F126" s="33"/>
      <c r="G126" s="33"/>
      <c r="H126" s="33"/>
      <c r="I126" s="34">
        <f>(3.14159/4)*C126*D126*E126</f>
        <v>131.94677999999999</v>
      </c>
      <c r="J126" s="34">
        <f>(3.14159/2)*(C126*D126+(C126+D126)*E126)</f>
        <v>194.77858000000001</v>
      </c>
    </row>
    <row r="127" spans="1:11">
      <c r="A127" s="35" t="s">
        <v>1618</v>
      </c>
      <c r="B127" s="14" t="s">
        <v>1495</v>
      </c>
      <c r="C127" s="32">
        <v>14</v>
      </c>
      <c r="D127" s="32">
        <v>6</v>
      </c>
      <c r="E127" s="32">
        <v>2</v>
      </c>
      <c r="F127" s="33"/>
      <c r="G127" s="33"/>
      <c r="H127" s="33"/>
      <c r="I127" s="34">
        <f>(3.14159/4)*C127*D127*E127</f>
        <v>131.94677999999999</v>
      </c>
      <c r="J127" s="34">
        <f>(3.14159/2)*(C127*D127+(C127+D127)*E127)</f>
        <v>194.77858000000001</v>
      </c>
    </row>
    <row r="128" spans="1:11">
      <c r="A128" s="35" t="s">
        <v>1619</v>
      </c>
      <c r="B128" s="39" t="s">
        <v>1528</v>
      </c>
      <c r="C128" s="40">
        <v>108</v>
      </c>
      <c r="D128" s="32">
        <v>4</v>
      </c>
      <c r="E128" s="32">
        <v>2</v>
      </c>
      <c r="F128" s="33"/>
      <c r="G128" s="33"/>
      <c r="H128" s="33"/>
      <c r="I128" s="34">
        <f>(1/2)*C128*D128*E128</f>
        <v>432</v>
      </c>
      <c r="J128" s="34">
        <f>C128*D128+(SQRT((C128*C128)+(D128*D128))/4)*E128</f>
        <v>486.03702434442516</v>
      </c>
    </row>
    <row r="129" spans="1:11">
      <c r="A129" s="35" t="s">
        <v>1620</v>
      </c>
      <c r="B129" s="14" t="s">
        <v>1498</v>
      </c>
      <c r="C129" s="32">
        <v>96</v>
      </c>
      <c r="D129" s="32">
        <v>14</v>
      </c>
      <c r="F129" s="33"/>
      <c r="G129" s="33"/>
      <c r="H129" s="33"/>
      <c r="I129" s="34">
        <f>(3.14159/4)*D129*D129*C129</f>
        <v>14778.039359999999</v>
      </c>
      <c r="J129" s="34">
        <f>3.14159*D129*((D129/2)+C129)</f>
        <v>4530.1727799999999</v>
      </c>
    </row>
    <row r="130" spans="1:11">
      <c r="A130" s="35" t="s">
        <v>1621</v>
      </c>
      <c r="B130" s="14" t="s">
        <v>1517</v>
      </c>
      <c r="C130" s="32">
        <v>6</v>
      </c>
      <c r="D130" s="32">
        <v>3</v>
      </c>
      <c r="E130" s="32">
        <v>3</v>
      </c>
      <c r="F130" s="33"/>
      <c r="G130" s="33"/>
      <c r="H130" s="33"/>
      <c r="I130" s="34">
        <f>(3.14159/4)*C130*D130*E130</f>
        <v>42.411464999999993</v>
      </c>
      <c r="J130" s="34">
        <f>(3.14159/2)*(C130*D130+(C130+D130)*E130)</f>
        <v>70.685774999999992</v>
      </c>
      <c r="K130" s="37" t="s">
        <v>1622</v>
      </c>
    </row>
    <row r="131" spans="1:11">
      <c r="A131" s="36" t="s">
        <v>1913</v>
      </c>
      <c r="B131" s="14" t="s">
        <v>1498</v>
      </c>
      <c r="C131" s="32">
        <v>22</v>
      </c>
      <c r="D131" s="32">
        <v>37</v>
      </c>
      <c r="F131" s="33"/>
      <c r="G131" s="33"/>
      <c r="H131" s="33"/>
      <c r="I131" s="34">
        <f>(3.14159/4)*D131*D131*C131</f>
        <v>23654.601904999996</v>
      </c>
      <c r="J131" s="34">
        <f>3.14159*D131*((D131/2)+C131)</f>
        <v>4707.6726149999995</v>
      </c>
    </row>
    <row r="132" spans="1:11">
      <c r="A132" s="35" t="s">
        <v>1623</v>
      </c>
      <c r="B132" s="14" t="s">
        <v>1495</v>
      </c>
      <c r="C132" s="32">
        <v>14</v>
      </c>
      <c r="D132" s="32">
        <v>6</v>
      </c>
      <c r="E132" s="32">
        <v>2</v>
      </c>
      <c r="F132" s="33"/>
      <c r="G132" s="33"/>
      <c r="H132" s="33"/>
      <c r="I132" s="34">
        <f>(3.14159/4)*C132*D132*E132</f>
        <v>131.94677999999999</v>
      </c>
      <c r="J132" s="34">
        <f>(3.14159/2)*(C132*D132+(C132+D132)*E132)</f>
        <v>194.77858000000001</v>
      </c>
    </row>
    <row r="133" spans="1:11">
      <c r="A133" s="35" t="s">
        <v>1624</v>
      </c>
      <c r="B133" s="2" t="s">
        <v>1517</v>
      </c>
      <c r="C133" s="32">
        <v>20</v>
      </c>
      <c r="D133" s="32">
        <v>10</v>
      </c>
      <c r="E133" s="32">
        <v>6</v>
      </c>
      <c r="F133" s="33"/>
      <c r="G133" s="33"/>
      <c r="H133" s="33"/>
      <c r="I133" s="38">
        <f>C133*D133*E133</f>
        <v>1200</v>
      </c>
      <c r="J133" s="34">
        <f>(2*C133*D133)+(2*D133*E133)+(2*C133*E133)</f>
        <v>760</v>
      </c>
    </row>
    <row r="134" spans="1:11">
      <c r="A134" s="35" t="s">
        <v>1625</v>
      </c>
      <c r="B134" s="14" t="s">
        <v>1528</v>
      </c>
      <c r="C134" s="40">
        <v>21</v>
      </c>
      <c r="D134" s="32">
        <v>13</v>
      </c>
      <c r="E134" s="32">
        <v>3</v>
      </c>
      <c r="F134" s="33"/>
      <c r="G134" s="33"/>
      <c r="H134" s="33"/>
      <c r="I134" s="38">
        <f>(1/2)*C134*D134*E134</f>
        <v>409.5</v>
      </c>
      <c r="J134" s="34">
        <f>C134*D134+(SQRT((C134*C134)+(D134*D134))/4)*E134</f>
        <v>291.52363355284268</v>
      </c>
    </row>
    <row r="135" spans="1:11">
      <c r="A135" s="35" t="s">
        <v>1626</v>
      </c>
      <c r="B135" s="14" t="s">
        <v>1498</v>
      </c>
      <c r="C135" s="32">
        <v>194</v>
      </c>
      <c r="D135" s="32">
        <v>8</v>
      </c>
      <c r="F135" s="33"/>
      <c r="G135" s="33"/>
      <c r="H135" s="33"/>
      <c r="I135" s="34">
        <f>(3.14159/4)*D135*D135*C135</f>
        <v>9751.495359999999</v>
      </c>
      <c r="J135" s="34">
        <f>3.14159*D135*((D135/2)+C135)</f>
        <v>4976.2785599999997</v>
      </c>
    </row>
    <row r="136" spans="1:11">
      <c r="A136" s="35" t="s">
        <v>1627</v>
      </c>
      <c r="B136" s="14" t="s">
        <v>1578</v>
      </c>
      <c r="D136" s="32">
        <v>5</v>
      </c>
      <c r="E136" s="32">
        <v>5</v>
      </c>
      <c r="F136" s="33"/>
      <c r="G136" s="33">
        <v>11</v>
      </c>
      <c r="H136" s="33">
        <v>8</v>
      </c>
      <c r="I136" s="34">
        <f>D136*E136*(((3.14159*G136)/4)+((H136-G136)/3))</f>
        <v>190.98431250000002</v>
      </c>
      <c r="J136" s="41">
        <f>((3.14159/4)*((D136*G136)+(D136*E136)+(G136*E136))+(D136*E136))+((3.14159/4)*((D136*G136)+(D136*F136)+(G136*F136))+(D136*F136))</f>
        <v>174.225525</v>
      </c>
    </row>
    <row r="137" spans="1:11">
      <c r="A137" s="35" t="s">
        <v>1628</v>
      </c>
      <c r="B137" s="14" t="s">
        <v>1504</v>
      </c>
      <c r="C137" s="32">
        <v>21</v>
      </c>
      <c r="D137" s="32">
        <v>3</v>
      </c>
      <c r="E137" s="32">
        <v>3</v>
      </c>
      <c r="F137" s="34">
        <f>1/(SIN(((3.14159*(D137/E137)))/180))</f>
        <v>57.29873689180836</v>
      </c>
      <c r="G137" s="33"/>
      <c r="H137" s="33"/>
      <c r="I137" s="34">
        <f>(4/6)*3.14159*(D137*D137)*C137*(F137/360)</f>
        <v>63.003198591177679</v>
      </c>
      <c r="J137" s="34">
        <f>((3.14159*C137*D137)/2)+(E137*(D137+(((C137/2)^2)/SQRT(((C137/2)^2)-(D137^2)))*(ASIN(2*SQRT(((C137/2)^2)-(D137^2))/C137))))</f>
        <v>150.06827710834312</v>
      </c>
    </row>
    <row r="138" spans="1:11">
      <c r="A138" s="35" t="s">
        <v>1629</v>
      </c>
      <c r="B138" s="14" t="s">
        <v>1495</v>
      </c>
      <c r="C138" s="32">
        <v>14</v>
      </c>
      <c r="D138" s="32">
        <v>6</v>
      </c>
      <c r="E138" s="32">
        <v>2</v>
      </c>
      <c r="F138" s="33"/>
      <c r="G138" s="33"/>
      <c r="H138" s="33"/>
      <c r="I138" s="34">
        <f>(3.14159/4)*C138*D138*E138</f>
        <v>131.94677999999999</v>
      </c>
      <c r="J138" s="34">
        <f>(3.14159/2)*(C138*D138+(C138+D138)*E138)</f>
        <v>194.77858000000001</v>
      </c>
    </row>
    <row r="139" spans="1:11">
      <c r="A139" s="36" t="s">
        <v>1630</v>
      </c>
      <c r="B139" s="14" t="s">
        <v>1495</v>
      </c>
      <c r="C139" s="32">
        <v>70</v>
      </c>
      <c r="D139" s="32">
        <v>10</v>
      </c>
      <c r="E139" s="32">
        <v>7</v>
      </c>
      <c r="F139" s="33"/>
      <c r="G139" s="33"/>
      <c r="H139" s="33"/>
      <c r="I139" s="34">
        <f>(3.14159/4)*C139*D139*E139</f>
        <v>3848.4477499999998</v>
      </c>
      <c r="J139" s="34">
        <f>(3.14159/2)*(C139*D139+(C139+D139)*E139)</f>
        <v>1979.2016999999998</v>
      </c>
    </row>
    <row r="140" spans="1:11">
      <c r="A140" s="35" t="s">
        <v>1631</v>
      </c>
      <c r="B140" s="14" t="s">
        <v>1517</v>
      </c>
      <c r="C140" s="32">
        <v>24</v>
      </c>
      <c r="D140" s="32">
        <v>8</v>
      </c>
      <c r="E140" s="32">
        <v>5</v>
      </c>
      <c r="F140" s="33"/>
      <c r="G140" s="33"/>
      <c r="H140" s="33"/>
      <c r="I140" s="38">
        <f>C140*D140*E140</f>
        <v>960</v>
      </c>
      <c r="J140" s="34">
        <f>(2*C140*D140)+(2*D140*E140)+(2*C140*E140)</f>
        <v>704</v>
      </c>
    </row>
    <row r="141" spans="1:11">
      <c r="A141" s="35" t="s">
        <v>1632</v>
      </c>
      <c r="B141" s="14" t="s">
        <v>1504</v>
      </c>
      <c r="C141" s="32">
        <v>21</v>
      </c>
      <c r="D141" s="32">
        <v>3</v>
      </c>
      <c r="E141" s="32">
        <v>3</v>
      </c>
      <c r="F141" s="34">
        <f>1/(SIN(((3.14159*(D141/E141)))/180))</f>
        <v>57.29873689180836</v>
      </c>
      <c r="G141" s="33"/>
      <c r="H141" s="33"/>
      <c r="I141" s="34">
        <f>(4/6)*3.14159*(D141*D141)*C141*(F141/360)</f>
        <v>63.003198591177679</v>
      </c>
      <c r="J141" s="34">
        <f>((3.14159*C141*D141)/2)+(E141*(D141+(((C141/2)^2)/SQRT(((C141/2)^2)-(D141^2)))*(ASIN(2*SQRT(((C141/2)^2)-(D141^2))/C141))))</f>
        <v>150.06827710834312</v>
      </c>
    </row>
    <row r="142" spans="1:11">
      <c r="A142" s="35" t="s">
        <v>1633</v>
      </c>
      <c r="B142" s="14" t="s">
        <v>1946</v>
      </c>
      <c r="C142" s="32">
        <v>22</v>
      </c>
      <c r="D142" s="32">
        <v>37</v>
      </c>
      <c r="F142" s="33"/>
      <c r="G142" s="33"/>
      <c r="H142" s="33"/>
      <c r="I142" s="34">
        <f>(3.14159/4)*D142*D142*C142</f>
        <v>23654.601904999996</v>
      </c>
      <c r="J142" s="34">
        <f>3.14159*D142*((D142/2)+C142)</f>
        <v>4707.6726149999995</v>
      </c>
      <c r="K142" s="37" t="s">
        <v>1634</v>
      </c>
    </row>
    <row r="143" spans="1:11">
      <c r="A143" s="35" t="s">
        <v>1635</v>
      </c>
      <c r="B143" s="14" t="s">
        <v>1495</v>
      </c>
      <c r="C143" s="32">
        <v>14</v>
      </c>
      <c r="D143" s="32">
        <v>6</v>
      </c>
      <c r="E143" s="32">
        <v>2</v>
      </c>
      <c r="F143" s="33"/>
      <c r="G143" s="33"/>
      <c r="H143" s="33"/>
      <c r="I143" s="34">
        <f>(3.14159/4)*C143*D143*E143</f>
        <v>131.94677999999999</v>
      </c>
      <c r="J143" s="34">
        <f>(3.14159/2)*(C143*D143+(C143+D143)*E143)</f>
        <v>194.77858000000001</v>
      </c>
    </row>
    <row r="144" spans="1:11">
      <c r="A144" s="35" t="s">
        <v>1636</v>
      </c>
      <c r="B144" s="14" t="s">
        <v>1495</v>
      </c>
      <c r="C144" s="32">
        <v>14</v>
      </c>
      <c r="D144" s="32">
        <v>6</v>
      </c>
      <c r="E144" s="32">
        <v>2</v>
      </c>
      <c r="F144" s="33"/>
      <c r="G144" s="33"/>
      <c r="H144" s="33"/>
      <c r="I144" s="34">
        <f>(3.14159/4)*C144*D144*E144</f>
        <v>131.94677999999999</v>
      </c>
      <c r="J144" s="34">
        <f>(3.14159/2)*(C144*D144+(C144+D144)*E144)</f>
        <v>194.77858000000001</v>
      </c>
    </row>
    <row r="145" spans="1:11">
      <c r="A145" s="35" t="s">
        <v>1637</v>
      </c>
      <c r="B145" s="14" t="s">
        <v>1495</v>
      </c>
      <c r="C145" s="32">
        <v>14</v>
      </c>
      <c r="D145" s="32">
        <v>6</v>
      </c>
      <c r="E145" s="32">
        <v>2</v>
      </c>
      <c r="F145" s="33"/>
      <c r="G145" s="33"/>
      <c r="H145" s="33"/>
      <c r="I145" s="34">
        <f>(3.14159/4)*C145*D145*E145</f>
        <v>131.94677999999999</v>
      </c>
      <c r="J145" s="34">
        <f>(3.14159/2)*(C145*D145+(C145+D145)*E145)</f>
        <v>194.77858000000001</v>
      </c>
    </row>
    <row r="146" spans="1:11">
      <c r="A146" s="35" t="s">
        <v>1638</v>
      </c>
      <c r="B146" s="14" t="s">
        <v>1495</v>
      </c>
      <c r="C146" s="32">
        <v>10</v>
      </c>
      <c r="D146" s="32">
        <v>3</v>
      </c>
      <c r="E146" s="32">
        <v>2</v>
      </c>
      <c r="F146" s="33"/>
      <c r="G146" s="33"/>
      <c r="H146" s="33"/>
      <c r="I146" s="34">
        <f>(3.14159/4)*C146*D146*E146</f>
        <v>47.123850000000004</v>
      </c>
      <c r="J146" s="34">
        <f>(3.14159/2)*(C146*D146+(C146+D146)*E146)</f>
        <v>87.964519999999993</v>
      </c>
    </row>
    <row r="147" spans="1:11">
      <c r="A147" s="35" t="s">
        <v>1639</v>
      </c>
      <c r="B147" s="14" t="s">
        <v>1528</v>
      </c>
      <c r="C147" s="40">
        <v>110</v>
      </c>
      <c r="D147" s="32">
        <v>13</v>
      </c>
      <c r="E147" s="32">
        <v>5</v>
      </c>
      <c r="F147" s="33"/>
      <c r="G147" s="33"/>
      <c r="H147" s="33"/>
      <c r="I147" s="34">
        <f>(1/2)*C147*D147*E147</f>
        <v>3575</v>
      </c>
      <c r="J147" s="34">
        <f>C147*D147+(SQRT((C147*C147)+(D147*D147))/4)*E147</f>
        <v>1568.4568976252176</v>
      </c>
    </row>
    <row r="148" spans="1:11">
      <c r="A148" s="35" t="s">
        <v>1640</v>
      </c>
      <c r="B148" s="14" t="s">
        <v>1498</v>
      </c>
      <c r="C148" s="32">
        <v>22</v>
      </c>
      <c r="D148" s="32">
        <v>37</v>
      </c>
      <c r="F148" s="33"/>
      <c r="G148" s="33"/>
      <c r="H148" s="33"/>
      <c r="I148" s="34">
        <f>(3.14159/4)*D148*D148*C148</f>
        <v>23654.601904999996</v>
      </c>
      <c r="J148" s="34">
        <f>3.14159*D148*((D148/2)+C148)</f>
        <v>4707.6726149999995</v>
      </c>
    </row>
    <row r="149" spans="1:11">
      <c r="A149" s="35" t="s">
        <v>1641</v>
      </c>
      <c r="B149" s="14" t="s">
        <v>1498</v>
      </c>
      <c r="C149" s="32">
        <v>6.63</v>
      </c>
      <c r="D149" s="32">
        <v>17.38</v>
      </c>
      <c r="F149" s="33"/>
      <c r="G149" s="33"/>
      <c r="H149" s="33"/>
      <c r="I149" s="34">
        <f>(3.14159/4)*D149*D149*C149</f>
        <v>1572.9053410913698</v>
      </c>
      <c r="J149" s="34">
        <f>3.14159*D149*((D149/2)+C149)</f>
        <v>836.48477994399991</v>
      </c>
    </row>
    <row r="150" spans="1:11">
      <c r="A150" s="35" t="s">
        <v>1642</v>
      </c>
      <c r="B150" s="14" t="s">
        <v>1498</v>
      </c>
      <c r="C150" s="32">
        <v>3</v>
      </c>
      <c r="D150" s="32">
        <v>7.2</v>
      </c>
      <c r="F150" s="33"/>
      <c r="G150" s="33"/>
      <c r="H150" s="33"/>
      <c r="I150" s="34">
        <f>(3.14159/4)*D150*D150*C150</f>
        <v>122.14501920000001</v>
      </c>
      <c r="J150" s="34">
        <f>3.14159*D150*((D150/2)+C150)</f>
        <v>149.28835679999997</v>
      </c>
    </row>
    <row r="151" spans="1:11">
      <c r="A151" s="36" t="s">
        <v>1643</v>
      </c>
      <c r="B151" s="14" t="s">
        <v>1946</v>
      </c>
      <c r="C151" s="32">
        <v>6</v>
      </c>
      <c r="D151" s="32">
        <v>14</v>
      </c>
      <c r="F151" s="33"/>
      <c r="G151" s="33"/>
      <c r="H151" s="33"/>
      <c r="I151" s="34">
        <f>(3.14159/4)*D151*D151*C151</f>
        <v>923.62745999999993</v>
      </c>
      <c r="J151" s="34">
        <f>3.14159*D151*((D151/2)+C151)</f>
        <v>571.76937999999996</v>
      </c>
      <c r="K151" s="37" t="s">
        <v>1634</v>
      </c>
    </row>
    <row r="152" spans="1:11">
      <c r="A152" s="35" t="s">
        <v>1644</v>
      </c>
      <c r="B152" s="14" t="s">
        <v>1495</v>
      </c>
      <c r="C152" s="32">
        <v>14</v>
      </c>
      <c r="D152" s="32">
        <v>6</v>
      </c>
      <c r="E152" s="32">
        <v>2</v>
      </c>
      <c r="F152" s="33"/>
      <c r="G152" s="33"/>
      <c r="H152" s="33"/>
      <c r="I152" s="34">
        <f>(3.14159/4)*C152*D152*E152</f>
        <v>131.94677999999999</v>
      </c>
      <c r="J152" s="34">
        <f>(3.14159/2)*(C152*D152+(C152+D152)*E152)</f>
        <v>194.77858000000001</v>
      </c>
    </row>
    <row r="153" spans="1:11">
      <c r="A153" s="35" t="s">
        <v>1645</v>
      </c>
      <c r="B153" s="14" t="s">
        <v>1495</v>
      </c>
      <c r="C153" s="32">
        <v>30</v>
      </c>
      <c r="D153" s="32">
        <v>19</v>
      </c>
      <c r="E153" s="32">
        <v>6</v>
      </c>
      <c r="F153" s="33"/>
      <c r="G153" s="33"/>
      <c r="H153" s="33"/>
      <c r="I153" s="34">
        <f>(3.14159/4)*C153*D153*E153</f>
        <v>2686.0594499999997</v>
      </c>
      <c r="J153" s="34">
        <f>(3.14159/2)*(C153*D153+(C153+D153)*E153)</f>
        <v>1357.16688</v>
      </c>
    </row>
    <row r="154" spans="1:11">
      <c r="A154" s="35" t="s">
        <v>1646</v>
      </c>
      <c r="B154" s="14" t="s">
        <v>1517</v>
      </c>
      <c r="C154" s="32">
        <v>71</v>
      </c>
      <c r="D154" s="32">
        <v>2</v>
      </c>
      <c r="E154" s="32">
        <v>2</v>
      </c>
      <c r="F154" s="33"/>
      <c r="G154" s="33"/>
      <c r="H154" s="33"/>
      <c r="I154" s="34">
        <f>(3.14159/4)*C154*D154*E154</f>
        <v>223.05288999999999</v>
      </c>
      <c r="J154" s="34">
        <f>(3.14159/2)*(C154*D154+(C154+D154)*E154)</f>
        <v>452.38896</v>
      </c>
      <c r="K154" s="37" t="s">
        <v>1647</v>
      </c>
    </row>
    <row r="155" spans="1:11">
      <c r="A155" s="35" t="s">
        <v>1648</v>
      </c>
      <c r="B155" s="14" t="s">
        <v>1517</v>
      </c>
      <c r="C155" s="32">
        <v>3</v>
      </c>
      <c r="D155" s="32">
        <v>3</v>
      </c>
      <c r="F155" s="33"/>
      <c r="G155" s="33"/>
      <c r="H155" s="33"/>
      <c r="I155" s="34">
        <f>2*((3.14159/4)*D155*D155*C155)</f>
        <v>42.411464999999993</v>
      </c>
      <c r="J155" s="34">
        <f>2*(3.14159*D155*((D155/2)+C155))</f>
        <v>84.822929999999985</v>
      </c>
      <c r="K155" s="37" t="s">
        <v>1545</v>
      </c>
    </row>
    <row r="156" spans="1:11">
      <c r="A156" s="35" t="s">
        <v>1649</v>
      </c>
      <c r="B156" s="14" t="s">
        <v>1517</v>
      </c>
      <c r="C156" s="32">
        <v>54</v>
      </c>
      <c r="D156" s="32">
        <v>3</v>
      </c>
      <c r="E156" s="32">
        <v>2</v>
      </c>
      <c r="F156" s="33"/>
      <c r="G156" s="33"/>
      <c r="H156" s="33"/>
      <c r="I156" s="34">
        <f>C156*D156*E156</f>
        <v>324</v>
      </c>
      <c r="J156" s="34">
        <f>(2*C156*D156)+(2*D156*E156)+(2*C156*E156)</f>
        <v>552</v>
      </c>
      <c r="K156" s="37" t="s">
        <v>1545</v>
      </c>
    </row>
    <row r="157" spans="1:11">
      <c r="A157" s="35" t="s">
        <v>1650</v>
      </c>
      <c r="B157" s="14" t="s">
        <v>1517</v>
      </c>
      <c r="F157" s="33"/>
      <c r="G157" s="33"/>
      <c r="H157" s="33"/>
      <c r="I157" s="34">
        <f>SUM(I155:I156)</f>
        <v>366.41146500000002</v>
      </c>
      <c r="J157" s="34">
        <f>SUM(J155:J156)</f>
        <v>636.82293000000004</v>
      </c>
      <c r="K157" s="37" t="s">
        <v>1545</v>
      </c>
    </row>
    <row r="158" spans="1:11">
      <c r="A158" s="35" t="s">
        <v>1651</v>
      </c>
      <c r="B158" s="14" t="s">
        <v>1495</v>
      </c>
      <c r="C158" s="32">
        <v>14</v>
      </c>
      <c r="D158" s="32">
        <v>6</v>
      </c>
      <c r="E158" s="32">
        <v>2</v>
      </c>
      <c r="F158" s="33"/>
      <c r="G158" s="33"/>
      <c r="H158" s="33"/>
      <c r="I158" s="34">
        <f>(3.14159/4)*C158*D158*E158</f>
        <v>131.94677999999999</v>
      </c>
      <c r="J158" s="34">
        <f>(3.14159/2)*(C158*D158+(C158+D158)*E158)</f>
        <v>194.77858000000001</v>
      </c>
    </row>
    <row r="159" spans="1:11">
      <c r="A159" s="35" t="s">
        <v>1652</v>
      </c>
      <c r="B159" s="2" t="s">
        <v>1653</v>
      </c>
      <c r="C159" s="32">
        <v>63</v>
      </c>
      <c r="D159" s="32">
        <v>10</v>
      </c>
      <c r="E159" s="32">
        <v>20</v>
      </c>
      <c r="F159" s="33"/>
      <c r="G159" s="33"/>
      <c r="H159" s="33"/>
      <c r="I159" s="34">
        <f>(C159*D159*E159)</f>
        <v>12600</v>
      </c>
      <c r="J159" s="34">
        <f>(2*C159*D159)+(2*D159*E159)+(2*C159*E159)</f>
        <v>4180</v>
      </c>
    </row>
    <row r="160" spans="1:11">
      <c r="A160" s="35" t="s">
        <v>1654</v>
      </c>
      <c r="B160" s="2" t="s">
        <v>1653</v>
      </c>
      <c r="C160" s="32">
        <v>20</v>
      </c>
      <c r="D160" s="32">
        <v>10</v>
      </c>
      <c r="F160" s="33"/>
      <c r="G160" s="33"/>
      <c r="H160" s="33"/>
      <c r="I160" s="34">
        <f>3*(3.14159/4)*D160*D160*C160</f>
        <v>4712.3849999999993</v>
      </c>
      <c r="J160" s="34">
        <f>3*(3.14159*D160*(D160+C160))</f>
        <v>2827.431</v>
      </c>
    </row>
    <row r="161" spans="1:14">
      <c r="A161" s="35" t="s">
        <v>1655</v>
      </c>
      <c r="B161" s="2" t="s">
        <v>1653</v>
      </c>
      <c r="F161" s="33"/>
      <c r="G161" s="33"/>
      <c r="H161" s="33"/>
      <c r="I161" s="34">
        <f>I159+I160</f>
        <v>17312.384999999998</v>
      </c>
      <c r="J161" s="34">
        <f>J159+J160</f>
        <v>7007.4310000000005</v>
      </c>
    </row>
    <row r="162" spans="1:14">
      <c r="A162" s="35" t="s">
        <v>1656</v>
      </c>
      <c r="B162" s="2" t="s">
        <v>1657</v>
      </c>
      <c r="C162" s="32">
        <v>14</v>
      </c>
      <c r="D162" s="32">
        <v>6</v>
      </c>
      <c r="E162" s="32">
        <v>2</v>
      </c>
      <c r="F162" s="33"/>
      <c r="G162" s="33"/>
      <c r="H162" s="33"/>
      <c r="I162" s="34">
        <f>(3.14159/4)*C162*D162*E162</f>
        <v>131.94677999999999</v>
      </c>
      <c r="J162" s="34">
        <f>(3.14159/2)*(C162*D162+(C162+D162)*E162)</f>
        <v>194.77858000000001</v>
      </c>
    </row>
    <row r="163" spans="1:14">
      <c r="A163" s="35" t="s">
        <v>1658</v>
      </c>
      <c r="B163" s="2" t="s">
        <v>1517</v>
      </c>
      <c r="C163" s="32">
        <v>10</v>
      </c>
      <c r="D163" s="32">
        <v>4</v>
      </c>
      <c r="E163" s="32">
        <v>3</v>
      </c>
      <c r="F163" s="33"/>
      <c r="G163" s="33"/>
      <c r="H163" s="33"/>
      <c r="I163" s="38">
        <f>C163*D163*E163</f>
        <v>120</v>
      </c>
      <c r="J163" s="34">
        <f>(2*C163*D163)+(2*D163*E163)+(2*C163*E163)</f>
        <v>164</v>
      </c>
    </row>
    <row r="164" spans="1:14">
      <c r="A164" s="35" t="s">
        <v>1659</v>
      </c>
      <c r="B164" s="2" t="s">
        <v>1498</v>
      </c>
      <c r="C164" s="32">
        <v>22</v>
      </c>
      <c r="D164" s="32">
        <v>37</v>
      </c>
      <c r="F164" s="33"/>
      <c r="G164" s="33"/>
      <c r="H164" s="33"/>
      <c r="I164" s="34">
        <f>(3.14159/4)*D164*D164*C164</f>
        <v>23654.601904999996</v>
      </c>
      <c r="J164" s="34">
        <f>3.14159*D164*((D164/2)+C164)</f>
        <v>4707.6726149999995</v>
      </c>
    </row>
    <row r="165" spans="1:14">
      <c r="A165" s="35" t="s">
        <v>1660</v>
      </c>
      <c r="B165" s="2" t="s">
        <v>1517</v>
      </c>
      <c r="C165" s="32">
        <v>67</v>
      </c>
      <c r="D165" s="32">
        <v>7</v>
      </c>
      <c r="E165" s="32">
        <v>6</v>
      </c>
      <c r="F165" s="33"/>
      <c r="G165" s="33"/>
      <c r="H165" s="33"/>
      <c r="I165" s="38">
        <f>C165*D165*E165</f>
        <v>2814</v>
      </c>
      <c r="J165" s="34">
        <f>(2*C165*D165)+(2*D165*E165)+(2*C165*E165)</f>
        <v>1826</v>
      </c>
    </row>
    <row r="166" spans="1:14">
      <c r="A166" s="36" t="s">
        <v>1661</v>
      </c>
      <c r="B166" s="14" t="s">
        <v>1514</v>
      </c>
      <c r="C166" s="32">
        <v>19</v>
      </c>
      <c r="D166" s="32">
        <v>13</v>
      </c>
      <c r="E166" s="32">
        <v>6</v>
      </c>
      <c r="F166" s="33"/>
      <c r="G166" s="33"/>
      <c r="H166" s="33"/>
      <c r="I166" s="34">
        <f>0.5*(C166*D166*E166)</f>
        <v>741</v>
      </c>
      <c r="J166" s="34">
        <f>(C166*D166)+(3*(C166*E166))</f>
        <v>589</v>
      </c>
    </row>
    <row r="167" spans="1:14">
      <c r="A167" s="35" t="s">
        <v>1662</v>
      </c>
      <c r="B167" s="14" t="s">
        <v>1947</v>
      </c>
      <c r="C167" s="32">
        <v>492</v>
      </c>
      <c r="D167" s="32">
        <v>8</v>
      </c>
      <c r="E167" s="32">
        <v>8</v>
      </c>
      <c r="F167" s="33"/>
      <c r="G167" s="33"/>
      <c r="H167" s="33"/>
      <c r="I167" s="34">
        <f>(3.14159/4)*C167*D167*E167</f>
        <v>24730.59648</v>
      </c>
      <c r="J167" s="34">
        <f>(3.14159/2)*(C167*D167+(C167+D167)*E167)</f>
        <v>12465.82912</v>
      </c>
      <c r="K167" s="37" t="s">
        <v>1634</v>
      </c>
    </row>
    <row r="168" spans="1:14">
      <c r="A168" s="35" t="s">
        <v>1663</v>
      </c>
      <c r="B168" s="2" t="s">
        <v>1495</v>
      </c>
      <c r="C168" s="32">
        <v>14</v>
      </c>
      <c r="D168" s="32">
        <v>6</v>
      </c>
      <c r="E168" s="32">
        <v>2</v>
      </c>
      <c r="F168" s="33"/>
      <c r="G168" s="33"/>
      <c r="H168" s="33"/>
      <c r="I168" s="34">
        <f>(3.14159/4)*C168*D168*E168</f>
        <v>131.94677999999999</v>
      </c>
      <c r="J168" s="34">
        <f>(3.14159/2)*(C168*D168+(C168+D168)*E168)</f>
        <v>194.77858000000001</v>
      </c>
    </row>
    <row r="169" spans="1:14">
      <c r="A169" s="36" t="s">
        <v>1664</v>
      </c>
      <c r="B169" s="2" t="s">
        <v>1495</v>
      </c>
      <c r="C169" s="32">
        <v>79</v>
      </c>
      <c r="D169" s="32">
        <v>6</v>
      </c>
      <c r="E169" s="32">
        <v>3</v>
      </c>
      <c r="F169" s="33"/>
      <c r="G169" s="33"/>
      <c r="H169" s="33"/>
      <c r="I169" s="34">
        <f>(3.14159/4)*C169*D169*E169</f>
        <v>1116.835245</v>
      </c>
      <c r="J169" s="34">
        <f>(3.14159/2)*(C169*D169+(C169+D169)*E169)</f>
        <v>1145.109555</v>
      </c>
    </row>
    <row r="170" spans="1:14">
      <c r="A170" s="36" t="s">
        <v>1914</v>
      </c>
      <c r="B170" s="42" t="s">
        <v>1498</v>
      </c>
      <c r="C170" s="32">
        <v>194</v>
      </c>
      <c r="D170" s="32">
        <v>8</v>
      </c>
      <c r="F170" s="33"/>
      <c r="G170" s="33"/>
      <c r="H170" s="33"/>
      <c r="I170" s="34">
        <f>(3.14159/4)*D170*D170*C170</f>
        <v>9751.495359999999</v>
      </c>
      <c r="J170" s="34">
        <f>3.14159*D170*((D170/2)+C170)</f>
        <v>4976.2785599999997</v>
      </c>
    </row>
    <row r="171" spans="1:14">
      <c r="A171" s="2"/>
      <c r="C171" s="1"/>
      <c r="D171" s="1"/>
      <c r="E171" s="1"/>
      <c r="F171" s="18"/>
      <c r="G171" s="18"/>
      <c r="H171" s="18"/>
      <c r="I171" s="19"/>
      <c r="J171" s="19"/>
      <c r="K171" s="2"/>
      <c r="L171" s="2"/>
      <c r="M171" s="2"/>
      <c r="N171" s="2"/>
    </row>
    <row r="172" spans="1:14" ht="15.75">
      <c r="A172" s="43" t="s">
        <v>1665</v>
      </c>
      <c r="C172" s="1"/>
      <c r="D172" s="1"/>
      <c r="E172" s="1"/>
      <c r="F172" s="18"/>
      <c r="G172" s="18"/>
      <c r="H172" s="18"/>
      <c r="I172" s="19"/>
      <c r="J172" s="19"/>
      <c r="K172" s="2"/>
      <c r="L172" s="2"/>
      <c r="M172" s="2"/>
      <c r="N172" s="2"/>
    </row>
    <row r="173" spans="1:14">
      <c r="A173" s="44" t="s">
        <v>1666</v>
      </c>
      <c r="B173" s="2" t="s">
        <v>1667</v>
      </c>
      <c r="C173" s="1">
        <v>37</v>
      </c>
      <c r="D173" s="1">
        <v>24</v>
      </c>
      <c r="E173" s="1">
        <v>6</v>
      </c>
      <c r="F173" s="18"/>
      <c r="G173" s="18"/>
      <c r="H173" s="18"/>
      <c r="I173" s="34">
        <f>(3.14159/6)*C173*D173*E173</f>
        <v>2789.7319199999993</v>
      </c>
      <c r="J173" s="41">
        <f>((3.14159*D173)/2)*(D173+((C173^2)/(SQRT((C173^2)-(D173*E173))))*(ASIN(SQRT((C173^2)-(D173*E173))/C173)))</f>
        <v>2733.983697376148</v>
      </c>
      <c r="K173" s="2"/>
      <c r="L173" s="2"/>
      <c r="M173" s="2"/>
      <c r="N173" s="2"/>
    </row>
    <row r="174" spans="1:14">
      <c r="A174" s="2"/>
      <c r="C174" s="1"/>
      <c r="D174" s="1"/>
      <c r="E174" s="1"/>
      <c r="F174" s="18"/>
      <c r="G174" s="18"/>
      <c r="H174" s="18"/>
      <c r="I174" s="19"/>
      <c r="J174" s="19"/>
      <c r="K174" s="2"/>
      <c r="L174" s="2"/>
      <c r="M174" s="2"/>
      <c r="N174" s="2"/>
    </row>
    <row r="175" spans="1:14" ht="15.75">
      <c r="A175" s="45" t="s">
        <v>6</v>
      </c>
      <c r="C175" s="32" t="s">
        <v>1668</v>
      </c>
      <c r="D175" s="32" t="s">
        <v>1669</v>
      </c>
      <c r="E175" s="32" t="s">
        <v>1670</v>
      </c>
      <c r="F175" s="33" t="s">
        <v>1671</v>
      </c>
      <c r="G175" s="33"/>
      <c r="H175" s="33"/>
      <c r="I175" s="34"/>
      <c r="J175" s="34"/>
      <c r="K175" s="2"/>
    </row>
    <row r="176" spans="1:14">
      <c r="A176" s="46" t="s">
        <v>1672</v>
      </c>
      <c r="B176" s="2" t="s">
        <v>1673</v>
      </c>
      <c r="C176" s="32">
        <v>10</v>
      </c>
      <c r="D176" s="32">
        <v>2</v>
      </c>
      <c r="E176" s="32">
        <v>2</v>
      </c>
      <c r="F176" s="33"/>
      <c r="G176" s="33"/>
      <c r="H176" s="33"/>
      <c r="I176" s="38">
        <f>(3.14159/4)*(D176*D176)*(C176+(E176/2))</f>
        <v>34.557490000000001</v>
      </c>
      <c r="J176" s="34">
        <f>3.14159*D176*(C176+E176)</f>
        <v>75.39815999999999</v>
      </c>
      <c r="K176" s="2"/>
    </row>
    <row r="177" spans="1:11">
      <c r="A177" s="48" t="s">
        <v>2344</v>
      </c>
      <c r="B177" s="39" t="s">
        <v>1693</v>
      </c>
      <c r="C177" s="32">
        <v>8</v>
      </c>
      <c r="D177" s="32">
        <v>3</v>
      </c>
      <c r="F177" s="33"/>
      <c r="G177" s="33"/>
      <c r="H177" s="33"/>
      <c r="I177" s="34">
        <f>(3.14159/6)*D177*D177*C177</f>
        <v>37.699079999999995</v>
      </c>
      <c r="J177" s="34">
        <f>((3.14159*D177)/2)*(D177+((C177^2)/(SQRT((C177^2)-(D177^2))))*(ASIN(SQRT((C177^2)-(D177^2))/C177)))</f>
        <v>62.384161022741537</v>
      </c>
      <c r="K177" s="2"/>
    </row>
    <row r="178" spans="1:11">
      <c r="A178" s="46" t="s">
        <v>1674</v>
      </c>
      <c r="B178" s="14" t="s">
        <v>1673</v>
      </c>
      <c r="C178" s="32">
        <v>13</v>
      </c>
      <c r="D178" s="32">
        <v>2</v>
      </c>
      <c r="E178" s="32">
        <v>3</v>
      </c>
      <c r="F178" s="33"/>
      <c r="G178" s="33"/>
      <c r="H178" s="33"/>
      <c r="I178" s="38">
        <f>(3.14159/4)*(D178*D178)*(C178+(E178/2))</f>
        <v>45.553055000000001</v>
      </c>
      <c r="J178" s="34">
        <f>3.14159*D178*(C178+E178)</f>
        <v>100.53088</v>
      </c>
      <c r="K178" s="14" t="s">
        <v>1675</v>
      </c>
    </row>
    <row r="179" spans="1:11">
      <c r="A179" s="46" t="s">
        <v>1676</v>
      </c>
      <c r="B179" s="14" t="s">
        <v>1677</v>
      </c>
      <c r="C179" s="32">
        <v>29</v>
      </c>
      <c r="D179" s="32">
        <v>3</v>
      </c>
      <c r="F179" s="33"/>
      <c r="G179" s="33"/>
      <c r="H179" s="33"/>
      <c r="I179" s="38">
        <f>(3.14159/6)*D179*D179*C179</f>
        <v>136.65916499999997</v>
      </c>
      <c r="J179" s="34"/>
      <c r="K179" s="14"/>
    </row>
    <row r="180" spans="1:11">
      <c r="A180" s="48" t="s">
        <v>2504</v>
      </c>
      <c r="B180" s="24" t="s">
        <v>1498</v>
      </c>
      <c r="C180" s="32">
        <v>19</v>
      </c>
      <c r="D180" s="32">
        <v>6</v>
      </c>
      <c r="F180" s="33"/>
      <c r="G180" s="33"/>
      <c r="H180" s="33"/>
      <c r="I180" s="34">
        <f>(3.14159/4)*D180*D180*C180</f>
        <v>537.21188999999993</v>
      </c>
      <c r="J180" s="34">
        <f>3.14159*D180*((D180/2)+C180)</f>
        <v>414.68987999999996</v>
      </c>
      <c r="K180" s="2"/>
    </row>
    <row r="181" spans="1:11">
      <c r="A181" s="46" t="s">
        <v>1678</v>
      </c>
      <c r="B181" s="2" t="s">
        <v>1667</v>
      </c>
      <c r="C181" s="32">
        <v>7</v>
      </c>
      <c r="D181" s="32">
        <v>5</v>
      </c>
      <c r="E181" s="32">
        <v>3</v>
      </c>
      <c r="F181" s="33"/>
      <c r="G181" s="33"/>
      <c r="H181" s="33"/>
      <c r="I181" s="34">
        <f>(3.14159/6)*C181*D181*E181</f>
        <v>54.977824999999996</v>
      </c>
      <c r="J181" s="41">
        <f>((3.14159*D181)/2)*(D181+((C181^2)/(SQRT((C181^2)-(D181*E181))))*(ASIN(SQRT((C181^2)-(D181*E181))/C181)))</f>
        <v>104.24691472808534</v>
      </c>
      <c r="K181" s="2"/>
    </row>
    <row r="182" spans="1:11">
      <c r="A182" s="46" t="s">
        <v>1679</v>
      </c>
      <c r="B182" s="2" t="s">
        <v>1667</v>
      </c>
      <c r="C182" s="32">
        <v>7.1</v>
      </c>
      <c r="D182" s="32">
        <v>4.0999999999999996</v>
      </c>
      <c r="E182" s="32">
        <v>3</v>
      </c>
      <c r="F182" s="33"/>
      <c r="G182" s="33"/>
      <c r="H182" s="33"/>
      <c r="I182" s="34">
        <f>(3.14159/6)*C182*D182*E182</f>
        <v>45.725842449999988</v>
      </c>
      <c r="J182" s="41">
        <f>((3.14159*D182)/2)*(D182+((C182^2)/(SQRT((C182^2)-(D182*E182))))*(ASIN(SQRT((C182^2)-(D182*E182))/C182)))</f>
        <v>81.842737577744828</v>
      </c>
      <c r="K182" s="2"/>
    </row>
    <row r="183" spans="1:11">
      <c r="A183" s="46" t="s">
        <v>1680</v>
      </c>
      <c r="B183" s="24" t="s">
        <v>1498</v>
      </c>
      <c r="C183" s="32">
        <v>19</v>
      </c>
      <c r="D183" s="32">
        <v>6</v>
      </c>
      <c r="F183" s="33"/>
      <c r="G183" s="33"/>
      <c r="H183" s="33"/>
      <c r="I183" s="34">
        <f>(3.14159/4)*D183*D183*C183</f>
        <v>537.21188999999993</v>
      </c>
      <c r="J183" s="34">
        <f>3.14159*D183*((D183/2)+C183)</f>
        <v>414.68987999999996</v>
      </c>
      <c r="K183" s="2"/>
    </row>
    <row r="184" spans="1:11">
      <c r="A184" s="46" t="s">
        <v>1681</v>
      </c>
      <c r="B184" s="2" t="s">
        <v>1690</v>
      </c>
      <c r="C184" s="32">
        <v>11</v>
      </c>
      <c r="D184" s="32">
        <v>7</v>
      </c>
      <c r="F184" s="33"/>
      <c r="G184" s="33"/>
      <c r="H184" s="33"/>
      <c r="I184" s="34">
        <f>(3.14159/6)*D184*D184*C184</f>
        <v>282.21950166666664</v>
      </c>
      <c r="J184" s="34">
        <f>((3.14159*D184)/2)*(D184+((C184^2)/(SQRT((C184^2)-(D184^2))))*(ASIN(SQRT((C184^2)-(D184^2))/C184)))</f>
        <v>215.11011335898354</v>
      </c>
      <c r="K184" s="14" t="s">
        <v>1682</v>
      </c>
    </row>
    <row r="185" spans="1:11">
      <c r="A185" s="46" t="s">
        <v>1683</v>
      </c>
      <c r="B185" s="2" t="s">
        <v>1667</v>
      </c>
      <c r="C185" s="47">
        <v>8.8000000000000007</v>
      </c>
      <c r="D185" s="47">
        <v>6.25</v>
      </c>
      <c r="E185" s="47">
        <v>6</v>
      </c>
      <c r="F185" s="33"/>
      <c r="G185" s="33"/>
      <c r="H185" s="33"/>
      <c r="I185" s="34">
        <f>(3.14159/6)*C185*D185*E185</f>
        <v>172.78744999999998</v>
      </c>
      <c r="J185" s="41">
        <f>((3.14159*D185)/2)*(D185+((C185^2)/(SQRT((C185^2)-(D185*E185))))*(ASIN(SQRT((C185^2)-(D185*E185))/C185)))</f>
        <v>157.7370525240654</v>
      </c>
      <c r="K185" s="2"/>
    </row>
    <row r="186" spans="1:11">
      <c r="A186" s="46" t="s">
        <v>1684</v>
      </c>
      <c r="B186" s="2" t="s">
        <v>1690</v>
      </c>
      <c r="C186" s="32">
        <v>10</v>
      </c>
      <c r="D186" s="32">
        <v>10</v>
      </c>
      <c r="E186" s="32">
        <v>8</v>
      </c>
      <c r="F186" s="33"/>
      <c r="G186" s="33"/>
      <c r="H186" s="33"/>
      <c r="I186" s="34">
        <f>(3.14159/6)*C186*D186*E186</f>
        <v>418.87866666666662</v>
      </c>
      <c r="J186" s="41">
        <f>((3.14159*D186)/2)*(D186+((C186^2)/(SQRT((C186^2)-(D186*E186))))*(ASIN(SQRT((C186^2)-(D186*E186))/C186)))</f>
        <v>319.93129013089504</v>
      </c>
      <c r="K186" s="14" t="s">
        <v>1685</v>
      </c>
    </row>
    <row r="187" spans="1:11">
      <c r="A187" s="46" t="s">
        <v>1686</v>
      </c>
      <c r="B187" s="2" t="s">
        <v>1690</v>
      </c>
      <c r="C187" s="32">
        <v>10</v>
      </c>
      <c r="D187" s="32">
        <v>10</v>
      </c>
      <c r="E187" s="32">
        <v>8</v>
      </c>
      <c r="F187" s="33"/>
      <c r="G187" s="33"/>
      <c r="H187" s="33"/>
      <c r="I187" s="34">
        <f>(3.14159/6)*C187*D187*E187</f>
        <v>418.87866666666662</v>
      </c>
      <c r="J187" s="41">
        <f>((3.14159*D187)/2)*(D187+((C187^2)/(SQRT((C187^2)-(D187*E187))))*(ASIN(SQRT((C187^2)-(D187*E187))/C187)))</f>
        <v>319.93129013089504</v>
      </c>
      <c r="K187" s="14" t="s">
        <v>1685</v>
      </c>
    </row>
    <row r="188" spans="1:11">
      <c r="A188" s="46" t="s">
        <v>1687</v>
      </c>
      <c r="B188" s="2" t="s">
        <v>1690</v>
      </c>
      <c r="C188" s="32">
        <v>5</v>
      </c>
      <c r="F188" s="33"/>
      <c r="G188" s="33"/>
      <c r="H188" s="33"/>
      <c r="I188" s="34">
        <f>(3.14159/6)*C188*C188*C188</f>
        <v>65.449791666666655</v>
      </c>
      <c r="J188" s="34">
        <f>3.14159*(C188^2)</f>
        <v>78.539749999999998</v>
      </c>
      <c r="K188" s="14" t="s">
        <v>1688</v>
      </c>
    </row>
    <row r="189" spans="1:11">
      <c r="A189" s="46" t="s">
        <v>1689</v>
      </c>
      <c r="B189" s="2" t="s">
        <v>1690</v>
      </c>
      <c r="C189" s="32">
        <v>2</v>
      </c>
      <c r="F189" s="33"/>
      <c r="G189" s="33"/>
      <c r="H189" s="33"/>
      <c r="I189" s="34">
        <f>(3.14159/6)*C189*C189*C189</f>
        <v>4.1887866666666662</v>
      </c>
      <c r="J189" s="34">
        <f>3.14159*(C189^2)</f>
        <v>12.56636</v>
      </c>
      <c r="K189" s="2"/>
    </row>
    <row r="190" spans="1:11">
      <c r="A190" s="48" t="s">
        <v>1915</v>
      </c>
      <c r="B190" s="2" t="s">
        <v>1677</v>
      </c>
      <c r="C190" s="32">
        <v>13</v>
      </c>
      <c r="D190" s="32">
        <v>4</v>
      </c>
      <c r="F190" s="33"/>
      <c r="G190" s="33"/>
      <c r="H190" s="33"/>
      <c r="I190" s="38">
        <f>(3.14159/6)*D190*D190*C190</f>
        <v>108.90845333333333</v>
      </c>
      <c r="J190" s="34">
        <f>3.14159*D190*C190</f>
        <v>163.36267999999998</v>
      </c>
      <c r="K190" s="2"/>
    </row>
    <row r="191" spans="1:11">
      <c r="A191" s="46" t="s">
        <v>1691</v>
      </c>
      <c r="B191" s="2" t="s">
        <v>1673</v>
      </c>
      <c r="C191" s="32">
        <v>10</v>
      </c>
      <c r="D191" s="32">
        <v>2</v>
      </c>
      <c r="E191" s="32">
        <v>2</v>
      </c>
      <c r="F191" s="33"/>
      <c r="G191" s="33"/>
      <c r="H191" s="33"/>
      <c r="I191" s="38">
        <f>(3.14159/4)*(D191*D191)*(C191+(E191/2))</f>
        <v>34.557490000000001</v>
      </c>
      <c r="J191" s="34">
        <f>3.14159*D191*(C191+E191)</f>
        <v>75.39815999999999</v>
      </c>
      <c r="K191" s="2"/>
    </row>
    <row r="192" spans="1:11">
      <c r="A192" s="46" t="s">
        <v>2233</v>
      </c>
      <c r="B192" s="2" t="s">
        <v>1693</v>
      </c>
      <c r="C192" s="32">
        <v>7</v>
      </c>
      <c r="D192" s="32">
        <v>3</v>
      </c>
      <c r="F192" s="33"/>
      <c r="G192" s="33"/>
      <c r="H192" s="33"/>
      <c r="I192" s="34">
        <f>(3.14159/6)*D192*D192*C192</f>
        <v>32.986694999999997</v>
      </c>
      <c r="J192" s="34">
        <f>((3.14159*D192)/2)*(D192+((C192^2)/(SQRT((C192^2)-(D192^2))))*(ASIN(SQRT((C192^2)-(D192^2))/C192)))</f>
        <v>55.31577413158773</v>
      </c>
      <c r="K192" s="2"/>
    </row>
    <row r="193" spans="1:14">
      <c r="A193" s="46" t="s">
        <v>1692</v>
      </c>
      <c r="B193" s="2" t="s">
        <v>1693</v>
      </c>
      <c r="C193" s="32">
        <v>7</v>
      </c>
      <c r="D193" s="32">
        <v>3</v>
      </c>
      <c r="F193" s="33"/>
      <c r="G193" s="33"/>
      <c r="H193" s="33"/>
      <c r="I193" s="34">
        <f>(3.14159/6)*D193*D193*C193</f>
        <v>32.986694999999997</v>
      </c>
      <c r="J193" s="34">
        <f>((3.14159*D193)/2)*(D193+((C193^2)/(SQRT((C193^2)-(D193^2))))*(ASIN(SQRT((C193^2)-(D193^2))/C193)))</f>
        <v>55.31577413158773</v>
      </c>
      <c r="K193" s="2"/>
    </row>
    <row r="194" spans="1:14">
      <c r="A194" s="46" t="s">
        <v>1694</v>
      </c>
      <c r="B194" s="14" t="s">
        <v>1673</v>
      </c>
      <c r="C194" s="32">
        <v>124</v>
      </c>
      <c r="D194" s="32">
        <v>3</v>
      </c>
      <c r="E194" s="32">
        <v>3</v>
      </c>
      <c r="F194" s="18"/>
      <c r="G194" s="18"/>
      <c r="H194" s="18"/>
      <c r="I194" s="21">
        <f>(3.14159/4)*(D194*D194)*(C194+(E194/2))</f>
        <v>887.10647625000001</v>
      </c>
      <c r="J194" s="34">
        <f>3.14159*D194*(C194+E194)</f>
        <v>1196.9457899999998</v>
      </c>
      <c r="K194" s="14" t="s">
        <v>1695</v>
      </c>
      <c r="L194" s="2"/>
      <c r="M194" s="2"/>
      <c r="N194" s="2"/>
    </row>
    <row r="195" spans="1:14">
      <c r="A195" s="46" t="s">
        <v>1696</v>
      </c>
      <c r="B195" s="2" t="s">
        <v>1677</v>
      </c>
      <c r="C195" s="32">
        <v>13</v>
      </c>
      <c r="D195" s="32">
        <v>4</v>
      </c>
      <c r="F195" s="33"/>
      <c r="G195" s="33"/>
      <c r="H195" s="33"/>
      <c r="I195" s="38">
        <f>(3.14159/6)*D195*D195*C195</f>
        <v>108.90845333333333</v>
      </c>
      <c r="J195" s="34">
        <f>3.14159*D195*C195</f>
        <v>163.36267999999998</v>
      </c>
      <c r="K195" s="2"/>
    </row>
    <row r="196" spans="1:14">
      <c r="A196" s="46" t="s">
        <v>1697</v>
      </c>
      <c r="B196" s="2" t="s">
        <v>1667</v>
      </c>
      <c r="C196" s="32">
        <v>7</v>
      </c>
      <c r="D196" s="32">
        <v>5</v>
      </c>
      <c r="E196" s="32">
        <v>3</v>
      </c>
      <c r="F196" s="33"/>
      <c r="G196" s="33"/>
      <c r="H196" s="33"/>
      <c r="I196" s="34">
        <f>(3.14159/6)*C196*D196*E196</f>
        <v>54.977824999999996</v>
      </c>
      <c r="J196" s="41">
        <f>((3.14159*D196)/2)*(D196+((C196^2)/(SQRT((C196^2)-(D196*E196))))*(ASIN(SQRT((C196^2)-(D196*E196))/C196)))</f>
        <v>104.24691472808534</v>
      </c>
      <c r="K196" s="2"/>
    </row>
    <row r="197" spans="1:14">
      <c r="A197" s="46" t="s">
        <v>1698</v>
      </c>
      <c r="B197" s="14" t="s">
        <v>1690</v>
      </c>
      <c r="C197" s="32">
        <v>5</v>
      </c>
      <c r="F197" s="33"/>
      <c r="G197" s="33"/>
      <c r="H197" s="33"/>
      <c r="I197" s="34">
        <f>(3.14159/6)*C197*C197*C197</f>
        <v>65.449791666666655</v>
      </c>
      <c r="J197" s="34">
        <f>3.14159*(C197^2)</f>
        <v>78.539749999999998</v>
      </c>
      <c r="K197" s="2"/>
    </row>
    <row r="198" spans="1:14">
      <c r="A198" s="48" t="s">
        <v>1916</v>
      </c>
      <c r="B198" s="2" t="s">
        <v>1690</v>
      </c>
      <c r="C198" s="32">
        <v>2</v>
      </c>
      <c r="F198" s="33"/>
      <c r="G198" s="33"/>
      <c r="H198" s="33"/>
      <c r="I198" s="34">
        <f>(3.14159/6)*C198*C198*C198</f>
        <v>4.1887866666666662</v>
      </c>
      <c r="J198" s="34">
        <f>3.14159*(C198^2)</f>
        <v>12.56636</v>
      </c>
      <c r="K198" s="2"/>
    </row>
    <row r="199" spans="1:14">
      <c r="A199" s="48" t="s">
        <v>1917</v>
      </c>
      <c r="B199" s="2" t="s">
        <v>1690</v>
      </c>
      <c r="C199" s="32">
        <v>2</v>
      </c>
      <c r="F199" s="33"/>
      <c r="G199" s="33"/>
      <c r="H199" s="33"/>
      <c r="I199" s="34">
        <f>(3.14159/6)*C199*C199*C199</f>
        <v>4.1887866666666662</v>
      </c>
      <c r="J199" s="34">
        <f>3.14159*(C199^2)</f>
        <v>12.56636</v>
      </c>
      <c r="K199" s="2"/>
    </row>
    <row r="200" spans="1:14">
      <c r="A200" s="48" t="s">
        <v>1699</v>
      </c>
      <c r="B200" s="14" t="s">
        <v>1700</v>
      </c>
      <c r="C200" s="32">
        <v>9.33</v>
      </c>
      <c r="D200" s="32">
        <v>4</v>
      </c>
      <c r="E200" s="32">
        <v>3</v>
      </c>
      <c r="F200" s="33"/>
      <c r="G200" s="33"/>
      <c r="H200" s="33"/>
      <c r="I200" s="34">
        <f>(3.14159/6)*C200*D200*E200</f>
        <v>58.622069400000001</v>
      </c>
      <c r="J200" s="37">
        <f>((3.14159*D200)/2)*(D200+((C200^2)/(SQRT((C200^2)-(D200^2))))*(ASIN(SQRT((C200^2)-(D200^2))/C200)))</f>
        <v>98.307896385886039</v>
      </c>
      <c r="K200" s="2"/>
    </row>
    <row r="201" spans="1:14">
      <c r="A201" s="46" t="s">
        <v>1701</v>
      </c>
      <c r="B201" s="2" t="s">
        <v>1702</v>
      </c>
      <c r="C201" s="32">
        <v>3</v>
      </c>
      <c r="D201" s="32">
        <v>3</v>
      </c>
      <c r="E201" s="32">
        <v>2</v>
      </c>
      <c r="F201" s="33"/>
      <c r="G201" s="33"/>
      <c r="H201" s="33"/>
      <c r="I201" s="34">
        <f>C201*D201*E201</f>
        <v>18</v>
      </c>
      <c r="J201" s="49">
        <f>6*(C201^2)</f>
        <v>54</v>
      </c>
      <c r="K201" s="2"/>
    </row>
    <row r="202" spans="1:14">
      <c r="A202" s="46" t="s">
        <v>1703</v>
      </c>
      <c r="B202" s="14" t="s">
        <v>1702</v>
      </c>
      <c r="C202" s="32">
        <v>8</v>
      </c>
      <c r="D202" s="32">
        <v>5</v>
      </c>
      <c r="E202" s="32">
        <v>3</v>
      </c>
      <c r="F202" s="33"/>
      <c r="G202" s="33"/>
      <c r="H202" s="33"/>
      <c r="I202" s="34">
        <f>C202*D202*E202</f>
        <v>120</v>
      </c>
      <c r="J202" s="49">
        <f>6*(C202^2)</f>
        <v>384</v>
      </c>
      <c r="K202" s="2"/>
    </row>
    <row r="203" spans="1:14">
      <c r="A203" s="48" t="s">
        <v>2289</v>
      </c>
      <c r="B203" s="39" t="s">
        <v>1693</v>
      </c>
      <c r="C203" s="32">
        <v>8</v>
      </c>
      <c r="D203" s="32">
        <v>3</v>
      </c>
      <c r="F203" s="33"/>
      <c r="G203" s="33"/>
      <c r="H203" s="33"/>
      <c r="I203" s="34">
        <f>(3.14159/6)*D203*D203*C203</f>
        <v>37.699079999999995</v>
      </c>
      <c r="J203" s="34">
        <f>((3.14159*D203)/2)*(D203+((C203^2)/(SQRT((C203^2)-(D203^2))))*(ASIN(SQRT((C203^2)-(D203^2))/C203)))</f>
        <v>62.384161022741537</v>
      </c>
      <c r="K203" s="2"/>
    </row>
    <row r="204" spans="1:14">
      <c r="A204" s="48" t="s">
        <v>2260</v>
      </c>
      <c r="B204" s="14" t="s">
        <v>1498</v>
      </c>
      <c r="C204" s="32">
        <v>19</v>
      </c>
      <c r="D204" s="32">
        <v>6</v>
      </c>
      <c r="F204" s="33"/>
      <c r="G204" s="33"/>
      <c r="H204" s="33"/>
      <c r="I204" s="38">
        <f>(3.14159/4)*D204*D204*C204</f>
        <v>537.21188999999993</v>
      </c>
      <c r="J204" s="34">
        <f>3.14159*D204*((D204/2)+C204)</f>
        <v>414.68987999999996</v>
      </c>
      <c r="K204" s="2"/>
    </row>
    <row r="205" spans="1:14">
      <c r="A205" s="50" t="s">
        <v>1704</v>
      </c>
      <c r="B205" s="2" t="s">
        <v>1693</v>
      </c>
      <c r="C205" s="32">
        <v>5</v>
      </c>
      <c r="D205" s="32">
        <v>2</v>
      </c>
      <c r="F205" s="33"/>
      <c r="G205" s="33"/>
      <c r="H205" s="33"/>
      <c r="I205" s="34">
        <f>(3.14159/6)*D205*D205*C205</f>
        <v>10.471966666666665</v>
      </c>
      <c r="J205" s="34">
        <f>((3.14159*D205)/2)*(D205+((C205^2)/(SQRT((C205^2)-(D205^2))))*(ASIN(SQRT((C205^2)-(D205^2))/C205)))</f>
        <v>26.151814291558139</v>
      </c>
      <c r="K205" s="14" t="s">
        <v>1685</v>
      </c>
    </row>
    <row r="206" spans="1:14">
      <c r="A206" s="51" t="s">
        <v>1705</v>
      </c>
      <c r="B206" s="2" t="s">
        <v>1690</v>
      </c>
      <c r="C206" s="32">
        <v>5</v>
      </c>
      <c r="D206" s="32">
        <v>3</v>
      </c>
      <c r="F206" s="33"/>
      <c r="G206" s="33"/>
      <c r="H206" s="33"/>
      <c r="I206" s="34">
        <f>(3.14159/6)*D206*D206*C206</f>
        <v>23.561924999999995</v>
      </c>
      <c r="J206" s="34">
        <f>((3.14159*D206)/2)*(D206+((C206^2)/(SQRT((C206^2)-(D206^2))))*(ASIN(SQRT((C206^2)-(D206^2))/C206)))</f>
        <v>41.448230474265792</v>
      </c>
      <c r="K206" s="14" t="s">
        <v>1685</v>
      </c>
    </row>
    <row r="207" spans="1:14">
      <c r="A207" s="48" t="s">
        <v>1918</v>
      </c>
      <c r="B207" s="2" t="s">
        <v>1690</v>
      </c>
      <c r="C207" s="32">
        <v>2</v>
      </c>
      <c r="F207" s="33"/>
      <c r="G207" s="33"/>
      <c r="H207" s="33"/>
      <c r="I207" s="34">
        <f>(3.14159/6)*C207*C207*C207</f>
        <v>4.1887866666666662</v>
      </c>
      <c r="J207" s="34">
        <f>3.14159*(C207^2)</f>
        <v>12.56636</v>
      </c>
      <c r="K207" s="2"/>
    </row>
    <row r="208" spans="1:14">
      <c r="A208" s="46" t="s">
        <v>1706</v>
      </c>
      <c r="B208" s="24" t="s">
        <v>1517</v>
      </c>
      <c r="C208" s="32">
        <v>6</v>
      </c>
      <c r="D208" s="32">
        <v>4</v>
      </c>
      <c r="E208" s="32">
        <v>3</v>
      </c>
      <c r="F208" s="33"/>
      <c r="G208" s="33"/>
      <c r="H208" s="33"/>
      <c r="I208" s="34">
        <f>C208*D208*E208</f>
        <v>72</v>
      </c>
      <c r="J208" s="34">
        <f>(2*C208*D208)+(2*D208*E208)+(2*C208*E208)</f>
        <v>108</v>
      </c>
      <c r="K208" s="2"/>
    </row>
    <row r="209" spans="1:13">
      <c r="A209" s="48" t="s">
        <v>2288</v>
      </c>
      <c r="B209" s="14" t="s">
        <v>1673</v>
      </c>
      <c r="C209" s="32">
        <v>13</v>
      </c>
      <c r="D209" s="32">
        <v>2</v>
      </c>
      <c r="E209" s="32">
        <v>3</v>
      </c>
      <c r="F209" s="33"/>
      <c r="G209" s="33"/>
      <c r="H209" s="33"/>
      <c r="I209" s="38">
        <f>(3.14159/4)*(D209*D209)*(C209+(E209/2))</f>
        <v>45.553055000000001</v>
      </c>
      <c r="J209" s="34">
        <f>3.14159*D209*(C209+E209)</f>
        <v>100.53088</v>
      </c>
      <c r="K209" s="14" t="s">
        <v>1675</v>
      </c>
    </row>
    <row r="210" spans="1:13">
      <c r="A210" s="46" t="s">
        <v>2253</v>
      </c>
      <c r="B210" s="2" t="s">
        <v>1690</v>
      </c>
      <c r="C210" s="32">
        <v>11</v>
      </c>
      <c r="D210" s="32">
        <v>7</v>
      </c>
      <c r="F210" s="33"/>
      <c r="G210" s="33"/>
      <c r="H210" s="33"/>
      <c r="I210" s="34">
        <f>(3.14159/6)*D210*D210*C210</f>
        <v>282.21950166666664</v>
      </c>
      <c r="J210" s="34">
        <f>((3.14159*D210)/2)*(D210+((C210^2)/(SQRT((C210^2)-(D210^2))))*(ASIN(SQRT((C210^2)-(D210^2))/C210)))</f>
        <v>215.11011335898354</v>
      </c>
      <c r="K210" s="14" t="s">
        <v>1682</v>
      </c>
    </row>
    <row r="211" spans="1:13">
      <c r="A211" s="50" t="s">
        <v>1707</v>
      </c>
      <c r="B211" s="2" t="s">
        <v>1693</v>
      </c>
      <c r="C211" s="32">
        <v>19.000000010000001</v>
      </c>
      <c r="D211" s="32">
        <v>19</v>
      </c>
      <c r="F211" s="33"/>
      <c r="G211" s="33"/>
      <c r="H211" s="33"/>
      <c r="I211" s="34">
        <f>(3.14159/6)*D211*D211*C211</f>
        <v>3591.3609702235231</v>
      </c>
      <c r="J211" s="34">
        <f>((3.14159*D211)/2)*(D211+((C211^2)/(SQRT((C211^2)-(D211^2))))*(ASIN(SQRT((C211^2)-(D211^2))/C211)))</f>
        <v>1134.1139903979347</v>
      </c>
      <c r="K211" s="14" t="s">
        <v>1685</v>
      </c>
    </row>
    <row r="212" spans="1:13">
      <c r="A212" s="50" t="s">
        <v>1708</v>
      </c>
      <c r="B212" s="24" t="s">
        <v>1495</v>
      </c>
      <c r="C212" s="32">
        <v>16</v>
      </c>
      <c r="D212" s="32">
        <v>3</v>
      </c>
      <c r="E212" s="32">
        <v>3</v>
      </c>
      <c r="F212" s="18"/>
      <c r="G212" s="18"/>
      <c r="H212" s="18"/>
      <c r="I212" s="19">
        <f>(3.14159/4)*C212*D212*E212</f>
        <v>113.09723999999999</v>
      </c>
      <c r="J212" s="34">
        <f>(3.14159/2)*(C212*D212+(C212+D212)*E212)</f>
        <v>164.93347499999999</v>
      </c>
      <c r="K212" s="2"/>
    </row>
    <row r="213" spans="1:13">
      <c r="A213" s="48" t="s">
        <v>2345</v>
      </c>
      <c r="B213" s="39" t="s">
        <v>1693</v>
      </c>
      <c r="C213" s="32">
        <v>8</v>
      </c>
      <c r="D213" s="32">
        <v>3</v>
      </c>
      <c r="F213" s="33"/>
      <c r="G213" s="33"/>
      <c r="H213" s="33"/>
      <c r="I213" s="34">
        <f>(3.14159/6)*D213*D213*C213</f>
        <v>37.699079999999995</v>
      </c>
      <c r="J213" s="34">
        <f>((3.14159*D213)/2)*(D213+((C213^2)/(SQRT((C213^2)-(D213^2))))*(ASIN(SQRT((C213^2)-(D213^2))/C213)))</f>
        <v>62.384161022741537</v>
      </c>
      <c r="K213" s="2"/>
    </row>
    <row r="214" spans="1:13">
      <c r="A214" s="46" t="s">
        <v>1709</v>
      </c>
      <c r="B214" s="2" t="s">
        <v>1710</v>
      </c>
      <c r="C214" s="32">
        <v>32</v>
      </c>
      <c r="D214" s="32">
        <v>3</v>
      </c>
      <c r="F214" s="33"/>
      <c r="G214" s="33"/>
      <c r="H214" s="33"/>
      <c r="I214" s="34">
        <f>(3.14159/6)*(D214*D214)*C214</f>
        <v>150.79631999999998</v>
      </c>
      <c r="J214" s="34">
        <f>3.14159*D214*C214</f>
        <v>301.59263999999996</v>
      </c>
      <c r="K214" s="2"/>
    </row>
    <row r="215" spans="1:13">
      <c r="A215" s="46" t="s">
        <v>1711</v>
      </c>
      <c r="B215" s="2" t="s">
        <v>1690</v>
      </c>
      <c r="C215" s="32">
        <v>2</v>
      </c>
      <c r="F215" s="33"/>
      <c r="G215" s="33"/>
      <c r="H215" s="33"/>
      <c r="I215" s="34">
        <f>(3.14159/6)*C215*C215*C215</f>
        <v>4.1887866666666662</v>
      </c>
      <c r="J215" s="34">
        <f>3.14159*(C215^2)</f>
        <v>12.56636</v>
      </c>
      <c r="K215" s="2"/>
    </row>
    <row r="216" spans="1:13">
      <c r="A216" s="50" t="s">
        <v>1919</v>
      </c>
      <c r="B216" s="14" t="s">
        <v>1693</v>
      </c>
      <c r="C216" s="32">
        <v>7</v>
      </c>
      <c r="D216" s="32">
        <v>3</v>
      </c>
      <c r="F216" s="33"/>
      <c r="G216" s="33"/>
      <c r="H216" s="33"/>
      <c r="I216" s="34">
        <f>(3.14159/6)*D216*D216*C216</f>
        <v>32.986694999999997</v>
      </c>
      <c r="J216" s="34">
        <f>((3.14159*D216)/2)*(D216+((C216^2)/(SQRT((C216^2)-(D216^2))))*(ASIN(SQRT((C216^2)-(D216^2))/C216)))</f>
        <v>55.31577413158773</v>
      </c>
      <c r="K216" s="2"/>
    </row>
    <row r="217" spans="1:13">
      <c r="A217" s="52" t="s">
        <v>1712</v>
      </c>
      <c r="B217" s="14" t="s">
        <v>1693</v>
      </c>
      <c r="C217" s="32">
        <v>7</v>
      </c>
      <c r="D217" s="32">
        <v>3</v>
      </c>
      <c r="F217" s="33"/>
      <c r="G217" s="33"/>
      <c r="H217" s="33"/>
      <c r="I217" s="34">
        <f>(3.14159/6)*D217*D217*C217</f>
        <v>32.986694999999997</v>
      </c>
      <c r="J217" s="34">
        <f>((3.14159*D217)/2)*(D217+((C217^2)/(SQRT((C217^2)-(D217^2))))*(ASIN(SQRT((C217^2)-(D217^2))/C217)))</f>
        <v>55.31577413158773</v>
      </c>
      <c r="K217" s="2"/>
    </row>
    <row r="218" spans="1:13">
      <c r="A218" s="46" t="s">
        <v>1713</v>
      </c>
      <c r="B218" s="2" t="s">
        <v>1690</v>
      </c>
      <c r="C218" s="32">
        <v>2</v>
      </c>
      <c r="F218" s="33"/>
      <c r="G218" s="33"/>
      <c r="H218" s="33"/>
      <c r="I218" s="34">
        <f>(3.14159/6)*C218*C218*C218</f>
        <v>4.1887866666666662</v>
      </c>
      <c r="J218" s="34">
        <f>3.14159*(C218^2)</f>
        <v>12.56636</v>
      </c>
      <c r="K218" s="2"/>
    </row>
    <row r="219" spans="1:13">
      <c r="A219" s="46" t="s">
        <v>1714</v>
      </c>
      <c r="B219" s="2" t="s">
        <v>1693</v>
      </c>
      <c r="C219" s="32">
        <v>7</v>
      </c>
      <c r="D219" s="32">
        <v>3</v>
      </c>
      <c r="F219" s="33"/>
      <c r="G219" s="33"/>
      <c r="H219" s="33"/>
      <c r="I219" s="34">
        <f>(3.14159/6)*D219*D219*C219</f>
        <v>32.986694999999997</v>
      </c>
      <c r="J219" s="34">
        <f>((3.14159*D219)/2)*(D219+((C219^2)/(SQRT((C219^2)-(D219^2))))*(ASIN(SQRT((C219^2)-(D219^2))/C219)))</f>
        <v>55.31577413158773</v>
      </c>
      <c r="K219" s="2"/>
    </row>
    <row r="220" spans="1:13">
      <c r="A220" s="46" t="s">
        <v>1715</v>
      </c>
      <c r="B220" s="2" t="s">
        <v>1690</v>
      </c>
      <c r="C220" s="32">
        <v>2</v>
      </c>
      <c r="F220" s="33"/>
      <c r="G220" s="33"/>
      <c r="H220" s="33"/>
      <c r="I220" s="34">
        <f>(3.14159/6)*C220*C220*C220</f>
        <v>4.1887866666666662</v>
      </c>
      <c r="J220" s="34">
        <f>3.14159*(C220^2)</f>
        <v>12.56636</v>
      </c>
      <c r="K220" s="2"/>
    </row>
    <row r="221" spans="1:13">
      <c r="A221" s="48" t="s">
        <v>2370</v>
      </c>
      <c r="B221" s="2" t="s">
        <v>1667</v>
      </c>
      <c r="C221" s="47">
        <v>8.8000000000000007</v>
      </c>
      <c r="D221" s="47">
        <v>6.25</v>
      </c>
      <c r="E221" s="47">
        <v>6</v>
      </c>
      <c r="F221" s="33"/>
      <c r="G221" s="33"/>
      <c r="H221" s="33"/>
      <c r="I221" s="34">
        <f>(3.14159/6)*C221*D221*E221</f>
        <v>172.78744999999998</v>
      </c>
      <c r="J221" s="41">
        <f>((3.14159*D221)/2)*(D221+((C221^2)/(SQRT((C221^2)-(D221*E221))))*(ASIN(SQRT((C221^2)-(D221*E221))/C221)))</f>
        <v>157.7370525240654</v>
      </c>
      <c r="K221" s="2"/>
    </row>
    <row r="222" spans="1:13">
      <c r="A222" s="46" t="s">
        <v>1716</v>
      </c>
      <c r="B222" s="14" t="s">
        <v>1693</v>
      </c>
      <c r="C222" s="32">
        <v>7</v>
      </c>
      <c r="D222" s="32">
        <v>3</v>
      </c>
      <c r="F222" s="33"/>
      <c r="G222" s="33"/>
      <c r="H222" s="33"/>
      <c r="I222" s="34">
        <f>(3.14159/6)*D222*D222*C222</f>
        <v>32.986694999999997</v>
      </c>
      <c r="J222" s="34">
        <f>((3.14159*D222)/2)*(D222+((C222^2)/(SQRT((C222^2)-(D222^2))))*(ASIN(SQRT((C222^2)-(D222^2))/C222)))</f>
        <v>55.31577413158773</v>
      </c>
      <c r="K222" s="2"/>
    </row>
    <row r="223" spans="1:13">
      <c r="A223" s="50" t="s">
        <v>1717</v>
      </c>
      <c r="B223" s="2" t="s">
        <v>1690</v>
      </c>
      <c r="C223" s="32">
        <v>8</v>
      </c>
      <c r="F223" s="33"/>
      <c r="G223" s="33"/>
      <c r="H223" s="33"/>
      <c r="I223" s="34">
        <f>(3.14159/6)*C223*C223*C223</f>
        <v>268.08234666666664</v>
      </c>
      <c r="J223" s="34">
        <f>3.14159*(C223^2)</f>
        <v>201.06175999999999</v>
      </c>
      <c r="K223" s="2"/>
      <c r="M223" s="2"/>
    </row>
    <row r="224" spans="1:13">
      <c r="A224" s="46" t="s">
        <v>1718</v>
      </c>
      <c r="B224" s="14" t="s">
        <v>1693</v>
      </c>
      <c r="C224" s="32">
        <v>14</v>
      </c>
      <c r="D224" s="32">
        <v>8</v>
      </c>
      <c r="F224" s="33"/>
      <c r="G224" s="33"/>
      <c r="H224" s="33"/>
      <c r="I224" s="34">
        <f>(3.14159/6)*D224*D224*C224</f>
        <v>469.14410666666663</v>
      </c>
      <c r="J224" s="34">
        <f>((3.14159*D224)/2)*(D224+((C224^2)/(SQRT((C224^2)-(D224^2))))*(ASIN(SQRT((C224^2)-(D224^2))/C224)))</f>
        <v>306.87981831314022</v>
      </c>
      <c r="K224" s="2"/>
    </row>
    <row r="225" spans="1:11">
      <c r="A225" s="48" t="s">
        <v>2211</v>
      </c>
      <c r="B225" s="14" t="s">
        <v>1677</v>
      </c>
      <c r="C225" s="32">
        <v>8</v>
      </c>
      <c r="D225" s="32">
        <v>2</v>
      </c>
      <c r="F225" s="33"/>
      <c r="G225" s="33"/>
      <c r="H225" s="33"/>
      <c r="I225" s="34">
        <f t="shared" ref="I225" si="14">(3.14159/6)*D225*D225*C225</f>
        <v>16.755146666666665</v>
      </c>
      <c r="J225" s="34">
        <f>3.14159*D225*C225</f>
        <v>50.265439999999998</v>
      </c>
      <c r="K225" s="2"/>
    </row>
    <row r="226" spans="1:11">
      <c r="A226" s="46" t="s">
        <v>1719</v>
      </c>
      <c r="B226" s="2" t="s">
        <v>1677</v>
      </c>
      <c r="C226" s="32">
        <v>3</v>
      </c>
      <c r="D226" s="32">
        <v>3</v>
      </c>
      <c r="F226" s="33"/>
      <c r="G226" s="33"/>
      <c r="H226" s="33"/>
      <c r="I226" s="34">
        <f>(3.14159/6)*D226*D226*C226</f>
        <v>14.137154999999998</v>
      </c>
      <c r="J226" s="34">
        <f>3.14159*D226*C226</f>
        <v>28.274309999999996</v>
      </c>
      <c r="K226" s="2"/>
    </row>
    <row r="227" spans="1:11">
      <c r="A227" s="46" t="s">
        <v>1720</v>
      </c>
      <c r="B227" s="2" t="s">
        <v>1667</v>
      </c>
      <c r="C227" s="32">
        <v>5</v>
      </c>
      <c r="D227" s="32">
        <v>3</v>
      </c>
      <c r="E227" s="32">
        <v>1</v>
      </c>
      <c r="F227" s="33"/>
      <c r="G227" s="33"/>
      <c r="H227" s="33"/>
      <c r="I227" s="34">
        <f>(3.14159/6)*C227*D227*E227</f>
        <v>7.8539749999999984</v>
      </c>
      <c r="J227" s="41">
        <f>((3.14159*D227)/2)*(D227+((C227^2)/(SQRT((C227^2)-(D227*E227))))*(ASIN(SQRT((C227^2)-(D227*E227))/C227)))</f>
        <v>44.706035802097972</v>
      </c>
      <c r="K227" s="2"/>
    </row>
    <row r="228" spans="1:11">
      <c r="A228" s="51" t="s">
        <v>2310</v>
      </c>
      <c r="B228" s="24" t="s">
        <v>1690</v>
      </c>
      <c r="C228" s="32">
        <v>2</v>
      </c>
      <c r="F228" s="33"/>
      <c r="G228" s="33"/>
      <c r="H228" s="33"/>
      <c r="I228" s="34">
        <f>(3.14159/6)*C228*C228*C228</f>
        <v>4.1887866666666662</v>
      </c>
      <c r="J228" s="34">
        <f>3.14159*(C228^2)</f>
        <v>12.56636</v>
      </c>
      <c r="K228" s="2"/>
    </row>
    <row r="229" spans="1:11">
      <c r="A229" s="48" t="s">
        <v>1921</v>
      </c>
      <c r="B229" s="2" t="s">
        <v>1690</v>
      </c>
      <c r="C229" s="32">
        <v>2</v>
      </c>
      <c r="F229" s="33"/>
      <c r="G229" s="33"/>
      <c r="H229" s="33"/>
      <c r="I229" s="34">
        <f>(3.14159/6)*C229*C229*C229</f>
        <v>4.1887866666666662</v>
      </c>
      <c r="J229" s="34">
        <f>3.14159*(C229^2)</f>
        <v>12.56636</v>
      </c>
      <c r="K229" s="2"/>
    </row>
    <row r="230" spans="1:11">
      <c r="A230" s="46" t="s">
        <v>1721</v>
      </c>
      <c r="B230" s="2" t="s">
        <v>1690</v>
      </c>
      <c r="C230" s="32">
        <v>2</v>
      </c>
      <c r="F230" s="33"/>
      <c r="G230" s="33"/>
      <c r="H230" s="33"/>
      <c r="I230" s="34">
        <f>(3.14159/6)*C230*C230*C230</f>
        <v>4.1887866666666662</v>
      </c>
      <c r="J230" s="34">
        <f>3.14159*(C230^2)</f>
        <v>12.56636</v>
      </c>
      <c r="K230" s="2"/>
    </row>
    <row r="231" spans="1:11">
      <c r="A231" s="46" t="s">
        <v>1722</v>
      </c>
      <c r="B231" s="2" t="s">
        <v>1700</v>
      </c>
      <c r="C231" s="32">
        <v>10</v>
      </c>
      <c r="D231" s="32">
        <v>5</v>
      </c>
      <c r="E231" s="32">
        <v>6</v>
      </c>
      <c r="F231" s="33"/>
      <c r="G231" s="33"/>
      <c r="H231" s="33"/>
      <c r="I231" s="34">
        <f>(3.14159/6)*C231*D231*E231</f>
        <v>157.0795</v>
      </c>
      <c r="J231" s="37">
        <f>((3.14159*D231)/2)*(D231+((C231^2)/(SQRT((C231^2)-(D231^2))))*(ASIN(SQRT((C231^2)-(D231^2))/C231)))</f>
        <v>134.24010741140961</v>
      </c>
      <c r="K231" s="2"/>
    </row>
    <row r="232" spans="1:11">
      <c r="A232" s="48" t="s">
        <v>2357</v>
      </c>
      <c r="B232" s="2" t="s">
        <v>1667</v>
      </c>
      <c r="C232" s="32">
        <v>5</v>
      </c>
      <c r="D232" s="32">
        <v>3</v>
      </c>
      <c r="E232" s="32">
        <v>1</v>
      </c>
      <c r="F232" s="33"/>
      <c r="G232" s="33"/>
      <c r="H232" s="33"/>
      <c r="I232" s="34">
        <f>(3.14159/6)*C232*D232*E232</f>
        <v>7.8539749999999984</v>
      </c>
      <c r="J232" s="41">
        <f>((3.14159*D232)/2)*(D232+((C232^2)/(SQRT((C232^2)-(D232*E232))))*(ASIN(SQRT((C232^2)-(D232*E232))/C232)))</f>
        <v>44.706035802097972</v>
      </c>
      <c r="K232" s="2"/>
    </row>
    <row r="233" spans="1:11">
      <c r="A233" s="46" t="s">
        <v>1723</v>
      </c>
      <c r="B233" s="2" t="s">
        <v>1693</v>
      </c>
      <c r="C233" s="32">
        <v>7</v>
      </c>
      <c r="D233" s="32">
        <v>3</v>
      </c>
      <c r="F233" s="33"/>
      <c r="G233" s="33"/>
      <c r="H233" s="33"/>
      <c r="I233" s="34">
        <f>(3.14159/6)*D233*D233*C233</f>
        <v>32.986694999999997</v>
      </c>
      <c r="J233" s="34">
        <f>((3.14159*D233)/2)*(D233+((C233^2)/(SQRT((C233^2)-(D233^2))))*(ASIN(SQRT((C233^2)-(D233^2))/C233)))</f>
        <v>55.31577413158773</v>
      </c>
      <c r="K233" s="2"/>
    </row>
    <row r="234" spans="1:11">
      <c r="A234" s="46" t="s">
        <v>1724</v>
      </c>
      <c r="B234" s="14" t="s">
        <v>1677</v>
      </c>
      <c r="C234" s="32">
        <v>13</v>
      </c>
      <c r="D234" s="32">
        <v>2</v>
      </c>
      <c r="F234" s="33"/>
      <c r="G234" s="33"/>
      <c r="H234" s="33"/>
      <c r="I234" s="34">
        <f>(3.14159/6)*D234*D234*C234</f>
        <v>27.227113333333332</v>
      </c>
      <c r="J234" s="34">
        <f>3.14159*D234*C234</f>
        <v>81.681339999999992</v>
      </c>
      <c r="K234" s="2"/>
    </row>
    <row r="235" spans="1:11">
      <c r="A235" s="48" t="s">
        <v>1725</v>
      </c>
      <c r="B235" s="14" t="s">
        <v>1498</v>
      </c>
      <c r="C235" s="32">
        <v>19</v>
      </c>
      <c r="D235" s="32">
        <v>6</v>
      </c>
      <c r="F235" s="33"/>
      <c r="G235" s="33"/>
      <c r="H235" s="33"/>
      <c r="I235" s="38">
        <f>(3.14159/4)*D235*D235*C235</f>
        <v>537.21188999999993</v>
      </c>
      <c r="J235" s="34">
        <f>3.14159*D235*((D235/2)+C235)</f>
        <v>414.68987999999996</v>
      </c>
      <c r="K235" s="2"/>
    </row>
    <row r="236" spans="1:11">
      <c r="A236" s="46" t="s">
        <v>1726</v>
      </c>
      <c r="B236" s="14" t="s">
        <v>1690</v>
      </c>
      <c r="C236" s="32">
        <v>3</v>
      </c>
      <c r="F236" s="33"/>
      <c r="G236" s="33"/>
      <c r="H236" s="33"/>
      <c r="I236" s="34">
        <f>(3.14159/6)*C236*C236*C236</f>
        <v>14.137154999999998</v>
      </c>
      <c r="J236" s="34">
        <f>3.14159*(C236^2)</f>
        <v>28.27431</v>
      </c>
      <c r="K236" s="2"/>
    </row>
    <row r="237" spans="1:11">
      <c r="A237" s="46" t="s">
        <v>1727</v>
      </c>
      <c r="B237" s="14" t="s">
        <v>1677</v>
      </c>
      <c r="C237" s="32">
        <v>8</v>
      </c>
      <c r="D237" s="32">
        <v>2</v>
      </c>
      <c r="F237" s="33"/>
      <c r="G237" s="33"/>
      <c r="H237" s="33"/>
      <c r="I237" s="34">
        <f t="shared" ref="I237:I242" si="15">(3.14159/6)*D237*D237*C237</f>
        <v>16.755146666666665</v>
      </c>
      <c r="J237" s="34">
        <f>3.14159*D237*C237</f>
        <v>50.265439999999998</v>
      </c>
      <c r="K237" s="2"/>
    </row>
    <row r="238" spans="1:11">
      <c r="A238" s="46" t="s">
        <v>1728</v>
      </c>
      <c r="B238" s="2" t="s">
        <v>1690</v>
      </c>
      <c r="C238" s="32">
        <v>11</v>
      </c>
      <c r="D238" s="32">
        <v>7</v>
      </c>
      <c r="F238" s="33"/>
      <c r="G238" s="33"/>
      <c r="H238" s="33"/>
      <c r="I238" s="34">
        <f t="shared" si="15"/>
        <v>282.21950166666664</v>
      </c>
      <c r="J238" s="34">
        <f>((3.14159*D238)/2)*(D238+((C238^2)/(SQRT((C238^2)-(D238^2))))*(ASIN(SQRT((C238^2)-(D238^2))/C238)))</f>
        <v>215.11011335898354</v>
      </c>
      <c r="K238" s="14" t="s">
        <v>1729</v>
      </c>
    </row>
    <row r="239" spans="1:11">
      <c r="A239" s="48" t="s">
        <v>1923</v>
      </c>
      <c r="B239" s="14" t="s">
        <v>1677</v>
      </c>
      <c r="C239" s="32">
        <v>8</v>
      </c>
      <c r="D239" s="32">
        <v>2</v>
      </c>
      <c r="F239" s="33"/>
      <c r="G239" s="33"/>
      <c r="H239" s="33"/>
      <c r="I239" s="34">
        <f t="shared" si="15"/>
        <v>16.755146666666665</v>
      </c>
      <c r="J239" s="34">
        <f>3.14159*D239*C239</f>
        <v>50.265439999999998</v>
      </c>
      <c r="K239" s="2"/>
    </row>
    <row r="240" spans="1:11">
      <c r="A240" s="46" t="s">
        <v>1730</v>
      </c>
      <c r="B240" s="14" t="s">
        <v>1693</v>
      </c>
      <c r="C240" s="32">
        <v>7</v>
      </c>
      <c r="D240" s="32">
        <v>3</v>
      </c>
      <c r="F240" s="33"/>
      <c r="G240" s="33"/>
      <c r="H240" s="33"/>
      <c r="I240" s="34">
        <f t="shared" si="15"/>
        <v>32.986694999999997</v>
      </c>
      <c r="J240" s="34">
        <f>((3.14159*D240)/2)*(D240+((C240^2)/(SQRT((C240^2)-(D240^2))))*(ASIN(SQRT((C240^2)-(D240^2))/C240)))</f>
        <v>55.31577413158773</v>
      </c>
      <c r="K240" s="2"/>
    </row>
    <row r="241" spans="1:11">
      <c r="A241" s="46" t="s">
        <v>1731</v>
      </c>
      <c r="B241" s="14" t="s">
        <v>1693</v>
      </c>
      <c r="C241" s="32">
        <v>10</v>
      </c>
      <c r="D241" s="32">
        <v>5</v>
      </c>
      <c r="F241" s="33"/>
      <c r="G241" s="33"/>
      <c r="H241" s="33"/>
      <c r="I241" s="34">
        <f t="shared" si="15"/>
        <v>130.89958333333331</v>
      </c>
      <c r="J241" s="34">
        <f>((3.14159*D241)/2)*(D241+((C241^2)/(SQRT((C241^2)-(D241^2))))*(ASIN(SQRT((C241^2)-(D241^2))/C241)))</f>
        <v>134.24010741140961</v>
      </c>
      <c r="K241" s="2"/>
    </row>
    <row r="242" spans="1:11">
      <c r="A242" s="46" t="s">
        <v>1732</v>
      </c>
      <c r="B242" s="14" t="s">
        <v>1693</v>
      </c>
      <c r="C242" s="32">
        <v>10</v>
      </c>
      <c r="D242" s="32">
        <v>5</v>
      </c>
      <c r="F242" s="33"/>
      <c r="G242" s="33"/>
      <c r="H242" s="33"/>
      <c r="I242" s="34">
        <f t="shared" si="15"/>
        <v>130.89958333333331</v>
      </c>
      <c r="J242" s="34">
        <f>((3.14159*D242)/2)*(D242+((C242^2)/(SQRT((C242^2)-(D242^2))))*(ASIN(SQRT((C242^2)-(D242^2))/C242)))</f>
        <v>134.24010741140961</v>
      </c>
      <c r="K242" s="2"/>
    </row>
    <row r="243" spans="1:11">
      <c r="A243" s="46" t="s">
        <v>1733</v>
      </c>
      <c r="B243" s="14" t="s">
        <v>1690</v>
      </c>
      <c r="C243" s="32">
        <v>2</v>
      </c>
      <c r="F243" s="33"/>
      <c r="G243" s="33"/>
      <c r="H243" s="33"/>
      <c r="I243" s="34">
        <f>(3.14159/6)*C243*C243*C243</f>
        <v>4.1887866666666662</v>
      </c>
      <c r="J243" s="34">
        <f>3.14159*(C243^2)</f>
        <v>12.56636</v>
      </c>
      <c r="K243" s="2"/>
    </row>
    <row r="244" spans="1:11">
      <c r="A244" s="46" t="s">
        <v>1734</v>
      </c>
      <c r="B244" s="24" t="s">
        <v>1690</v>
      </c>
      <c r="C244" s="32">
        <v>2</v>
      </c>
      <c r="F244" s="33"/>
      <c r="G244" s="33"/>
      <c r="H244" s="33"/>
      <c r="I244" s="38">
        <f>(3.14159/6)*C244*C244*C244</f>
        <v>4.1887866666666662</v>
      </c>
      <c r="J244" s="34">
        <f>3.14159*(C244^2)</f>
        <v>12.56636</v>
      </c>
      <c r="K244" s="2"/>
    </row>
    <row r="245" spans="1:11">
      <c r="A245" s="46" t="s">
        <v>1735</v>
      </c>
      <c r="B245" s="39" t="s">
        <v>1693</v>
      </c>
      <c r="C245" s="32">
        <v>7</v>
      </c>
      <c r="D245" s="32">
        <v>3</v>
      </c>
      <c r="F245" s="33"/>
      <c r="G245" s="33"/>
      <c r="H245" s="33"/>
      <c r="I245" s="34">
        <f>(3.14159/6)*D245*D245*C245</f>
        <v>32.986694999999997</v>
      </c>
      <c r="J245" s="34">
        <f>((3.14159*D245)/2)*(D245+((C245^2)/(SQRT((C245^2)-(D245^2))))*(ASIN(SQRT((C245^2)-(D245^2))/C245)))</f>
        <v>55.31577413158773</v>
      </c>
      <c r="K245" s="2"/>
    </row>
    <row r="246" spans="1:11">
      <c r="A246" s="48" t="s">
        <v>1924</v>
      </c>
      <c r="B246" s="14" t="s">
        <v>1495</v>
      </c>
      <c r="C246" s="32">
        <v>41</v>
      </c>
      <c r="D246" s="32">
        <v>41</v>
      </c>
      <c r="E246" s="32">
        <v>2</v>
      </c>
      <c r="F246" s="33"/>
      <c r="G246" s="33"/>
      <c r="H246" s="33"/>
      <c r="I246" s="34">
        <f>(3.14159/4)*C246*D246*E246</f>
        <v>2640.5063949999994</v>
      </c>
      <c r="J246" s="34">
        <f>(3.14159/2)*(C246*D246+(C246+D246)*E246)</f>
        <v>2898.116775</v>
      </c>
      <c r="K246" s="14" t="s">
        <v>1737</v>
      </c>
    </row>
    <row r="247" spans="1:11">
      <c r="A247" s="46" t="s">
        <v>1736</v>
      </c>
      <c r="B247" s="14" t="s">
        <v>1495</v>
      </c>
      <c r="C247" s="32">
        <v>41</v>
      </c>
      <c r="D247" s="32">
        <v>41</v>
      </c>
      <c r="E247" s="32">
        <v>2</v>
      </c>
      <c r="F247" s="33"/>
      <c r="G247" s="33"/>
      <c r="H247" s="33"/>
      <c r="I247" s="34">
        <f>(3.14159/4)*C247*D247*E247</f>
        <v>2640.5063949999994</v>
      </c>
      <c r="J247" s="34">
        <f>(3.14159/2)*(C247*D247+(C247+D247)*E247)</f>
        <v>2898.116775</v>
      </c>
      <c r="K247" s="14" t="s">
        <v>1737</v>
      </c>
    </row>
    <row r="248" spans="1:11">
      <c r="A248" s="48" t="s">
        <v>1925</v>
      </c>
      <c r="B248" s="2" t="s">
        <v>1667</v>
      </c>
      <c r="C248" s="47">
        <v>13</v>
      </c>
      <c r="D248" s="47">
        <v>3</v>
      </c>
      <c r="E248" s="47">
        <v>2</v>
      </c>
      <c r="F248" s="33"/>
      <c r="G248" s="33"/>
      <c r="H248" s="33"/>
      <c r="I248" s="34">
        <f>(3.14159/6)*C248*D248*E248</f>
        <v>40.840669999999996</v>
      </c>
      <c r="J248" s="41">
        <f>((3.14159*D248)/2)*(D248+((C248^2)/(SQRT((C248^2)-(D248*E248))))*(ASIN(SQRT((C248^2)-(D248*E248))/C248)))</f>
        <v>100.29664153354294</v>
      </c>
      <c r="K248" s="2"/>
    </row>
    <row r="249" spans="1:11">
      <c r="A249" s="46" t="s">
        <v>1738</v>
      </c>
      <c r="B249" s="39" t="s">
        <v>1498</v>
      </c>
      <c r="C249" s="32">
        <v>6</v>
      </c>
      <c r="D249" s="32">
        <v>2</v>
      </c>
      <c r="F249" s="33"/>
      <c r="G249" s="33"/>
      <c r="H249" s="33"/>
      <c r="I249" s="38">
        <f>(3.14159/4)*D249*D249*C249</f>
        <v>18.849539999999998</v>
      </c>
      <c r="J249" s="34">
        <f>3.14159*D249*((D249/2)+C249)</f>
        <v>43.982259999999997</v>
      </c>
      <c r="K249" s="2"/>
    </row>
    <row r="250" spans="1:11">
      <c r="A250" s="46" t="s">
        <v>1739</v>
      </c>
      <c r="B250" s="2" t="s">
        <v>1690</v>
      </c>
      <c r="C250" s="32">
        <v>2</v>
      </c>
      <c r="F250" s="33"/>
      <c r="G250" s="33"/>
      <c r="H250" s="33"/>
      <c r="I250" s="38">
        <f>(3.14159/6)*C250*C250*C250</f>
        <v>4.1887866666666662</v>
      </c>
      <c r="J250" s="34">
        <f>3.14159*(C250^2)</f>
        <v>12.56636</v>
      </c>
      <c r="K250" s="2"/>
    </row>
    <row r="251" spans="1:11">
      <c r="A251" s="46" t="s">
        <v>1740</v>
      </c>
      <c r="B251" s="2" t="s">
        <v>1498</v>
      </c>
      <c r="C251" s="32">
        <v>19</v>
      </c>
      <c r="D251" s="32">
        <v>6</v>
      </c>
      <c r="F251" s="33"/>
      <c r="G251" s="33"/>
      <c r="H251" s="33"/>
      <c r="I251" s="34">
        <f>(3.14159/4)*(D251*D251)*C251</f>
        <v>537.21189000000004</v>
      </c>
      <c r="J251" s="34">
        <f>3.14159*D251*((D251/2)+C251)</f>
        <v>414.68987999999996</v>
      </c>
      <c r="K251" s="2"/>
    </row>
    <row r="252" spans="1:11">
      <c r="A252" s="46" t="s">
        <v>1741</v>
      </c>
      <c r="B252" s="2" t="s">
        <v>1693</v>
      </c>
      <c r="C252" s="32">
        <v>7</v>
      </c>
      <c r="D252" s="32">
        <v>3</v>
      </c>
      <c r="F252" s="33"/>
      <c r="G252" s="33"/>
      <c r="H252" s="33"/>
      <c r="I252" s="34">
        <f>(3.14159/6)*D252*D252*C252</f>
        <v>32.986694999999997</v>
      </c>
      <c r="J252" s="34">
        <f>((3.14159*D252)/2)*(D252+((C252^2)/(SQRT((C252^2)-(D252^2))))*(ASIN(SQRT((C252^2)-(D252^2))/C252)))</f>
        <v>55.31577413158773</v>
      </c>
      <c r="K252" s="2"/>
    </row>
    <row r="253" spans="1:11">
      <c r="A253" s="48" t="s">
        <v>1926</v>
      </c>
      <c r="B253" s="2" t="s">
        <v>1693</v>
      </c>
      <c r="C253" s="32">
        <v>7</v>
      </c>
      <c r="D253" s="32">
        <v>3</v>
      </c>
      <c r="F253" s="33"/>
      <c r="G253" s="33"/>
      <c r="H253" s="33"/>
      <c r="I253" s="34">
        <f>(3.14159/6)*D253*D253*C253</f>
        <v>32.986694999999997</v>
      </c>
      <c r="J253" s="34">
        <f>((3.14159*D253)/2)*(D253+((C253^2)/(SQRT((C253^2)-(D253^2))))*(ASIN(SQRT((C253^2)-(D253^2))/C253)))</f>
        <v>55.31577413158773</v>
      </c>
      <c r="K253" s="2"/>
    </row>
    <row r="254" spans="1:11">
      <c r="A254" s="50" t="s">
        <v>1742</v>
      </c>
      <c r="B254" s="39" t="s">
        <v>1667</v>
      </c>
      <c r="C254" s="32">
        <v>5</v>
      </c>
      <c r="D254" s="32">
        <v>4</v>
      </c>
      <c r="E254" s="32">
        <v>3</v>
      </c>
      <c r="F254" s="33"/>
      <c r="G254" s="33"/>
      <c r="H254" s="33"/>
      <c r="I254" s="34">
        <f>(3.14159/6)*C254*D254*E254</f>
        <v>31.415899999999993</v>
      </c>
      <c r="J254" s="41">
        <f>((3.14159*D254)/2)*(D254+((C254^2)/(SQRT((C254^2)-(D254*E254))))*(ASIN(SQRT((C254^2)-(D254*E254))/C254)))</f>
        <v>60.220940774839093</v>
      </c>
      <c r="K254" s="2"/>
    </row>
    <row r="255" spans="1:11">
      <c r="A255" s="48" t="s">
        <v>1927</v>
      </c>
      <c r="B255" s="2" t="s">
        <v>1690</v>
      </c>
      <c r="C255" s="32">
        <v>6</v>
      </c>
      <c r="F255" s="33"/>
      <c r="G255" s="33"/>
      <c r="H255" s="33"/>
      <c r="I255" s="34">
        <f>(3.14159/6)*C255*C255*C255</f>
        <v>113.09723999999999</v>
      </c>
      <c r="J255" s="34">
        <f>3.14159*(C255^2)</f>
        <v>113.09724</v>
      </c>
      <c r="K255" s="2"/>
    </row>
    <row r="256" spans="1:11">
      <c r="A256" s="46" t="s">
        <v>1743</v>
      </c>
      <c r="B256" s="2" t="s">
        <v>1667</v>
      </c>
      <c r="C256" s="32">
        <v>11</v>
      </c>
      <c r="D256" s="32">
        <v>8</v>
      </c>
      <c r="E256" s="32">
        <v>8</v>
      </c>
      <c r="F256" s="33"/>
      <c r="G256" s="33"/>
      <c r="H256" s="33"/>
      <c r="I256" s="34">
        <f>(3.14159/6)*C256*D256*E256</f>
        <v>368.61322666666661</v>
      </c>
      <c r="J256" s="41">
        <f>((3.14159*D256)/2)*(D256+((C256^2)/(SQRT((C256^2)-(D256*E256))))*(ASIN(SQRT((C256^2)-(D256*E256))/C256)))</f>
        <v>252.88048496160079</v>
      </c>
      <c r="K256" s="2"/>
    </row>
    <row r="257" spans="1:11">
      <c r="A257" s="53" t="s">
        <v>1744</v>
      </c>
      <c r="B257" s="54" t="s">
        <v>1745</v>
      </c>
      <c r="C257" s="32">
        <v>23</v>
      </c>
      <c r="D257" s="32">
        <v>10.75</v>
      </c>
      <c r="F257" s="33"/>
      <c r="G257" s="33"/>
      <c r="H257" s="33"/>
      <c r="I257" s="38">
        <f>(3.14159/12)*C257*D257*D257</f>
        <v>695.84582255208329</v>
      </c>
      <c r="J257" s="34">
        <f>(3.14159/4)*((D257^2)+(2*C257*D257))</f>
        <v>479.14156234374997</v>
      </c>
      <c r="K257" s="2"/>
    </row>
    <row r="258" spans="1:11">
      <c r="A258" s="46" t="s">
        <v>1746</v>
      </c>
      <c r="B258" s="2" t="s">
        <v>1747</v>
      </c>
      <c r="C258" s="32">
        <v>32</v>
      </c>
      <c r="D258" s="32">
        <v>3</v>
      </c>
      <c r="E258" s="32">
        <v>2</v>
      </c>
      <c r="F258" s="33"/>
      <c r="G258" s="33"/>
      <c r="H258" s="33"/>
      <c r="I258" s="34">
        <f>(3.14159/4)*D258*D258*(C258+(E258/2))</f>
        <v>233.26305749999997</v>
      </c>
      <c r="J258" s="34">
        <f>3.14159*D258*(C258+E258)</f>
        <v>320.44217999999995</v>
      </c>
      <c r="K258" s="2"/>
    </row>
    <row r="259" spans="1:11">
      <c r="A259" s="48" t="s">
        <v>2337</v>
      </c>
      <c r="B259" s="2" t="s">
        <v>1677</v>
      </c>
      <c r="C259" s="32">
        <v>3</v>
      </c>
      <c r="D259" s="32">
        <v>3</v>
      </c>
      <c r="F259" s="33"/>
      <c r="G259" s="33"/>
      <c r="H259" s="33"/>
      <c r="I259" s="34">
        <f>(3.14159/6)*D259*D259*C259</f>
        <v>14.137154999999998</v>
      </c>
      <c r="J259" s="34">
        <f>3.14159*D259*C259</f>
        <v>28.274309999999996</v>
      </c>
      <c r="K259" s="2"/>
    </row>
    <row r="260" spans="1:11">
      <c r="A260" s="46" t="s">
        <v>1748</v>
      </c>
      <c r="B260" s="2" t="s">
        <v>1693</v>
      </c>
      <c r="C260" s="32">
        <v>7</v>
      </c>
      <c r="D260" s="32">
        <v>3</v>
      </c>
      <c r="F260" s="33"/>
      <c r="G260" s="33"/>
      <c r="H260" s="33"/>
      <c r="I260" s="34">
        <f>(3.14159/6)*D260*D260*C260</f>
        <v>32.986694999999997</v>
      </c>
      <c r="J260" s="34">
        <f>((3.14159*D260)/2)*(D260+((C260^2)/(SQRT((C260^2)-(D260^2))))*(ASIN(SQRT((C260^2)-(D260^2))/C260)))</f>
        <v>55.31577413158773</v>
      </c>
      <c r="K260" s="2"/>
    </row>
    <row r="261" spans="1:11">
      <c r="A261" s="46" t="s">
        <v>1749</v>
      </c>
      <c r="B261" s="2" t="s">
        <v>1498</v>
      </c>
      <c r="C261" s="32">
        <v>15</v>
      </c>
      <c r="D261" s="32">
        <v>3</v>
      </c>
      <c r="F261" s="33"/>
      <c r="G261" s="33"/>
      <c r="H261" s="33"/>
      <c r="I261" s="34">
        <f>(3.14159/4)*(D261*D261)*C261</f>
        <v>106.0286625</v>
      </c>
      <c r="J261" s="34">
        <f>3.14159*D261*((D261/2)+C261)</f>
        <v>155.50870499999999</v>
      </c>
      <c r="K261" s="2"/>
    </row>
    <row r="262" spans="1:11">
      <c r="A262" s="46" t="s">
        <v>1750</v>
      </c>
      <c r="B262" s="39" t="s">
        <v>1693</v>
      </c>
      <c r="C262" s="32">
        <v>8</v>
      </c>
      <c r="D262" s="32">
        <v>3</v>
      </c>
      <c r="F262" s="33"/>
      <c r="G262" s="33"/>
      <c r="H262" s="33"/>
      <c r="I262" s="34">
        <f>(3.14159/6)*D262*D262*C262</f>
        <v>37.699079999999995</v>
      </c>
      <c r="J262" s="34">
        <f>((3.14159*D262)/2)*(D262+((C262^2)/(SQRT((C262^2)-(D262^2))))*(ASIN(SQRT((C262^2)-(D262^2))/C262)))</f>
        <v>62.384161022741537</v>
      </c>
      <c r="K262" s="2"/>
    </row>
    <row r="263" spans="1:11">
      <c r="A263" s="46" t="s">
        <v>1751</v>
      </c>
      <c r="B263" s="39" t="s">
        <v>1690</v>
      </c>
      <c r="C263" s="32">
        <v>2</v>
      </c>
      <c r="F263" s="33"/>
      <c r="G263" s="33"/>
      <c r="H263" s="33"/>
      <c r="I263" s="34">
        <f>(3.14159/6)*C263*C263*C263</f>
        <v>4.1887866666666662</v>
      </c>
      <c r="J263" s="34">
        <f>3.14159*(C263^2)</f>
        <v>12.56636</v>
      </c>
      <c r="K263" s="2"/>
    </row>
    <row r="264" spans="1:11">
      <c r="A264" s="46" t="s">
        <v>1752</v>
      </c>
      <c r="B264" s="2" t="s">
        <v>1677</v>
      </c>
      <c r="C264" s="32">
        <v>32</v>
      </c>
      <c r="D264" s="32">
        <v>3</v>
      </c>
      <c r="F264" s="33"/>
      <c r="G264" s="33"/>
      <c r="H264" s="33"/>
      <c r="I264" s="34">
        <f>(3.14159/6)*D264*D264*C264</f>
        <v>150.79631999999998</v>
      </c>
      <c r="J264" s="34">
        <f>3.14159*D264*C264</f>
        <v>301.59263999999996</v>
      </c>
      <c r="K264" s="2"/>
    </row>
    <row r="265" spans="1:11">
      <c r="A265" s="52" t="s">
        <v>1753</v>
      </c>
      <c r="B265" s="39" t="s">
        <v>1667</v>
      </c>
      <c r="C265" s="32">
        <v>5</v>
      </c>
      <c r="D265" s="32">
        <v>4</v>
      </c>
      <c r="E265" s="32">
        <v>3</v>
      </c>
      <c r="F265" s="33"/>
      <c r="G265" s="33"/>
      <c r="H265" s="33"/>
      <c r="I265" s="34">
        <f>(3.14159/6)*C265*D265*E265</f>
        <v>31.415899999999993</v>
      </c>
      <c r="J265" s="41">
        <f>((3.14159*D265)/2)*(D265+((C265^2)/(SQRT((C265^2)-(D265*E265))))*(ASIN(SQRT((C265^2)-(D265*E265))/C265)))</f>
        <v>60.220940774839093</v>
      </c>
      <c r="K265" s="2"/>
    </row>
    <row r="266" spans="1:11">
      <c r="A266" s="46" t="s">
        <v>1754</v>
      </c>
      <c r="B266" s="39" t="s">
        <v>1693</v>
      </c>
      <c r="C266" s="32">
        <v>17.329999999999998</v>
      </c>
      <c r="D266" s="32">
        <v>3</v>
      </c>
      <c r="F266" s="33"/>
      <c r="G266" s="33"/>
      <c r="H266" s="33"/>
      <c r="I266" s="34">
        <f>(3.14159/6)*D266*D266*C266</f>
        <v>81.665632049999985</v>
      </c>
      <c r="J266" s="34">
        <f>((3.14159*D266)/2)*(D266+((C266^2)/(SQRT((C266^2)-(D266^2))))*(ASIN(SQRT((C266^2)-(D266^2))/C266)))</f>
        <v>129.95709322929892</v>
      </c>
      <c r="K266" s="2"/>
    </row>
    <row r="267" spans="1:11">
      <c r="A267" s="46" t="s">
        <v>1755</v>
      </c>
      <c r="B267" s="2" t="s">
        <v>1747</v>
      </c>
      <c r="C267" s="32">
        <v>27</v>
      </c>
      <c r="D267" s="32">
        <v>3</v>
      </c>
      <c r="E267" s="32">
        <v>3</v>
      </c>
      <c r="F267" s="33"/>
      <c r="G267" s="33"/>
      <c r="H267" s="33"/>
      <c r="I267" s="34">
        <f>(3.14159/4)*D267*D267*(C267+(E267/2))</f>
        <v>201.45445874999999</v>
      </c>
      <c r="J267" s="34">
        <f>3.14159*D267*(C267+E267)</f>
        <v>282.74309999999997</v>
      </c>
      <c r="K267" s="2"/>
    </row>
    <row r="268" spans="1:11">
      <c r="A268" s="46" t="s">
        <v>1756</v>
      </c>
      <c r="B268" s="2" t="s">
        <v>1667</v>
      </c>
      <c r="C268" s="47">
        <v>13</v>
      </c>
      <c r="D268" s="47">
        <v>3</v>
      </c>
      <c r="E268" s="47">
        <v>2</v>
      </c>
      <c r="F268" s="33"/>
      <c r="G268" s="33"/>
      <c r="H268" s="33"/>
      <c r="I268" s="34">
        <f>(3.14159/6)*C268*D268*E268</f>
        <v>40.840669999999996</v>
      </c>
      <c r="J268" s="41">
        <f>((3.14159*D268)/2)*(D268+((C268^2)/(SQRT((C268^2)-(D268*E268))))*(ASIN(SQRT((C268^2)-(D268*E268))/C268)))</f>
        <v>100.29664153354294</v>
      </c>
      <c r="K268" s="2"/>
    </row>
    <row r="269" spans="1:11">
      <c r="A269" s="48" t="s">
        <v>2376</v>
      </c>
      <c r="B269" s="39" t="s">
        <v>1693</v>
      </c>
      <c r="C269" s="32">
        <v>17.329999999999998</v>
      </c>
      <c r="D269" s="32">
        <v>3</v>
      </c>
      <c r="F269" s="33"/>
      <c r="G269" s="33"/>
      <c r="H269" s="33"/>
      <c r="I269" s="34">
        <f>(3.14159/6)*D269*D269*C269</f>
        <v>81.665632049999985</v>
      </c>
      <c r="J269" s="34">
        <f>((3.14159*D269)/2)*(D269+((C269^2)/(SQRT((C269^2)-(D269^2))))*(ASIN(SQRT((C269^2)-(D269^2))/C269)))</f>
        <v>129.95709322929892</v>
      </c>
      <c r="K269" s="2"/>
    </row>
    <row r="270" spans="1:11">
      <c r="A270" s="46" t="s">
        <v>1757</v>
      </c>
      <c r="B270" s="2" t="s">
        <v>1690</v>
      </c>
      <c r="C270" s="32">
        <v>6</v>
      </c>
      <c r="F270" s="33"/>
      <c r="G270" s="33"/>
      <c r="H270" s="33"/>
      <c r="I270" s="34">
        <f>(3.14159/6)*C270*C270*C270</f>
        <v>113.09723999999999</v>
      </c>
      <c r="J270" s="34">
        <f>3.14159*(C270^2)</f>
        <v>113.09724</v>
      </c>
      <c r="K270" s="2"/>
    </row>
    <row r="271" spans="1:11">
      <c r="A271" s="46" t="s">
        <v>1758</v>
      </c>
      <c r="B271" s="39" t="s">
        <v>1498</v>
      </c>
      <c r="C271" s="32">
        <v>19</v>
      </c>
      <c r="D271" s="32">
        <v>6</v>
      </c>
      <c r="F271" s="33"/>
      <c r="G271" s="33"/>
      <c r="H271" s="33"/>
      <c r="I271" s="38">
        <f>(3.14159/4)*D271*D271*C271</f>
        <v>537.21188999999993</v>
      </c>
      <c r="J271" s="34">
        <f>3.14159*D271*((D271/2)+C271)</f>
        <v>414.68987999999996</v>
      </c>
      <c r="K271" s="2"/>
    </row>
    <row r="272" spans="1:11">
      <c r="A272" s="48" t="s">
        <v>1928</v>
      </c>
      <c r="B272" s="2" t="s">
        <v>1690</v>
      </c>
      <c r="C272" s="32">
        <v>6</v>
      </c>
      <c r="F272" s="33"/>
      <c r="G272" s="33"/>
      <c r="H272" s="33"/>
      <c r="I272" s="34">
        <f>(3.14159/6)*C272*C272*C272</f>
        <v>113.09723999999999</v>
      </c>
      <c r="J272" s="34">
        <f>3.14159*(C272^2)</f>
        <v>113.09724</v>
      </c>
      <c r="K272" s="2"/>
    </row>
    <row r="273" spans="1:11">
      <c r="A273" s="48" t="s">
        <v>1929</v>
      </c>
      <c r="B273" s="2" t="s">
        <v>1667</v>
      </c>
      <c r="C273" s="47">
        <v>13</v>
      </c>
      <c r="D273" s="47">
        <v>3</v>
      </c>
      <c r="E273" s="47">
        <v>2</v>
      </c>
      <c r="F273" s="33"/>
      <c r="G273" s="33"/>
      <c r="H273" s="33"/>
      <c r="I273" s="34">
        <f>(3.14159/6)*C273*D273*E273</f>
        <v>40.840669999999996</v>
      </c>
      <c r="J273" s="41">
        <f>((3.14159*D273)/2)*(D273+((C273^2)/(SQRT((C273^2)-(D273*E273))))*(ASIN(SQRT((C273^2)-(D273*E273))/C273)))</f>
        <v>100.29664153354294</v>
      </c>
      <c r="K273" s="2"/>
    </row>
    <row r="274" spans="1:11">
      <c r="A274" s="48" t="s">
        <v>1759</v>
      </c>
      <c r="B274" s="2" t="s">
        <v>1710</v>
      </c>
      <c r="C274" s="32">
        <v>18</v>
      </c>
      <c r="D274" s="32">
        <v>18.329999999999998</v>
      </c>
      <c r="F274" s="33"/>
      <c r="G274" s="33"/>
      <c r="H274" s="33"/>
      <c r="I274" s="34">
        <f>(3.14159/6)*(D274*D274)*C274</f>
        <v>3166.618105052999</v>
      </c>
      <c r="J274" s="34">
        <f>3.14159*D274*C274</f>
        <v>1036.5362045999998</v>
      </c>
      <c r="K274" s="2"/>
    </row>
    <row r="275" spans="1:11">
      <c r="A275" s="48" t="s">
        <v>1760</v>
      </c>
      <c r="B275" s="2" t="s">
        <v>1710</v>
      </c>
      <c r="C275" s="32">
        <v>18</v>
      </c>
      <c r="D275" s="32">
        <v>18.329999999999998</v>
      </c>
      <c r="F275" s="33"/>
      <c r="G275" s="33"/>
      <c r="H275" s="33"/>
      <c r="I275" s="34">
        <f>(3.14159/6)*(D275*D275)*C275</f>
        <v>3166.618105052999</v>
      </c>
      <c r="J275" s="34">
        <f>3.14159*D275*C275</f>
        <v>1036.5362045999998</v>
      </c>
      <c r="K275" s="2"/>
    </row>
    <row r="276" spans="1:11">
      <c r="A276" s="46" t="s">
        <v>1761</v>
      </c>
      <c r="B276" s="2" t="s">
        <v>1495</v>
      </c>
      <c r="C276" s="32">
        <v>19</v>
      </c>
      <c r="D276" s="32">
        <v>19</v>
      </c>
      <c r="E276" s="32">
        <v>3</v>
      </c>
      <c r="F276" s="33"/>
      <c r="G276" s="33"/>
      <c r="H276" s="33"/>
      <c r="I276" s="34">
        <f>(3.14159/4)*C276*D276*E276</f>
        <v>850.5854925000001</v>
      </c>
      <c r="J276" s="34">
        <f>(3.14159/2)*(C276*D276+(C276+D276)*E276)</f>
        <v>746.12762499999997</v>
      </c>
      <c r="K276" s="2"/>
    </row>
    <row r="277" spans="1:11">
      <c r="A277" s="46" t="s">
        <v>1762</v>
      </c>
      <c r="B277" s="2" t="s">
        <v>1667</v>
      </c>
      <c r="C277" s="32">
        <v>14.9</v>
      </c>
      <c r="D277" s="32">
        <v>13.4</v>
      </c>
      <c r="E277" s="32">
        <v>13.4</v>
      </c>
      <c r="F277" s="33"/>
      <c r="G277" s="33"/>
      <c r="H277" s="33"/>
      <c r="I277" s="34">
        <f>(3.14159/6)*C277*D277*E277</f>
        <v>1400.8580193266666</v>
      </c>
      <c r="J277" s="41">
        <f>((3.14159*D277)/2)*(D277+((C277^2)/(SQRT((C277^2)-(D277*E277))))*(ASIN(SQRT((C277^2)-(D277*E277))/C277)))</f>
        <v>606.64414683647396</v>
      </c>
      <c r="K277" s="2"/>
    </row>
    <row r="278" spans="1:11">
      <c r="A278" s="46" t="s">
        <v>1763</v>
      </c>
      <c r="B278" s="2" t="s">
        <v>1498</v>
      </c>
      <c r="C278" s="32">
        <v>19</v>
      </c>
      <c r="D278" s="32">
        <v>6</v>
      </c>
      <c r="F278" s="33"/>
      <c r="G278" s="33"/>
      <c r="H278" s="33"/>
      <c r="I278" s="34">
        <f>(3.14159/4)*D278*D278*C278</f>
        <v>537.21188999999993</v>
      </c>
      <c r="J278" s="34">
        <f>3.14159*D278*((D278/2)+C278)</f>
        <v>414.68987999999996</v>
      </c>
      <c r="K278" s="2"/>
    </row>
    <row r="279" spans="1:11">
      <c r="A279" s="46" t="s">
        <v>1764</v>
      </c>
      <c r="B279" s="2" t="s">
        <v>1693</v>
      </c>
      <c r="C279" s="32">
        <v>7</v>
      </c>
      <c r="D279" s="32">
        <v>3</v>
      </c>
      <c r="F279" s="33"/>
      <c r="G279" s="33"/>
      <c r="H279" s="33"/>
      <c r="I279" s="34">
        <f>(3.14159/6)*D279*D279*C279</f>
        <v>32.986694999999997</v>
      </c>
      <c r="J279" s="34">
        <f>((3.14159*D279)/2)*(D279+((C279^2)/(SQRT((C279^2)-(D279^2))))*(ASIN(SQRT((C279^2)-(D279^2))/C279)))</f>
        <v>55.31577413158773</v>
      </c>
      <c r="K279" s="2"/>
    </row>
    <row r="280" spans="1:11">
      <c r="A280" s="46" t="s">
        <v>1765</v>
      </c>
      <c r="B280" s="2" t="s">
        <v>1690</v>
      </c>
      <c r="C280" s="32">
        <v>2</v>
      </c>
      <c r="F280" s="33"/>
      <c r="G280" s="33"/>
      <c r="H280" s="33"/>
      <c r="I280" s="34">
        <f>(3.14159/6)*C280*C280*C280</f>
        <v>4.1887866666666662</v>
      </c>
      <c r="J280" s="34">
        <f>3.14159*(C280^2)</f>
        <v>12.56636</v>
      </c>
      <c r="K280" s="2"/>
    </row>
    <row r="281" spans="1:11">
      <c r="A281" s="46" t="s">
        <v>1766</v>
      </c>
      <c r="B281" s="2" t="s">
        <v>1677</v>
      </c>
      <c r="C281" s="32">
        <v>32</v>
      </c>
      <c r="D281" s="32">
        <v>3</v>
      </c>
      <c r="F281" s="33"/>
      <c r="G281" s="33"/>
      <c r="H281" s="33"/>
      <c r="I281" s="34">
        <f>(3.14159/6)*D281*D281*C281</f>
        <v>150.79631999999998</v>
      </c>
      <c r="J281" s="34">
        <f>3.14159*D281*C281</f>
        <v>301.59263999999996</v>
      </c>
      <c r="K281" s="2"/>
    </row>
    <row r="282" spans="1:11">
      <c r="A282" s="51" t="s">
        <v>1767</v>
      </c>
      <c r="B282" s="24" t="s">
        <v>1517</v>
      </c>
      <c r="C282" s="32">
        <v>24</v>
      </c>
      <c r="D282" s="32">
        <v>24</v>
      </c>
      <c r="E282" s="32">
        <v>2</v>
      </c>
      <c r="F282" s="33"/>
      <c r="G282" s="33"/>
      <c r="H282" s="33"/>
      <c r="I282" s="34">
        <f>C282*D282*E282</f>
        <v>1152</v>
      </c>
      <c r="J282" s="34">
        <f>(2*C282*D282)+(2*D282*E282)+(2*C282*E282)</f>
        <v>1344</v>
      </c>
      <c r="K282" s="2"/>
    </row>
    <row r="283" spans="1:11">
      <c r="A283" s="51" t="s">
        <v>1768</v>
      </c>
      <c r="B283" s="24" t="s">
        <v>1693</v>
      </c>
      <c r="C283" s="32">
        <v>7</v>
      </c>
      <c r="D283" s="32">
        <v>3</v>
      </c>
      <c r="F283" s="33"/>
      <c r="G283" s="33"/>
      <c r="H283" s="33"/>
      <c r="I283" s="34">
        <f>(3.14159/6)*D283*D283*C283</f>
        <v>32.986694999999997</v>
      </c>
      <c r="J283" s="34">
        <f>((3.14159*D283)/2)*(D283+((C283^2)/(SQRT((C283^2)-(D283^2))))*(ASIN(SQRT((C283^2)-(D283^2))/C283)))</f>
        <v>55.31577413158773</v>
      </c>
      <c r="K283" s="2"/>
    </row>
    <row r="284" spans="1:11">
      <c r="A284" s="46" t="s">
        <v>1769</v>
      </c>
      <c r="B284" s="39" t="s">
        <v>1693</v>
      </c>
      <c r="C284" s="32">
        <v>8</v>
      </c>
      <c r="D284" s="32">
        <v>6</v>
      </c>
      <c r="F284" s="33"/>
      <c r="G284" s="33"/>
      <c r="H284" s="33"/>
      <c r="I284" s="34">
        <f>(3.14159/6)*D284*D284*C284</f>
        <v>150.79631999999998</v>
      </c>
      <c r="J284" s="34">
        <f>((3.14159*D284)/2)*(D284+((C284^2)/(SQRT((C284^2)-(D284^2))))*(ASIN(SQRT((C284^2)-(D284^2))/C284)))</f>
        <v>138.93403880519961</v>
      </c>
      <c r="K284" s="2"/>
    </row>
    <row r="285" spans="1:11">
      <c r="A285" s="48" t="s">
        <v>1930</v>
      </c>
      <c r="B285" s="2" t="s">
        <v>1690</v>
      </c>
      <c r="C285" s="32">
        <v>2</v>
      </c>
      <c r="F285" s="33"/>
      <c r="G285" s="33"/>
      <c r="H285" s="33"/>
      <c r="I285" s="34">
        <f>(3.14159/6)*C285*C285*C285</f>
        <v>4.1887866666666662</v>
      </c>
      <c r="J285" s="34">
        <f>3.14159*(C285^2)</f>
        <v>12.56636</v>
      </c>
      <c r="K285" s="2"/>
    </row>
    <row r="286" spans="1:11">
      <c r="A286" s="51" t="s">
        <v>1770</v>
      </c>
      <c r="B286" s="24" t="s">
        <v>1690</v>
      </c>
      <c r="C286" s="32">
        <v>2</v>
      </c>
      <c r="F286" s="33"/>
      <c r="G286" s="33"/>
      <c r="H286" s="33"/>
      <c r="I286" s="34">
        <f>(3.14159/6)*C286*C286*C286</f>
        <v>4.1887866666666662</v>
      </c>
      <c r="J286" s="34">
        <f>3.14159*(C286^2)</f>
        <v>12.56636</v>
      </c>
      <c r="K286" s="2"/>
    </row>
    <row r="287" spans="1:11">
      <c r="A287" s="50" t="s">
        <v>1771</v>
      </c>
      <c r="B287" s="14" t="s">
        <v>1772</v>
      </c>
      <c r="C287" s="32">
        <v>10</v>
      </c>
      <c r="D287" s="32">
        <v>11</v>
      </c>
      <c r="F287" s="33"/>
      <c r="G287" s="33"/>
      <c r="H287" s="33"/>
      <c r="I287" s="38">
        <f>((3.14159/12)*(D287*D287)*C287)*3</f>
        <v>950.33097499999985</v>
      </c>
      <c r="J287" s="34">
        <f>((3.14159/4)*((D287^2)+(2*C287*D287)))*3</f>
        <v>803.46164249999993</v>
      </c>
      <c r="K287" s="2"/>
    </row>
    <row r="288" spans="1:11">
      <c r="A288" s="46" t="s">
        <v>1773</v>
      </c>
      <c r="B288" s="24" t="s">
        <v>1693</v>
      </c>
      <c r="C288" s="32">
        <v>7</v>
      </c>
      <c r="D288" s="32">
        <v>3</v>
      </c>
      <c r="F288" s="33"/>
      <c r="G288" s="33"/>
      <c r="H288" s="33"/>
      <c r="I288" s="34">
        <f>(3.14159/6)*D288*D288*C288</f>
        <v>32.986694999999997</v>
      </c>
      <c r="J288" s="34">
        <f>((3.14159*D288)/2)*(D288+((C288^2)/(SQRT((C288^2)-(D288^2))))*(ASIN(SQRT((C288^2)-(D288^2))/C288)))</f>
        <v>55.31577413158773</v>
      </c>
      <c r="K288" s="2"/>
    </row>
    <row r="289" spans="1:14">
      <c r="A289" s="51" t="s">
        <v>1774</v>
      </c>
      <c r="B289" s="24" t="s">
        <v>1690</v>
      </c>
      <c r="C289" s="32">
        <v>2</v>
      </c>
      <c r="F289" s="33"/>
      <c r="G289" s="33"/>
      <c r="H289" s="33"/>
      <c r="I289" s="34">
        <f>(3.14159/6)*C289*C289*C289</f>
        <v>4.1887866666666662</v>
      </c>
      <c r="J289" s="34">
        <f>3.14159*(C289^2)</f>
        <v>12.56636</v>
      </c>
      <c r="K289" s="2"/>
    </row>
    <row r="290" spans="1:14">
      <c r="A290" s="51" t="s">
        <v>1775</v>
      </c>
      <c r="B290" s="24" t="s">
        <v>1690</v>
      </c>
      <c r="C290" s="32">
        <v>2</v>
      </c>
      <c r="F290" s="33"/>
      <c r="G290" s="33"/>
      <c r="H290" s="33"/>
      <c r="I290" s="34">
        <f>(3.14159/6)*C290*C290*C290</f>
        <v>4.1887866666666662</v>
      </c>
      <c r="J290" s="34">
        <f>3.14159*(C290^2)</f>
        <v>12.56636</v>
      </c>
      <c r="K290" s="2"/>
    </row>
    <row r="291" spans="1:14">
      <c r="A291" s="51" t="s">
        <v>1776</v>
      </c>
      <c r="B291" s="24" t="s">
        <v>1498</v>
      </c>
      <c r="C291" s="32">
        <v>19</v>
      </c>
      <c r="D291" s="32">
        <v>6</v>
      </c>
      <c r="F291" s="33"/>
      <c r="G291" s="33"/>
      <c r="H291" s="33"/>
      <c r="I291" s="34">
        <f>(3.14159/4)*D291*D291*C291</f>
        <v>537.21188999999993</v>
      </c>
      <c r="J291" s="34">
        <f>3.14159*D291*((D291/2)+C291)</f>
        <v>414.68987999999996</v>
      </c>
      <c r="K291" s="2"/>
    </row>
    <row r="292" spans="1:14">
      <c r="A292" s="24"/>
      <c r="B292" s="24"/>
      <c r="C292" s="1"/>
      <c r="D292" s="1"/>
      <c r="E292" s="1"/>
      <c r="F292" s="18"/>
      <c r="G292" s="18"/>
      <c r="H292" s="18"/>
      <c r="I292" s="19"/>
      <c r="J292" s="19"/>
      <c r="K292" s="2"/>
      <c r="L292" s="2"/>
      <c r="M292" s="2"/>
      <c r="N292" s="2"/>
    </row>
    <row r="293" spans="1:14" ht="15.75">
      <c r="A293" s="55" t="s">
        <v>10</v>
      </c>
      <c r="F293" s="33"/>
      <c r="G293" s="33"/>
      <c r="H293" s="33"/>
      <c r="I293" s="34"/>
      <c r="J293" s="34"/>
      <c r="K293" s="2"/>
    </row>
    <row r="294" spans="1:14">
      <c r="A294" s="58" t="s">
        <v>2343</v>
      </c>
      <c r="B294" s="2" t="s">
        <v>1690</v>
      </c>
      <c r="C294" s="32">
        <v>8.0000000100000008</v>
      </c>
      <c r="D294" s="32">
        <v>8</v>
      </c>
      <c r="E294" s="32">
        <v>8</v>
      </c>
      <c r="F294" s="33"/>
      <c r="G294" s="33"/>
      <c r="H294" s="33"/>
      <c r="I294" s="34">
        <f>(3.14159/6)*C294*D294*E294</f>
        <v>268.08234700176962</v>
      </c>
      <c r="J294" s="41">
        <f>((3.14159*D294)/2)*(D294+((C294^2)/(SQRT((C294^2)-(D294*E294))))*(ASIN(SQRT((C294^2)-(D294*E294))/C294)))</f>
        <v>201.06176016755148</v>
      </c>
      <c r="K294" s="14" t="s">
        <v>1685</v>
      </c>
    </row>
    <row r="295" spans="1:14">
      <c r="A295" s="56" t="s">
        <v>1777</v>
      </c>
      <c r="B295" s="39" t="s">
        <v>1693</v>
      </c>
      <c r="C295" s="32">
        <v>10</v>
      </c>
      <c r="D295" s="32">
        <v>8</v>
      </c>
      <c r="F295" s="33"/>
      <c r="G295" s="33"/>
      <c r="H295" s="33"/>
      <c r="I295" s="34">
        <f>(3.14159/6)*D295*D295*C295</f>
        <v>335.10293333333328</v>
      </c>
      <c r="J295" s="34">
        <f>((3.14159*D295)/2)*(D295+((C295^2)/(SQRT((C295^2)-(D295^2))))*(ASIN(SQRT((C295^2)-(D295^2))/C295)))</f>
        <v>235.30532322492624</v>
      </c>
      <c r="K295" s="2"/>
    </row>
    <row r="296" spans="1:14">
      <c r="A296" s="56" t="s">
        <v>1778</v>
      </c>
      <c r="B296" s="39" t="s">
        <v>1693</v>
      </c>
      <c r="C296" s="32">
        <v>10</v>
      </c>
      <c r="D296" s="32">
        <v>8</v>
      </c>
      <c r="F296" s="33"/>
      <c r="G296" s="33"/>
      <c r="H296" s="33"/>
      <c r="I296" s="34">
        <f>(3.14159/6)*D296*D296*C296</f>
        <v>335.10293333333328</v>
      </c>
      <c r="J296" s="34">
        <f>((3.14159*D296)/2)*(D296+((C296^2)/(SQRT((C296^2)-(D296^2))))*(ASIN(SQRT((C296^2)-(D296^2))/C296)))</f>
        <v>235.30532322492624</v>
      </c>
      <c r="K296" s="2"/>
    </row>
    <row r="297" spans="1:14">
      <c r="A297" s="56" t="s">
        <v>1779</v>
      </c>
      <c r="B297" s="2" t="s">
        <v>1690</v>
      </c>
      <c r="C297" s="32">
        <v>8.0000000100000008</v>
      </c>
      <c r="D297" s="32">
        <v>8</v>
      </c>
      <c r="E297" s="32">
        <v>8</v>
      </c>
      <c r="F297" s="33"/>
      <c r="G297" s="33"/>
      <c r="H297" s="33"/>
      <c r="I297" s="34">
        <f>(3.14159/6)*C297*D297*E297</f>
        <v>268.08234700176962</v>
      </c>
      <c r="J297" s="41">
        <f>((3.14159*D297)/2)*(D297+((C297^2)/(SQRT((C297^2)-(D297*E297))))*(ASIN(SQRT((C297^2)-(D297*E297))/C297)))</f>
        <v>201.06176016755148</v>
      </c>
      <c r="K297" s="14" t="s">
        <v>1685</v>
      </c>
    </row>
    <row r="298" spans="1:14">
      <c r="A298" s="56" t="s">
        <v>1780</v>
      </c>
      <c r="B298" s="39" t="s">
        <v>1781</v>
      </c>
      <c r="C298" s="32">
        <v>24</v>
      </c>
      <c r="F298" s="33"/>
      <c r="G298" s="33"/>
      <c r="H298" s="33"/>
      <c r="I298" s="34">
        <f>(3.14159/12)*C298*C298*C298</f>
        <v>3619.1116799999995</v>
      </c>
      <c r="J298" s="57">
        <f>(0.5*3.14159)*D298*(C298+D298)</f>
        <v>0</v>
      </c>
      <c r="K298" s="1"/>
    </row>
    <row r="299" spans="1:14">
      <c r="A299" s="56" t="s">
        <v>1782</v>
      </c>
      <c r="B299" s="39" t="s">
        <v>1693</v>
      </c>
      <c r="C299" s="32">
        <v>25</v>
      </c>
      <c r="D299" s="32">
        <v>16</v>
      </c>
      <c r="F299" s="33"/>
      <c r="G299" s="33"/>
      <c r="H299" s="33"/>
      <c r="I299" s="34">
        <f>(3.14159/6)*D299*D299*C299</f>
        <v>3351.0293333333329</v>
      </c>
      <c r="J299" s="34">
        <f>((3.14159*D299)/2)*(D299+((C299^2)/(SQRT((C299^2)-(D299^2))))*(ASIN(SQRT((C299^2)-(D299^2))/C299)))</f>
        <v>1118.6927873096229</v>
      </c>
      <c r="K299" s="2"/>
    </row>
    <row r="300" spans="1:14">
      <c r="A300" s="56" t="s">
        <v>1783</v>
      </c>
      <c r="B300" s="2" t="s">
        <v>1667</v>
      </c>
      <c r="C300" s="32">
        <v>5</v>
      </c>
      <c r="D300" s="32">
        <v>3</v>
      </c>
      <c r="E300" s="32">
        <v>2</v>
      </c>
      <c r="F300" s="33"/>
      <c r="G300" s="33"/>
      <c r="H300" s="33"/>
      <c r="I300" s="34">
        <f>(3.14159/6)*C300*D300*E300</f>
        <v>15.707949999999997</v>
      </c>
      <c r="J300" s="41">
        <f>((3.14159*D300)/2)*(D300+((C300^2)/(SQRT((C300^2)-(D300*E300))))*(ASIN(SQRT((C300^2)-(D300*E300))/C300)))</f>
        <v>42.754385506474911</v>
      </c>
      <c r="K300" s="2"/>
    </row>
    <row r="301" spans="1:14">
      <c r="A301" s="56" t="s">
        <v>1784</v>
      </c>
      <c r="B301" s="39" t="s">
        <v>1693</v>
      </c>
      <c r="C301" s="32">
        <v>5</v>
      </c>
      <c r="D301" s="32">
        <v>4</v>
      </c>
      <c r="F301" s="33"/>
      <c r="G301" s="33"/>
      <c r="H301" s="33"/>
      <c r="I301" s="34">
        <f>(3.14159/6)*D301*D301*C301</f>
        <v>41.88786666666666</v>
      </c>
      <c r="J301" s="34">
        <f>((3.14159*D301)/2)*(D301+((C301^2)/(SQRT((C301^2)-(D301^2))))*(ASIN(SQRT((C301^2)-(D301^2))/C301)))</f>
        <v>58.82633080623156</v>
      </c>
      <c r="K301" s="2"/>
    </row>
    <row r="302" spans="1:14">
      <c r="A302" s="56" t="s">
        <v>1785</v>
      </c>
      <c r="B302" s="39" t="s">
        <v>1693</v>
      </c>
      <c r="C302" s="32">
        <v>16</v>
      </c>
      <c r="D302" s="32">
        <v>5</v>
      </c>
      <c r="F302" s="33"/>
      <c r="G302" s="33"/>
      <c r="H302" s="33"/>
      <c r="I302" s="34">
        <f>(3.14159/6)*D302*D302*C302</f>
        <v>209.43933333333331</v>
      </c>
      <c r="J302" s="34">
        <f>((3.14159*D302)/2)*(D302+((C302^2)/(SQRT((C302^2)-(D302^2))))*(ASIN(SQRT((C302^2)-(D302^2))/C302)))</f>
        <v>205.02427731533015</v>
      </c>
      <c r="K302" s="2"/>
    </row>
    <row r="303" spans="1:14">
      <c r="A303" s="56" t="s">
        <v>1786</v>
      </c>
      <c r="B303" s="39" t="s">
        <v>1787</v>
      </c>
      <c r="C303" s="32">
        <v>11</v>
      </c>
      <c r="D303" s="32">
        <v>6</v>
      </c>
      <c r="F303" s="33"/>
      <c r="G303" s="33"/>
      <c r="H303" s="33"/>
      <c r="I303" s="34">
        <f>(3.14159/12)*C303*C303*(D303+C303)</f>
        <v>538.5208858333333</v>
      </c>
      <c r="J303" s="34">
        <f>(0.5*3.14159)*D303*(C303+D303)</f>
        <v>160.22108999999998</v>
      </c>
      <c r="K303" s="1"/>
    </row>
    <row r="304" spans="1:14">
      <c r="A304" s="58" t="s">
        <v>1932</v>
      </c>
      <c r="B304" s="2" t="s">
        <v>1667</v>
      </c>
      <c r="C304" s="32">
        <v>5</v>
      </c>
      <c r="D304" s="32">
        <v>3</v>
      </c>
      <c r="E304" s="32">
        <v>2</v>
      </c>
      <c r="F304" s="33"/>
      <c r="G304" s="33"/>
      <c r="H304" s="33"/>
      <c r="I304" s="34">
        <f>(3.14159/6)*C304*D304*E304</f>
        <v>15.707949999999997</v>
      </c>
      <c r="J304" s="41">
        <f>((3.14159*D304)/2)*(D304+((C304^2)/(SQRT((C304^2)-(D304*E304))))*(ASIN(SQRT((C304^2)-(D304*E304))/C304)))</f>
        <v>42.754385506474911</v>
      </c>
      <c r="K304" s="2"/>
    </row>
    <row r="305" spans="1:14">
      <c r="A305" s="56" t="s">
        <v>1788</v>
      </c>
      <c r="B305" s="39" t="s">
        <v>1789</v>
      </c>
      <c r="C305" s="32">
        <v>4.8</v>
      </c>
      <c r="D305" s="32">
        <v>5.45</v>
      </c>
      <c r="E305" s="32">
        <v>4.45</v>
      </c>
      <c r="F305" s="33"/>
      <c r="G305" s="33"/>
      <c r="H305" s="33"/>
      <c r="I305" s="34">
        <f>(3.14159/12)*C305*(((D305^2)+D305)*((E305^2)+E305))</f>
        <v>1071.327436749975</v>
      </c>
      <c r="J305" s="34">
        <f>(3.14159/4)*((D305^2+E305^2)+(2*(C305)*(D305+C305)))</f>
        <v>116.1642172375</v>
      </c>
      <c r="K305" s="2"/>
    </row>
    <row r="306" spans="1:14">
      <c r="A306" s="56" t="s">
        <v>1790</v>
      </c>
      <c r="B306" s="14" t="s">
        <v>1693</v>
      </c>
      <c r="C306" s="32">
        <v>10</v>
      </c>
      <c r="D306" s="32">
        <v>8</v>
      </c>
      <c r="F306" s="33"/>
      <c r="G306" s="33"/>
      <c r="H306" s="33"/>
      <c r="I306" s="34">
        <f>(3.14159/6)*D306*D306*C306</f>
        <v>335.10293333333328</v>
      </c>
      <c r="J306" s="34">
        <f>((3.14159*D306)/2)*(D306+((C306^2)/(SQRT((C306^2)-(D306^2))))*(ASIN(SQRT((C306^2)-(D306^2))/C306)))</f>
        <v>235.30532322492624</v>
      </c>
      <c r="K306" s="2"/>
    </row>
    <row r="307" spans="1:14">
      <c r="A307" s="58" t="s">
        <v>1791</v>
      </c>
      <c r="B307" s="2" t="s">
        <v>1693</v>
      </c>
      <c r="C307" s="32">
        <v>8</v>
      </c>
      <c r="D307" s="32">
        <v>8</v>
      </c>
      <c r="F307" s="33"/>
      <c r="G307" s="33"/>
      <c r="H307" s="33"/>
      <c r="I307" s="34">
        <f>(3.14159/6)*D307*D307*C307</f>
        <v>268.08234666666664</v>
      </c>
      <c r="J307" s="34" t="e">
        <f>((3.14159*D307)/2)*(D307+((C307^2)/(SQRT((C307^2)-(D307^2))))*(ASIN(SQRT((C307^2)-(D307^2))/C307)))</f>
        <v>#DIV/0!</v>
      </c>
      <c r="K307" s="2"/>
    </row>
    <row r="308" spans="1:14">
      <c r="A308" s="56" t="s">
        <v>1792</v>
      </c>
      <c r="B308" s="2" t="s">
        <v>1693</v>
      </c>
      <c r="C308" s="32">
        <v>11</v>
      </c>
      <c r="D308" s="32">
        <v>6</v>
      </c>
      <c r="F308" s="33"/>
      <c r="G308" s="33"/>
      <c r="H308" s="33"/>
      <c r="I308" s="34">
        <f>(3.14159/6)*D308*D308*C308</f>
        <v>207.34493999999998</v>
      </c>
      <c r="J308" s="34">
        <f>((3.14159*D308)/2)*(D308+((C308^2)/(SQRT((C308^2)-(D308^2))))*(ASIN(SQRT((C308^2)-(D308^2))/C308)))</f>
        <v>179.48319855553791</v>
      </c>
      <c r="K308" s="2"/>
    </row>
    <row r="309" spans="1:14">
      <c r="A309" s="58" t="s">
        <v>1933</v>
      </c>
      <c r="B309" s="14" t="s">
        <v>1787</v>
      </c>
      <c r="C309" s="32">
        <v>11</v>
      </c>
      <c r="D309" s="32">
        <v>6</v>
      </c>
      <c r="F309" s="33"/>
      <c r="G309" s="33"/>
      <c r="H309" s="33"/>
      <c r="I309" s="34">
        <f>(3.14159/12)*C309*C309*(D309+C309)</f>
        <v>538.5208858333333</v>
      </c>
      <c r="J309" s="34">
        <f>(0.5*3.14159)*D309*(C309+D309)</f>
        <v>160.22108999999998</v>
      </c>
      <c r="K309" s="2"/>
    </row>
    <row r="310" spans="1:14">
      <c r="A310" s="56" t="s">
        <v>1793</v>
      </c>
      <c r="B310" s="14" t="s">
        <v>1787</v>
      </c>
      <c r="C310" s="32">
        <v>11</v>
      </c>
      <c r="D310" s="32">
        <v>6</v>
      </c>
      <c r="F310" s="33"/>
      <c r="G310" s="33"/>
      <c r="H310" s="33"/>
      <c r="I310" s="34">
        <f>(3.14159/12)*C310*C310*(D310+C310)</f>
        <v>538.5208858333333</v>
      </c>
      <c r="J310" s="34">
        <f>(0.5*3.14159)*D310*(C310+D310)</f>
        <v>160.22108999999998</v>
      </c>
      <c r="K310" s="2"/>
    </row>
    <row r="311" spans="1:14">
      <c r="F311" s="33"/>
      <c r="G311" s="33"/>
      <c r="H311" s="33"/>
      <c r="I311" s="34"/>
      <c r="J311" s="34"/>
    </row>
    <row r="312" spans="1:14">
      <c r="A312" s="2"/>
      <c r="C312" s="1"/>
      <c r="D312" s="1"/>
      <c r="E312" s="1"/>
      <c r="F312" s="18"/>
      <c r="G312" s="18"/>
      <c r="H312" s="18"/>
      <c r="I312" s="19"/>
      <c r="J312" s="19"/>
      <c r="K312" s="2"/>
      <c r="L312" s="2"/>
      <c r="M312" s="2"/>
      <c r="N312" s="2"/>
    </row>
    <row r="313" spans="1:14" ht="15.75">
      <c r="A313" s="59" t="s">
        <v>7</v>
      </c>
      <c r="F313" s="33"/>
      <c r="G313" s="33"/>
      <c r="H313" s="33"/>
      <c r="I313" s="34"/>
      <c r="J313" s="34"/>
      <c r="K313" s="2"/>
    </row>
    <row r="314" spans="1:14">
      <c r="A314" s="60" t="s">
        <v>1794</v>
      </c>
      <c r="B314" s="14" t="s">
        <v>1787</v>
      </c>
      <c r="C314" s="32">
        <v>11</v>
      </c>
      <c r="D314" s="32">
        <v>6</v>
      </c>
      <c r="F314" s="33"/>
      <c r="G314" s="33"/>
      <c r="H314" s="33"/>
      <c r="I314" s="34">
        <f>(3.14159/12)*C314*C314*(D314+C314)</f>
        <v>538.5208858333333</v>
      </c>
      <c r="J314" s="34">
        <f>(0.5*3.14159)*D314*(C314+D314)</f>
        <v>160.22108999999998</v>
      </c>
      <c r="K314" s="2"/>
    </row>
    <row r="315" spans="1:14">
      <c r="A315" s="60" t="s">
        <v>1795</v>
      </c>
      <c r="B315" s="14" t="s">
        <v>1787</v>
      </c>
      <c r="C315" s="32">
        <v>11</v>
      </c>
      <c r="D315" s="32">
        <v>6</v>
      </c>
      <c r="F315" s="33"/>
      <c r="G315" s="33"/>
      <c r="H315" s="33"/>
      <c r="I315" s="34">
        <f>(3.14159/12)*C315*C315*(D315+C315)</f>
        <v>538.5208858333333</v>
      </c>
      <c r="J315" s="34">
        <f>(0.5*3.14159)*D315*(C315+D315)</f>
        <v>160.22108999999998</v>
      </c>
      <c r="K315" s="2"/>
    </row>
    <row r="316" spans="1:14">
      <c r="A316" s="61" t="s">
        <v>1796</v>
      </c>
      <c r="B316" s="14" t="s">
        <v>1693</v>
      </c>
      <c r="C316" s="32">
        <v>14</v>
      </c>
      <c r="D316" s="32">
        <v>8</v>
      </c>
      <c r="F316" s="33"/>
      <c r="G316" s="33"/>
      <c r="H316" s="33"/>
      <c r="I316" s="34">
        <f>(3.14159/6)*D316*D316*C316</f>
        <v>469.14410666666663</v>
      </c>
      <c r="J316" s="34">
        <f>((3.14159*D316)/2)*(D316+((C316^2)/(SQRT((C316^2)-(D316^2))))*(ASIN(SQRT((C316^2)-(D316^2))/C316)))</f>
        <v>306.87981831314022</v>
      </c>
      <c r="K316" s="2"/>
    </row>
    <row r="317" spans="1:14">
      <c r="A317" s="61" t="s">
        <v>1797</v>
      </c>
      <c r="B317" s="14" t="s">
        <v>1693</v>
      </c>
      <c r="C317" s="32">
        <v>13</v>
      </c>
      <c r="D317" s="32">
        <v>5</v>
      </c>
      <c r="F317" s="33"/>
      <c r="G317" s="33"/>
      <c r="H317" s="33"/>
      <c r="I317" s="34">
        <f>(3.14159/6)*D317*D317*C317</f>
        <v>170.16945833333332</v>
      </c>
      <c r="J317" s="34">
        <f>((3.14159*D317)/2)*(D317+((C317^2)/(SQRT((C317^2)-(D317^2))))*(ASIN(SQRT((C317^2)-(D317^2))/C317)))</f>
        <v>169.34798490756313</v>
      </c>
      <c r="K317" s="2"/>
    </row>
    <row r="318" spans="1:14">
      <c r="A318" s="61" t="s">
        <v>1798</v>
      </c>
      <c r="B318" s="14" t="s">
        <v>1693</v>
      </c>
      <c r="C318" s="32">
        <v>6</v>
      </c>
      <c r="D318" s="32">
        <v>3</v>
      </c>
      <c r="F318" s="33"/>
      <c r="G318" s="33"/>
      <c r="H318" s="33"/>
      <c r="I318" s="34">
        <f>(3.14159/6)*D318*D318*C318</f>
        <v>28.274309999999996</v>
      </c>
      <c r="J318" s="34">
        <f>((3.14159*D318)/2)*(D318+((C318^2)/(SQRT((C318^2)-(D318^2))))*(ASIN(SQRT((C318^2)-(D318^2))/C318)))</f>
        <v>48.32643866810745</v>
      </c>
      <c r="K318" s="2"/>
    </row>
    <row r="319" spans="1:14">
      <c r="A319" s="60" t="s">
        <v>1799</v>
      </c>
      <c r="B319" s="14" t="s">
        <v>1787</v>
      </c>
      <c r="C319" s="32">
        <v>11</v>
      </c>
      <c r="D319" s="32">
        <v>6</v>
      </c>
      <c r="F319" s="33"/>
      <c r="G319" s="33"/>
      <c r="H319" s="33"/>
      <c r="I319" s="34">
        <f>(3.14159/12)*C319*C319*(D319+C319)</f>
        <v>538.5208858333333</v>
      </c>
      <c r="J319" s="34">
        <f>(0.5*3.14159)*D319*(C319+D319)</f>
        <v>160.22108999999998</v>
      </c>
      <c r="K319" s="2"/>
    </row>
    <row r="320" spans="1:14">
      <c r="A320" s="60" t="s">
        <v>1800</v>
      </c>
      <c r="B320" s="14" t="s">
        <v>1787</v>
      </c>
      <c r="C320" s="32">
        <v>10</v>
      </c>
      <c r="D320" s="32">
        <v>3</v>
      </c>
      <c r="F320" s="33"/>
      <c r="G320" s="33"/>
      <c r="H320" s="33"/>
      <c r="I320" s="34">
        <f>(3.14159/12)*C320*C320*(D320+C320)</f>
        <v>340.33891666666665</v>
      </c>
      <c r="J320" s="34">
        <f>(0.5*3.14159)*D320*(C320+D320)</f>
        <v>61.26100499999999</v>
      </c>
      <c r="K320" s="2"/>
    </row>
    <row r="321" spans="1:14">
      <c r="A321" s="60" t="s">
        <v>1801</v>
      </c>
      <c r="B321" s="14" t="s">
        <v>1787</v>
      </c>
      <c r="C321" s="32">
        <v>8</v>
      </c>
      <c r="D321" s="32">
        <v>5</v>
      </c>
      <c r="F321" s="33"/>
      <c r="G321" s="33"/>
      <c r="H321" s="33"/>
      <c r="I321" s="34">
        <f>(3.14159/12)*C321*C321*(D321+C321)</f>
        <v>217.81690666666665</v>
      </c>
      <c r="J321" s="34">
        <f>(0.5*3.14159)*D321*(C321+D321)</f>
        <v>102.101675</v>
      </c>
      <c r="K321" s="2"/>
    </row>
    <row r="322" spans="1:14">
      <c r="A322" s="60" t="s">
        <v>1802</v>
      </c>
      <c r="B322" s="14" t="s">
        <v>1787</v>
      </c>
      <c r="C322" s="32">
        <v>5.2</v>
      </c>
      <c r="D322" s="32">
        <v>2.2000000000000002</v>
      </c>
      <c r="F322" s="33"/>
      <c r="G322" s="33"/>
      <c r="H322" s="33"/>
      <c r="I322" s="34">
        <f>(3.14159/12)*C322*C322*(D322+C322)</f>
        <v>52.384966053333336</v>
      </c>
      <c r="J322" s="34">
        <f>(0.5*3.14159)*D322*(C322+D322)</f>
        <v>25.572542600000002</v>
      </c>
      <c r="K322" s="2"/>
    </row>
    <row r="323" spans="1:14">
      <c r="A323" s="60" t="s">
        <v>1803</v>
      </c>
      <c r="B323" s="14" t="s">
        <v>1787</v>
      </c>
      <c r="C323" s="32">
        <v>12</v>
      </c>
      <c r="D323" s="32">
        <v>7</v>
      </c>
      <c r="F323" s="33"/>
      <c r="G323" s="33"/>
      <c r="H323" s="33"/>
      <c r="I323" s="34">
        <f>(3.14159/12)*C323*C323*(D323+C323)</f>
        <v>716.28251999999986</v>
      </c>
      <c r="J323" s="34">
        <f>(0.5*3.14159)*D323*(C323+D323)</f>
        <v>208.91573499999998</v>
      </c>
      <c r="K323" s="2"/>
    </row>
    <row r="325" spans="1:14">
      <c r="A325" s="24"/>
      <c r="B325" s="24"/>
      <c r="C325" s="1"/>
      <c r="D325" s="1"/>
      <c r="E325" s="1"/>
      <c r="F325" s="18"/>
      <c r="G325" s="18"/>
      <c r="H325" s="18"/>
      <c r="I325" s="34"/>
      <c r="J325" s="19"/>
      <c r="K325" s="2"/>
      <c r="L325" s="2"/>
      <c r="M325" s="2"/>
      <c r="N325" s="2"/>
    </row>
    <row r="326" spans="1:14" ht="15.75">
      <c r="A326" s="62" t="s">
        <v>11</v>
      </c>
      <c r="F326" s="33"/>
      <c r="G326" s="33"/>
      <c r="H326" s="33"/>
      <c r="I326" s="34"/>
      <c r="J326" s="34"/>
      <c r="K326" s="2"/>
      <c r="L326" s="2"/>
      <c r="M326" s="2"/>
    </row>
    <row r="327" spans="1:14">
      <c r="A327" s="63" t="s">
        <v>1804</v>
      </c>
      <c r="B327" s="2" t="s">
        <v>1690</v>
      </c>
      <c r="C327" s="32">
        <v>6.5</v>
      </c>
      <c r="D327" s="32">
        <v>6</v>
      </c>
      <c r="F327" s="33"/>
      <c r="G327" s="33"/>
      <c r="H327" s="33"/>
      <c r="I327" s="34">
        <f>(3.14159/6)*D327*D327*C327</f>
        <v>122.52200999999998</v>
      </c>
      <c r="J327" s="34">
        <f>((3.14159*D327)/2)*(D327+((C327^2)/(SQRT((C327^2)-(D327^2))))*(ASIN(SQRT((C327^2)-(D327^2))/C327)))</f>
        <v>119.43040197049497</v>
      </c>
      <c r="K327" s="14" t="s">
        <v>1805</v>
      </c>
      <c r="L327" s="2"/>
      <c r="M327" s="2"/>
    </row>
    <row r="328" spans="1:14">
      <c r="A328" s="63" t="s">
        <v>1806</v>
      </c>
      <c r="B328" s="14" t="s">
        <v>1498</v>
      </c>
      <c r="C328" s="32">
        <v>183.6</v>
      </c>
      <c r="D328" s="32">
        <v>27</v>
      </c>
      <c r="F328" s="33"/>
      <c r="G328" s="33"/>
      <c r="H328" s="33"/>
      <c r="I328" s="34">
        <f>(3.14159/4)*D328*D328*C328</f>
        <v>105121.057149</v>
      </c>
      <c r="J328" s="34">
        <f>3.14159*D328*((D328/2)+C328)</f>
        <v>16718.599502999998</v>
      </c>
      <c r="K328" s="2"/>
      <c r="L328" s="2"/>
      <c r="M328" s="2"/>
    </row>
    <row r="329" spans="1:14">
      <c r="A329" s="63" t="s">
        <v>1807</v>
      </c>
      <c r="B329" s="42" t="s">
        <v>1498</v>
      </c>
      <c r="C329" s="32">
        <v>3</v>
      </c>
      <c r="D329" s="32">
        <v>3</v>
      </c>
      <c r="F329" s="33"/>
      <c r="G329" s="33"/>
      <c r="H329" s="33"/>
      <c r="I329" s="34">
        <f>(3.14159/4)*D329*D329*C329</f>
        <v>21.205732499999996</v>
      </c>
      <c r="J329" s="34">
        <f>3.14159*D329*((D329/2)+C329)</f>
        <v>42.411464999999993</v>
      </c>
      <c r="K329" s="2"/>
      <c r="L329" s="2"/>
      <c r="M329" s="2"/>
    </row>
    <row r="330" spans="1:14">
      <c r="A330" s="63" t="s">
        <v>1808</v>
      </c>
      <c r="B330" s="2" t="s">
        <v>1690</v>
      </c>
      <c r="C330" s="32">
        <v>0.5</v>
      </c>
      <c r="F330" s="33"/>
      <c r="G330" s="33"/>
      <c r="H330" s="33"/>
      <c r="I330" s="34">
        <f>(3.14159/6)*C330*C330*C330</f>
        <v>6.544979166666666E-2</v>
      </c>
      <c r="J330" s="34">
        <f>3.14159*(C330^2)</f>
        <v>0.78539749999999997</v>
      </c>
      <c r="K330" s="2"/>
      <c r="L330" s="2"/>
      <c r="M330" s="2"/>
    </row>
    <row r="331" spans="1:14">
      <c r="A331" s="63" t="s">
        <v>1809</v>
      </c>
      <c r="B331" s="14" t="s">
        <v>1693</v>
      </c>
      <c r="C331" s="32">
        <v>2</v>
      </c>
      <c r="D331" s="32">
        <v>1</v>
      </c>
      <c r="F331" s="33"/>
      <c r="G331" s="33"/>
      <c r="H331" s="33"/>
      <c r="I331" s="34">
        <f>(3.14159/6)*D331*D331*C331</f>
        <v>1.0471966666666666</v>
      </c>
      <c r="J331" s="34">
        <f>((3.14159*D331)/2)*(D331+((C331^2)/(SQRT((C331^2)-(D331^2))))*(ASIN(SQRT((C331^2)-(D331^2))/C331)))</f>
        <v>5.3696042964563846</v>
      </c>
      <c r="K331" s="2"/>
      <c r="L331" s="2"/>
      <c r="M331" s="2"/>
    </row>
    <row r="332" spans="1:14">
      <c r="A332" s="63" t="s">
        <v>1810</v>
      </c>
      <c r="B332" s="2" t="s">
        <v>1498</v>
      </c>
      <c r="C332" s="32">
        <v>8</v>
      </c>
      <c r="D332" s="32">
        <v>3</v>
      </c>
      <c r="F332" s="33"/>
      <c r="G332" s="33"/>
      <c r="H332" s="33"/>
      <c r="I332" s="34">
        <f>(3.14159/4)*D332*D332*C332</f>
        <v>56.548619999999993</v>
      </c>
      <c r="J332" s="34">
        <f>3.14159*D332*((D332/2)+C332)</f>
        <v>89.535314999999983</v>
      </c>
      <c r="K332" s="2"/>
      <c r="L332" s="2"/>
    </row>
    <row r="333" spans="1:14">
      <c r="A333" s="63" t="s">
        <v>1811</v>
      </c>
      <c r="B333" s="42" t="s">
        <v>1498</v>
      </c>
      <c r="C333" s="32">
        <v>8</v>
      </c>
      <c r="D333" s="32">
        <v>3</v>
      </c>
      <c r="F333" s="33"/>
      <c r="G333" s="33"/>
      <c r="H333" s="33"/>
      <c r="I333" s="34">
        <f>(3.14159/4)*D333*D333*C333</f>
        <v>56.548619999999993</v>
      </c>
      <c r="J333" s="34">
        <f>3.14159*D333*((D333/2)+C333)</f>
        <v>89.535314999999983</v>
      </c>
      <c r="K333" s="2"/>
      <c r="L333" s="2"/>
    </row>
    <row r="334" spans="1:14">
      <c r="A334" s="63" t="s">
        <v>1812</v>
      </c>
      <c r="B334" s="14" t="s">
        <v>1498</v>
      </c>
      <c r="C334" s="32">
        <v>8</v>
      </c>
      <c r="D334" s="32">
        <v>3</v>
      </c>
      <c r="F334" s="33"/>
      <c r="G334" s="33"/>
      <c r="H334" s="33"/>
      <c r="I334" s="34">
        <f>(3.14159/4)*D334*D334*C334</f>
        <v>56.548619999999993</v>
      </c>
      <c r="J334" s="34">
        <f>3.14159*D334*((D334/2)+C334)</f>
        <v>89.535314999999983</v>
      </c>
      <c r="K334" s="2"/>
      <c r="L334" s="2"/>
    </row>
    <row r="335" spans="1:14">
      <c r="A335" s="63" t="s">
        <v>1813</v>
      </c>
      <c r="B335" s="39" t="s">
        <v>1693</v>
      </c>
      <c r="C335" s="32">
        <v>2</v>
      </c>
      <c r="D335" s="32">
        <v>1</v>
      </c>
      <c r="F335" s="33"/>
      <c r="G335" s="33"/>
      <c r="H335" s="33"/>
      <c r="I335" s="38">
        <f>(3.14159/6)*D335*D335*C335</f>
        <v>1.0471966666666666</v>
      </c>
      <c r="J335" s="34">
        <f>((3.14159*D335)/2)*(D335+((C335^2)/(SQRT((C335^2)-(D335^2))))*(ASIN(SQRT((C335^2)-(D335^2))/C335)))</f>
        <v>5.3696042964563846</v>
      </c>
      <c r="K335" s="2"/>
      <c r="L335" s="2"/>
    </row>
    <row r="336" spans="1:14">
      <c r="A336" s="63" t="s">
        <v>1814</v>
      </c>
      <c r="B336" s="39" t="s">
        <v>1690</v>
      </c>
      <c r="C336" s="32">
        <v>3</v>
      </c>
      <c r="F336" s="33"/>
      <c r="G336" s="33"/>
      <c r="H336" s="33"/>
      <c r="I336" s="34">
        <f>(3.14159/6)*C336*C336*C336</f>
        <v>14.137154999999998</v>
      </c>
      <c r="J336" s="34">
        <f>3.14159*(C336^2)</f>
        <v>28.27431</v>
      </c>
      <c r="K336" s="2"/>
      <c r="L336" s="2"/>
    </row>
    <row r="337" spans="1:13">
      <c r="A337" s="63" t="s">
        <v>1815</v>
      </c>
      <c r="B337" s="39" t="s">
        <v>1690</v>
      </c>
      <c r="C337" s="32">
        <v>7</v>
      </c>
      <c r="F337" s="33"/>
      <c r="G337" s="33"/>
      <c r="H337" s="33"/>
      <c r="I337" s="34">
        <f>(3.14159/6)*C337*C337*C337</f>
        <v>179.59422833333332</v>
      </c>
      <c r="J337" s="34">
        <f>3.14159*(C337^2)</f>
        <v>153.93790999999999</v>
      </c>
      <c r="K337" s="2"/>
      <c r="L337" s="2"/>
    </row>
    <row r="338" spans="1:13">
      <c r="A338" s="63" t="s">
        <v>1816</v>
      </c>
      <c r="B338" s="39" t="s">
        <v>1693</v>
      </c>
      <c r="C338" s="32">
        <v>2</v>
      </c>
      <c r="D338" s="32">
        <v>1</v>
      </c>
      <c r="F338" s="33"/>
      <c r="G338" s="33"/>
      <c r="H338" s="33"/>
      <c r="I338" s="38">
        <f>(3.14159/6)*D338*D338*C338</f>
        <v>1.0471966666666666</v>
      </c>
      <c r="J338" s="34">
        <f>((3.14159*D338)/2)*(D338+((C338^2)/(SQRT((C338^2)-(D338^2))))*(ASIN(SQRT((C338^2)-(D338^2))/C338)))</f>
        <v>5.3696042964563846</v>
      </c>
      <c r="K338" s="2"/>
      <c r="L338" s="2"/>
    </row>
    <row r="339" spans="1:13">
      <c r="A339" s="63" t="s">
        <v>1817</v>
      </c>
      <c r="B339" s="42" t="s">
        <v>1498</v>
      </c>
      <c r="C339" s="32">
        <v>5</v>
      </c>
      <c r="D339" s="32">
        <v>3</v>
      </c>
      <c r="F339" s="33"/>
      <c r="G339" s="33"/>
      <c r="H339" s="33"/>
      <c r="I339" s="34">
        <f>(3.14159/4)*D339*D339*C339</f>
        <v>35.342887499999996</v>
      </c>
      <c r="J339" s="34">
        <f>3.14159*D339*((D339/2)+C339)</f>
        <v>61.26100499999999</v>
      </c>
      <c r="K339" s="2"/>
      <c r="L339" s="2"/>
      <c r="M339" s="2"/>
    </row>
    <row r="340" spans="1:13">
      <c r="A340" s="63" t="s">
        <v>1818</v>
      </c>
      <c r="B340" s="39" t="s">
        <v>1693</v>
      </c>
      <c r="C340" s="32">
        <v>2</v>
      </c>
      <c r="D340" s="32">
        <v>1</v>
      </c>
      <c r="F340" s="33"/>
      <c r="G340" s="33"/>
      <c r="H340" s="33"/>
      <c r="I340" s="38">
        <f>(3.14159/6)*D340*D340*C340</f>
        <v>1.0471966666666666</v>
      </c>
      <c r="J340" s="34">
        <f>3.14159*D340*((D340/2)+C340)</f>
        <v>7.8539750000000002</v>
      </c>
      <c r="K340" s="2"/>
      <c r="L340" s="2"/>
    </row>
    <row r="341" spans="1:13">
      <c r="A341" s="63" t="s">
        <v>1819</v>
      </c>
      <c r="B341" s="2" t="s">
        <v>1498</v>
      </c>
      <c r="C341" s="32">
        <v>8.3000000000000007</v>
      </c>
      <c r="D341" s="32">
        <v>2</v>
      </c>
      <c r="F341" s="33"/>
      <c r="G341" s="33"/>
      <c r="H341" s="33"/>
      <c r="I341" s="34">
        <f>(3.14159/4)*D341*D341*C341</f>
        <v>26.075197000000003</v>
      </c>
      <c r="J341" s="34">
        <f>3.14159*D341*((D341/2)+C341)</f>
        <v>58.433574</v>
      </c>
      <c r="K341" s="2"/>
      <c r="L341" s="2"/>
    </row>
    <row r="342" spans="1:13">
      <c r="A342" s="64" t="s">
        <v>1935</v>
      </c>
      <c r="B342" s="2" t="s">
        <v>1498</v>
      </c>
      <c r="C342" s="32">
        <v>8.3000000000000007</v>
      </c>
      <c r="D342" s="32">
        <v>2</v>
      </c>
      <c r="F342" s="33"/>
      <c r="G342" s="33"/>
      <c r="H342" s="33"/>
      <c r="I342" s="34">
        <f>(3.14159/4)*D342*D342*C342</f>
        <v>26.075197000000003</v>
      </c>
      <c r="J342" s="34">
        <f>3.14159*D342*((D342/2)+C342)</f>
        <v>58.433574</v>
      </c>
      <c r="K342" s="2"/>
      <c r="L342" s="2"/>
    </row>
    <row r="343" spans="1:13">
      <c r="A343" s="63" t="s">
        <v>1820</v>
      </c>
      <c r="B343" s="39" t="s">
        <v>1498</v>
      </c>
      <c r="C343" s="32">
        <v>8</v>
      </c>
      <c r="D343" s="32">
        <v>3</v>
      </c>
      <c r="F343" s="33"/>
      <c r="G343" s="33"/>
      <c r="H343" s="33"/>
      <c r="I343" s="34">
        <f>(3.14159/4)*D343*D343*C343</f>
        <v>56.548619999999993</v>
      </c>
      <c r="J343" s="34">
        <f>3.14159*D343*((D343/2)+C343)</f>
        <v>89.535314999999983</v>
      </c>
      <c r="K343" s="2"/>
      <c r="L343" s="2"/>
    </row>
    <row r="344" spans="1:13">
      <c r="A344" s="64" t="s">
        <v>2294</v>
      </c>
      <c r="B344" s="2" t="s">
        <v>1690</v>
      </c>
      <c r="C344" s="32">
        <v>6.5</v>
      </c>
      <c r="D344" s="32">
        <v>6</v>
      </c>
      <c r="F344" s="33"/>
      <c r="G344" s="33"/>
      <c r="H344" s="33"/>
      <c r="I344" s="34">
        <f>(3.14159/6)*D344*D344*C344</f>
        <v>122.52200999999998</v>
      </c>
      <c r="J344" s="34">
        <f>((3.14159*D344)/2)*(D344+((C344^2)/(SQRT((C344^2)-(D344^2))))*(ASIN(SQRT((C344^2)-(D344^2))/C344)))</f>
        <v>119.43040197049497</v>
      </c>
      <c r="K344" s="14" t="s">
        <v>1805</v>
      </c>
      <c r="L344" s="2"/>
      <c r="M344" s="2"/>
    </row>
    <row r="345" spans="1:13">
      <c r="A345" s="64" t="s">
        <v>1821</v>
      </c>
      <c r="B345" s="14" t="s">
        <v>1693</v>
      </c>
      <c r="C345" s="32">
        <v>2</v>
      </c>
      <c r="D345" s="32">
        <v>1</v>
      </c>
      <c r="F345" s="33"/>
      <c r="G345" s="33"/>
      <c r="H345" s="33"/>
      <c r="I345" s="38">
        <f>(3.14159/6)*D345*D345*C345</f>
        <v>1.0471966666666666</v>
      </c>
      <c r="J345" s="34">
        <f>((3.14159*D345)/2)*(D345+((C345^2)/(SQRT((C345^2)-(D345^2))))*(ASIN(SQRT((C345^2)-(D345^2))/C345)))</f>
        <v>5.3696042964563846</v>
      </c>
      <c r="K345" s="2"/>
    </row>
    <row r="346" spans="1:13">
      <c r="A346" s="64" t="s">
        <v>1936</v>
      </c>
      <c r="B346" s="39" t="s">
        <v>1498</v>
      </c>
      <c r="C346" s="32">
        <v>8</v>
      </c>
      <c r="D346" s="32">
        <v>3</v>
      </c>
      <c r="F346" s="33"/>
      <c r="G346" s="33"/>
      <c r="H346" s="33"/>
      <c r="I346" s="34">
        <f>(3.14159/4)*D346*D346*C346</f>
        <v>56.548619999999993</v>
      </c>
      <c r="J346" s="34">
        <f>3.14159*D346*((D346/2)+C346)</f>
        <v>89.535314999999983</v>
      </c>
      <c r="K346" s="2"/>
      <c r="L346" s="2"/>
    </row>
    <row r="347" spans="1:13">
      <c r="A347" s="64" t="s">
        <v>2283</v>
      </c>
      <c r="B347" s="42" t="s">
        <v>1498</v>
      </c>
      <c r="C347" s="32">
        <v>8</v>
      </c>
      <c r="D347" s="32">
        <v>3</v>
      </c>
      <c r="F347" s="33"/>
      <c r="G347" s="33"/>
      <c r="H347" s="33"/>
      <c r="I347" s="34">
        <f t="shared" ref="I347" si="16">(3.14159/4)*D347*D347*C347</f>
        <v>56.548619999999993</v>
      </c>
      <c r="J347" s="34">
        <f t="shared" ref="J347" si="17">3.14159*D347*((D347/2)+C347)</f>
        <v>89.535314999999983</v>
      </c>
      <c r="K347" s="2"/>
    </row>
    <row r="348" spans="1:13">
      <c r="A348" s="63" t="s">
        <v>1822</v>
      </c>
      <c r="B348" s="2" t="s">
        <v>1690</v>
      </c>
      <c r="C348" s="32">
        <v>4</v>
      </c>
      <c r="F348" s="33"/>
      <c r="G348" s="33"/>
      <c r="H348" s="33"/>
      <c r="I348" s="19">
        <f>(3.14159/6)*C348*C348*C348</f>
        <v>33.51029333333333</v>
      </c>
      <c r="J348" s="34">
        <f>3.14159*(C348^2)</f>
        <v>50.265439999999998</v>
      </c>
      <c r="K348" s="2"/>
      <c r="L348" s="2"/>
    </row>
    <row r="349" spans="1:13">
      <c r="A349" s="63" t="s">
        <v>1823</v>
      </c>
      <c r="B349" s="2" t="s">
        <v>1690</v>
      </c>
      <c r="C349" s="32">
        <v>4</v>
      </c>
      <c r="F349" s="33"/>
      <c r="G349" s="33"/>
      <c r="H349" s="33"/>
      <c r="I349" s="19">
        <f>(3.14159/6)*C349*C349*C349</f>
        <v>33.51029333333333</v>
      </c>
      <c r="J349" s="34">
        <f>3.14159*(C349^2)</f>
        <v>50.265439999999998</v>
      </c>
      <c r="K349" s="2"/>
      <c r="L349" s="2"/>
    </row>
    <row r="350" spans="1:13">
      <c r="A350" s="63" t="s">
        <v>1824</v>
      </c>
      <c r="B350" s="14" t="s">
        <v>1693</v>
      </c>
      <c r="C350" s="32">
        <v>2</v>
      </c>
      <c r="D350" s="32">
        <v>1</v>
      </c>
      <c r="F350" s="33"/>
      <c r="G350" s="33"/>
      <c r="H350" s="33"/>
      <c r="I350" s="38">
        <f>(3.14159/6)*D350*D350*C350</f>
        <v>1.0471966666666666</v>
      </c>
      <c r="J350" s="34">
        <f>((3.14159*D350)/2)*(D350+((C350^2)/(SQRT((C350^2)-(D350^2))))*(ASIN(SQRT((C350^2)-(D350^2))/C350)))</f>
        <v>5.3696042964563846</v>
      </c>
      <c r="K350" s="2"/>
    </row>
    <row r="351" spans="1:13">
      <c r="A351" s="63" t="s">
        <v>1825</v>
      </c>
      <c r="B351" s="14" t="s">
        <v>1498</v>
      </c>
      <c r="C351" s="32">
        <v>8</v>
      </c>
      <c r="D351" s="32">
        <v>3</v>
      </c>
      <c r="F351" s="33"/>
      <c r="G351" s="33"/>
      <c r="H351" s="33"/>
      <c r="I351" s="34">
        <f>(3.14159/4)*D351*D351*C351</f>
        <v>56.548619999999993</v>
      </c>
      <c r="J351" s="34">
        <f>3.14159*D351*((D351/2)+C351)</f>
        <v>89.535314999999983</v>
      </c>
      <c r="K351" s="2"/>
    </row>
    <row r="352" spans="1:13">
      <c r="A352" s="63" t="s">
        <v>1826</v>
      </c>
      <c r="B352" s="2" t="s">
        <v>1690</v>
      </c>
      <c r="C352" s="32">
        <v>2</v>
      </c>
      <c r="D352" s="32">
        <v>1</v>
      </c>
      <c r="F352" s="33"/>
      <c r="G352" s="33"/>
      <c r="H352" s="33"/>
      <c r="I352" s="34">
        <f>(3.14159/6)*D352*D352*C352</f>
        <v>1.0471966666666666</v>
      </c>
      <c r="J352" s="34">
        <f>((3.14159*D352)/2)*(D352+((C352^2)/(SQRT((C352^2)-(D352^2))))*(ASIN(SQRT((C352^2)-(D352^2))/C352)))</f>
        <v>5.3696042964563846</v>
      </c>
      <c r="K352" s="14" t="s">
        <v>1827</v>
      </c>
    </row>
    <row r="353" spans="1:14">
      <c r="A353" s="63" t="s">
        <v>1828</v>
      </c>
      <c r="B353" s="39" t="s">
        <v>1498</v>
      </c>
      <c r="C353" s="32">
        <v>5</v>
      </c>
      <c r="D353" s="32">
        <v>8</v>
      </c>
      <c r="F353" s="33"/>
      <c r="G353" s="33"/>
      <c r="H353" s="33"/>
      <c r="I353" s="34">
        <f>(3.14159/4)*D353*D353*C353</f>
        <v>251.3272</v>
      </c>
      <c r="J353" s="34">
        <f>3.14159*D353*((D353/2)+C353)</f>
        <v>226.19448</v>
      </c>
      <c r="K353" s="2"/>
    </row>
    <row r="354" spans="1:14">
      <c r="A354" s="63" t="s">
        <v>1829</v>
      </c>
      <c r="B354" s="39" t="s">
        <v>1498</v>
      </c>
      <c r="C354" s="32">
        <v>5</v>
      </c>
      <c r="D354" s="32">
        <v>8</v>
      </c>
      <c r="F354" s="33"/>
      <c r="G354" s="33"/>
      <c r="H354" s="33"/>
      <c r="I354" s="34">
        <f t="shared" ref="I354:I360" si="18">(3.14159/4)*D354*D354*C354</f>
        <v>251.3272</v>
      </c>
      <c r="J354" s="34">
        <f t="shared" ref="J354:J360" si="19">3.14159*D354*((D354/2)+C354)</f>
        <v>226.19448</v>
      </c>
      <c r="K354" s="2"/>
    </row>
    <row r="355" spans="1:14">
      <c r="A355" s="63" t="s">
        <v>1830</v>
      </c>
      <c r="B355" s="42" t="s">
        <v>1498</v>
      </c>
      <c r="C355" s="32">
        <v>2.4</v>
      </c>
      <c r="D355" s="32">
        <v>2.4</v>
      </c>
      <c r="F355" s="33"/>
      <c r="G355" s="33"/>
      <c r="H355" s="33"/>
      <c r="I355" s="34">
        <f t="shared" si="18"/>
        <v>10.857335039999999</v>
      </c>
      <c r="J355" s="34">
        <f t="shared" si="19"/>
        <v>27.143337599999995</v>
      </c>
      <c r="K355" s="2"/>
    </row>
    <row r="356" spans="1:14">
      <c r="A356" s="63" t="s">
        <v>1831</v>
      </c>
      <c r="B356" s="42" t="s">
        <v>1498</v>
      </c>
      <c r="C356" s="32">
        <v>8</v>
      </c>
      <c r="D356" s="32">
        <v>3</v>
      </c>
      <c r="F356" s="33"/>
      <c r="G356" s="33"/>
      <c r="H356" s="33"/>
      <c r="I356" s="34">
        <f t="shared" si="18"/>
        <v>56.548619999999993</v>
      </c>
      <c r="J356" s="34">
        <f t="shared" si="19"/>
        <v>89.535314999999983</v>
      </c>
      <c r="K356" s="2"/>
    </row>
    <row r="357" spans="1:14">
      <c r="A357" s="63" t="s">
        <v>1832</v>
      </c>
      <c r="B357" s="42" t="s">
        <v>1693</v>
      </c>
      <c r="C357" s="32">
        <v>2</v>
      </c>
      <c r="D357" s="32">
        <v>1</v>
      </c>
      <c r="F357" s="33"/>
      <c r="G357" s="33"/>
      <c r="H357" s="33"/>
      <c r="I357" s="38">
        <f>(3.14159/6)*D357*D357*C357</f>
        <v>1.0471966666666666</v>
      </c>
      <c r="J357" s="34">
        <f>((3.14159*D357)/2)*(D357+((C357^2)/(SQRT((C357^2)-(D357^2))))*(ASIN(SQRT((C357^2)-(D357^2))/C357)))</f>
        <v>5.3696042964563846</v>
      </c>
      <c r="K357" s="2"/>
      <c r="M357" s="2"/>
    </row>
    <row r="358" spans="1:14">
      <c r="A358" s="63" t="s">
        <v>1833</v>
      </c>
      <c r="B358" s="42" t="s">
        <v>1498</v>
      </c>
      <c r="C358" s="32">
        <v>8</v>
      </c>
      <c r="D358" s="32">
        <v>3</v>
      </c>
      <c r="F358" s="33"/>
      <c r="G358" s="33"/>
      <c r="H358" s="33"/>
      <c r="I358" s="34">
        <f t="shared" si="18"/>
        <v>56.548619999999993</v>
      </c>
      <c r="J358" s="34">
        <f t="shared" si="19"/>
        <v>89.535314999999983</v>
      </c>
      <c r="K358" s="2"/>
    </row>
    <row r="359" spans="1:14">
      <c r="A359" s="63" t="s">
        <v>1834</v>
      </c>
      <c r="B359" s="39" t="s">
        <v>1498</v>
      </c>
      <c r="C359" s="32">
        <v>9.1999999999999993</v>
      </c>
      <c r="D359" s="32">
        <v>2</v>
      </c>
      <c r="F359" s="33"/>
      <c r="G359" s="33"/>
      <c r="H359" s="33"/>
      <c r="I359" s="34">
        <f t="shared" si="18"/>
        <v>28.902627999999996</v>
      </c>
      <c r="J359" s="34">
        <f t="shared" si="19"/>
        <v>64.088435999999987</v>
      </c>
      <c r="K359" s="2"/>
    </row>
    <row r="360" spans="1:14">
      <c r="A360" s="63" t="s">
        <v>1835</v>
      </c>
      <c r="B360" s="2" t="s">
        <v>1498</v>
      </c>
      <c r="C360" s="32">
        <v>8</v>
      </c>
      <c r="D360" s="32">
        <v>3</v>
      </c>
      <c r="F360" s="33"/>
      <c r="G360" s="33"/>
      <c r="H360" s="33"/>
      <c r="I360" s="34">
        <f t="shared" si="18"/>
        <v>56.548619999999993</v>
      </c>
      <c r="J360" s="34">
        <f t="shared" si="19"/>
        <v>89.535314999999983</v>
      </c>
    </row>
    <row r="361" spans="1:14">
      <c r="A361" s="63" t="s">
        <v>1836</v>
      </c>
      <c r="B361" s="2" t="s">
        <v>1702</v>
      </c>
      <c r="C361" s="1">
        <v>2.5</v>
      </c>
      <c r="D361" s="1"/>
      <c r="E361" s="1"/>
      <c r="F361" s="18"/>
      <c r="G361" s="18"/>
      <c r="H361" s="18"/>
      <c r="I361" s="21">
        <f>C361*C361*C361</f>
        <v>15.625</v>
      </c>
      <c r="J361" s="49">
        <f>6*(C361^2)</f>
        <v>37.5</v>
      </c>
      <c r="K361" s="2"/>
      <c r="L361" s="2"/>
      <c r="M361" s="2"/>
      <c r="N361" s="2"/>
    </row>
    <row r="362" spans="1:14">
      <c r="A362" s="63" t="s">
        <v>1837</v>
      </c>
      <c r="B362" s="42" t="s">
        <v>1693</v>
      </c>
      <c r="C362" s="32">
        <v>2</v>
      </c>
      <c r="D362" s="32">
        <v>1</v>
      </c>
      <c r="F362" s="33"/>
      <c r="G362" s="33"/>
      <c r="H362" s="33"/>
      <c r="I362" s="38">
        <f>(3.14159/6)*D362*D362*C362</f>
        <v>1.0471966666666666</v>
      </c>
      <c r="J362" s="34">
        <f>((3.14159*D362)/2)*(D362+((C362^2)/(SQRT((C362^2)-(D362^2))))*(ASIN(SQRT((C362^2)-(D362^2))/C362)))</f>
        <v>5.3696042964563846</v>
      </c>
      <c r="K362" s="2"/>
      <c r="M362" s="2"/>
    </row>
    <row r="363" spans="1:14">
      <c r="A363" s="63" t="s">
        <v>1838</v>
      </c>
      <c r="B363" s="2" t="s">
        <v>1690</v>
      </c>
      <c r="C363" s="32">
        <v>5.2</v>
      </c>
      <c r="F363" s="33"/>
      <c r="G363" s="33"/>
      <c r="H363" s="33"/>
      <c r="I363" s="34">
        <f>(3.14159/6)*C363*C363*C363</f>
        <v>73.622114453333339</v>
      </c>
      <c r="J363" s="34">
        <f>3.14159*(C363^2)</f>
        <v>84.948593600000009</v>
      </c>
      <c r="K363" s="2"/>
      <c r="M363" s="2"/>
    </row>
    <row r="364" spans="1:14">
      <c r="A364" s="63" t="s">
        <v>1839</v>
      </c>
      <c r="B364" s="2" t="s">
        <v>1498</v>
      </c>
      <c r="C364" s="32">
        <v>8</v>
      </c>
      <c r="D364" s="32">
        <v>3</v>
      </c>
      <c r="E364" s="1"/>
      <c r="F364" s="18"/>
      <c r="G364" s="18"/>
      <c r="H364" s="18"/>
      <c r="I364" s="19">
        <f t="shared" ref="I364:I372" si="20">(3.14159/4)*D364*D364*C364</f>
        <v>56.548619999999993</v>
      </c>
      <c r="J364" s="34">
        <f t="shared" ref="J364:J372" si="21">3.14159*D364*((D364/2)+C364)</f>
        <v>89.535314999999983</v>
      </c>
      <c r="K364" s="2"/>
      <c r="L364" s="2"/>
      <c r="M364" s="2"/>
      <c r="N364" s="2"/>
    </row>
    <row r="365" spans="1:14">
      <c r="A365" s="64" t="s">
        <v>1937</v>
      </c>
      <c r="B365" s="2" t="s">
        <v>1690</v>
      </c>
      <c r="C365" s="32">
        <v>5</v>
      </c>
      <c r="F365" s="33"/>
      <c r="G365" s="33"/>
      <c r="H365" s="33"/>
      <c r="I365" s="38">
        <f>(3.14159/6)*C365*C365*C365</f>
        <v>65.449791666666655</v>
      </c>
      <c r="J365" s="34">
        <f>3.14159*(C365^2)</f>
        <v>78.539749999999998</v>
      </c>
      <c r="K365" s="2"/>
    </row>
    <row r="366" spans="1:14">
      <c r="A366" s="63" t="s">
        <v>1840</v>
      </c>
      <c r="B366" s="2" t="s">
        <v>1498</v>
      </c>
      <c r="C366" s="32">
        <v>8</v>
      </c>
      <c r="D366" s="32">
        <v>3</v>
      </c>
      <c r="F366" s="33"/>
      <c r="G366" s="33"/>
      <c r="H366" s="33"/>
      <c r="I366" s="34">
        <f t="shared" si="20"/>
        <v>56.548619999999993</v>
      </c>
      <c r="J366" s="34">
        <f t="shared" si="21"/>
        <v>89.535314999999983</v>
      </c>
      <c r="K366" s="2"/>
    </row>
    <row r="367" spans="1:14">
      <c r="A367" s="63" t="s">
        <v>1841</v>
      </c>
      <c r="B367" s="2" t="s">
        <v>1498</v>
      </c>
      <c r="C367" s="32">
        <v>4</v>
      </c>
      <c r="D367" s="32">
        <v>2</v>
      </c>
      <c r="F367" s="33"/>
      <c r="G367" s="33"/>
      <c r="H367" s="33"/>
      <c r="I367" s="34">
        <f t="shared" si="20"/>
        <v>12.56636</v>
      </c>
      <c r="J367" s="34">
        <f t="shared" si="21"/>
        <v>31.415900000000001</v>
      </c>
      <c r="K367" s="2"/>
    </row>
    <row r="368" spans="1:14">
      <c r="A368" s="63" t="s">
        <v>1842</v>
      </c>
      <c r="B368" s="2" t="s">
        <v>1498</v>
      </c>
      <c r="C368" s="32">
        <v>2</v>
      </c>
      <c r="D368" s="32">
        <v>3</v>
      </c>
      <c r="F368" s="33"/>
      <c r="G368" s="33"/>
      <c r="H368" s="33"/>
      <c r="I368" s="34">
        <f t="shared" si="20"/>
        <v>14.137154999999998</v>
      </c>
      <c r="J368" s="34">
        <f t="shared" si="21"/>
        <v>32.986694999999997</v>
      </c>
      <c r="K368" s="2"/>
    </row>
    <row r="369" spans="1:13">
      <c r="A369" s="63" t="s">
        <v>1843</v>
      </c>
      <c r="B369" s="42" t="s">
        <v>1498</v>
      </c>
      <c r="C369" s="32">
        <v>8</v>
      </c>
      <c r="D369" s="32">
        <v>3</v>
      </c>
      <c r="F369" s="33"/>
      <c r="G369" s="33"/>
      <c r="H369" s="33"/>
      <c r="I369" s="38">
        <f t="shared" si="20"/>
        <v>56.548619999999993</v>
      </c>
      <c r="J369" s="34">
        <f t="shared" si="21"/>
        <v>89.535314999999983</v>
      </c>
      <c r="K369" s="2"/>
    </row>
    <row r="370" spans="1:13">
      <c r="A370" s="63" t="s">
        <v>1844</v>
      </c>
      <c r="B370" s="2" t="s">
        <v>1498</v>
      </c>
      <c r="C370" s="32">
        <v>6.3</v>
      </c>
      <c r="D370" s="32">
        <v>2</v>
      </c>
      <c r="F370" s="33"/>
      <c r="G370" s="33"/>
      <c r="H370" s="33"/>
      <c r="I370" s="34">
        <f t="shared" si="20"/>
        <v>19.792016999999998</v>
      </c>
      <c r="J370" s="34">
        <f t="shared" si="21"/>
        <v>45.867213999999997</v>
      </c>
      <c r="K370" s="2"/>
    </row>
    <row r="371" spans="1:13">
      <c r="A371" s="63" t="s">
        <v>1845</v>
      </c>
      <c r="B371" s="2" t="s">
        <v>1690</v>
      </c>
      <c r="C371" s="32">
        <v>2.5</v>
      </c>
      <c r="F371" s="33"/>
      <c r="G371" s="33"/>
      <c r="H371" s="33"/>
      <c r="I371" s="38">
        <f>(3.14159/6)*C371*C371*C371</f>
        <v>8.1812239583333319</v>
      </c>
      <c r="J371" s="34">
        <f>3.14159*(C371^2)</f>
        <v>19.634937499999999</v>
      </c>
      <c r="K371" s="2"/>
    </row>
    <row r="372" spans="1:13">
      <c r="A372" s="63" t="s">
        <v>1846</v>
      </c>
      <c r="B372" s="2" t="s">
        <v>1498</v>
      </c>
      <c r="C372" s="32">
        <v>4</v>
      </c>
      <c r="D372" s="32">
        <v>1</v>
      </c>
      <c r="F372" s="33"/>
      <c r="G372" s="33"/>
      <c r="H372" s="33"/>
      <c r="I372" s="34">
        <f t="shared" si="20"/>
        <v>3.1415899999999999</v>
      </c>
      <c r="J372" s="34">
        <f t="shared" si="21"/>
        <v>14.137155</v>
      </c>
      <c r="K372" s="2"/>
    </row>
    <row r="373" spans="1:13">
      <c r="A373" s="63" t="s">
        <v>1847</v>
      </c>
      <c r="B373" s="2" t="s">
        <v>1693</v>
      </c>
      <c r="C373" s="32">
        <v>4.0999999999999996</v>
      </c>
      <c r="D373" s="32">
        <v>2</v>
      </c>
      <c r="F373" s="33"/>
      <c r="G373" s="33"/>
      <c r="H373" s="33"/>
      <c r="I373" s="34">
        <f>(3.14159/6)*D373*D373*C373</f>
        <v>8.5870126666666646</v>
      </c>
      <c r="J373" s="34">
        <f>((3.14159*D373)/2)*(D373+((C373^2)/(SQRT((C373^2)-(D373^2))))*(ASIN(SQRT((C373^2)-(D373^2))/C373)))</f>
        <v>21.941648531132504</v>
      </c>
      <c r="K373" s="2"/>
    </row>
    <row r="374" spans="1:13">
      <c r="A374" s="64" t="s">
        <v>1848</v>
      </c>
      <c r="B374" s="14" t="s">
        <v>1498</v>
      </c>
      <c r="C374" s="32">
        <v>8</v>
      </c>
      <c r="D374" s="32">
        <v>3</v>
      </c>
      <c r="F374" s="33"/>
      <c r="G374" s="33"/>
      <c r="H374" s="33"/>
      <c r="I374" s="34">
        <f>(3.14159/4)*D374*D374*C374</f>
        <v>56.548619999999993</v>
      </c>
      <c r="J374" s="34">
        <f>3.14159*D374*((D374/2)+C374)</f>
        <v>89.535314999999983</v>
      </c>
      <c r="K374" s="2"/>
    </row>
    <row r="375" spans="1:13">
      <c r="A375" s="63" t="s">
        <v>1849</v>
      </c>
      <c r="B375" s="42" t="s">
        <v>1498</v>
      </c>
      <c r="C375" s="32">
        <v>8</v>
      </c>
      <c r="D375" s="32">
        <v>3</v>
      </c>
      <c r="F375" s="33"/>
      <c r="G375" s="33"/>
      <c r="H375" s="33"/>
      <c r="I375" s="34">
        <f>(3.14159/4)*D375*D375*C375</f>
        <v>56.548619999999993</v>
      </c>
      <c r="J375" s="34">
        <f>3.14159*D375*((D375/2)+C375)</f>
        <v>89.535314999999983</v>
      </c>
      <c r="K375" s="2"/>
    </row>
    <row r="376" spans="1:13">
      <c r="A376" s="63" t="s">
        <v>1850</v>
      </c>
      <c r="B376" s="2" t="s">
        <v>1690</v>
      </c>
      <c r="C376" s="32">
        <v>4</v>
      </c>
      <c r="F376" s="33"/>
      <c r="G376" s="33"/>
      <c r="H376" s="33"/>
      <c r="I376" s="38">
        <f>(3.14159/6)*C376*C376*C376</f>
        <v>33.51029333333333</v>
      </c>
      <c r="J376" s="34">
        <f>3.14159*(C376^2)</f>
        <v>50.265439999999998</v>
      </c>
      <c r="K376" s="2"/>
    </row>
    <row r="377" spans="1:13">
      <c r="A377" s="63" t="s">
        <v>2286</v>
      </c>
      <c r="B377" s="2" t="s">
        <v>1690</v>
      </c>
      <c r="C377" s="32">
        <v>6.5</v>
      </c>
      <c r="D377" s="32">
        <v>6</v>
      </c>
      <c r="F377" s="33"/>
      <c r="G377" s="33"/>
      <c r="H377" s="33"/>
      <c r="I377" s="34">
        <f>(3.14159/6)*D377*D377*C377</f>
        <v>122.52200999999998</v>
      </c>
      <c r="J377" s="34">
        <f>((3.14159*D377)/2)*(D377+((C377^2)/(SQRT((C377^2)-(D377^2))))*(ASIN(SQRT((C377^2)-(D377^2))/C377)))</f>
        <v>119.43040197049497</v>
      </c>
      <c r="K377" s="14"/>
      <c r="L377" s="2"/>
      <c r="M377" s="2"/>
    </row>
    <row r="378" spans="1:13">
      <c r="A378" s="63" t="s">
        <v>1851</v>
      </c>
      <c r="B378" s="14" t="s">
        <v>1498</v>
      </c>
      <c r="C378" s="32">
        <v>8</v>
      </c>
      <c r="D378" s="32">
        <v>3</v>
      </c>
      <c r="F378" s="33"/>
      <c r="G378" s="33"/>
      <c r="H378" s="33"/>
      <c r="I378" s="34">
        <f>(3.14159/4)*D378*D378*C378</f>
        <v>56.548619999999993</v>
      </c>
      <c r="J378" s="34">
        <f>3.14159*D378*((D378/2)+C378)</f>
        <v>89.535314999999983</v>
      </c>
      <c r="K378" s="2"/>
    </row>
    <row r="379" spans="1:13">
      <c r="A379" s="64" t="s">
        <v>1852</v>
      </c>
      <c r="B379" s="39" t="s">
        <v>1498</v>
      </c>
      <c r="C379" s="32">
        <v>8</v>
      </c>
      <c r="D379" s="32">
        <v>3</v>
      </c>
      <c r="F379" s="33"/>
      <c r="G379" s="33"/>
      <c r="H379" s="33"/>
      <c r="I379" s="34">
        <f>(3.14159/4)*D379*D379*C379</f>
        <v>56.548619999999993</v>
      </c>
      <c r="J379" s="34">
        <f>3.14159*D379*((D379/2)+C379)</f>
        <v>89.535314999999983</v>
      </c>
      <c r="K379" s="2"/>
    </row>
    <row r="380" spans="1:13">
      <c r="A380" s="63" t="s">
        <v>1853</v>
      </c>
      <c r="B380" s="39" t="s">
        <v>1498</v>
      </c>
      <c r="C380" s="32">
        <v>8</v>
      </c>
      <c r="D380" s="32">
        <v>3</v>
      </c>
      <c r="F380" s="33"/>
      <c r="G380" s="33"/>
      <c r="H380" s="33"/>
      <c r="I380" s="34">
        <f>(3.14159/4)*D380*D380*C380</f>
        <v>56.548619999999993</v>
      </c>
      <c r="J380" s="34">
        <f>3.14159*D380*((D380/2)+C380)</f>
        <v>89.535314999999983</v>
      </c>
      <c r="K380" s="2"/>
    </row>
    <row r="381" spans="1:13">
      <c r="A381" s="63" t="s">
        <v>1854</v>
      </c>
      <c r="B381" s="39" t="s">
        <v>1690</v>
      </c>
      <c r="C381" s="32">
        <v>4</v>
      </c>
      <c r="F381" s="33"/>
      <c r="G381" s="33"/>
      <c r="H381" s="33"/>
      <c r="I381" s="38">
        <f>(3.14159/6)*C381*C381*C381</f>
        <v>33.51029333333333</v>
      </c>
      <c r="J381" s="34">
        <f>3.14159*(C381^2)</f>
        <v>50.265439999999998</v>
      </c>
      <c r="K381" s="2"/>
    </row>
    <row r="382" spans="1:13">
      <c r="A382" s="63" t="s">
        <v>1855</v>
      </c>
      <c r="B382" s="39" t="s">
        <v>1690</v>
      </c>
      <c r="C382" s="32">
        <v>3</v>
      </c>
      <c r="F382" s="33"/>
      <c r="G382" s="33"/>
      <c r="H382" s="33"/>
      <c r="I382" s="38">
        <f>(3.14159/6)*C382*C382*C382</f>
        <v>14.137154999999998</v>
      </c>
      <c r="J382" s="34">
        <f>3.14159*(C382^2)</f>
        <v>28.27431</v>
      </c>
      <c r="K382" s="2"/>
    </row>
    <row r="383" spans="1:13">
      <c r="A383" s="64" t="s">
        <v>1856</v>
      </c>
      <c r="B383" s="42" t="s">
        <v>1498</v>
      </c>
      <c r="C383" s="32">
        <v>8</v>
      </c>
      <c r="D383" s="32">
        <v>3</v>
      </c>
      <c r="F383" s="33"/>
      <c r="G383" s="33"/>
      <c r="H383" s="33"/>
      <c r="I383" s="34">
        <f>(3.14159/4)*D383*D383*C383</f>
        <v>56.548619999999993</v>
      </c>
      <c r="J383" s="34">
        <f>3.14159*D383*((D383/2)+C383)</f>
        <v>89.535314999999983</v>
      </c>
      <c r="K383" s="2"/>
      <c r="L383" s="2"/>
    </row>
    <row r="384" spans="1:13">
      <c r="A384" s="64" t="s">
        <v>1938</v>
      </c>
      <c r="B384" s="42" t="s">
        <v>1498</v>
      </c>
      <c r="C384" s="32">
        <v>8</v>
      </c>
      <c r="D384" s="32">
        <v>3</v>
      </c>
      <c r="F384" s="33"/>
      <c r="G384" s="33"/>
      <c r="H384" s="33"/>
      <c r="I384" s="34">
        <f>(3.14159/4)*D384*D384*C384</f>
        <v>56.548619999999993</v>
      </c>
      <c r="J384" s="34">
        <f>3.14159*D384*((D384/2)+C384)</f>
        <v>89.535314999999983</v>
      </c>
      <c r="K384" s="2"/>
      <c r="L384" s="2"/>
    </row>
    <row r="385" spans="1:14">
      <c r="A385" s="64" t="s">
        <v>1940</v>
      </c>
      <c r="B385" s="42" t="s">
        <v>1498</v>
      </c>
      <c r="C385" s="32">
        <v>8</v>
      </c>
      <c r="D385" s="32">
        <v>3</v>
      </c>
      <c r="F385" s="33"/>
      <c r="G385" s="33"/>
      <c r="H385" s="33"/>
      <c r="I385" s="34">
        <f>(3.14159/4)*D385*D385*C385</f>
        <v>56.548619999999993</v>
      </c>
      <c r="J385" s="34">
        <f>3.14159*D385*((D385/2)+C385)</f>
        <v>89.535314999999983</v>
      </c>
      <c r="K385" s="2"/>
      <c r="L385" s="2"/>
    </row>
    <row r="386" spans="1:14">
      <c r="A386" s="64" t="s">
        <v>1857</v>
      </c>
      <c r="B386" s="14" t="s">
        <v>1498</v>
      </c>
      <c r="C386" s="32">
        <v>5</v>
      </c>
      <c r="D386" s="32">
        <v>5</v>
      </c>
      <c r="F386" s="33"/>
      <c r="G386" s="33"/>
      <c r="H386" s="33"/>
      <c r="I386" s="34">
        <f>(3.14159/4)*D386*D386*C386</f>
        <v>98.174687500000005</v>
      </c>
      <c r="J386" s="34">
        <f>3.14159*D386*((D386/2)+C386)</f>
        <v>117.809625</v>
      </c>
      <c r="K386" s="2"/>
    </row>
    <row r="387" spans="1:14">
      <c r="A387" s="63" t="s">
        <v>1858</v>
      </c>
      <c r="B387" s="14" t="s">
        <v>1693</v>
      </c>
      <c r="C387" s="32">
        <v>5</v>
      </c>
      <c r="D387" s="32">
        <v>3</v>
      </c>
      <c r="F387" s="33"/>
      <c r="G387" s="33"/>
      <c r="H387" s="33"/>
      <c r="I387" s="34">
        <f>(3.14159/6)*D387*D387*C387</f>
        <v>23.561924999999995</v>
      </c>
      <c r="J387" s="34">
        <f>((3.14159*D387)/2)*(D387+((C387^2)/(SQRT((C387^2)-(D387^2))))*(ASIN(SQRT((C387^2)-(D387^2))/C387)))</f>
        <v>41.448230474265792</v>
      </c>
      <c r="K387" s="2"/>
    </row>
    <row r="388" spans="1:14">
      <c r="A388" s="2"/>
      <c r="C388" s="1"/>
      <c r="D388" s="1"/>
      <c r="E388" s="1"/>
      <c r="F388" s="18"/>
      <c r="G388" s="18"/>
      <c r="H388" s="18"/>
      <c r="I388" s="19"/>
      <c r="J388" s="19"/>
      <c r="K388" s="2"/>
      <c r="L388" s="2"/>
      <c r="M388" s="2"/>
      <c r="N388" s="2"/>
    </row>
    <row r="389" spans="1:14" ht="15.75">
      <c r="A389" s="65" t="s">
        <v>1859</v>
      </c>
      <c r="F389" s="33"/>
      <c r="G389" s="33"/>
      <c r="H389" s="33"/>
      <c r="I389" s="34"/>
      <c r="J389" s="34"/>
      <c r="K389" s="2"/>
    </row>
    <row r="390" spans="1:14">
      <c r="A390" s="66" t="s">
        <v>1860</v>
      </c>
      <c r="B390" s="14" t="s">
        <v>1861</v>
      </c>
      <c r="C390" s="32">
        <v>12</v>
      </c>
      <c r="D390" s="32">
        <v>7</v>
      </c>
      <c r="E390" s="32">
        <v>5</v>
      </c>
      <c r="F390" s="33"/>
      <c r="G390" s="33"/>
      <c r="H390" s="33"/>
      <c r="I390" s="34">
        <f>((3.14159/6)*C390*D390*E390)*2</f>
        <v>439.82259999999997</v>
      </c>
      <c r="J390" s="41">
        <f>2*((3.14159*D390)/2)*(D390+((C390^2)/(SQRT((C390^2)-(D390*E390))))*(ASIN(SQRT((C390^2)-(D390*E390))/C390)))</f>
        <v>474.01445358877191</v>
      </c>
      <c r="K390" s="2"/>
    </row>
    <row r="391" spans="1:14">
      <c r="A391" s="66" t="s">
        <v>1862</v>
      </c>
      <c r="B391" s="2" t="s">
        <v>1700</v>
      </c>
      <c r="C391" s="32">
        <v>16</v>
      </c>
      <c r="D391" s="32">
        <v>10</v>
      </c>
      <c r="E391" s="32">
        <v>5</v>
      </c>
      <c r="F391" s="33"/>
      <c r="G391" s="33"/>
      <c r="H391" s="33"/>
      <c r="I391" s="34">
        <f>(3.14159/6)*C391*D391*E391</f>
        <v>418.87866666666662</v>
      </c>
      <c r="J391" s="41"/>
      <c r="K391" s="2"/>
    </row>
    <row r="392" spans="1:14">
      <c r="A392" s="67" t="s">
        <v>1863</v>
      </c>
      <c r="B392" s="14" t="s">
        <v>1498</v>
      </c>
      <c r="C392" s="32">
        <v>11</v>
      </c>
      <c r="D392" s="32">
        <v>6</v>
      </c>
      <c r="F392" s="33"/>
      <c r="G392" s="33"/>
      <c r="H392" s="33"/>
      <c r="I392" s="34">
        <f>(3.14159/4)*D392*D392*C392</f>
        <v>311.01740999999998</v>
      </c>
      <c r="J392" s="34">
        <f>3.14159*D392*((D392/2)+C392)</f>
        <v>263.89355999999998</v>
      </c>
      <c r="K392" s="2"/>
    </row>
    <row r="393" spans="1:14">
      <c r="A393" s="66" t="s">
        <v>1864</v>
      </c>
      <c r="B393" s="2" t="s">
        <v>1700</v>
      </c>
      <c r="C393" s="32">
        <v>40</v>
      </c>
      <c r="D393" s="32">
        <v>37</v>
      </c>
      <c r="E393" s="32">
        <v>5</v>
      </c>
      <c r="F393" s="33"/>
      <c r="G393" s="33"/>
      <c r="H393" s="33"/>
      <c r="I393" s="34">
        <f>(3.14159/6)*C393*D393*E393</f>
        <v>3874.6276666666658</v>
      </c>
      <c r="J393" s="41"/>
      <c r="K393" s="2"/>
    </row>
    <row r="394" spans="1:14">
      <c r="A394" s="2"/>
      <c r="C394" s="2"/>
      <c r="D394" s="2"/>
      <c r="E394" s="2"/>
      <c r="F394" s="18"/>
      <c r="G394" s="18"/>
      <c r="H394" s="18"/>
      <c r="I394" s="19"/>
      <c r="J394" s="19"/>
      <c r="K394" s="2"/>
      <c r="L394" s="2"/>
      <c r="M394" s="2"/>
      <c r="N394" s="2"/>
    </row>
    <row r="395" spans="1:14" ht="15.75">
      <c r="A395" s="68" t="s">
        <v>309</v>
      </c>
      <c r="F395" s="33"/>
      <c r="G395" s="33"/>
      <c r="H395" s="33"/>
      <c r="I395" s="34"/>
      <c r="J395" s="34"/>
      <c r="K395" s="2"/>
    </row>
    <row r="396" spans="1:14">
      <c r="A396" s="69" t="s">
        <v>1865</v>
      </c>
      <c r="B396" s="14" t="s">
        <v>1948</v>
      </c>
      <c r="C396" s="32">
        <v>40</v>
      </c>
      <c r="D396" s="32">
        <v>9</v>
      </c>
      <c r="E396" s="32">
        <v>7</v>
      </c>
      <c r="F396" s="33"/>
      <c r="G396" s="33"/>
      <c r="H396" s="33"/>
      <c r="I396" s="38">
        <f>(3.14159/4)*C396*D396*E396</f>
        <v>1979.2017000000001</v>
      </c>
      <c r="J396" s="34">
        <f>(3.14159/2)*(C396*D396+(C396+D396)*E396)</f>
        <v>1104.268885</v>
      </c>
      <c r="K396" s="14" t="s">
        <v>1866</v>
      </c>
    </row>
    <row r="397" spans="1:14">
      <c r="A397" s="104" t="s">
        <v>2227</v>
      </c>
      <c r="B397" s="2" t="s">
        <v>1747</v>
      </c>
      <c r="C397" s="32">
        <v>16</v>
      </c>
      <c r="D397" s="32">
        <v>4</v>
      </c>
      <c r="E397" s="32">
        <v>2</v>
      </c>
      <c r="F397" s="33"/>
      <c r="G397" s="33"/>
      <c r="H397" s="33"/>
      <c r="I397" s="34">
        <f>(3.14159/4)*D397*D397*(C397+(E397/2))</f>
        <v>213.62812</v>
      </c>
      <c r="J397" s="34">
        <f>3.14159*D397*(C397+E397)</f>
        <v>226.19448</v>
      </c>
      <c r="K397" s="2"/>
    </row>
    <row r="398" spans="1:14">
      <c r="A398" s="70" t="s">
        <v>1867</v>
      </c>
      <c r="B398" s="2" t="s">
        <v>1747</v>
      </c>
      <c r="C398" s="32">
        <v>16</v>
      </c>
      <c r="D398" s="32">
        <v>4</v>
      </c>
      <c r="E398" s="32">
        <v>2</v>
      </c>
      <c r="F398" s="33"/>
      <c r="G398" s="33"/>
      <c r="H398" s="33"/>
      <c r="I398" s="34">
        <f>(3.14159/4)*D398*D398*(C398+(E398/2))</f>
        <v>213.62812</v>
      </c>
      <c r="J398" s="34">
        <f>3.14159*D398*(C398+E398)</f>
        <v>226.19448</v>
      </c>
      <c r="K398" s="2"/>
    </row>
    <row r="399" spans="1:14">
      <c r="A399" s="69" t="s">
        <v>1868</v>
      </c>
      <c r="B399" s="14" t="s">
        <v>1677</v>
      </c>
      <c r="C399" s="32">
        <v>14</v>
      </c>
      <c r="D399" s="32">
        <v>11</v>
      </c>
      <c r="F399" s="33"/>
      <c r="G399" s="33"/>
      <c r="H399" s="33"/>
      <c r="I399" s="38">
        <f>(3.14159/6)*C399*D399*D399</f>
        <v>886.9755766666666</v>
      </c>
      <c r="J399" s="34">
        <f>((3.14159*D399)/2)*(D399+((C399^2)/(SQRT((C399^2)-(D399^2))))*(ASIN(SQRT((C399^2)-(D399^2))/C399)))</f>
        <v>450.87877277664001</v>
      </c>
      <c r="K399" s="14" t="s">
        <v>1869</v>
      </c>
    </row>
    <row r="400" spans="1:14">
      <c r="A400" s="69" t="s">
        <v>1870</v>
      </c>
      <c r="B400" s="14" t="s">
        <v>1495</v>
      </c>
      <c r="C400" s="32">
        <v>21.5</v>
      </c>
      <c r="D400" s="32">
        <v>19.25</v>
      </c>
      <c r="E400" s="32">
        <v>19.25</v>
      </c>
      <c r="F400" s="33"/>
      <c r="G400" s="33"/>
      <c r="H400" s="33"/>
      <c r="I400" s="34">
        <f>(3.14159/4)*C400*D400*E400</f>
        <v>6257.3355135156253</v>
      </c>
      <c r="J400" s="34">
        <f>(3.14159/2)*(C400*D400+(C400+D400)*E400)</f>
        <v>1882.3032834374999</v>
      </c>
      <c r="K400" s="2"/>
    </row>
    <row r="401" spans="1:14">
      <c r="A401" s="71" t="s">
        <v>1871</v>
      </c>
      <c r="B401" s="24" t="s">
        <v>1667</v>
      </c>
      <c r="C401" s="32">
        <v>35</v>
      </c>
      <c r="D401" s="32">
        <v>13</v>
      </c>
      <c r="E401" s="32">
        <v>10</v>
      </c>
      <c r="F401" s="33"/>
      <c r="G401" s="33"/>
      <c r="H401" s="33"/>
      <c r="I401" s="34">
        <f>(3.14159/6)*C401*D401*E401</f>
        <v>2382.3724166666666</v>
      </c>
      <c r="J401" s="41">
        <f>((3.14159*D401)/2)*(D401+((C401^2)/(SQRT((C401^2)-(D401*E401))))*(ASIN(SQRT((C401^2)-(D401*E401))/C401)))</f>
        <v>1202.0658695509358</v>
      </c>
      <c r="K401" s="2"/>
    </row>
    <row r="402" spans="1:14">
      <c r="A402" s="71" t="s">
        <v>1872</v>
      </c>
      <c r="B402" s="24" t="s">
        <v>1667</v>
      </c>
      <c r="C402" s="32">
        <v>17</v>
      </c>
      <c r="D402" s="32">
        <v>16</v>
      </c>
      <c r="E402" s="32">
        <v>13</v>
      </c>
      <c r="F402" s="33"/>
      <c r="G402" s="33"/>
      <c r="H402" s="33"/>
      <c r="I402" s="34">
        <f>(3.14159/6)*C402*D402*E402</f>
        <v>1851.4437066666667</v>
      </c>
      <c r="J402" s="41">
        <f>((3.14159*D402)/2)*(D402+((C402^2)/(SQRT((C402^2)-(D402*E402))))*(ASIN(SQRT((C402^2)-(D402*E402))/C402)))</f>
        <v>852.37657453617999</v>
      </c>
      <c r="K402" s="2"/>
    </row>
    <row r="403" spans="1:14">
      <c r="A403" s="24"/>
      <c r="B403" s="24"/>
      <c r="C403" s="1"/>
      <c r="D403" s="1"/>
      <c r="E403" s="1"/>
      <c r="F403" s="18"/>
      <c r="G403" s="18"/>
      <c r="H403" s="18"/>
      <c r="I403" s="19"/>
      <c r="J403" s="19"/>
      <c r="K403" s="2"/>
      <c r="L403" s="2"/>
      <c r="M403" s="2"/>
      <c r="N403" s="2"/>
    </row>
    <row r="404" spans="1:14">
      <c r="A404" s="24"/>
      <c r="B404" s="24"/>
      <c r="C404" s="1"/>
      <c r="D404" s="1"/>
      <c r="E404" s="1"/>
      <c r="F404" s="18"/>
      <c r="G404" s="18"/>
      <c r="H404" s="18"/>
      <c r="I404" s="19"/>
      <c r="J404" s="19"/>
      <c r="K404" s="2"/>
      <c r="L404" s="2"/>
      <c r="M404" s="2"/>
      <c r="N404" s="2"/>
    </row>
    <row r="405" spans="1:14" ht="15.75">
      <c r="A405" s="72" t="s">
        <v>319</v>
      </c>
      <c r="F405" s="33"/>
      <c r="G405" s="33"/>
      <c r="H405" s="33"/>
      <c r="I405" s="34"/>
      <c r="J405" s="34"/>
      <c r="K405" s="2"/>
    </row>
    <row r="406" spans="1:14">
      <c r="A406" s="73" t="s">
        <v>1873</v>
      </c>
      <c r="B406" s="39" t="s">
        <v>1667</v>
      </c>
      <c r="C406" s="32">
        <v>17</v>
      </c>
      <c r="D406" s="32">
        <v>12</v>
      </c>
      <c r="E406" s="32">
        <v>12</v>
      </c>
      <c r="F406" s="33"/>
      <c r="G406" s="33"/>
      <c r="H406" s="33"/>
      <c r="I406" s="34">
        <f>(3.14159/6)*C406*D406*E406</f>
        <v>1281.76872</v>
      </c>
      <c r="J406" s="41">
        <f>((3.14159*D406)/2)*(D406+((C406^2)/(SQRT((C406^2)-(D406*E406))))*(ASIN(SQRT((C406^2)-(D406*E406))/C406)))</f>
        <v>582.28475149605345</v>
      </c>
      <c r="K406" s="2"/>
    </row>
    <row r="407" spans="1:14">
      <c r="A407" s="74" t="s">
        <v>1874</v>
      </c>
      <c r="B407" s="39" t="s">
        <v>1667</v>
      </c>
      <c r="C407" s="32">
        <v>41</v>
      </c>
      <c r="D407" s="32">
        <v>36</v>
      </c>
      <c r="E407" s="32">
        <v>30</v>
      </c>
      <c r="F407" s="33"/>
      <c r="G407" s="33"/>
      <c r="H407" s="33"/>
      <c r="I407" s="34">
        <f>(3.14159/6)*C407*D407*E407</f>
        <v>23184.9342</v>
      </c>
      <c r="J407" s="41">
        <f>((3.14159*D407)/2)*(D407+((C407^2)/(SQRT((C407^2)-(D407*E407))))*(ASIN(SQRT((C407^2)-(D407*E407))/C407)))</f>
        <v>4520.9266620533708</v>
      </c>
      <c r="K407" s="2"/>
    </row>
    <row r="408" spans="1:14">
      <c r="A408" s="74" t="s">
        <v>1875</v>
      </c>
      <c r="B408" s="14" t="s">
        <v>1677</v>
      </c>
      <c r="C408" s="32">
        <v>96</v>
      </c>
      <c r="D408" s="32">
        <v>5</v>
      </c>
      <c r="F408" s="33"/>
      <c r="G408" s="33"/>
      <c r="H408" s="33"/>
      <c r="I408" s="34">
        <f>((3.14159/12)*(D408*D408)*C408)*3</f>
        <v>1884.954</v>
      </c>
      <c r="J408" s="34">
        <f>(3.14159/2*D408*(D408/2+C408))*3</f>
        <v>2320.8496125000001</v>
      </c>
      <c r="K408" s="2"/>
    </row>
    <row r="409" spans="1:14">
      <c r="A409" s="74" t="s">
        <v>1876</v>
      </c>
      <c r="B409" s="14" t="s">
        <v>1498</v>
      </c>
      <c r="C409" s="32">
        <v>48</v>
      </c>
      <c r="D409" s="32">
        <v>5</v>
      </c>
      <c r="F409" s="33"/>
      <c r="G409" s="33"/>
      <c r="H409" s="33"/>
      <c r="I409" s="34">
        <f>(3.14159/4)*D409*D409*C409</f>
        <v>942.47699999999998</v>
      </c>
      <c r="J409" s="34">
        <f>3.14159*D409*((D409/2)+C409)</f>
        <v>793.25147500000003</v>
      </c>
      <c r="K409" s="2"/>
    </row>
    <row r="410" spans="1:14">
      <c r="A410" s="74" t="s">
        <v>1877</v>
      </c>
      <c r="B410" s="14" t="s">
        <v>1878</v>
      </c>
      <c r="F410" s="33"/>
      <c r="G410" s="33"/>
      <c r="H410" s="33"/>
      <c r="I410" s="34">
        <f>SUM(I407:I409)</f>
        <v>26012.3652</v>
      </c>
      <c r="J410" s="34">
        <f>SUM(J407:J409)</f>
        <v>7635.027749553371</v>
      </c>
      <c r="K410" s="2"/>
    </row>
    <row r="411" spans="1:14">
      <c r="A411" s="74" t="s">
        <v>1879</v>
      </c>
      <c r="B411" s="39" t="s">
        <v>1667</v>
      </c>
      <c r="C411" s="32">
        <v>40</v>
      </c>
      <c r="D411" s="32">
        <v>39</v>
      </c>
      <c r="E411" s="32">
        <v>35</v>
      </c>
      <c r="F411" s="33"/>
      <c r="G411" s="33"/>
      <c r="H411" s="33"/>
      <c r="I411" s="34">
        <f>(3.14159/6)*C411*D411*E411</f>
        <v>28588.468999999997</v>
      </c>
      <c r="J411" s="41">
        <f>((3.14159*D411)/2)*(D411+((C411^2)/(SQRT((C411^2)-(D411*E411))))*(ASIN(SQRT((C411^2)-(D411*E411))/C411)))</f>
        <v>4903.9542312407812</v>
      </c>
      <c r="K411" s="2"/>
    </row>
    <row r="412" spans="1:14">
      <c r="A412" s="73" t="s">
        <v>2169</v>
      </c>
      <c r="B412" s="14" t="s">
        <v>1677</v>
      </c>
      <c r="C412" s="32">
        <v>24</v>
      </c>
      <c r="D412" s="32">
        <v>19</v>
      </c>
      <c r="F412" s="33"/>
      <c r="G412" s="33"/>
      <c r="H412" s="33"/>
      <c r="I412" s="38">
        <f>(3.14159/6)*C412*D412*D412</f>
        <v>4536.4559600000002</v>
      </c>
      <c r="J412" s="34">
        <f>((3.14159*D412)/2)*(D412+((C412^2)/(SQRT((C412^2)-(D412^2))))*(ASIN(SQRT((C412^2)-(D412^2))/C412)))</f>
        <v>1337.6344727441794</v>
      </c>
      <c r="K412" s="2"/>
    </row>
    <row r="413" spans="1:14">
      <c r="A413" s="73" t="s">
        <v>1880</v>
      </c>
      <c r="B413" s="39" t="s">
        <v>1667</v>
      </c>
      <c r="C413" s="32">
        <v>13</v>
      </c>
      <c r="D413" s="32">
        <v>11</v>
      </c>
      <c r="E413" s="32">
        <v>5</v>
      </c>
      <c r="F413" s="33"/>
      <c r="G413" s="33"/>
      <c r="H413" s="33"/>
      <c r="I413" s="34">
        <f>(3.14159/6)*C413*D413*E413</f>
        <v>374.3728083333333</v>
      </c>
      <c r="J413" s="41">
        <f>((3.14159*D413)/2)*(D413+((C413^2)/(SQRT((C413^2)-(D413*E413))))*(ASIN(SQRT((C413^2)-(D413*E413))/C413)))</f>
        <v>453.63430418426827</v>
      </c>
      <c r="K413" s="2"/>
    </row>
    <row r="414" spans="1:14">
      <c r="A414" s="73" t="s">
        <v>2264</v>
      </c>
      <c r="B414" s="39" t="s">
        <v>1667</v>
      </c>
      <c r="C414" s="32">
        <v>13</v>
      </c>
      <c r="D414" s="32">
        <v>11</v>
      </c>
      <c r="E414" s="32">
        <v>5</v>
      </c>
      <c r="F414" s="33"/>
      <c r="G414" s="33"/>
      <c r="H414" s="33"/>
      <c r="I414" s="34">
        <f>(3.14159/6)*C414*D414*E414</f>
        <v>374.3728083333333</v>
      </c>
      <c r="J414" s="41">
        <f>((3.14159*D414)/2)*(D414+((C414^2)/(SQRT((C414^2)-(D414*E414))))*(ASIN(SQRT((C414^2)-(D414*E414))/C414)))</f>
        <v>453.63430418426827</v>
      </c>
      <c r="K414" s="2"/>
    </row>
    <row r="415" spans="1:14">
      <c r="A415" s="73" t="s">
        <v>1881</v>
      </c>
      <c r="B415" s="39" t="s">
        <v>1667</v>
      </c>
      <c r="C415" s="32">
        <v>33</v>
      </c>
      <c r="D415" s="32">
        <v>17</v>
      </c>
      <c r="E415" s="32">
        <v>8</v>
      </c>
      <c r="F415" s="33"/>
      <c r="G415" s="33"/>
      <c r="H415" s="33"/>
      <c r="I415" s="34">
        <f>(3.14159/6)*C415*D415*E415</f>
        <v>2349.9093199999998</v>
      </c>
      <c r="J415" s="41">
        <f>((3.14159*D415)/2)*(D415+((C415^2)/(SQRT((C415^2)-(D415*E415))))*(ASIN(SQRT((C415^2)-(D415*E415))/C415)))</f>
        <v>1593.4028352543044</v>
      </c>
      <c r="K415" s="2"/>
    </row>
    <row r="416" spans="1:14">
      <c r="A416" s="73" t="s">
        <v>1882</v>
      </c>
      <c r="B416" s="14" t="s">
        <v>1677</v>
      </c>
      <c r="C416" s="32">
        <v>24</v>
      </c>
      <c r="D416" s="32">
        <v>19</v>
      </c>
      <c r="F416" s="33"/>
      <c r="G416" s="33"/>
      <c r="H416" s="33"/>
      <c r="I416" s="38">
        <f>(3.14159/6)*C416*D416*D416</f>
        <v>4536.4559600000002</v>
      </c>
      <c r="J416" s="34">
        <f>((3.14159*D416)/2)*(D416+((C416^2)/(SQRT((C416^2)-(D416^2))))*(ASIN(SQRT((C416^2)-(D416^2))/C416)))</f>
        <v>1337.6344727441794</v>
      </c>
      <c r="K416" s="14"/>
    </row>
    <row r="417" spans="1:11">
      <c r="A417" s="73" t="s">
        <v>1941</v>
      </c>
      <c r="B417" s="2" t="s">
        <v>1747</v>
      </c>
      <c r="C417" s="32">
        <v>16</v>
      </c>
      <c r="D417" s="32">
        <v>4</v>
      </c>
      <c r="E417" s="32">
        <v>2</v>
      </c>
      <c r="F417" s="33"/>
      <c r="G417" s="33"/>
      <c r="H417" s="33"/>
      <c r="I417" s="34">
        <f>(3.14159/4)*D417*D417*(C417+(E417/2))</f>
        <v>213.62812</v>
      </c>
      <c r="J417" s="34">
        <f>3.14159*D417*(C417+E417)</f>
        <v>226.19448</v>
      </c>
      <c r="K417" s="2"/>
    </row>
    <row r="418" spans="1:11">
      <c r="A418" s="73" t="s">
        <v>2266</v>
      </c>
      <c r="B418" s="2" t="s">
        <v>1690</v>
      </c>
      <c r="C418" s="32">
        <v>6.5</v>
      </c>
      <c r="D418" s="32">
        <v>6</v>
      </c>
      <c r="F418" s="33"/>
      <c r="G418" s="33"/>
      <c r="H418" s="33"/>
      <c r="I418" s="34">
        <f>(3.14159/6)*D418*D418*C418</f>
        <v>122.52200999999998</v>
      </c>
      <c r="J418" s="34">
        <f>3.14159*(C418^2)</f>
        <v>132.73217750000001</v>
      </c>
      <c r="K418" s="2"/>
    </row>
    <row r="419" spans="1:11">
      <c r="A419" s="73" t="s">
        <v>1942</v>
      </c>
      <c r="B419" s="39" t="s">
        <v>1667</v>
      </c>
      <c r="C419" s="32">
        <v>13</v>
      </c>
      <c r="D419" s="32">
        <v>9</v>
      </c>
      <c r="E419" s="32">
        <v>9</v>
      </c>
      <c r="F419" s="33"/>
      <c r="G419" s="33"/>
      <c r="H419" s="33"/>
      <c r="I419" s="34">
        <f>(3.14159/6)*C419*D419*E419</f>
        <v>551.34904499999993</v>
      </c>
      <c r="J419" s="41">
        <f>((3.14159*D419)/2)*(D419+((C419^2)/(SQRT((C419^2)-(D419*E419))))*(ASIN(SQRT((C419^2)-(D419*E419))/C419)))</f>
        <v>332.54147778795624</v>
      </c>
      <c r="K419" s="2"/>
    </row>
    <row r="420" spans="1:11">
      <c r="A420" s="74" t="s">
        <v>1883</v>
      </c>
      <c r="B420" s="39" t="s">
        <v>1667</v>
      </c>
      <c r="C420" s="32">
        <v>13</v>
      </c>
      <c r="D420" s="32">
        <v>9</v>
      </c>
      <c r="E420" s="32">
        <v>9</v>
      </c>
      <c r="F420" s="33"/>
      <c r="G420" s="33"/>
      <c r="H420" s="33"/>
      <c r="I420" s="34">
        <f>(3.14159/6)*C420*D420*E420</f>
        <v>551.34904499999993</v>
      </c>
      <c r="J420" s="41">
        <f>((3.14159*D420)/2)*(D420+((C420^2)/(SQRT((C420^2)-(D420*E420))))*(ASIN(SQRT((C420^2)-(D420*E420))/C420)))</f>
        <v>332.54147778795624</v>
      </c>
      <c r="K420" s="2"/>
    </row>
    <row r="421" spans="1:11">
      <c r="A421" s="74" t="s">
        <v>1884</v>
      </c>
      <c r="B421" s="39" t="s">
        <v>1667</v>
      </c>
      <c r="C421" s="32">
        <v>35</v>
      </c>
      <c r="D421" s="32">
        <v>13</v>
      </c>
      <c r="E421" s="32">
        <v>10</v>
      </c>
      <c r="F421" s="33"/>
      <c r="G421" s="33"/>
      <c r="H421" s="33"/>
      <c r="I421" s="34">
        <f>(3.14159/6)*C421*D421*E421</f>
        <v>2382.3724166666666</v>
      </c>
      <c r="J421" s="41">
        <f>((3.14159*D421)/2)*(D421+((C421^2)/(SQRT((C421^2)-(D421*E421))))*(ASIN(SQRT((C421^2)-(D421*E421))/C421)))</f>
        <v>1202.0658695509358</v>
      </c>
      <c r="K421" s="2"/>
    </row>
    <row r="422" spans="1:11">
      <c r="A422" s="73" t="s">
        <v>1943</v>
      </c>
      <c r="B422" s="14" t="s">
        <v>1677</v>
      </c>
      <c r="C422" s="32">
        <v>24</v>
      </c>
      <c r="D422" s="32">
        <v>19</v>
      </c>
      <c r="F422" s="33"/>
      <c r="G422" s="33"/>
      <c r="H422" s="33"/>
      <c r="I422" s="38">
        <f>(3.14159/6)*C422*D422*D422</f>
        <v>4536.4559600000002</v>
      </c>
      <c r="J422" s="34">
        <f>((3.14159*D422)/2)*(D422+((C422^2)/(SQRT((C422^2)-(D422^2))))*(ASIN(SQRT((C422^2)-(D422^2))/C422)))</f>
        <v>1337.6344727441794</v>
      </c>
      <c r="K422" s="14"/>
    </row>
    <row r="423" spans="1:11">
      <c r="F423" s="33"/>
      <c r="G423" s="33"/>
      <c r="H423" s="33"/>
      <c r="I423" s="34"/>
      <c r="J423" s="34"/>
      <c r="K423" s="2"/>
    </row>
    <row r="424" spans="1:11" ht="15.75">
      <c r="A424" s="75" t="s">
        <v>475</v>
      </c>
      <c r="F424" s="33"/>
      <c r="G424" s="33"/>
      <c r="H424" s="33"/>
      <c r="I424" s="34"/>
      <c r="J424" s="34"/>
      <c r="K424" s="2"/>
    </row>
    <row r="425" spans="1:11">
      <c r="A425" s="76" t="s">
        <v>1885</v>
      </c>
      <c r="B425" s="39" t="s">
        <v>1693</v>
      </c>
      <c r="C425" s="32">
        <v>59</v>
      </c>
      <c r="D425" s="32">
        <v>5</v>
      </c>
      <c r="F425" s="33"/>
      <c r="G425" s="33"/>
      <c r="H425" s="33"/>
      <c r="I425" s="34">
        <f>(3.14159/6)*(D425*D425)*C425</f>
        <v>772.30754166666657</v>
      </c>
      <c r="J425" s="34">
        <f>((3.14159*D425)/2)*(D425+((C425^2)/(SQRT((C425^2)-(D425^2))))*(ASIN(SQRT((C425^2)-(D425^2))/C425)))</f>
        <v>730.32153642531318</v>
      </c>
      <c r="K425" s="2"/>
    </row>
    <row r="426" spans="1:11">
      <c r="A426" s="76" t="s">
        <v>1886</v>
      </c>
      <c r="B426" s="39" t="s">
        <v>1693</v>
      </c>
      <c r="C426" s="32">
        <v>10</v>
      </c>
      <c r="D426" s="32">
        <v>2</v>
      </c>
      <c r="F426" s="33"/>
      <c r="G426" s="33"/>
      <c r="H426" s="33"/>
      <c r="I426" s="34">
        <f>(3.14159/6)*(D426*D426)*C426</f>
        <v>20.94393333333333</v>
      </c>
      <c r="J426" s="34">
        <f>((3.14159*D426)/2)*(D426+((C426^2)/(SQRT((C426^2)-(D426^2))))*(ASIN(SQRT((C426^2)-(D426^2))/C426)))</f>
        <v>50.192467787337186</v>
      </c>
      <c r="K426" s="2"/>
    </row>
    <row r="427" spans="1:11">
      <c r="A427" s="76" t="s">
        <v>1887</v>
      </c>
      <c r="B427" s="24" t="s">
        <v>1693</v>
      </c>
      <c r="C427" s="32">
        <v>8</v>
      </c>
      <c r="D427" s="32">
        <v>5</v>
      </c>
      <c r="F427" s="33"/>
      <c r="G427" s="33"/>
      <c r="H427" s="33"/>
      <c r="I427" s="34">
        <f>(3.14159/6)*D427*D427*C427</f>
        <v>104.71966666666665</v>
      </c>
      <c r="J427" s="34">
        <f>((3.14159*D427)/2)*(D427+((C427^2)/(SQRT((C427^2)-(D427^2))))*(ASIN(SQRT((C427^2)-(D427^2))/C427)))</f>
        <v>111.36114703454835</v>
      </c>
      <c r="K427" s="2"/>
    </row>
    <row r="428" spans="1:11">
      <c r="F428" s="33"/>
      <c r="G428" s="33"/>
      <c r="H428" s="33"/>
      <c r="I428" s="34"/>
      <c r="J428" s="34"/>
      <c r="K428" s="2"/>
    </row>
    <row r="429" spans="1:11">
      <c r="F429" s="33"/>
      <c r="G429" s="33"/>
      <c r="H429" s="33"/>
      <c r="I429" s="34"/>
      <c r="J429" s="34"/>
      <c r="K429" s="2"/>
    </row>
    <row r="430" spans="1:11" ht="15.75">
      <c r="A430" s="43" t="s">
        <v>416</v>
      </c>
      <c r="F430" s="33"/>
      <c r="G430" s="33"/>
      <c r="H430" s="33"/>
      <c r="I430" s="34"/>
      <c r="J430" s="34"/>
      <c r="K430" s="2"/>
    </row>
    <row r="431" spans="1:11">
      <c r="A431" s="77" t="s">
        <v>2318</v>
      </c>
      <c r="B431" s="39" t="s">
        <v>1667</v>
      </c>
      <c r="C431" s="32">
        <v>33</v>
      </c>
      <c r="D431" s="32">
        <v>17</v>
      </c>
      <c r="E431" s="32">
        <v>8</v>
      </c>
      <c r="F431" s="33"/>
      <c r="G431" s="33"/>
      <c r="H431" s="33"/>
      <c r="I431" s="34">
        <f>(3.14159/6)*C431*D431*E431</f>
        <v>2349.9093199999998</v>
      </c>
      <c r="J431" s="41">
        <f>((3.14159*D431)/2)*(D431+((C431^2)/(SQRT((C431^2)-(D431*E431))))*(ASIN(SQRT((C431^2)-(D431*E431))/C431)))</f>
        <v>1593.4028352543044</v>
      </c>
      <c r="K431" s="2"/>
    </row>
    <row r="432" spans="1:11">
      <c r="A432" s="44" t="s">
        <v>1888</v>
      </c>
      <c r="B432" s="14" t="s">
        <v>1498</v>
      </c>
      <c r="C432" s="32">
        <v>11</v>
      </c>
      <c r="D432" s="32">
        <v>6</v>
      </c>
      <c r="F432" s="33"/>
      <c r="G432" s="33"/>
      <c r="H432" s="33"/>
      <c r="I432" s="34">
        <f>(3.14159/4)*D432*D432*C432</f>
        <v>311.01740999999998</v>
      </c>
      <c r="J432" s="34">
        <f>3.14159*D432*((D432/2)+C432)</f>
        <v>263.89355999999998</v>
      </c>
      <c r="K432" s="2"/>
    </row>
    <row r="433" spans="1:11">
      <c r="A433" s="77" t="s">
        <v>1889</v>
      </c>
      <c r="B433" s="14" t="s">
        <v>1514</v>
      </c>
      <c r="C433" s="32">
        <v>22</v>
      </c>
      <c r="D433" s="32">
        <v>22</v>
      </c>
      <c r="E433" s="32">
        <v>5</v>
      </c>
      <c r="F433" s="33"/>
      <c r="G433" s="33"/>
      <c r="H433" s="33"/>
      <c r="I433" s="34">
        <f>0.5*(C433*D433*E433)</f>
        <v>1210</v>
      </c>
      <c r="J433" s="34">
        <f>(C433*D433)+(3*(C433*E433))</f>
        <v>814</v>
      </c>
      <c r="K433" s="2"/>
    </row>
    <row r="434" spans="1:11">
      <c r="F434" s="33"/>
      <c r="G434" s="33"/>
      <c r="H434" s="33"/>
      <c r="I434" s="34"/>
      <c r="J434" s="34"/>
      <c r="K434" s="2"/>
    </row>
    <row r="435" spans="1:11" ht="15.75">
      <c r="A435" s="78" t="s">
        <v>1890</v>
      </c>
      <c r="F435" s="33"/>
      <c r="G435" s="33"/>
      <c r="H435" s="33"/>
      <c r="I435" s="34"/>
      <c r="J435" s="34"/>
      <c r="K435" s="2"/>
    </row>
    <row r="436" spans="1:11">
      <c r="A436" s="79" t="s">
        <v>1891</v>
      </c>
      <c r="B436" s="14" t="s">
        <v>1787</v>
      </c>
      <c r="C436" s="32">
        <v>10</v>
      </c>
      <c r="D436" s="32">
        <v>8</v>
      </c>
      <c r="F436" s="33"/>
      <c r="G436" s="33"/>
      <c r="H436" s="33"/>
      <c r="I436" s="34">
        <f>(3.14159/12)*C436*C436*(D436+C436)</f>
        <v>471.23849999999993</v>
      </c>
      <c r="J436" s="34">
        <f>(0.5*3.14159)*D436*(C436+D436)</f>
        <v>226.19448</v>
      </c>
      <c r="K436" s="2"/>
    </row>
    <row r="437" spans="1:11">
      <c r="A437" s="79" t="s">
        <v>1892</v>
      </c>
      <c r="B437" s="24" t="s">
        <v>1693</v>
      </c>
      <c r="C437" s="32">
        <v>8</v>
      </c>
      <c r="D437" s="32">
        <v>5</v>
      </c>
      <c r="F437" s="33"/>
      <c r="G437" s="33"/>
      <c r="H437" s="33"/>
      <c r="I437" s="34">
        <f>(3.14159/6)*D437*D437*C437</f>
        <v>104.71966666666665</v>
      </c>
      <c r="J437" s="34">
        <f>((3.14159*D437)/2)*(D437+((C437^2)/(SQRT((C437^2)-(D437^2))))*(ASIN(SQRT((C437^2)-(D437^2))/C437)))</f>
        <v>111.36114703454835</v>
      </c>
      <c r="K437" s="2"/>
    </row>
    <row r="438" spans="1:11" s="2" customFormat="1">
      <c r="A438" s="14"/>
      <c r="B438" s="24"/>
      <c r="C438" s="1"/>
      <c r="D438" s="1"/>
      <c r="E438" s="1"/>
      <c r="F438" s="18"/>
      <c r="G438" s="18"/>
      <c r="H438" s="18"/>
      <c r="I438" s="19"/>
      <c r="J438" s="19"/>
    </row>
    <row r="439" spans="1:11" ht="15.75">
      <c r="A439" s="102" t="s">
        <v>2207</v>
      </c>
      <c r="F439" s="33"/>
      <c r="G439" s="33"/>
      <c r="H439" s="33"/>
      <c r="I439" s="34"/>
      <c r="J439" s="34"/>
      <c r="K439" s="14" t="s">
        <v>2208</v>
      </c>
    </row>
    <row r="440" spans="1:11">
      <c r="A440" s="103" t="s">
        <v>2209</v>
      </c>
      <c r="B440" s="14" t="s">
        <v>2210</v>
      </c>
      <c r="C440" s="32">
        <v>10</v>
      </c>
      <c r="D440" s="32">
        <v>8</v>
      </c>
      <c r="F440" s="33"/>
      <c r="G440" s="33"/>
      <c r="H440" s="33"/>
      <c r="I440" s="34">
        <f>(3.14159/6)*D440*D440*C440</f>
        <v>335.10293333333328</v>
      </c>
      <c r="J440" s="34">
        <f>((3.14159*D440)/2)*(D440+((C440^2)/(SQRT((C440^2)-(D440^2))))*(ASIN(SQRT((C440^2)-(D440^2))/C440)))</f>
        <v>235.30532322492624</v>
      </c>
      <c r="K440" s="14" t="s">
        <v>2214</v>
      </c>
    </row>
    <row r="441" spans="1:11">
      <c r="F441" s="33"/>
      <c r="G441" s="33"/>
      <c r="H441" s="33"/>
      <c r="I441" s="34"/>
      <c r="J441" s="80"/>
      <c r="K441" s="2"/>
    </row>
    <row r="442" spans="1:11" ht="15.75">
      <c r="A442" s="97" t="s">
        <v>2147</v>
      </c>
      <c r="F442" s="33"/>
      <c r="G442" s="33"/>
      <c r="H442" s="33"/>
      <c r="I442" s="34"/>
      <c r="J442" s="80"/>
      <c r="K442" s="2"/>
    </row>
    <row r="443" spans="1:11">
      <c r="A443" s="98" t="s">
        <v>2380</v>
      </c>
      <c r="B443" s="2" t="s">
        <v>1693</v>
      </c>
      <c r="C443" s="32">
        <v>8</v>
      </c>
      <c r="D443" s="32">
        <v>5</v>
      </c>
      <c r="F443" s="33"/>
      <c r="G443" s="33"/>
      <c r="H443" s="33"/>
      <c r="I443" s="34">
        <f t="shared" ref="I443:I444" si="22">(3.14159/6)*D443*D443*C443</f>
        <v>104.71966666666665</v>
      </c>
      <c r="J443" s="34">
        <f t="shared" ref="J443:J444" si="23">((3.14159*D443)/2)*(D443+((C443^2)/(SQRT((C443^2)-(D443^2))))*(ASIN(SQRT((C443^2)-(D443^2))/C443)))</f>
        <v>111.36114703454835</v>
      </c>
      <c r="K443" s="2"/>
    </row>
    <row r="444" spans="1:11">
      <c r="A444" s="98" t="s">
        <v>2364</v>
      </c>
      <c r="B444" s="2" t="s">
        <v>1693</v>
      </c>
      <c r="C444" s="32">
        <v>8</v>
      </c>
      <c r="D444" s="32">
        <v>5</v>
      </c>
      <c r="F444" s="33"/>
      <c r="G444" s="33"/>
      <c r="H444" s="33"/>
      <c r="I444" s="34">
        <f t="shared" si="22"/>
        <v>104.71966666666665</v>
      </c>
      <c r="J444" s="34">
        <f t="shared" si="23"/>
        <v>111.36114703454835</v>
      </c>
      <c r="K444" s="2"/>
    </row>
    <row r="445" spans="1:11">
      <c r="A445" s="98" t="s">
        <v>2148</v>
      </c>
      <c r="B445" s="2" t="s">
        <v>1693</v>
      </c>
      <c r="C445" s="32">
        <v>8</v>
      </c>
      <c r="D445" s="32">
        <v>5</v>
      </c>
      <c r="F445" s="33"/>
      <c r="G445" s="33"/>
      <c r="H445" s="33"/>
      <c r="I445" s="34">
        <f>(3.14159/6)*D445*D445*C445</f>
        <v>104.71966666666665</v>
      </c>
      <c r="J445" s="34">
        <f>((3.14159*D445)/2)*(D445+((C445^2)/(SQRT((C445^2)-(D445^2))))*(ASIN(SQRT((C445^2)-(D445^2))/C445)))</f>
        <v>111.36114703454835</v>
      </c>
      <c r="K445" s="2"/>
    </row>
    <row r="446" spans="1:11">
      <c r="A446" s="98" t="s">
        <v>2369</v>
      </c>
      <c r="B446" s="2" t="s">
        <v>1693</v>
      </c>
      <c r="C446" s="32">
        <v>8</v>
      </c>
      <c r="D446" s="32">
        <v>5</v>
      </c>
      <c r="F446" s="33"/>
      <c r="G446" s="33"/>
      <c r="H446" s="33"/>
      <c r="I446" s="34">
        <f>(3.14159/6)*D446*D446*C446</f>
        <v>104.71966666666665</v>
      </c>
      <c r="J446" s="34">
        <f>((3.14159*D446)/2)*(D446+((C446^2)/(SQRT((C446^2)-(D446^2))))*(ASIN(SQRT((C446^2)-(D446^2))/C446)))</f>
        <v>111.36114703454835</v>
      </c>
      <c r="K446" s="2"/>
    </row>
    <row r="447" spans="1:11">
      <c r="F447" s="33"/>
      <c r="G447" s="33"/>
      <c r="H447" s="33"/>
      <c r="I447" s="34"/>
      <c r="J447" s="80"/>
      <c r="K447" s="2"/>
    </row>
    <row r="448" spans="1:11">
      <c r="F448" s="33"/>
      <c r="G448" s="33"/>
      <c r="H448" s="33"/>
      <c r="I448" s="34"/>
      <c r="J448" s="80"/>
      <c r="K448" s="2"/>
    </row>
    <row r="449" spans="6:11">
      <c r="F449" s="33"/>
      <c r="G449" s="33"/>
      <c r="H449" s="33"/>
      <c r="I449" s="34"/>
      <c r="J449" s="34"/>
      <c r="K449" s="2"/>
    </row>
    <row r="450" spans="6:11">
      <c r="F450" s="33"/>
      <c r="G450" s="33"/>
      <c r="H450" s="33"/>
      <c r="I450" s="34"/>
      <c r="J450" s="34"/>
      <c r="K450" s="2"/>
    </row>
    <row r="451" spans="6:11">
      <c r="F451" s="33"/>
      <c r="G451" s="33"/>
      <c r="H451" s="33"/>
      <c r="I451" s="34"/>
      <c r="J451" s="34"/>
      <c r="K451" s="2"/>
    </row>
    <row r="452" spans="6:11">
      <c r="F452" s="33"/>
      <c r="G452" s="33"/>
      <c r="H452" s="33"/>
      <c r="I452" s="34"/>
      <c r="J452" s="34"/>
      <c r="K452" s="2"/>
    </row>
    <row r="453" spans="6:11">
      <c r="F453" s="33"/>
      <c r="G453" s="33"/>
      <c r="H453" s="33"/>
      <c r="I453" s="34"/>
      <c r="J453" s="34"/>
      <c r="K453" s="2"/>
    </row>
    <row r="454" spans="6:11">
      <c r="F454" s="33"/>
      <c r="G454" s="33"/>
      <c r="H454" s="33"/>
      <c r="I454" s="34"/>
      <c r="J454" s="34"/>
      <c r="K454" s="2"/>
    </row>
    <row r="455" spans="6:11">
      <c r="F455" s="33"/>
      <c r="G455" s="33"/>
      <c r="H455" s="33"/>
      <c r="I455" s="34"/>
      <c r="J455" s="34"/>
      <c r="K455" s="2"/>
    </row>
    <row r="456" spans="6:11">
      <c r="F456" s="33"/>
      <c r="G456" s="33"/>
      <c r="H456" s="33"/>
      <c r="I456" s="34"/>
      <c r="J456" s="34"/>
      <c r="K456" s="2"/>
    </row>
    <row r="457" spans="6:11">
      <c r="F457" s="33"/>
      <c r="G457" s="33"/>
      <c r="H457" s="33"/>
      <c r="I457" s="34"/>
      <c r="J457" s="34"/>
      <c r="K457" s="2"/>
    </row>
    <row r="458" spans="6:11">
      <c r="F458" s="33"/>
      <c r="G458" s="33"/>
      <c r="H458" s="33"/>
      <c r="I458" s="34"/>
      <c r="J458" s="34"/>
      <c r="K458" s="2"/>
    </row>
    <row r="459" spans="6:11">
      <c r="F459" s="33"/>
      <c r="G459" s="33"/>
      <c r="H459" s="33"/>
      <c r="I459" s="34"/>
      <c r="J459" s="34"/>
      <c r="K459" s="2"/>
    </row>
    <row r="460" spans="6:11">
      <c r="F460" s="33"/>
      <c r="G460" s="33"/>
      <c r="H460" s="33"/>
      <c r="I460" s="34"/>
      <c r="J460" s="34"/>
      <c r="K460" s="2"/>
    </row>
    <row r="461" spans="6:11">
      <c r="F461" s="33"/>
      <c r="G461" s="33"/>
      <c r="H461" s="33"/>
      <c r="I461" s="34"/>
      <c r="J461" s="34"/>
      <c r="K461" s="2"/>
    </row>
    <row r="462" spans="6:11">
      <c r="F462" s="33"/>
      <c r="G462" s="33"/>
      <c r="H462" s="33"/>
      <c r="I462" s="34"/>
      <c r="J462" s="34"/>
      <c r="K462" s="2"/>
    </row>
    <row r="463" spans="6:11">
      <c r="F463" s="33"/>
      <c r="G463" s="33"/>
      <c r="H463" s="33"/>
      <c r="I463" s="34"/>
      <c r="J463" s="34"/>
      <c r="K463" s="2"/>
    </row>
    <row r="464" spans="6:11">
      <c r="F464" s="33"/>
      <c r="G464" s="33"/>
      <c r="H464" s="33"/>
      <c r="I464" s="34"/>
      <c r="J464" s="34"/>
      <c r="K464" s="2"/>
    </row>
    <row r="465" spans="6:11">
      <c r="F465" s="33"/>
      <c r="G465" s="33"/>
      <c r="H465" s="33"/>
      <c r="I465" s="34"/>
      <c r="J465" s="34"/>
      <c r="K465" s="2"/>
    </row>
    <row r="466" spans="6:11">
      <c r="F466" s="33"/>
      <c r="G466" s="33"/>
      <c r="H466" s="33"/>
      <c r="I466" s="34"/>
      <c r="J466" s="34"/>
      <c r="K466" s="2"/>
    </row>
    <row r="467" spans="6:11">
      <c r="F467" s="33"/>
      <c r="G467" s="33"/>
      <c r="H467" s="33"/>
      <c r="I467" s="34"/>
      <c r="J467" s="34"/>
      <c r="K467" s="2"/>
    </row>
    <row r="468" spans="6:11">
      <c r="F468" s="33"/>
      <c r="G468" s="33"/>
      <c r="H468" s="33"/>
      <c r="I468" s="34"/>
      <c r="J468" s="34"/>
      <c r="K468" s="2"/>
    </row>
    <row r="469" spans="6:11">
      <c r="F469" s="33"/>
      <c r="G469" s="33"/>
      <c r="H469" s="33"/>
      <c r="I469" s="34"/>
      <c r="J469" s="34"/>
      <c r="K469" s="2"/>
    </row>
    <row r="470" spans="6:11">
      <c r="F470" s="33"/>
      <c r="G470" s="33"/>
      <c r="H470" s="33"/>
      <c r="I470" s="34"/>
      <c r="J470" s="34"/>
      <c r="K470" s="2"/>
    </row>
    <row r="471" spans="6:11">
      <c r="F471" s="33"/>
      <c r="G471" s="33"/>
      <c r="H471" s="33"/>
      <c r="I471" s="34"/>
      <c r="J471" s="34"/>
      <c r="K471" s="2"/>
    </row>
    <row r="472" spans="6:11">
      <c r="F472" s="33"/>
      <c r="G472" s="33"/>
      <c r="H472" s="33"/>
      <c r="I472" s="34"/>
      <c r="J472" s="34"/>
      <c r="K472" s="2"/>
    </row>
    <row r="473" spans="6:11">
      <c r="F473" s="33"/>
      <c r="G473" s="33"/>
      <c r="H473" s="33"/>
      <c r="I473" s="34"/>
      <c r="J473" s="34"/>
      <c r="K473" s="2"/>
    </row>
    <row r="474" spans="6:11">
      <c r="F474" s="33"/>
      <c r="G474" s="33"/>
      <c r="H474" s="33"/>
      <c r="I474" s="34"/>
      <c r="J474" s="34"/>
      <c r="K474" s="2"/>
    </row>
    <row r="475" spans="6:11">
      <c r="F475" s="33"/>
      <c r="G475" s="33"/>
      <c r="H475" s="33"/>
      <c r="I475" s="34"/>
      <c r="J475" s="34"/>
      <c r="K475" s="2"/>
    </row>
    <row r="476" spans="6:11">
      <c r="F476" s="33"/>
      <c r="G476" s="33"/>
      <c r="H476" s="33"/>
      <c r="I476" s="34"/>
      <c r="J476" s="34"/>
      <c r="K476" s="2"/>
    </row>
    <row r="477" spans="6:11">
      <c r="F477" s="33"/>
      <c r="G477" s="33"/>
      <c r="H477" s="33"/>
      <c r="I477" s="34"/>
      <c r="J477" s="34"/>
      <c r="K477" s="2"/>
    </row>
    <row r="478" spans="6:11">
      <c r="F478" s="33"/>
      <c r="G478" s="33"/>
      <c r="H478" s="33"/>
      <c r="I478" s="34"/>
      <c r="J478" s="34"/>
      <c r="K478" s="2"/>
    </row>
    <row r="479" spans="6:11">
      <c r="F479" s="33"/>
      <c r="G479" s="33"/>
      <c r="H479" s="33"/>
      <c r="I479" s="34"/>
      <c r="J479" s="34"/>
      <c r="K479" s="2"/>
    </row>
    <row r="480" spans="6:11">
      <c r="F480" s="33"/>
      <c r="G480" s="33"/>
      <c r="H480" s="33"/>
      <c r="I480" s="34"/>
      <c r="J480" s="34"/>
      <c r="K480" s="2"/>
    </row>
    <row r="481" spans="6:11">
      <c r="F481" s="33"/>
      <c r="G481" s="33"/>
      <c r="H481" s="33"/>
      <c r="I481" s="34"/>
      <c r="J481" s="34"/>
      <c r="K481" s="2"/>
    </row>
    <row r="482" spans="6:11">
      <c r="F482" s="33"/>
      <c r="G482" s="33"/>
      <c r="H482" s="33"/>
      <c r="I482" s="34"/>
      <c r="J482" s="34"/>
      <c r="K482" s="2"/>
    </row>
    <row r="483" spans="6:11">
      <c r="F483" s="33"/>
      <c r="G483" s="33"/>
      <c r="H483" s="33"/>
      <c r="I483" s="34"/>
      <c r="J483" s="34"/>
      <c r="K483" s="2"/>
    </row>
    <row r="484" spans="6:11">
      <c r="F484" s="33"/>
      <c r="G484" s="33"/>
      <c r="H484" s="33"/>
      <c r="I484" s="34"/>
      <c r="J484" s="34"/>
      <c r="K484" s="2"/>
    </row>
    <row r="485" spans="6:11">
      <c r="F485" s="33"/>
      <c r="G485" s="33"/>
      <c r="H485" s="33"/>
      <c r="I485" s="34"/>
      <c r="J485" s="34"/>
      <c r="K485" s="2"/>
    </row>
    <row r="486" spans="6:11">
      <c r="F486" s="33"/>
      <c r="G486" s="33"/>
      <c r="H486" s="33"/>
      <c r="I486" s="34"/>
      <c r="J486" s="34"/>
      <c r="K486" s="2"/>
    </row>
    <row r="487" spans="6:11">
      <c r="F487" s="33"/>
      <c r="G487" s="33"/>
      <c r="H487" s="33"/>
      <c r="I487" s="34"/>
      <c r="J487" s="34"/>
      <c r="K487" s="2"/>
    </row>
    <row r="488" spans="6:11">
      <c r="F488" s="33"/>
      <c r="G488" s="33"/>
      <c r="H488" s="33"/>
      <c r="I488" s="34"/>
      <c r="J488" s="34"/>
      <c r="K488" s="2"/>
    </row>
    <row r="489" spans="6:11">
      <c r="F489" s="33"/>
      <c r="G489" s="33"/>
      <c r="H489" s="33"/>
      <c r="I489" s="34"/>
      <c r="J489" s="34"/>
      <c r="K489" s="2"/>
    </row>
    <row r="490" spans="6:11">
      <c r="F490" s="33"/>
      <c r="G490" s="33"/>
      <c r="H490" s="33"/>
      <c r="I490" s="34"/>
      <c r="J490" s="34"/>
      <c r="K490" s="2"/>
    </row>
    <row r="491" spans="6:11">
      <c r="F491" s="33"/>
      <c r="G491" s="33"/>
      <c r="H491" s="33"/>
      <c r="I491" s="34"/>
      <c r="J491" s="34"/>
      <c r="K491" s="2"/>
    </row>
    <row r="492" spans="6:11">
      <c r="F492" s="33"/>
      <c r="G492" s="33"/>
      <c r="H492" s="33"/>
      <c r="I492" s="34"/>
      <c r="J492" s="34"/>
      <c r="K492" s="2"/>
    </row>
    <row r="493" spans="6:11">
      <c r="F493" s="33"/>
      <c r="G493" s="33"/>
      <c r="H493" s="33"/>
      <c r="I493" s="34"/>
      <c r="J493" s="34"/>
      <c r="K493" s="2"/>
    </row>
    <row r="494" spans="6:11">
      <c r="F494" s="33"/>
      <c r="G494" s="33"/>
      <c r="H494" s="33"/>
      <c r="I494" s="34"/>
      <c r="J494" s="34"/>
      <c r="K494" s="2"/>
    </row>
    <row r="495" spans="6:11">
      <c r="F495" s="33"/>
      <c r="G495" s="33"/>
      <c r="H495" s="33"/>
      <c r="I495" s="34"/>
      <c r="J495" s="34"/>
      <c r="K495" s="2"/>
    </row>
    <row r="496" spans="6:11">
      <c r="F496" s="33"/>
      <c r="G496" s="33"/>
      <c r="H496" s="33"/>
      <c r="I496" s="34"/>
      <c r="J496" s="34"/>
      <c r="K496" s="2"/>
    </row>
    <row r="497" spans="6:11">
      <c r="F497" s="33"/>
      <c r="G497" s="33"/>
      <c r="H497" s="33"/>
      <c r="I497" s="34"/>
      <c r="J497" s="34"/>
      <c r="K497" s="2"/>
    </row>
    <row r="498" spans="6:11">
      <c r="F498" s="33"/>
      <c r="G498" s="33"/>
      <c r="H498" s="33"/>
      <c r="I498" s="34"/>
      <c r="J498" s="34"/>
      <c r="K498" s="2"/>
    </row>
    <row r="499" spans="6:11">
      <c r="F499" s="33"/>
      <c r="G499" s="33"/>
      <c r="H499" s="33"/>
      <c r="I499" s="34"/>
      <c r="J499" s="34"/>
      <c r="K499" s="2"/>
    </row>
    <row r="500" spans="6:11">
      <c r="F500" s="33"/>
      <c r="G500" s="33"/>
      <c r="H500" s="33"/>
      <c r="I500" s="34"/>
      <c r="J500" s="34"/>
      <c r="K500" s="2"/>
    </row>
    <row r="501" spans="6:11">
      <c r="F501" s="33"/>
      <c r="G501" s="33"/>
      <c r="H501" s="33"/>
      <c r="I501" s="34"/>
      <c r="J501" s="34"/>
      <c r="K501" s="2"/>
    </row>
    <row r="502" spans="6:11">
      <c r="K502" s="2"/>
    </row>
    <row r="503" spans="6:11">
      <c r="K503" s="2"/>
    </row>
    <row r="504" spans="6:11">
      <c r="K504" s="2"/>
    </row>
    <row r="505" spans="6:11">
      <c r="K505" s="2"/>
    </row>
    <row r="506" spans="6:11">
      <c r="K506" s="2"/>
    </row>
    <row r="507" spans="6:11">
      <c r="K507" s="2"/>
    </row>
    <row r="508" spans="6:11">
      <c r="K508" s="2"/>
    </row>
    <row r="509" spans="6:11">
      <c r="K509" s="2"/>
    </row>
    <row r="510" spans="6:11">
      <c r="K510" s="2"/>
    </row>
    <row r="511" spans="6:11">
      <c r="K511" s="2"/>
    </row>
    <row r="512" spans="6:11">
      <c r="K512" s="2"/>
    </row>
    <row r="513" spans="11:11">
      <c r="K513" s="2"/>
    </row>
    <row r="514" spans="11:11">
      <c r="K514" s="2"/>
    </row>
    <row r="515" spans="11:11">
      <c r="K515" s="2"/>
    </row>
    <row r="516" spans="11:11">
      <c r="K516" s="2"/>
    </row>
    <row r="517" spans="11:11">
      <c r="K517" s="2"/>
    </row>
    <row r="518" spans="11:11">
      <c r="K518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S1442"/>
  <sheetViews>
    <sheetView workbookViewId="0">
      <pane ySplit="1" topLeftCell="A2" activePane="bottomLeft" state="frozen"/>
      <selection pane="bottomLeft" activeCell="I13" sqref="I13:I22"/>
    </sheetView>
  </sheetViews>
  <sheetFormatPr defaultRowHeight="12.75"/>
  <cols>
    <col min="1" max="1" width="25.85546875" customWidth="1"/>
    <col min="2" max="3" width="11.42578125" style="7" customWidth="1"/>
    <col min="4" max="5" width="9.140625" style="7" customWidth="1"/>
    <col min="6" max="6" width="11.7109375" style="7" customWidth="1"/>
    <col min="7" max="7" width="5.42578125" style="7" customWidth="1"/>
    <col min="8" max="8" width="6" style="7" customWidth="1"/>
    <col min="9" max="9" width="11.85546875" style="8" customWidth="1"/>
    <col min="10" max="10" width="10.7109375" style="26" customWidth="1"/>
    <col min="11" max="11" width="10.7109375" style="8" customWidth="1"/>
    <col min="12" max="12" width="10.7109375" style="26" customWidth="1"/>
    <col min="13" max="13" width="10.7109375" style="8" customWidth="1"/>
    <col min="14" max="19" width="10.7109375" style="7" customWidth="1"/>
  </cols>
  <sheetData>
    <row r="1" spans="1:19" ht="41.25" customHeight="1" thickBot="1">
      <c r="A1" s="3" t="s">
        <v>1464</v>
      </c>
      <c r="B1" s="3" t="s">
        <v>1466</v>
      </c>
      <c r="C1" s="84" t="s">
        <v>1895</v>
      </c>
      <c r="D1" s="84" t="s">
        <v>1896</v>
      </c>
      <c r="E1" s="84" t="s">
        <v>1897</v>
      </c>
      <c r="F1" s="84" t="s">
        <v>1494</v>
      </c>
      <c r="G1" s="84" t="s">
        <v>1266</v>
      </c>
      <c r="H1" s="84" t="s">
        <v>1267</v>
      </c>
      <c r="I1" s="86" t="s">
        <v>1899</v>
      </c>
      <c r="J1" s="85" t="s">
        <v>1479</v>
      </c>
      <c r="K1" s="85" t="s">
        <v>1480</v>
      </c>
      <c r="L1" s="85" t="s">
        <v>1481</v>
      </c>
      <c r="M1" s="85" t="s">
        <v>1482</v>
      </c>
      <c r="N1" s="85" t="s">
        <v>1483</v>
      </c>
      <c r="O1" s="85" t="s">
        <v>1484</v>
      </c>
      <c r="P1" s="85" t="s">
        <v>1485</v>
      </c>
      <c r="Q1" s="85" t="s">
        <v>1486</v>
      </c>
      <c r="R1" s="85" t="s">
        <v>1487</v>
      </c>
      <c r="S1" s="85" t="s">
        <v>1488</v>
      </c>
    </row>
    <row r="2" spans="1:19" ht="13.5" thickTop="1">
      <c r="A2" s="20" t="s">
        <v>44</v>
      </c>
      <c r="B2" s="15" t="s">
        <v>1467</v>
      </c>
      <c r="C2" s="7">
        <v>14</v>
      </c>
      <c r="D2" s="7">
        <v>6</v>
      </c>
      <c r="E2" s="7">
        <v>2</v>
      </c>
      <c r="I2" s="91">
        <f>(3.14159/4)*C2*D2*E2</f>
        <v>131.94677999999999</v>
      </c>
      <c r="J2" s="26">
        <v>131.94677999999999</v>
      </c>
      <c r="K2" s="26">
        <v>153.15251249999997</v>
      </c>
      <c r="L2" s="26">
        <v>138.22996000000001</v>
      </c>
      <c r="M2" s="26">
        <v>131.94677999999999</v>
      </c>
      <c r="N2" s="26">
        <v>102.10167499999999</v>
      </c>
      <c r="O2" s="26">
        <v>113.09723999999999</v>
      </c>
      <c r="P2" s="26">
        <v>87.964519999999993</v>
      </c>
      <c r="Q2" s="26">
        <v>214.41351749999998</v>
      </c>
      <c r="R2" s="26">
        <v>131.94677999999999</v>
      </c>
      <c r="S2" s="26">
        <v>87.964519999999993</v>
      </c>
    </row>
    <row r="3" spans="1:19">
      <c r="C3" s="7">
        <v>13</v>
      </c>
      <c r="D3" s="7">
        <v>5</v>
      </c>
      <c r="E3" s="7">
        <v>3</v>
      </c>
      <c r="I3" s="91">
        <f t="shared" ref="I3:I11" si="0">(3.14159/4)*C3*D3*E3</f>
        <v>153.15251249999997</v>
      </c>
      <c r="K3" s="7"/>
      <c r="M3" s="88"/>
      <c r="N3" s="15"/>
      <c r="O3" s="11"/>
      <c r="P3" s="11"/>
      <c r="Q3" s="11"/>
      <c r="R3" s="11"/>
      <c r="S3" s="11"/>
    </row>
    <row r="4" spans="1:19">
      <c r="C4" s="7">
        <v>11</v>
      </c>
      <c r="D4" s="7">
        <v>8</v>
      </c>
      <c r="E4" s="7">
        <v>2</v>
      </c>
      <c r="I4" s="91">
        <f t="shared" si="0"/>
        <v>138.22996000000001</v>
      </c>
      <c r="K4" s="7"/>
      <c r="M4" s="88"/>
      <c r="N4" s="15"/>
      <c r="O4" s="11"/>
      <c r="P4" s="11"/>
      <c r="Q4" s="11"/>
      <c r="R4" s="11"/>
      <c r="S4" s="11"/>
    </row>
    <row r="5" spans="1:19">
      <c r="C5" s="7">
        <v>14</v>
      </c>
      <c r="D5" s="7">
        <v>6</v>
      </c>
      <c r="E5" s="7">
        <v>2</v>
      </c>
      <c r="I5" s="91">
        <f t="shared" si="0"/>
        <v>131.94677999999999</v>
      </c>
      <c r="K5" s="7"/>
      <c r="M5" s="88"/>
      <c r="N5" s="15"/>
      <c r="O5" s="11"/>
      <c r="P5" s="11"/>
      <c r="Q5" s="11"/>
      <c r="R5" s="11"/>
      <c r="S5" s="11"/>
    </row>
    <row r="6" spans="1:19">
      <c r="C6" s="7">
        <v>13</v>
      </c>
      <c r="D6" s="7">
        <v>5</v>
      </c>
      <c r="E6" s="7">
        <v>2</v>
      </c>
      <c r="I6" s="91">
        <f t="shared" si="0"/>
        <v>102.10167499999999</v>
      </c>
      <c r="K6" s="7"/>
      <c r="M6" s="88"/>
      <c r="N6" s="15"/>
      <c r="O6" s="11"/>
      <c r="P6" s="11"/>
      <c r="Q6" s="11"/>
      <c r="R6" s="11"/>
      <c r="S6" s="11"/>
    </row>
    <row r="7" spans="1:19">
      <c r="C7" s="7">
        <v>12</v>
      </c>
      <c r="D7" s="7">
        <v>6</v>
      </c>
      <c r="E7" s="7">
        <v>2</v>
      </c>
      <c r="I7" s="91">
        <f t="shared" si="0"/>
        <v>113.09723999999999</v>
      </c>
      <c r="K7" s="7"/>
      <c r="M7" s="88"/>
      <c r="N7" s="15"/>
      <c r="O7" s="11"/>
      <c r="P7" s="11"/>
      <c r="Q7" s="11"/>
      <c r="R7" s="11"/>
      <c r="S7" s="11"/>
    </row>
    <row r="8" spans="1:19">
      <c r="C8" s="7">
        <v>14</v>
      </c>
      <c r="D8" s="7">
        <v>4</v>
      </c>
      <c r="E8" s="7">
        <v>2</v>
      </c>
      <c r="I8" s="91">
        <f t="shared" si="0"/>
        <v>87.964519999999993</v>
      </c>
      <c r="K8" s="7"/>
      <c r="M8" s="88"/>
      <c r="N8" s="15"/>
      <c r="O8" s="11"/>
      <c r="P8" s="11"/>
      <c r="Q8" s="11"/>
      <c r="R8" s="11"/>
      <c r="S8" s="11"/>
    </row>
    <row r="9" spans="1:19">
      <c r="C9" s="7">
        <v>13</v>
      </c>
      <c r="D9" s="7">
        <v>7</v>
      </c>
      <c r="E9" s="7">
        <v>3</v>
      </c>
      <c r="I9" s="91">
        <f t="shared" si="0"/>
        <v>214.41351749999998</v>
      </c>
      <c r="K9" s="7"/>
      <c r="M9" s="88"/>
      <c r="N9" s="15"/>
      <c r="O9" s="11"/>
      <c r="P9" s="11"/>
      <c r="Q9" s="11"/>
      <c r="R9" s="11"/>
      <c r="S9" s="11"/>
    </row>
    <row r="10" spans="1:19">
      <c r="C10" s="7">
        <v>14</v>
      </c>
      <c r="D10" s="7">
        <v>6</v>
      </c>
      <c r="E10" s="7">
        <v>2</v>
      </c>
      <c r="I10" s="91">
        <f t="shared" si="0"/>
        <v>131.94677999999999</v>
      </c>
      <c r="K10" s="7"/>
      <c r="M10" s="88"/>
      <c r="N10" s="15"/>
      <c r="O10" s="11"/>
      <c r="P10" s="11"/>
      <c r="Q10" s="11"/>
      <c r="R10" s="11"/>
      <c r="S10" s="11"/>
    </row>
    <row r="11" spans="1:19">
      <c r="C11" s="7">
        <v>14</v>
      </c>
      <c r="D11" s="7">
        <v>4</v>
      </c>
      <c r="E11" s="7">
        <v>2</v>
      </c>
      <c r="I11" s="91">
        <f t="shared" si="0"/>
        <v>87.964519999999993</v>
      </c>
      <c r="K11" s="7"/>
      <c r="M11" s="88"/>
      <c r="N11" s="15"/>
      <c r="O11" s="11"/>
      <c r="P11" s="11"/>
      <c r="Q11" s="11"/>
      <c r="R11" s="11"/>
      <c r="S11" s="11"/>
    </row>
    <row r="12" spans="1:19">
      <c r="I12" s="7"/>
      <c r="K12" s="7"/>
      <c r="M12" s="88"/>
      <c r="N12" s="15"/>
      <c r="O12" s="11"/>
      <c r="P12" s="11"/>
      <c r="Q12" s="11"/>
      <c r="R12" s="11"/>
      <c r="S12" s="11"/>
    </row>
    <row r="13" spans="1:19">
      <c r="A13" s="37" t="s">
        <v>1415</v>
      </c>
      <c r="B13" s="15" t="s">
        <v>1468</v>
      </c>
      <c r="C13" s="7">
        <v>0.8</v>
      </c>
      <c r="I13" s="91">
        <f>(3.14159/6)*C13*C13*C13</f>
        <v>0.26808234666666664</v>
      </c>
      <c r="J13" s="26">
        <v>0.26808234666666664</v>
      </c>
      <c r="K13" s="26">
        <v>0.26808234666666664</v>
      </c>
      <c r="L13" s="26">
        <v>0.26808234666666664</v>
      </c>
      <c r="M13" s="25">
        <v>0.26808234666666664</v>
      </c>
      <c r="N13" s="83">
        <v>0.26808234666666664</v>
      </c>
      <c r="O13" s="25">
        <v>0.18</v>
      </c>
      <c r="P13" s="25">
        <v>0.18</v>
      </c>
      <c r="Q13" s="25">
        <v>0.18</v>
      </c>
      <c r="R13" s="25">
        <v>0.18</v>
      </c>
      <c r="S13" s="25">
        <v>0.18</v>
      </c>
    </row>
    <row r="14" spans="1:19">
      <c r="C14" s="7">
        <v>0.8</v>
      </c>
      <c r="I14" s="91">
        <f t="shared" ref="I14:I22" si="1">(3.14159/6)*C14*C14*C14</f>
        <v>0.26808234666666664</v>
      </c>
      <c r="K14" s="7"/>
      <c r="M14" s="88"/>
      <c r="N14" s="15"/>
      <c r="O14" s="11"/>
      <c r="P14" s="11"/>
      <c r="Q14" s="11"/>
      <c r="R14" s="11"/>
      <c r="S14" s="11"/>
    </row>
    <row r="15" spans="1:19">
      <c r="C15" s="7">
        <v>0.8</v>
      </c>
      <c r="I15" s="91">
        <f t="shared" si="1"/>
        <v>0.26808234666666664</v>
      </c>
      <c r="K15" s="7"/>
      <c r="M15" s="88"/>
      <c r="N15" s="15"/>
      <c r="O15" s="11"/>
      <c r="P15" s="11"/>
      <c r="Q15" s="11"/>
      <c r="R15" s="11"/>
      <c r="S15" s="11"/>
    </row>
    <row r="16" spans="1:19">
      <c r="C16" s="7">
        <v>0.8</v>
      </c>
      <c r="I16" s="91">
        <f t="shared" si="1"/>
        <v>0.26808234666666664</v>
      </c>
      <c r="K16" s="7"/>
      <c r="M16" s="88"/>
      <c r="N16" s="15"/>
      <c r="O16" s="11"/>
      <c r="P16" s="11"/>
      <c r="Q16" s="11"/>
      <c r="R16" s="11"/>
      <c r="S16" s="11"/>
    </row>
    <row r="17" spans="3:19">
      <c r="C17" s="7">
        <v>0.8</v>
      </c>
      <c r="I17" s="91">
        <f t="shared" si="1"/>
        <v>0.26808234666666664</v>
      </c>
      <c r="K17" s="7"/>
      <c r="M17" s="88"/>
      <c r="N17" s="15"/>
      <c r="O17" s="11"/>
      <c r="P17" s="11"/>
      <c r="Q17" s="11"/>
      <c r="R17" s="11"/>
      <c r="S17" s="11"/>
    </row>
    <row r="18" spans="3:19">
      <c r="C18" s="7">
        <v>0.5</v>
      </c>
      <c r="I18" s="91">
        <f t="shared" si="1"/>
        <v>6.544979166666666E-2</v>
      </c>
      <c r="K18" s="26"/>
      <c r="M18" s="25"/>
      <c r="N18" s="83"/>
      <c r="O18" s="25"/>
      <c r="P18" s="25"/>
      <c r="Q18" s="25"/>
      <c r="R18" s="25"/>
      <c r="S18" s="25"/>
    </row>
    <row r="19" spans="3:19">
      <c r="C19" s="7">
        <v>0.5</v>
      </c>
      <c r="I19" s="91">
        <f t="shared" si="1"/>
        <v>6.544979166666666E-2</v>
      </c>
      <c r="K19" s="7"/>
      <c r="M19" s="88"/>
      <c r="N19" s="15"/>
      <c r="O19" s="11"/>
      <c r="P19" s="11"/>
      <c r="Q19" s="11"/>
      <c r="R19" s="11"/>
      <c r="S19" s="11"/>
    </row>
    <row r="20" spans="3:19">
      <c r="C20" s="7">
        <v>0.5</v>
      </c>
      <c r="I20" s="91">
        <f t="shared" si="1"/>
        <v>6.544979166666666E-2</v>
      </c>
      <c r="K20" s="7"/>
      <c r="M20" s="88"/>
      <c r="N20" s="15"/>
      <c r="O20" s="11"/>
      <c r="P20" s="11"/>
      <c r="Q20" s="11"/>
      <c r="R20" s="11"/>
      <c r="S20" s="11"/>
    </row>
    <row r="21" spans="3:19">
      <c r="C21" s="7">
        <v>0.5</v>
      </c>
      <c r="I21" s="91">
        <f t="shared" si="1"/>
        <v>6.544979166666666E-2</v>
      </c>
      <c r="K21" s="7"/>
      <c r="M21" s="88"/>
      <c r="N21" s="15"/>
      <c r="O21" s="11"/>
      <c r="P21" s="11"/>
      <c r="Q21" s="11"/>
      <c r="R21" s="11"/>
      <c r="S21" s="11"/>
    </row>
    <row r="22" spans="3:19">
      <c r="C22" s="7">
        <v>0.5</v>
      </c>
      <c r="I22" s="91">
        <f t="shared" si="1"/>
        <v>6.544979166666666E-2</v>
      </c>
      <c r="K22" s="7"/>
      <c r="M22" s="88"/>
      <c r="N22" s="15"/>
      <c r="O22" s="11"/>
      <c r="P22" s="11"/>
      <c r="Q22" s="11"/>
      <c r="R22" s="11"/>
      <c r="S22" s="11"/>
    </row>
    <row r="23" spans="3:19">
      <c r="C23" s="7">
        <f>AVERAGE(C13:C22)</f>
        <v>0.65</v>
      </c>
      <c r="I23" s="26"/>
      <c r="K23" s="7"/>
      <c r="M23" s="88"/>
      <c r="N23" s="15"/>
      <c r="O23" s="11"/>
      <c r="P23" s="11"/>
      <c r="Q23" s="11"/>
      <c r="R23" s="11"/>
      <c r="S23" s="11"/>
    </row>
    <row r="24" spans="3:19">
      <c r="I24" s="7"/>
      <c r="K24" s="7"/>
      <c r="M24" s="88"/>
      <c r="N24" s="15"/>
      <c r="O24" s="11"/>
      <c r="P24" s="11"/>
      <c r="Q24" s="11"/>
      <c r="R24" s="11"/>
      <c r="S24" s="11"/>
    </row>
    <row r="25" spans="3:19">
      <c r="I25" s="7"/>
      <c r="K25" s="7"/>
      <c r="M25" s="88"/>
      <c r="N25" s="15"/>
      <c r="O25" s="11"/>
      <c r="P25" s="11"/>
      <c r="Q25" s="11"/>
      <c r="R25" s="11"/>
      <c r="S25" s="11"/>
    </row>
    <row r="26" spans="3:19">
      <c r="I26" s="7"/>
      <c r="K26" s="7"/>
      <c r="M26" s="88"/>
      <c r="N26" s="15"/>
      <c r="O26" s="11"/>
      <c r="P26" s="11"/>
      <c r="Q26" s="11"/>
      <c r="R26" s="11"/>
      <c r="S26" s="11"/>
    </row>
    <row r="27" spans="3:19">
      <c r="I27" s="7"/>
      <c r="K27" s="7"/>
      <c r="M27" s="88"/>
      <c r="N27" s="15"/>
      <c r="O27" s="15"/>
      <c r="P27" s="15"/>
      <c r="Q27" s="15"/>
      <c r="R27" s="15"/>
      <c r="S27" s="15"/>
    </row>
    <row r="28" spans="3:19">
      <c r="I28" s="7"/>
      <c r="K28" s="7"/>
      <c r="M28" s="88"/>
      <c r="N28" s="15"/>
      <c r="O28" s="11"/>
      <c r="P28" s="11"/>
      <c r="Q28" s="11"/>
      <c r="R28" s="11"/>
      <c r="S28" s="11"/>
    </row>
    <row r="29" spans="3:19">
      <c r="I29" s="7"/>
      <c r="K29" s="7"/>
      <c r="M29" s="88"/>
      <c r="N29" s="15"/>
      <c r="O29" s="11"/>
      <c r="P29" s="11"/>
      <c r="Q29" s="11"/>
      <c r="R29" s="11"/>
      <c r="S29" s="11"/>
    </row>
    <row r="30" spans="3:19">
      <c r="I30" s="7"/>
      <c r="K30" s="7"/>
      <c r="M30" s="88"/>
      <c r="N30" s="15"/>
      <c r="O30" s="11"/>
      <c r="P30" s="11"/>
      <c r="Q30" s="11"/>
      <c r="R30" s="11"/>
      <c r="S30" s="11"/>
    </row>
    <row r="31" spans="3:19">
      <c r="I31" s="7"/>
      <c r="K31" s="7"/>
      <c r="M31" s="88"/>
      <c r="N31" s="15"/>
      <c r="O31" s="11"/>
      <c r="P31" s="11"/>
      <c r="Q31" s="11"/>
      <c r="R31" s="11"/>
      <c r="S31" s="11"/>
    </row>
    <row r="32" spans="3:19">
      <c r="I32" s="7"/>
      <c r="K32" s="7"/>
      <c r="M32" s="88"/>
      <c r="N32" s="15"/>
      <c r="O32" s="11"/>
      <c r="P32" s="11"/>
      <c r="Q32" s="11"/>
      <c r="R32" s="11"/>
      <c r="S32" s="11"/>
    </row>
    <row r="33" spans="9:19">
      <c r="I33" s="7"/>
      <c r="K33" s="7"/>
      <c r="M33" s="88"/>
      <c r="N33" s="15"/>
      <c r="O33" s="11"/>
      <c r="P33" s="11"/>
      <c r="Q33" s="11"/>
      <c r="R33" s="11"/>
      <c r="S33" s="11"/>
    </row>
    <row r="34" spans="9:19">
      <c r="I34" s="7"/>
      <c r="K34" s="7"/>
      <c r="M34" s="88"/>
      <c r="N34" s="15"/>
      <c r="O34" s="11"/>
      <c r="P34" s="11"/>
      <c r="Q34" s="11"/>
      <c r="R34" s="11"/>
      <c r="S34" s="11"/>
    </row>
    <row r="35" spans="9:19">
      <c r="I35" s="7"/>
      <c r="K35" s="7"/>
      <c r="M35" s="88"/>
      <c r="N35" s="15"/>
      <c r="O35" s="11"/>
      <c r="P35" s="11"/>
      <c r="Q35" s="11"/>
      <c r="R35" s="11"/>
      <c r="S35" s="11"/>
    </row>
    <row r="36" spans="9:19">
      <c r="I36" s="7"/>
      <c r="K36" s="7"/>
      <c r="M36" s="88"/>
      <c r="N36" s="15"/>
      <c r="O36" s="11"/>
      <c r="P36" s="11"/>
      <c r="Q36" s="11"/>
      <c r="R36" s="11"/>
      <c r="S36" s="11"/>
    </row>
    <row r="37" spans="9:19">
      <c r="I37" s="7"/>
      <c r="K37" s="7"/>
      <c r="M37" s="88"/>
      <c r="N37" s="15"/>
      <c r="O37" s="11"/>
      <c r="P37" s="11"/>
      <c r="Q37" s="11"/>
      <c r="R37" s="11"/>
      <c r="S37" s="11"/>
    </row>
    <row r="38" spans="9:19">
      <c r="I38" s="7"/>
      <c r="K38" s="7"/>
      <c r="M38" s="88"/>
      <c r="N38" s="15"/>
      <c r="O38" s="11"/>
      <c r="P38" s="11"/>
      <c r="Q38" s="11"/>
      <c r="R38" s="11"/>
      <c r="S38" s="11"/>
    </row>
    <row r="39" spans="9:19">
      <c r="I39" s="7"/>
      <c r="K39" s="7"/>
      <c r="M39" s="88"/>
      <c r="N39" s="15"/>
      <c r="O39" s="11"/>
      <c r="P39" s="11"/>
      <c r="Q39" s="11"/>
      <c r="R39" s="11"/>
      <c r="S39" s="11"/>
    </row>
    <row r="40" spans="9:19">
      <c r="I40" s="7"/>
      <c r="K40" s="7"/>
      <c r="M40" s="88"/>
      <c r="N40" s="15"/>
      <c r="O40" s="11"/>
      <c r="P40" s="11"/>
      <c r="Q40" s="11"/>
      <c r="R40" s="11"/>
      <c r="S40" s="11"/>
    </row>
    <row r="41" spans="9:19">
      <c r="I41" s="7"/>
      <c r="K41" s="7"/>
      <c r="M41" s="88"/>
      <c r="N41" s="15"/>
      <c r="O41" s="11"/>
      <c r="P41" s="11"/>
      <c r="Q41" s="11"/>
      <c r="R41" s="11"/>
      <c r="S41" s="11"/>
    </row>
    <row r="42" spans="9:19">
      <c r="I42" s="7"/>
      <c r="K42" s="7"/>
      <c r="M42" s="88"/>
      <c r="N42" s="15"/>
      <c r="O42" s="11"/>
      <c r="P42" s="11"/>
      <c r="Q42" s="11"/>
      <c r="R42" s="11"/>
      <c r="S42" s="11"/>
    </row>
    <row r="43" spans="9:19">
      <c r="I43" s="7"/>
      <c r="K43" s="7"/>
      <c r="M43" s="88"/>
      <c r="N43" s="15"/>
      <c r="O43" s="11"/>
      <c r="P43" s="11"/>
      <c r="Q43" s="11"/>
      <c r="R43" s="11"/>
      <c r="S43" s="11"/>
    </row>
    <row r="44" spans="9:19">
      <c r="I44" s="7"/>
      <c r="K44" s="7"/>
      <c r="M44" s="88"/>
      <c r="N44" s="15"/>
      <c r="O44" s="11"/>
      <c r="P44" s="11"/>
      <c r="Q44" s="11"/>
      <c r="R44" s="11"/>
      <c r="S44" s="11"/>
    </row>
    <row r="45" spans="9:19">
      <c r="I45" s="7"/>
      <c r="K45" s="7"/>
      <c r="M45" s="88"/>
      <c r="N45" s="15"/>
      <c r="O45" s="11"/>
      <c r="P45" s="11"/>
      <c r="Q45" s="11"/>
      <c r="R45" s="11"/>
      <c r="S45" s="11"/>
    </row>
    <row r="46" spans="9:19">
      <c r="I46" s="7"/>
      <c r="K46" s="7"/>
      <c r="M46" s="88"/>
      <c r="N46" s="15"/>
      <c r="O46" s="11"/>
      <c r="P46" s="11"/>
      <c r="Q46" s="11"/>
      <c r="R46" s="11"/>
      <c r="S46" s="11"/>
    </row>
    <row r="47" spans="9:19">
      <c r="I47" s="7"/>
      <c r="K47" s="7"/>
      <c r="M47" s="88"/>
      <c r="N47" s="15"/>
      <c r="O47" s="11"/>
      <c r="P47" s="11"/>
      <c r="Q47" s="11"/>
      <c r="R47" s="11"/>
      <c r="S47" s="11"/>
    </row>
    <row r="48" spans="9:19">
      <c r="I48" s="7"/>
      <c r="K48" s="7"/>
      <c r="M48" s="88"/>
      <c r="N48" s="15"/>
      <c r="O48" s="11"/>
      <c r="P48" s="11"/>
      <c r="Q48" s="11"/>
      <c r="R48" s="11"/>
      <c r="S48" s="11"/>
    </row>
    <row r="49" spans="6:19">
      <c r="I49" s="7"/>
      <c r="K49" s="7"/>
      <c r="M49" s="88"/>
      <c r="N49" s="15"/>
      <c r="O49" s="11"/>
      <c r="P49" s="11"/>
      <c r="Q49" s="11"/>
      <c r="R49" s="11"/>
      <c r="S49" s="11"/>
    </row>
    <row r="50" spans="6:19">
      <c r="I50" s="7"/>
      <c r="K50" s="7"/>
      <c r="M50" s="88"/>
      <c r="N50" s="15"/>
      <c r="O50" s="11"/>
      <c r="P50" s="11"/>
      <c r="Q50" s="11"/>
      <c r="R50" s="11"/>
      <c r="S50" s="11"/>
    </row>
    <row r="51" spans="6:19">
      <c r="I51" s="7"/>
      <c r="K51" s="7"/>
      <c r="M51" s="88"/>
      <c r="N51" s="15"/>
      <c r="O51" s="11"/>
      <c r="P51" s="11"/>
      <c r="Q51" s="11"/>
      <c r="R51" s="11"/>
      <c r="S51" s="11"/>
    </row>
    <row r="52" spans="6:19">
      <c r="I52" s="7"/>
      <c r="K52" s="7"/>
      <c r="M52" s="88"/>
      <c r="N52" s="15"/>
      <c r="O52" s="11"/>
      <c r="P52" s="11"/>
      <c r="Q52" s="11"/>
      <c r="R52" s="11"/>
      <c r="S52" s="11"/>
    </row>
    <row r="53" spans="6:19">
      <c r="I53" s="7"/>
      <c r="K53" s="7"/>
      <c r="M53" s="88"/>
      <c r="N53" s="15"/>
      <c r="O53" s="11"/>
      <c r="P53" s="11"/>
      <c r="Q53" s="11"/>
      <c r="R53" s="11"/>
      <c r="S53" s="11"/>
    </row>
    <row r="54" spans="6:19">
      <c r="I54" s="7"/>
      <c r="K54" s="7"/>
      <c r="M54" s="88"/>
      <c r="N54" s="15"/>
      <c r="O54" s="11"/>
      <c r="P54" s="11"/>
      <c r="Q54" s="11"/>
      <c r="R54" s="11"/>
      <c r="S54" s="11"/>
    </row>
    <row r="55" spans="6:19">
      <c r="I55" s="7"/>
      <c r="K55" s="7"/>
      <c r="M55" s="88"/>
      <c r="N55" s="15"/>
      <c r="O55" s="11"/>
      <c r="P55" s="11"/>
      <c r="Q55" s="11"/>
      <c r="R55" s="11"/>
      <c r="S55" s="11"/>
    </row>
    <row r="56" spans="6:19">
      <c r="I56" s="7"/>
      <c r="K56" s="7"/>
      <c r="M56" s="88"/>
      <c r="N56" s="15"/>
      <c r="O56" s="11"/>
      <c r="P56" s="11"/>
      <c r="Q56" s="11"/>
      <c r="R56" s="11"/>
      <c r="S56" s="11"/>
    </row>
    <row r="57" spans="6:19">
      <c r="I57" s="7"/>
      <c r="K57" s="7"/>
      <c r="M57" s="88"/>
      <c r="N57" s="15"/>
      <c r="O57" s="11"/>
      <c r="P57" s="11"/>
      <c r="Q57" s="11"/>
      <c r="R57" s="11"/>
      <c r="S57" s="11"/>
    </row>
    <row r="58" spans="6:19">
      <c r="I58" s="7"/>
      <c r="K58" s="7"/>
      <c r="M58" s="88"/>
      <c r="N58" s="15"/>
      <c r="O58" s="11"/>
      <c r="P58" s="11"/>
      <c r="Q58" s="11"/>
      <c r="R58" s="11"/>
      <c r="S58" s="11"/>
    </row>
    <row r="59" spans="6:19">
      <c r="F59" s="26"/>
      <c r="I59" s="7"/>
      <c r="K59" s="7"/>
      <c r="M59" s="88"/>
      <c r="N59" s="15"/>
      <c r="O59" s="11"/>
      <c r="P59" s="11"/>
      <c r="Q59" s="11"/>
      <c r="R59" s="11"/>
      <c r="S59" s="11"/>
    </row>
    <row r="60" spans="6:19">
      <c r="F60" s="26"/>
      <c r="I60" s="7"/>
      <c r="K60" s="7"/>
      <c r="M60" s="88"/>
      <c r="N60" s="15"/>
      <c r="O60" s="11"/>
      <c r="P60" s="11"/>
      <c r="Q60" s="11"/>
      <c r="R60" s="11"/>
      <c r="S60" s="11"/>
    </row>
    <row r="61" spans="6:19">
      <c r="F61" s="26"/>
      <c r="I61" s="7"/>
      <c r="K61" s="7"/>
      <c r="M61" s="88"/>
      <c r="N61" s="15"/>
      <c r="O61" s="11"/>
      <c r="P61" s="11"/>
      <c r="Q61" s="11"/>
      <c r="R61" s="11"/>
      <c r="S61" s="11"/>
    </row>
    <row r="62" spans="6:19">
      <c r="F62" s="26"/>
      <c r="I62" s="7"/>
      <c r="K62" s="7"/>
      <c r="M62" s="88"/>
      <c r="N62" s="15"/>
      <c r="O62" s="11"/>
      <c r="P62" s="11"/>
      <c r="Q62" s="11"/>
      <c r="R62" s="11"/>
      <c r="S62" s="11"/>
    </row>
    <row r="63" spans="6:19">
      <c r="F63" s="26"/>
      <c r="I63" s="7"/>
      <c r="K63" s="7"/>
      <c r="M63" s="88"/>
      <c r="N63" s="15"/>
      <c r="O63" s="11"/>
      <c r="P63" s="11"/>
      <c r="Q63" s="11"/>
      <c r="R63" s="11"/>
      <c r="S63" s="11"/>
    </row>
    <row r="64" spans="6:19">
      <c r="F64" s="26"/>
      <c r="I64" s="7"/>
      <c r="K64" s="7"/>
      <c r="M64" s="88"/>
      <c r="N64" s="15"/>
      <c r="O64" s="11"/>
      <c r="P64" s="11"/>
      <c r="Q64" s="11"/>
      <c r="R64" s="11"/>
      <c r="S64" s="11"/>
    </row>
    <row r="65" spans="2:19">
      <c r="F65" s="26"/>
      <c r="I65" s="7"/>
      <c r="K65" s="7"/>
      <c r="M65" s="88"/>
      <c r="N65" s="15"/>
      <c r="O65" s="11"/>
      <c r="P65" s="11"/>
      <c r="Q65" s="11"/>
      <c r="R65" s="11"/>
      <c r="S65" s="11"/>
    </row>
    <row r="66" spans="2:19">
      <c r="F66" s="26"/>
      <c r="I66" s="7"/>
      <c r="K66" s="7"/>
      <c r="M66" s="88"/>
      <c r="N66" s="15"/>
      <c r="O66" s="11"/>
      <c r="P66" s="11"/>
      <c r="Q66" s="11"/>
      <c r="R66" s="11"/>
      <c r="S66" s="11"/>
    </row>
    <row r="67" spans="2:19">
      <c r="F67" s="26"/>
      <c r="I67" s="7"/>
      <c r="K67" s="7"/>
      <c r="M67" s="88"/>
      <c r="N67" s="15"/>
      <c r="O67" s="11"/>
      <c r="P67" s="11"/>
      <c r="Q67" s="11"/>
      <c r="R67" s="11"/>
      <c r="S67" s="11"/>
    </row>
    <row r="68" spans="2:19">
      <c r="F68" s="26"/>
      <c r="I68" s="7"/>
      <c r="K68" s="7"/>
      <c r="M68" s="88"/>
      <c r="N68" s="15"/>
      <c r="O68" s="11"/>
      <c r="P68" s="11"/>
      <c r="Q68" s="11"/>
      <c r="R68" s="11"/>
      <c r="S68" s="11"/>
    </row>
    <row r="69" spans="2:19">
      <c r="F69" s="26"/>
      <c r="I69" s="7"/>
      <c r="K69" s="7"/>
      <c r="M69" s="88"/>
      <c r="N69" s="15"/>
      <c r="O69" s="11"/>
      <c r="P69" s="11"/>
      <c r="Q69" s="11"/>
      <c r="R69" s="11"/>
      <c r="S69" s="11"/>
    </row>
    <row r="70" spans="2:19">
      <c r="F70" s="26"/>
      <c r="I70" s="7"/>
      <c r="K70" s="7"/>
      <c r="M70" s="88"/>
      <c r="N70" s="15"/>
      <c r="O70" s="11"/>
      <c r="P70" s="11"/>
      <c r="Q70" s="11"/>
      <c r="R70" s="11"/>
      <c r="S70" s="11"/>
    </row>
    <row r="71" spans="2:19">
      <c r="F71" s="26"/>
      <c r="I71" s="7"/>
      <c r="K71" s="7"/>
      <c r="M71" s="88"/>
      <c r="N71" s="15"/>
      <c r="O71" s="11"/>
      <c r="P71" s="11"/>
      <c r="Q71" s="11"/>
      <c r="R71" s="11"/>
      <c r="S71" s="11"/>
    </row>
    <row r="72" spans="2:19">
      <c r="I72" s="7"/>
      <c r="K72" s="7"/>
      <c r="M72" s="88"/>
      <c r="N72" s="15"/>
      <c r="O72" s="11"/>
      <c r="P72" s="11"/>
      <c r="Q72" s="11"/>
      <c r="R72" s="11"/>
      <c r="S72" s="11"/>
    </row>
    <row r="73" spans="2:19">
      <c r="I73" s="7"/>
      <c r="K73" s="7"/>
      <c r="M73" s="88"/>
      <c r="N73" s="15"/>
      <c r="O73" s="11"/>
      <c r="P73" s="11"/>
      <c r="Q73" s="11"/>
      <c r="R73" s="11"/>
      <c r="S73" s="11"/>
    </row>
    <row r="74" spans="2:19">
      <c r="I74" s="7"/>
      <c r="K74" s="7"/>
      <c r="M74" s="88"/>
      <c r="N74" s="15"/>
      <c r="O74" s="11"/>
      <c r="P74" s="11"/>
      <c r="Q74" s="11"/>
      <c r="R74" s="11"/>
      <c r="S74" s="11"/>
    </row>
    <row r="75" spans="2:19">
      <c r="I75" s="7"/>
      <c r="K75" s="7"/>
      <c r="M75" s="88"/>
      <c r="N75" s="15"/>
      <c r="O75" s="11"/>
      <c r="P75" s="11"/>
      <c r="Q75" s="11"/>
      <c r="R75" s="11"/>
      <c r="S75" s="11"/>
    </row>
    <row r="76" spans="2:19">
      <c r="I76" s="7"/>
      <c r="K76" s="7"/>
      <c r="M76" s="88"/>
      <c r="N76" s="15"/>
      <c r="O76" s="11"/>
      <c r="P76" s="11"/>
      <c r="Q76" s="11"/>
      <c r="R76" s="11"/>
      <c r="S76" s="11"/>
    </row>
    <row r="77" spans="2:19">
      <c r="B77" s="81"/>
      <c r="C77" s="81"/>
      <c r="D77" s="81"/>
      <c r="E77" s="81"/>
      <c r="F77" s="81"/>
      <c r="G77" s="81"/>
      <c r="H77" s="81"/>
      <c r="I77" s="81"/>
      <c r="K77" s="81"/>
      <c r="M77" s="88"/>
      <c r="N77" s="15"/>
      <c r="O77" s="11"/>
      <c r="P77" s="11"/>
      <c r="Q77" s="11"/>
      <c r="R77" s="11"/>
      <c r="S77" s="11"/>
    </row>
    <row r="78" spans="2:19">
      <c r="B78" s="81"/>
      <c r="C78" s="81"/>
      <c r="D78" s="81"/>
      <c r="E78" s="81"/>
      <c r="F78" s="81"/>
      <c r="G78" s="81"/>
      <c r="H78" s="81"/>
      <c r="I78" s="81"/>
      <c r="K78" s="81"/>
      <c r="M78" s="88"/>
      <c r="N78" s="15"/>
      <c r="O78" s="11"/>
      <c r="P78" s="11"/>
      <c r="Q78" s="11"/>
      <c r="R78" s="11"/>
      <c r="S78" s="11"/>
    </row>
    <row r="79" spans="2:19">
      <c r="B79" s="82"/>
      <c r="C79" s="82"/>
      <c r="D79" s="82"/>
      <c r="E79" s="82"/>
      <c r="F79" s="82"/>
      <c r="G79" s="82"/>
      <c r="H79" s="82"/>
      <c r="I79" s="89"/>
      <c r="J79" s="83"/>
      <c r="K79" s="89"/>
      <c r="L79" s="25"/>
      <c r="M79" s="88"/>
      <c r="N79" s="15"/>
      <c r="O79" s="11"/>
      <c r="P79" s="11"/>
      <c r="Q79" s="11"/>
      <c r="R79" s="11"/>
      <c r="S79" s="11"/>
    </row>
    <row r="80" spans="2:19">
      <c r="B80" s="82"/>
      <c r="C80" s="82"/>
      <c r="D80" s="82"/>
      <c r="E80" s="82"/>
      <c r="F80" s="82"/>
      <c r="G80" s="82"/>
      <c r="H80" s="82"/>
      <c r="I80" s="89"/>
      <c r="J80" s="83"/>
      <c r="K80" s="89"/>
      <c r="L80" s="25"/>
      <c r="M80" s="88"/>
      <c r="N80" s="15"/>
      <c r="O80" s="11"/>
      <c r="P80" s="11"/>
      <c r="Q80" s="11"/>
      <c r="R80" s="11"/>
      <c r="S80" s="11"/>
    </row>
    <row r="81" spans="2:19">
      <c r="B81" s="81"/>
      <c r="C81" s="81"/>
      <c r="D81" s="81"/>
      <c r="E81" s="81"/>
      <c r="F81" s="81"/>
      <c r="G81" s="81"/>
      <c r="H81" s="81"/>
      <c r="I81" s="81"/>
      <c r="K81" s="81"/>
      <c r="M81" s="88"/>
      <c r="N81" s="15"/>
      <c r="O81" s="11"/>
      <c r="P81" s="11"/>
      <c r="Q81" s="11"/>
      <c r="R81" s="11"/>
      <c r="S81" s="11"/>
    </row>
    <row r="82" spans="2:19">
      <c r="B82" s="81"/>
      <c r="C82" s="81"/>
      <c r="D82" s="81"/>
      <c r="E82" s="81"/>
      <c r="F82" s="81"/>
      <c r="G82" s="81"/>
      <c r="H82" s="81"/>
      <c r="I82" s="81"/>
      <c r="K82" s="81"/>
      <c r="M82" s="88"/>
      <c r="N82" s="15"/>
      <c r="O82" s="11"/>
      <c r="P82" s="11"/>
      <c r="Q82" s="11"/>
      <c r="R82" s="11"/>
      <c r="S82" s="11"/>
    </row>
    <row r="83" spans="2:19">
      <c r="B83" s="81"/>
      <c r="C83" s="81"/>
      <c r="D83" s="81"/>
      <c r="E83" s="81"/>
      <c r="F83" s="81"/>
      <c r="G83" s="81"/>
      <c r="H83" s="81"/>
      <c r="I83" s="81"/>
      <c r="K83" s="81"/>
      <c r="M83" s="88"/>
      <c r="N83" s="15"/>
      <c r="O83" s="11"/>
      <c r="P83" s="11"/>
      <c r="Q83" s="11"/>
      <c r="R83" s="11"/>
      <c r="S83" s="11"/>
    </row>
    <row r="84" spans="2:19">
      <c r="I84" s="7"/>
      <c r="K84" s="7"/>
      <c r="M84" s="88"/>
      <c r="N84" s="15"/>
      <c r="O84" s="11"/>
      <c r="P84" s="11"/>
      <c r="Q84" s="11"/>
      <c r="R84" s="11"/>
      <c r="S84" s="11"/>
    </row>
    <row r="85" spans="2:19">
      <c r="I85" s="7"/>
      <c r="K85" s="7"/>
      <c r="M85" s="88"/>
      <c r="N85" s="15"/>
      <c r="O85" s="11"/>
      <c r="P85" s="11"/>
      <c r="Q85" s="11"/>
      <c r="R85" s="11"/>
      <c r="S85" s="11"/>
    </row>
    <row r="86" spans="2:19">
      <c r="I86" s="7"/>
      <c r="K86" s="7"/>
      <c r="M86" s="88"/>
      <c r="N86" s="15"/>
      <c r="O86" s="11"/>
      <c r="P86" s="11"/>
      <c r="Q86" s="11"/>
      <c r="R86" s="11"/>
      <c r="S86" s="11"/>
    </row>
    <row r="87" spans="2:19">
      <c r="I87" s="7"/>
      <c r="K87" s="7"/>
      <c r="M87" s="88"/>
      <c r="N87" s="15"/>
      <c r="O87" s="11"/>
      <c r="P87" s="11"/>
      <c r="Q87" s="11"/>
      <c r="R87" s="11"/>
      <c r="S87" s="11"/>
    </row>
    <row r="88" spans="2:19">
      <c r="I88" s="7"/>
      <c r="K88" s="7"/>
      <c r="M88" s="88"/>
      <c r="N88" s="15"/>
      <c r="O88" s="11"/>
      <c r="P88" s="11"/>
      <c r="Q88" s="11"/>
      <c r="R88" s="11"/>
      <c r="S88" s="11"/>
    </row>
    <row r="89" spans="2:19">
      <c r="I89" s="7"/>
      <c r="K89" s="7"/>
      <c r="M89" s="88"/>
      <c r="N89" s="15"/>
      <c r="O89" s="11"/>
      <c r="P89" s="11"/>
      <c r="Q89" s="11"/>
      <c r="R89" s="11"/>
      <c r="S89" s="11"/>
    </row>
    <row r="90" spans="2:19">
      <c r="I90" s="7"/>
      <c r="J90" s="83"/>
      <c r="K90" s="7"/>
      <c r="L90" s="83"/>
      <c r="M90" s="88"/>
      <c r="N90" s="15"/>
      <c r="O90" s="11"/>
      <c r="P90" s="11"/>
      <c r="Q90" s="11"/>
      <c r="R90" s="11"/>
      <c r="S90" s="11"/>
    </row>
    <row r="91" spans="2:19">
      <c r="I91" s="7"/>
      <c r="J91" s="83"/>
      <c r="K91" s="7"/>
      <c r="L91" s="83"/>
      <c r="M91" s="88"/>
      <c r="N91" s="15"/>
      <c r="O91" s="11"/>
      <c r="P91" s="11"/>
      <c r="Q91" s="11"/>
      <c r="R91" s="11"/>
      <c r="S91" s="11"/>
    </row>
    <row r="92" spans="2:19">
      <c r="I92" s="7"/>
      <c r="K92" s="7"/>
      <c r="M92" s="88"/>
      <c r="N92" s="15"/>
      <c r="O92" s="11"/>
      <c r="P92" s="11"/>
      <c r="Q92" s="11"/>
      <c r="R92" s="11"/>
      <c r="S92" s="11"/>
    </row>
    <row r="93" spans="2:19">
      <c r="I93" s="7"/>
      <c r="K93" s="7"/>
      <c r="M93" s="88"/>
      <c r="N93" s="15"/>
      <c r="O93" s="11"/>
      <c r="P93" s="11"/>
      <c r="Q93" s="11"/>
      <c r="R93" s="11"/>
      <c r="S93" s="11"/>
    </row>
    <row r="94" spans="2:19">
      <c r="I94" s="7"/>
      <c r="K94" s="7"/>
      <c r="M94" s="88"/>
      <c r="N94" s="15"/>
      <c r="O94" s="11"/>
      <c r="P94" s="11"/>
      <c r="Q94" s="11"/>
      <c r="R94" s="11"/>
      <c r="S94" s="11"/>
    </row>
    <row r="95" spans="2:19">
      <c r="I95" s="7"/>
      <c r="K95" s="7"/>
      <c r="M95" s="88"/>
      <c r="N95" s="15"/>
      <c r="O95" s="11"/>
      <c r="P95" s="11"/>
      <c r="Q95" s="11"/>
      <c r="R95" s="11"/>
      <c r="S95" s="11"/>
    </row>
    <row r="96" spans="2:19">
      <c r="I96" s="7"/>
      <c r="K96" s="7"/>
      <c r="M96" s="88"/>
      <c r="N96" s="15"/>
      <c r="O96" s="11"/>
      <c r="P96" s="11"/>
      <c r="Q96" s="11"/>
      <c r="R96" s="11"/>
      <c r="S96" s="11"/>
    </row>
    <row r="97" spans="9:19">
      <c r="I97" s="7"/>
      <c r="K97" s="7"/>
      <c r="M97" s="88"/>
      <c r="N97" s="15"/>
      <c r="O97" s="11"/>
      <c r="P97" s="11"/>
      <c r="Q97" s="11"/>
      <c r="R97" s="11"/>
      <c r="S97" s="11"/>
    </row>
    <row r="98" spans="9:19">
      <c r="I98" s="7"/>
      <c r="K98" s="7"/>
      <c r="M98" s="88"/>
      <c r="N98" s="15"/>
      <c r="O98" s="11"/>
      <c r="P98" s="11"/>
      <c r="Q98" s="11"/>
      <c r="R98" s="11"/>
      <c r="S98" s="11"/>
    </row>
    <row r="99" spans="9:19">
      <c r="I99" s="7"/>
      <c r="K99" s="7"/>
      <c r="M99" s="88"/>
      <c r="N99" s="15"/>
      <c r="O99" s="11"/>
      <c r="P99" s="11"/>
      <c r="Q99" s="11"/>
      <c r="R99" s="11"/>
      <c r="S99" s="11"/>
    </row>
    <row r="100" spans="9:19">
      <c r="I100" s="7"/>
      <c r="K100" s="7"/>
      <c r="M100" s="88"/>
      <c r="N100" s="15"/>
      <c r="O100" s="11"/>
      <c r="P100" s="11"/>
      <c r="Q100" s="11"/>
      <c r="R100" s="11"/>
      <c r="S100" s="11"/>
    </row>
    <row r="101" spans="9:19">
      <c r="I101" s="7"/>
      <c r="K101" s="7"/>
      <c r="M101" s="88"/>
      <c r="N101" s="15"/>
      <c r="O101" s="11"/>
      <c r="P101" s="11"/>
      <c r="Q101" s="11"/>
      <c r="R101" s="11"/>
      <c r="S101" s="11"/>
    </row>
    <row r="102" spans="9:19">
      <c r="I102" s="7"/>
      <c r="K102" s="7"/>
      <c r="M102" s="88"/>
      <c r="N102" s="15"/>
      <c r="O102" s="11"/>
      <c r="P102" s="11"/>
      <c r="Q102" s="11"/>
      <c r="R102" s="11"/>
      <c r="S102" s="11"/>
    </row>
    <row r="103" spans="9:19">
      <c r="I103" s="7"/>
      <c r="K103" s="7"/>
      <c r="M103" s="88"/>
      <c r="N103" s="15"/>
      <c r="O103" s="11"/>
      <c r="P103" s="11"/>
      <c r="Q103" s="11"/>
      <c r="R103" s="11"/>
      <c r="S103" s="11"/>
    </row>
    <row r="104" spans="9:19">
      <c r="I104" s="7"/>
      <c r="K104" s="7"/>
      <c r="M104" s="88"/>
      <c r="N104" s="15"/>
      <c r="O104" s="11"/>
      <c r="P104" s="11"/>
      <c r="Q104" s="11"/>
      <c r="R104" s="11"/>
      <c r="S104" s="11"/>
    </row>
    <row r="105" spans="9:19">
      <c r="I105" s="7"/>
      <c r="K105" s="7"/>
      <c r="M105" s="88"/>
      <c r="N105" s="15"/>
      <c r="O105" s="11"/>
      <c r="P105" s="11"/>
      <c r="Q105" s="11"/>
      <c r="R105" s="11"/>
      <c r="S105" s="11"/>
    </row>
    <row r="106" spans="9:19">
      <c r="I106" s="7"/>
      <c r="K106" s="7"/>
      <c r="M106" s="88"/>
      <c r="N106" s="15"/>
      <c r="O106" s="11"/>
      <c r="P106" s="11"/>
      <c r="Q106" s="11"/>
      <c r="R106" s="11"/>
      <c r="S106" s="11"/>
    </row>
    <row r="107" spans="9:19">
      <c r="I107" s="7"/>
      <c r="K107" s="7"/>
      <c r="M107" s="88"/>
      <c r="N107" s="15"/>
      <c r="O107" s="11"/>
      <c r="P107" s="11"/>
      <c r="Q107" s="11"/>
      <c r="R107" s="11"/>
      <c r="S107" s="11"/>
    </row>
    <row r="108" spans="9:19">
      <c r="I108" s="7"/>
      <c r="K108" s="7"/>
      <c r="M108" s="88"/>
      <c r="N108" s="15"/>
      <c r="O108" s="11"/>
      <c r="P108" s="11"/>
      <c r="Q108" s="11"/>
      <c r="R108" s="11"/>
      <c r="S108" s="11"/>
    </row>
    <row r="109" spans="9:19">
      <c r="I109" s="7"/>
      <c r="K109" s="7"/>
      <c r="M109" s="88"/>
      <c r="N109" s="15"/>
      <c r="O109" s="11"/>
      <c r="P109" s="11"/>
      <c r="Q109" s="11"/>
      <c r="R109" s="11"/>
      <c r="S109" s="11"/>
    </row>
    <row r="110" spans="9:19">
      <c r="I110" s="7"/>
      <c r="K110" s="7"/>
      <c r="M110" s="88"/>
      <c r="N110" s="15"/>
      <c r="O110" s="11"/>
      <c r="P110" s="11"/>
      <c r="Q110" s="11"/>
      <c r="R110" s="11"/>
      <c r="S110" s="11"/>
    </row>
    <row r="111" spans="9:19">
      <c r="I111" s="7"/>
      <c r="K111" s="7"/>
      <c r="M111" s="88"/>
      <c r="N111" s="15"/>
      <c r="O111" s="11"/>
      <c r="P111" s="11"/>
      <c r="Q111" s="11"/>
      <c r="R111" s="11"/>
      <c r="S111" s="11"/>
    </row>
    <row r="112" spans="9:19">
      <c r="I112" s="7"/>
      <c r="K112" s="7"/>
      <c r="M112" s="88"/>
      <c r="N112" s="15"/>
      <c r="O112" s="11"/>
      <c r="P112" s="11"/>
      <c r="Q112" s="11"/>
      <c r="R112" s="11"/>
      <c r="S112" s="11"/>
    </row>
    <row r="113" spans="2:19">
      <c r="I113" s="7"/>
      <c r="K113" s="7"/>
      <c r="M113" s="88"/>
      <c r="N113" s="15"/>
      <c r="O113" s="11"/>
      <c r="P113" s="11"/>
      <c r="Q113" s="11"/>
      <c r="R113" s="11"/>
      <c r="S113" s="11"/>
    </row>
    <row r="114" spans="2:19">
      <c r="I114" s="7"/>
      <c r="K114" s="7"/>
      <c r="M114" s="88"/>
      <c r="N114" s="15"/>
      <c r="O114" s="11"/>
      <c r="P114" s="11"/>
      <c r="Q114" s="11"/>
      <c r="R114" s="11"/>
      <c r="S114" s="11"/>
    </row>
    <row r="115" spans="2:19">
      <c r="I115" s="7"/>
      <c r="K115" s="7"/>
      <c r="M115" s="88"/>
      <c r="N115" s="15"/>
      <c r="O115" s="11"/>
      <c r="P115" s="11"/>
      <c r="Q115" s="11"/>
      <c r="R115" s="11"/>
      <c r="S115" s="11"/>
    </row>
    <row r="116" spans="2:19">
      <c r="I116" s="7"/>
      <c r="K116" s="7"/>
      <c r="M116" s="88"/>
      <c r="N116" s="15"/>
      <c r="O116" s="11"/>
      <c r="P116" s="11"/>
      <c r="Q116" s="11"/>
      <c r="R116" s="11"/>
      <c r="S116" s="11"/>
    </row>
    <row r="117" spans="2:19">
      <c r="I117" s="7"/>
      <c r="K117" s="7"/>
      <c r="M117" s="88"/>
      <c r="N117" s="15"/>
      <c r="O117" s="11"/>
      <c r="P117" s="11"/>
      <c r="Q117" s="11"/>
      <c r="R117" s="11"/>
      <c r="S117" s="11"/>
    </row>
    <row r="118" spans="2:19">
      <c r="I118" s="7"/>
      <c r="K118" s="7"/>
      <c r="M118" s="88"/>
      <c r="N118" s="15"/>
      <c r="O118" s="11"/>
      <c r="P118" s="11"/>
      <c r="Q118" s="11"/>
      <c r="R118" s="11"/>
      <c r="S118" s="11"/>
    </row>
    <row r="119" spans="2:19">
      <c r="I119" s="7"/>
      <c r="K119" s="7"/>
      <c r="M119" s="88"/>
      <c r="N119" s="15"/>
      <c r="O119" s="11"/>
      <c r="P119" s="11"/>
      <c r="Q119" s="11"/>
      <c r="R119" s="11"/>
      <c r="S119" s="11"/>
    </row>
    <row r="120" spans="2:19">
      <c r="I120" s="7"/>
      <c r="K120" s="7"/>
      <c r="M120" s="88"/>
      <c r="N120" s="15"/>
      <c r="O120" s="11"/>
      <c r="P120" s="11"/>
      <c r="Q120" s="11"/>
      <c r="R120" s="11"/>
      <c r="S120" s="11"/>
    </row>
    <row r="121" spans="2:19">
      <c r="I121" s="7"/>
      <c r="K121" s="7"/>
      <c r="M121" s="88"/>
      <c r="N121" s="15"/>
      <c r="O121" s="11"/>
      <c r="P121" s="11"/>
      <c r="Q121" s="11"/>
      <c r="R121" s="11"/>
      <c r="S121" s="11"/>
    </row>
    <row r="122" spans="2:19">
      <c r="B122" s="15"/>
      <c r="C122" s="15"/>
      <c r="I122" s="7"/>
      <c r="K122" s="7"/>
      <c r="M122" s="88"/>
      <c r="N122" s="15"/>
      <c r="O122" s="11"/>
      <c r="P122" s="11"/>
      <c r="Q122" s="11"/>
      <c r="R122" s="11"/>
      <c r="S122" s="11"/>
    </row>
    <row r="123" spans="2:19">
      <c r="B123" s="15"/>
      <c r="C123" s="15"/>
      <c r="I123" s="7"/>
      <c r="K123" s="7"/>
      <c r="M123" s="88"/>
      <c r="N123" s="15"/>
      <c r="O123" s="11"/>
      <c r="P123" s="11"/>
      <c r="Q123" s="11"/>
      <c r="R123" s="11"/>
      <c r="S123" s="11"/>
    </row>
    <row r="124" spans="2:19">
      <c r="I124" s="7"/>
      <c r="K124" s="7"/>
      <c r="M124" s="88"/>
      <c r="N124" s="15"/>
      <c r="O124" s="11"/>
      <c r="P124" s="11"/>
      <c r="Q124" s="11"/>
      <c r="R124" s="11"/>
      <c r="S124" s="11"/>
    </row>
    <row r="125" spans="2:19">
      <c r="I125" s="7"/>
      <c r="K125" s="7"/>
      <c r="M125" s="88"/>
      <c r="N125" s="15"/>
      <c r="O125" s="11"/>
      <c r="P125" s="11"/>
      <c r="Q125" s="11"/>
      <c r="R125" s="11"/>
      <c r="S125" s="11"/>
    </row>
    <row r="126" spans="2:19">
      <c r="I126" s="7"/>
      <c r="K126" s="7"/>
      <c r="M126" s="88"/>
      <c r="N126" s="15"/>
      <c r="O126" s="11"/>
      <c r="P126" s="11"/>
      <c r="Q126" s="11"/>
      <c r="R126" s="11"/>
      <c r="S126" s="11"/>
    </row>
    <row r="127" spans="2:19">
      <c r="I127" s="7"/>
      <c r="K127" s="7"/>
      <c r="M127" s="88"/>
      <c r="N127" s="15"/>
      <c r="O127" s="11"/>
      <c r="P127" s="11"/>
      <c r="Q127" s="11"/>
      <c r="R127" s="11"/>
      <c r="S127" s="11"/>
    </row>
    <row r="128" spans="2:19">
      <c r="I128" s="7"/>
      <c r="K128" s="7"/>
      <c r="M128" s="88"/>
      <c r="N128" s="15"/>
      <c r="O128" s="11"/>
      <c r="P128" s="11"/>
      <c r="Q128" s="11"/>
      <c r="R128" s="11"/>
      <c r="S128" s="11"/>
    </row>
    <row r="129" spans="9:19">
      <c r="I129" s="7"/>
      <c r="K129" s="7"/>
      <c r="M129" s="88"/>
      <c r="N129" s="15"/>
      <c r="O129" s="11"/>
      <c r="P129" s="11"/>
      <c r="Q129" s="11"/>
      <c r="R129" s="11"/>
      <c r="S129" s="11"/>
    </row>
    <row r="130" spans="9:19">
      <c r="I130" s="7"/>
      <c r="K130" s="7"/>
      <c r="M130" s="88"/>
      <c r="N130" s="15"/>
      <c r="O130" s="11"/>
      <c r="P130" s="11"/>
      <c r="Q130" s="11"/>
      <c r="R130" s="11"/>
      <c r="S130" s="11"/>
    </row>
    <row r="131" spans="9:19">
      <c r="I131" s="7"/>
      <c r="K131" s="7"/>
      <c r="M131" s="88"/>
      <c r="N131" s="15"/>
      <c r="O131" s="11"/>
      <c r="P131" s="11"/>
      <c r="Q131" s="11"/>
      <c r="R131" s="11"/>
      <c r="S131" s="11"/>
    </row>
    <row r="132" spans="9:19">
      <c r="I132" s="7"/>
      <c r="K132" s="7"/>
      <c r="M132" s="88"/>
      <c r="N132" s="15"/>
      <c r="O132" s="11"/>
      <c r="P132" s="11"/>
      <c r="Q132" s="11"/>
      <c r="R132" s="11"/>
      <c r="S132" s="11"/>
    </row>
    <row r="133" spans="9:19">
      <c r="I133" s="7"/>
      <c r="K133" s="7"/>
      <c r="M133" s="88"/>
      <c r="N133" s="15"/>
      <c r="O133" s="11"/>
      <c r="P133" s="11"/>
      <c r="Q133" s="11"/>
      <c r="R133" s="11"/>
      <c r="S133" s="11"/>
    </row>
    <row r="134" spans="9:19">
      <c r="I134" s="7"/>
      <c r="K134" s="7"/>
      <c r="M134" s="88"/>
      <c r="N134" s="15"/>
      <c r="O134" s="11"/>
      <c r="P134" s="11"/>
      <c r="Q134" s="11"/>
      <c r="R134" s="11"/>
      <c r="S134" s="11"/>
    </row>
    <row r="135" spans="9:19">
      <c r="I135" s="7"/>
      <c r="K135" s="7"/>
      <c r="M135" s="88"/>
      <c r="N135" s="15"/>
      <c r="O135" s="11"/>
      <c r="P135" s="11"/>
      <c r="Q135" s="11"/>
      <c r="R135" s="11"/>
      <c r="S135" s="11"/>
    </row>
    <row r="136" spans="9:19">
      <c r="I136" s="7"/>
      <c r="K136" s="7"/>
      <c r="M136" s="88"/>
      <c r="N136" s="15"/>
      <c r="O136" s="11"/>
      <c r="P136" s="11"/>
      <c r="Q136" s="11"/>
      <c r="R136" s="11"/>
      <c r="S136" s="11"/>
    </row>
    <row r="137" spans="9:19">
      <c r="I137" s="7"/>
      <c r="K137" s="7"/>
      <c r="M137" s="88"/>
      <c r="N137" s="15"/>
      <c r="O137" s="11"/>
      <c r="P137" s="11"/>
      <c r="Q137" s="11"/>
      <c r="R137" s="11"/>
      <c r="S137" s="11"/>
    </row>
    <row r="138" spans="9:19">
      <c r="I138" s="7"/>
      <c r="K138" s="7"/>
      <c r="M138" s="88"/>
      <c r="N138" s="15"/>
      <c r="O138" s="11"/>
      <c r="P138" s="11"/>
      <c r="Q138" s="11"/>
      <c r="R138" s="11"/>
      <c r="S138" s="11"/>
    </row>
    <row r="139" spans="9:19">
      <c r="I139" s="7"/>
      <c r="K139" s="7"/>
      <c r="M139" s="88"/>
      <c r="N139" s="15"/>
      <c r="O139" s="11"/>
      <c r="P139" s="11"/>
      <c r="Q139" s="11"/>
      <c r="R139" s="11"/>
      <c r="S139" s="11"/>
    </row>
    <row r="140" spans="9:19">
      <c r="I140" s="7"/>
      <c r="K140" s="7"/>
      <c r="M140" s="88"/>
      <c r="N140" s="15"/>
      <c r="O140" s="11"/>
      <c r="P140" s="11"/>
      <c r="Q140" s="11"/>
      <c r="R140" s="11"/>
      <c r="S140" s="11"/>
    </row>
    <row r="141" spans="9:19">
      <c r="I141" s="7"/>
      <c r="K141" s="7"/>
      <c r="M141" s="88"/>
      <c r="N141" s="15"/>
      <c r="O141" s="11"/>
      <c r="P141" s="11"/>
      <c r="Q141" s="11"/>
      <c r="R141" s="11"/>
      <c r="S141" s="11"/>
    </row>
    <row r="142" spans="9:19">
      <c r="I142" s="7"/>
      <c r="K142" s="7"/>
      <c r="M142" s="88"/>
      <c r="N142" s="15"/>
      <c r="O142" s="11"/>
      <c r="P142" s="11"/>
      <c r="Q142" s="11"/>
      <c r="R142" s="11"/>
      <c r="S142" s="11"/>
    </row>
    <row r="143" spans="9:19">
      <c r="I143" s="7"/>
      <c r="K143" s="7"/>
      <c r="M143" s="88"/>
      <c r="N143" s="15"/>
      <c r="O143" s="11"/>
      <c r="P143" s="11"/>
      <c r="Q143" s="11"/>
      <c r="R143" s="11"/>
      <c r="S143" s="11"/>
    </row>
    <row r="144" spans="9:19">
      <c r="I144" s="7"/>
      <c r="K144" s="7"/>
      <c r="M144" s="88"/>
      <c r="N144" s="15"/>
      <c r="O144" s="11"/>
      <c r="P144" s="11"/>
      <c r="Q144" s="11"/>
      <c r="R144" s="11"/>
      <c r="S144" s="11"/>
    </row>
    <row r="145" spans="9:19">
      <c r="I145" s="7"/>
      <c r="K145" s="7"/>
      <c r="M145" s="88"/>
      <c r="N145" s="15"/>
      <c r="O145" s="11"/>
      <c r="P145" s="11"/>
      <c r="Q145" s="11"/>
      <c r="R145" s="11"/>
      <c r="S145" s="11"/>
    </row>
    <row r="146" spans="9:19">
      <c r="I146" s="7"/>
      <c r="K146" s="7"/>
      <c r="M146" s="88"/>
      <c r="N146" s="15"/>
      <c r="O146" s="11"/>
      <c r="P146" s="11"/>
      <c r="Q146" s="11"/>
      <c r="R146" s="11"/>
      <c r="S146" s="11"/>
    </row>
    <row r="147" spans="9:19">
      <c r="I147" s="7"/>
      <c r="K147" s="7"/>
      <c r="M147" s="88"/>
      <c r="N147" s="15"/>
      <c r="O147" s="11"/>
      <c r="P147" s="11"/>
      <c r="Q147" s="11"/>
      <c r="R147" s="11"/>
      <c r="S147" s="11"/>
    </row>
    <row r="148" spans="9:19">
      <c r="I148" s="7"/>
      <c r="K148" s="7"/>
      <c r="M148" s="88"/>
      <c r="N148" s="15"/>
      <c r="O148" s="11"/>
      <c r="P148" s="11"/>
      <c r="Q148" s="11"/>
      <c r="R148" s="11"/>
      <c r="S148" s="11"/>
    </row>
    <row r="149" spans="9:19">
      <c r="I149" s="7"/>
      <c r="K149" s="7"/>
      <c r="M149" s="88"/>
      <c r="N149" s="15"/>
      <c r="O149" s="11"/>
      <c r="P149" s="11"/>
      <c r="Q149" s="11"/>
      <c r="R149" s="11"/>
      <c r="S149" s="11"/>
    </row>
    <row r="150" spans="9:19">
      <c r="I150" s="7"/>
      <c r="K150" s="7"/>
      <c r="M150" s="88"/>
      <c r="N150" s="15"/>
      <c r="O150" s="11"/>
      <c r="P150" s="11"/>
      <c r="Q150" s="11"/>
      <c r="R150" s="11"/>
      <c r="S150" s="11"/>
    </row>
    <row r="151" spans="9:19">
      <c r="I151" s="7"/>
      <c r="K151" s="7"/>
      <c r="M151" s="88"/>
      <c r="N151" s="15"/>
      <c r="O151" s="11"/>
      <c r="P151" s="11"/>
      <c r="Q151" s="11"/>
      <c r="R151" s="11"/>
      <c r="S151" s="11"/>
    </row>
    <row r="152" spans="9:19">
      <c r="I152" s="7"/>
      <c r="K152" s="7"/>
      <c r="M152" s="88"/>
      <c r="N152" s="15"/>
      <c r="O152" s="11"/>
      <c r="P152" s="11"/>
      <c r="Q152" s="11"/>
      <c r="R152" s="11"/>
      <c r="S152" s="11"/>
    </row>
    <row r="153" spans="9:19">
      <c r="I153" s="7"/>
      <c r="K153" s="7"/>
      <c r="M153" s="88"/>
      <c r="N153" s="15"/>
      <c r="O153" s="11"/>
      <c r="P153" s="11"/>
      <c r="Q153" s="11"/>
      <c r="R153" s="11"/>
      <c r="S153" s="11"/>
    </row>
    <row r="154" spans="9:19">
      <c r="I154" s="7"/>
      <c r="K154" s="7"/>
      <c r="M154" s="88"/>
      <c r="N154" s="15"/>
      <c r="O154" s="11"/>
      <c r="P154" s="11"/>
      <c r="Q154" s="11"/>
      <c r="R154" s="11"/>
      <c r="S154" s="11"/>
    </row>
    <row r="155" spans="9:19">
      <c r="I155" s="7"/>
      <c r="K155" s="7"/>
      <c r="M155" s="88"/>
      <c r="N155" s="15"/>
      <c r="O155" s="11"/>
      <c r="P155" s="11"/>
      <c r="Q155" s="11"/>
      <c r="R155" s="11"/>
      <c r="S155" s="11"/>
    </row>
    <row r="156" spans="9:19">
      <c r="I156" s="7"/>
      <c r="K156" s="7"/>
      <c r="M156" s="88"/>
      <c r="N156" s="15"/>
      <c r="O156" s="11"/>
      <c r="P156" s="11"/>
      <c r="Q156" s="11"/>
      <c r="R156" s="11"/>
      <c r="S156" s="11"/>
    </row>
    <row r="157" spans="9:19">
      <c r="I157" s="7"/>
      <c r="K157" s="7"/>
      <c r="M157" s="88"/>
      <c r="N157" s="15"/>
      <c r="O157" s="11"/>
      <c r="P157" s="11"/>
      <c r="Q157" s="11"/>
      <c r="R157" s="11"/>
      <c r="S157" s="11"/>
    </row>
    <row r="158" spans="9:19">
      <c r="I158" s="7"/>
      <c r="K158" s="7"/>
      <c r="M158" s="88"/>
      <c r="N158" s="15"/>
      <c r="O158" s="11"/>
      <c r="P158" s="11"/>
      <c r="Q158" s="11"/>
      <c r="R158" s="11"/>
      <c r="S158" s="11"/>
    </row>
    <row r="159" spans="9:19">
      <c r="I159" s="7"/>
      <c r="K159" s="7"/>
      <c r="M159" s="88"/>
      <c r="N159" s="15"/>
      <c r="O159" s="11"/>
      <c r="P159" s="11"/>
      <c r="Q159" s="11"/>
      <c r="R159" s="11"/>
      <c r="S159" s="11"/>
    </row>
    <row r="160" spans="9:19">
      <c r="I160" s="7"/>
      <c r="K160" s="7"/>
      <c r="M160" s="88"/>
      <c r="N160" s="15"/>
      <c r="O160" s="11"/>
      <c r="P160" s="11"/>
      <c r="Q160" s="11"/>
      <c r="R160" s="11"/>
      <c r="S160" s="11"/>
    </row>
    <row r="161" spans="9:19">
      <c r="I161" s="7"/>
      <c r="K161" s="7"/>
      <c r="M161" s="88"/>
      <c r="N161" s="15"/>
      <c r="O161" s="11"/>
      <c r="P161" s="11"/>
      <c r="Q161" s="11"/>
      <c r="R161" s="11"/>
      <c r="S161" s="11"/>
    </row>
    <row r="162" spans="9:19">
      <c r="I162" s="7"/>
      <c r="K162" s="7"/>
      <c r="M162" s="88"/>
      <c r="N162" s="15"/>
      <c r="O162" s="11"/>
      <c r="P162" s="11"/>
      <c r="Q162" s="11"/>
      <c r="R162" s="11"/>
      <c r="S162" s="11"/>
    </row>
    <row r="163" spans="9:19">
      <c r="I163" s="7"/>
      <c r="K163" s="7"/>
      <c r="M163" s="88"/>
      <c r="N163" s="15"/>
      <c r="O163" s="11"/>
      <c r="P163" s="11"/>
      <c r="Q163" s="11"/>
      <c r="R163" s="11"/>
      <c r="S163" s="11"/>
    </row>
    <row r="164" spans="9:19">
      <c r="I164" s="7"/>
      <c r="K164" s="7"/>
      <c r="M164" s="88"/>
      <c r="N164" s="15"/>
      <c r="O164" s="11"/>
      <c r="P164" s="11"/>
      <c r="Q164" s="11"/>
      <c r="R164" s="11"/>
      <c r="S164" s="11"/>
    </row>
    <row r="165" spans="9:19">
      <c r="I165" s="7"/>
      <c r="K165" s="7"/>
      <c r="M165" s="88"/>
      <c r="N165" s="15"/>
      <c r="O165" s="11"/>
      <c r="P165" s="11"/>
      <c r="Q165" s="11"/>
      <c r="R165" s="11"/>
      <c r="S165" s="11"/>
    </row>
    <row r="166" spans="9:19">
      <c r="I166" s="7"/>
      <c r="K166" s="7"/>
      <c r="M166" s="88"/>
      <c r="N166" s="15"/>
      <c r="O166" s="11"/>
      <c r="P166" s="11"/>
      <c r="Q166" s="11"/>
      <c r="R166" s="11"/>
      <c r="S166" s="11"/>
    </row>
    <row r="167" spans="9:19">
      <c r="I167" s="7"/>
      <c r="K167" s="7"/>
      <c r="M167" s="88"/>
      <c r="N167" s="15"/>
      <c r="O167" s="11"/>
      <c r="P167" s="11"/>
      <c r="Q167" s="11"/>
      <c r="R167" s="11"/>
      <c r="S167" s="11"/>
    </row>
    <row r="168" spans="9:19">
      <c r="I168" s="7"/>
      <c r="K168" s="7"/>
      <c r="M168" s="88"/>
      <c r="N168" s="15"/>
      <c r="O168" s="11"/>
      <c r="P168" s="11"/>
      <c r="Q168" s="11"/>
      <c r="R168" s="11"/>
      <c r="S168" s="11"/>
    </row>
    <row r="169" spans="9:19">
      <c r="I169" s="7"/>
      <c r="K169" s="7"/>
      <c r="M169" s="88"/>
      <c r="N169" s="15"/>
      <c r="O169" s="11"/>
      <c r="P169" s="11"/>
      <c r="Q169" s="11"/>
      <c r="R169" s="11"/>
      <c r="S169" s="11"/>
    </row>
    <row r="170" spans="9:19">
      <c r="I170" s="7"/>
      <c r="K170" s="7"/>
      <c r="M170" s="88"/>
      <c r="N170" s="15"/>
      <c r="O170" s="11"/>
      <c r="P170" s="11"/>
      <c r="Q170" s="11"/>
      <c r="R170" s="11"/>
      <c r="S170" s="11"/>
    </row>
    <row r="171" spans="9:19">
      <c r="I171" s="7"/>
      <c r="K171" s="7"/>
      <c r="M171" s="88"/>
      <c r="N171" s="15"/>
      <c r="O171" s="11"/>
      <c r="P171" s="11"/>
      <c r="Q171" s="11"/>
      <c r="R171" s="11"/>
      <c r="S171" s="11"/>
    </row>
    <row r="172" spans="9:19">
      <c r="I172" s="7"/>
      <c r="K172" s="7"/>
      <c r="M172" s="88"/>
      <c r="N172" s="15"/>
      <c r="O172" s="11"/>
      <c r="P172" s="11"/>
      <c r="Q172" s="11"/>
      <c r="R172" s="11"/>
      <c r="S172" s="11"/>
    </row>
    <row r="173" spans="9:19">
      <c r="I173" s="7"/>
      <c r="K173" s="7"/>
      <c r="M173" s="88"/>
      <c r="N173" s="15"/>
      <c r="O173" s="11"/>
      <c r="P173" s="11"/>
      <c r="Q173" s="11"/>
      <c r="R173" s="11"/>
      <c r="S173" s="11"/>
    </row>
    <row r="174" spans="9:19">
      <c r="I174" s="7"/>
      <c r="K174" s="7"/>
      <c r="M174" s="88"/>
      <c r="N174" s="15"/>
      <c r="O174" s="11"/>
      <c r="P174" s="11"/>
      <c r="Q174" s="11"/>
      <c r="R174" s="11"/>
      <c r="S174" s="11"/>
    </row>
    <row r="175" spans="9:19">
      <c r="I175" s="7"/>
      <c r="K175" s="7"/>
      <c r="M175" s="88"/>
      <c r="N175" s="15"/>
      <c r="O175" s="11"/>
      <c r="P175" s="11"/>
      <c r="Q175" s="11"/>
      <c r="R175" s="11"/>
      <c r="S175" s="11"/>
    </row>
    <row r="176" spans="9:19">
      <c r="I176" s="7"/>
      <c r="K176" s="7"/>
      <c r="M176" s="88"/>
      <c r="N176" s="15"/>
      <c r="O176" s="11"/>
      <c r="P176" s="11"/>
      <c r="Q176" s="11"/>
      <c r="R176" s="11"/>
      <c r="S176" s="11"/>
    </row>
    <row r="177" spans="6:19">
      <c r="F177" s="26"/>
      <c r="I177" s="7"/>
      <c r="K177" s="7"/>
      <c r="M177" s="88"/>
      <c r="N177" s="15"/>
      <c r="O177" s="11"/>
      <c r="P177" s="11"/>
      <c r="Q177" s="11"/>
      <c r="R177" s="11"/>
      <c r="S177" s="11"/>
    </row>
    <row r="178" spans="6:19">
      <c r="F178" s="26"/>
      <c r="I178" s="7"/>
      <c r="K178" s="7"/>
      <c r="M178" s="88"/>
      <c r="N178" s="15"/>
      <c r="O178" s="11"/>
      <c r="P178" s="11"/>
      <c r="Q178" s="11"/>
      <c r="R178" s="11"/>
      <c r="S178" s="11"/>
    </row>
    <row r="179" spans="6:19">
      <c r="F179" s="26"/>
      <c r="I179" s="7"/>
      <c r="K179" s="7"/>
      <c r="M179" s="88"/>
      <c r="N179" s="15"/>
      <c r="O179" s="11"/>
      <c r="P179" s="11"/>
      <c r="Q179" s="11"/>
      <c r="R179" s="11"/>
      <c r="S179" s="11"/>
    </row>
    <row r="180" spans="6:19">
      <c r="F180" s="26"/>
      <c r="I180" s="7"/>
      <c r="K180" s="7"/>
      <c r="M180" s="88"/>
      <c r="N180" s="15"/>
      <c r="O180" s="11"/>
      <c r="P180" s="11"/>
      <c r="Q180" s="11"/>
      <c r="R180" s="11"/>
      <c r="S180" s="11"/>
    </row>
    <row r="181" spans="6:19">
      <c r="F181" s="26"/>
      <c r="I181" s="7"/>
      <c r="K181" s="7"/>
      <c r="M181" s="88"/>
      <c r="N181" s="15"/>
      <c r="O181" s="11"/>
      <c r="P181" s="11"/>
      <c r="Q181" s="11"/>
      <c r="R181" s="11"/>
      <c r="S181" s="11"/>
    </row>
    <row r="182" spans="6:19">
      <c r="F182" s="26"/>
      <c r="I182" s="7"/>
      <c r="K182" s="7"/>
      <c r="M182" s="88"/>
      <c r="N182" s="15"/>
      <c r="O182" s="11"/>
      <c r="P182" s="11"/>
      <c r="Q182" s="11"/>
      <c r="R182" s="11"/>
      <c r="S182" s="11"/>
    </row>
    <row r="183" spans="6:19">
      <c r="F183" s="26"/>
      <c r="I183" s="7"/>
      <c r="K183" s="7"/>
      <c r="M183" s="88"/>
      <c r="N183" s="15"/>
      <c r="O183" s="11"/>
      <c r="P183" s="11"/>
      <c r="Q183" s="11"/>
      <c r="R183" s="11"/>
      <c r="S183" s="11"/>
    </row>
    <row r="184" spans="6:19">
      <c r="F184" s="26"/>
      <c r="I184" s="7"/>
      <c r="K184" s="7"/>
      <c r="M184" s="88"/>
      <c r="N184" s="15"/>
      <c r="O184" s="11"/>
      <c r="P184" s="11"/>
      <c r="Q184" s="11"/>
      <c r="R184" s="11"/>
      <c r="S184" s="11"/>
    </row>
    <row r="185" spans="6:19">
      <c r="F185" s="26"/>
      <c r="I185" s="7"/>
      <c r="K185" s="7"/>
      <c r="M185" s="88"/>
      <c r="N185" s="15"/>
      <c r="O185" s="11"/>
      <c r="P185" s="11"/>
      <c r="Q185" s="11"/>
      <c r="R185" s="11"/>
      <c r="S185" s="11"/>
    </row>
    <row r="186" spans="6:19">
      <c r="F186" s="26"/>
      <c r="I186" s="7"/>
      <c r="K186" s="7"/>
      <c r="M186" s="88"/>
      <c r="N186" s="15"/>
      <c r="O186" s="11"/>
      <c r="P186" s="11"/>
      <c r="Q186" s="11"/>
      <c r="R186" s="11"/>
      <c r="S186" s="11"/>
    </row>
    <row r="187" spans="6:19">
      <c r="F187" s="26"/>
      <c r="I187" s="7"/>
      <c r="K187" s="7"/>
      <c r="M187" s="88"/>
      <c r="N187" s="15"/>
      <c r="O187" s="11"/>
      <c r="P187" s="11"/>
      <c r="Q187" s="11"/>
      <c r="R187" s="11"/>
      <c r="S187" s="11"/>
    </row>
    <row r="188" spans="6:19">
      <c r="F188" s="26"/>
      <c r="I188" s="7"/>
      <c r="K188" s="7"/>
      <c r="M188" s="88"/>
      <c r="N188" s="15"/>
      <c r="O188" s="11"/>
      <c r="P188" s="11"/>
      <c r="Q188" s="11"/>
      <c r="R188" s="11"/>
      <c r="S188" s="11"/>
    </row>
    <row r="189" spans="6:19">
      <c r="F189" s="26"/>
      <c r="I189" s="7"/>
      <c r="K189" s="7"/>
      <c r="M189" s="88"/>
      <c r="N189" s="15"/>
      <c r="O189" s="11"/>
      <c r="P189" s="11"/>
      <c r="Q189" s="11"/>
      <c r="R189" s="11"/>
      <c r="S189" s="11"/>
    </row>
    <row r="190" spans="6:19">
      <c r="F190" s="26"/>
      <c r="I190" s="7"/>
      <c r="K190" s="7"/>
      <c r="M190" s="88"/>
      <c r="N190" s="15"/>
      <c r="O190" s="11"/>
      <c r="P190" s="11"/>
      <c r="Q190" s="11"/>
      <c r="R190" s="11"/>
      <c r="S190" s="11"/>
    </row>
    <row r="191" spans="6:19">
      <c r="F191" s="26"/>
      <c r="I191" s="7"/>
      <c r="K191" s="7"/>
      <c r="M191" s="88"/>
      <c r="N191" s="15"/>
      <c r="O191" s="11"/>
      <c r="P191" s="11"/>
      <c r="Q191" s="11"/>
      <c r="R191" s="11"/>
      <c r="S191" s="11"/>
    </row>
    <row r="192" spans="6:19">
      <c r="F192" s="26"/>
      <c r="I192" s="7"/>
      <c r="K192" s="7"/>
      <c r="M192" s="88"/>
      <c r="N192" s="15"/>
      <c r="O192" s="11"/>
      <c r="P192" s="11"/>
      <c r="Q192" s="11"/>
      <c r="R192" s="11"/>
      <c r="S192" s="11"/>
    </row>
    <row r="193" spans="6:19">
      <c r="F193" s="26"/>
      <c r="I193" s="7"/>
      <c r="K193" s="7"/>
      <c r="M193" s="88"/>
      <c r="N193" s="15"/>
      <c r="O193" s="11"/>
      <c r="P193" s="11"/>
      <c r="Q193" s="11"/>
      <c r="R193" s="11"/>
      <c r="S193" s="11"/>
    </row>
    <row r="194" spans="6:19">
      <c r="F194" s="26"/>
      <c r="I194" s="7"/>
      <c r="K194" s="7"/>
      <c r="M194" s="88"/>
      <c r="N194" s="15"/>
      <c r="O194" s="11"/>
      <c r="P194" s="11"/>
      <c r="Q194" s="11"/>
      <c r="R194" s="11"/>
      <c r="S194" s="11"/>
    </row>
    <row r="195" spans="6:19">
      <c r="F195" s="26"/>
      <c r="I195" s="7"/>
      <c r="K195" s="7"/>
      <c r="M195" s="88"/>
      <c r="N195" s="15"/>
      <c r="O195" s="11"/>
      <c r="P195" s="11"/>
      <c r="Q195" s="11"/>
      <c r="R195" s="11"/>
      <c r="S195" s="11"/>
    </row>
    <row r="196" spans="6:19">
      <c r="F196" s="26"/>
      <c r="I196" s="7"/>
      <c r="K196" s="7"/>
      <c r="M196" s="88"/>
      <c r="N196" s="15"/>
      <c r="O196" s="11"/>
      <c r="P196" s="11"/>
      <c r="Q196" s="11"/>
      <c r="R196" s="11"/>
      <c r="S196" s="11"/>
    </row>
    <row r="197" spans="6:19">
      <c r="F197" s="26"/>
      <c r="I197" s="7"/>
      <c r="K197" s="7"/>
      <c r="M197" s="88"/>
      <c r="N197" s="15"/>
      <c r="O197" s="11"/>
      <c r="P197" s="11"/>
      <c r="Q197" s="11"/>
      <c r="R197" s="11"/>
      <c r="S197" s="11"/>
    </row>
    <row r="198" spans="6:19">
      <c r="F198" s="26"/>
      <c r="I198" s="7"/>
      <c r="K198" s="7"/>
      <c r="M198" s="88"/>
      <c r="N198" s="15"/>
      <c r="O198" s="11"/>
      <c r="P198" s="11"/>
      <c r="Q198" s="11"/>
      <c r="R198" s="11"/>
      <c r="S198" s="11"/>
    </row>
    <row r="199" spans="6:19">
      <c r="F199" s="26"/>
      <c r="I199" s="7"/>
      <c r="K199" s="7"/>
      <c r="M199" s="88"/>
      <c r="N199" s="15"/>
      <c r="O199" s="11"/>
      <c r="P199" s="11"/>
      <c r="Q199" s="11"/>
      <c r="R199" s="11"/>
      <c r="S199" s="11"/>
    </row>
    <row r="200" spans="6:19">
      <c r="F200" s="26"/>
      <c r="I200" s="7"/>
      <c r="K200" s="7"/>
      <c r="M200" s="88"/>
      <c r="N200" s="15"/>
      <c r="O200" s="11"/>
      <c r="P200" s="11"/>
      <c r="Q200" s="11"/>
      <c r="R200" s="11"/>
      <c r="S200" s="11"/>
    </row>
    <row r="201" spans="6:19">
      <c r="F201" s="26"/>
      <c r="I201" s="7"/>
      <c r="K201" s="7"/>
      <c r="M201" s="88"/>
      <c r="N201" s="15"/>
      <c r="O201" s="11"/>
      <c r="P201" s="11"/>
      <c r="Q201" s="11"/>
      <c r="R201" s="11"/>
      <c r="S201" s="11"/>
    </row>
    <row r="202" spans="6:19">
      <c r="F202" s="26"/>
      <c r="I202" s="7"/>
      <c r="K202" s="7"/>
      <c r="M202" s="88"/>
      <c r="N202" s="15"/>
      <c r="O202" s="11"/>
      <c r="P202" s="11"/>
      <c r="Q202" s="11"/>
      <c r="R202" s="11"/>
      <c r="S202" s="11"/>
    </row>
    <row r="203" spans="6:19">
      <c r="F203" s="26"/>
      <c r="I203" s="7"/>
      <c r="K203" s="7"/>
      <c r="M203" s="88"/>
      <c r="N203" s="15"/>
      <c r="O203" s="11"/>
      <c r="P203" s="11"/>
      <c r="Q203" s="11"/>
      <c r="R203" s="11"/>
      <c r="S203" s="11"/>
    </row>
    <row r="204" spans="6:19">
      <c r="F204" s="26"/>
      <c r="I204" s="7"/>
      <c r="K204" s="7"/>
      <c r="M204" s="88"/>
      <c r="N204" s="15"/>
      <c r="O204" s="11"/>
      <c r="P204" s="11"/>
      <c r="Q204" s="11"/>
      <c r="R204" s="11"/>
      <c r="S204" s="11"/>
    </row>
    <row r="205" spans="6:19">
      <c r="F205" s="26"/>
      <c r="I205" s="7"/>
      <c r="K205" s="7"/>
      <c r="M205" s="88"/>
      <c r="N205" s="15"/>
      <c r="O205" s="11"/>
      <c r="P205" s="11"/>
      <c r="Q205" s="11"/>
      <c r="R205" s="11"/>
      <c r="S205" s="11"/>
    </row>
    <row r="206" spans="6:19">
      <c r="F206" s="26"/>
      <c r="I206" s="7"/>
      <c r="K206" s="7"/>
      <c r="M206" s="88"/>
      <c r="N206" s="15"/>
      <c r="O206" s="11"/>
      <c r="P206" s="11"/>
      <c r="Q206" s="11"/>
      <c r="R206" s="11"/>
      <c r="S206" s="11"/>
    </row>
    <row r="207" spans="6:19">
      <c r="F207" s="26"/>
      <c r="I207" s="7"/>
      <c r="K207" s="7"/>
      <c r="M207" s="88"/>
      <c r="N207" s="15"/>
      <c r="O207" s="11"/>
      <c r="P207" s="11"/>
      <c r="Q207" s="11"/>
      <c r="R207" s="11"/>
      <c r="S207" s="11"/>
    </row>
    <row r="208" spans="6:19">
      <c r="F208" s="26"/>
      <c r="I208" s="7"/>
      <c r="K208" s="7"/>
      <c r="M208" s="88"/>
      <c r="N208" s="15"/>
      <c r="O208" s="11"/>
      <c r="P208" s="11"/>
      <c r="Q208" s="11"/>
      <c r="R208" s="11"/>
      <c r="S208" s="11"/>
    </row>
    <row r="209" spans="6:19">
      <c r="F209" s="26"/>
      <c r="I209" s="7"/>
      <c r="K209" s="7"/>
      <c r="M209" s="88"/>
      <c r="N209" s="15"/>
      <c r="O209" s="11"/>
      <c r="P209" s="11"/>
      <c r="Q209" s="11"/>
      <c r="R209" s="11"/>
      <c r="S209" s="11"/>
    </row>
    <row r="210" spans="6:19">
      <c r="F210" s="26"/>
      <c r="I210" s="7"/>
      <c r="K210" s="7"/>
      <c r="M210" s="88"/>
      <c r="N210" s="15"/>
      <c r="O210" s="11"/>
      <c r="P210" s="11"/>
      <c r="Q210" s="11"/>
      <c r="R210" s="11"/>
      <c r="S210" s="11"/>
    </row>
    <row r="211" spans="6:19">
      <c r="F211" s="26"/>
      <c r="I211" s="7"/>
      <c r="K211" s="7"/>
      <c r="M211" s="88"/>
      <c r="N211" s="15"/>
      <c r="O211" s="11"/>
      <c r="P211" s="11"/>
      <c r="Q211" s="11"/>
      <c r="R211" s="11"/>
      <c r="S211" s="11"/>
    </row>
    <row r="212" spans="6:19">
      <c r="F212" s="26"/>
      <c r="I212" s="7"/>
      <c r="K212" s="7"/>
      <c r="M212" s="88"/>
      <c r="N212" s="15"/>
      <c r="O212" s="11"/>
      <c r="P212" s="11"/>
      <c r="Q212" s="11"/>
      <c r="R212" s="11"/>
      <c r="S212" s="11"/>
    </row>
    <row r="213" spans="6:19">
      <c r="F213" s="26"/>
      <c r="I213" s="7"/>
      <c r="K213" s="7"/>
      <c r="M213" s="88"/>
      <c r="N213" s="15"/>
      <c r="O213" s="11"/>
      <c r="P213" s="11"/>
      <c r="Q213" s="11"/>
      <c r="R213" s="11"/>
      <c r="S213" s="11"/>
    </row>
    <row r="214" spans="6:19">
      <c r="F214" s="26"/>
      <c r="I214" s="7"/>
      <c r="K214" s="7"/>
      <c r="M214" s="88"/>
      <c r="N214" s="15"/>
      <c r="O214" s="11"/>
      <c r="P214" s="11"/>
      <c r="Q214" s="11"/>
      <c r="R214" s="11"/>
      <c r="S214" s="11"/>
    </row>
    <row r="215" spans="6:19">
      <c r="F215" s="26"/>
      <c r="I215" s="7"/>
      <c r="K215" s="7"/>
      <c r="M215" s="88"/>
      <c r="N215" s="15"/>
      <c r="O215" s="11"/>
      <c r="P215" s="11"/>
      <c r="Q215" s="11"/>
      <c r="R215" s="11"/>
      <c r="S215" s="11"/>
    </row>
    <row r="216" spans="6:19">
      <c r="F216" s="26"/>
      <c r="I216" s="7"/>
      <c r="K216" s="7"/>
      <c r="M216" s="88"/>
      <c r="N216" s="15"/>
      <c r="O216" s="11"/>
      <c r="P216" s="11"/>
      <c r="Q216" s="11"/>
      <c r="R216" s="11"/>
      <c r="S216" s="11"/>
    </row>
    <row r="217" spans="6:19">
      <c r="F217" s="26"/>
      <c r="I217" s="7"/>
      <c r="K217" s="7"/>
      <c r="M217" s="88"/>
      <c r="N217" s="15"/>
      <c r="O217" s="11"/>
      <c r="P217" s="11"/>
      <c r="Q217" s="11"/>
      <c r="R217" s="11"/>
      <c r="S217" s="11"/>
    </row>
    <row r="218" spans="6:19">
      <c r="F218" s="26"/>
      <c r="I218" s="7"/>
      <c r="K218" s="7"/>
      <c r="M218" s="88"/>
      <c r="N218" s="15"/>
      <c r="O218" s="11"/>
      <c r="P218" s="11"/>
      <c r="Q218" s="11"/>
      <c r="R218" s="11"/>
      <c r="S218" s="11"/>
    </row>
    <row r="219" spans="6:19">
      <c r="F219" s="26"/>
      <c r="I219" s="7"/>
      <c r="K219" s="7"/>
      <c r="M219" s="88"/>
      <c r="N219" s="15"/>
      <c r="O219" s="11"/>
      <c r="P219" s="11"/>
      <c r="Q219" s="11"/>
      <c r="R219" s="11"/>
      <c r="S219" s="11"/>
    </row>
    <row r="220" spans="6:19">
      <c r="F220" s="26"/>
      <c r="I220" s="7"/>
      <c r="K220" s="7"/>
      <c r="M220" s="88"/>
      <c r="N220" s="15"/>
      <c r="O220" s="11"/>
      <c r="P220" s="11"/>
      <c r="Q220" s="11"/>
      <c r="R220" s="11"/>
      <c r="S220" s="11"/>
    </row>
    <row r="221" spans="6:19">
      <c r="F221" s="26"/>
      <c r="I221" s="7"/>
      <c r="K221" s="7"/>
      <c r="M221" s="88"/>
      <c r="N221" s="15"/>
      <c r="O221" s="11"/>
      <c r="P221" s="11"/>
      <c r="Q221" s="11"/>
      <c r="R221" s="11"/>
      <c r="S221" s="11"/>
    </row>
    <row r="222" spans="6:19">
      <c r="F222" s="26"/>
      <c r="I222" s="7"/>
      <c r="K222" s="7"/>
      <c r="M222" s="88"/>
      <c r="N222" s="15"/>
      <c r="O222" s="11"/>
      <c r="P222" s="11"/>
      <c r="Q222" s="11"/>
      <c r="R222" s="11"/>
      <c r="S222" s="11"/>
    </row>
    <row r="223" spans="6:19">
      <c r="F223" s="26"/>
      <c r="I223" s="7"/>
      <c r="K223" s="7"/>
      <c r="M223" s="88"/>
      <c r="N223" s="15"/>
      <c r="O223" s="11"/>
      <c r="P223" s="11"/>
      <c r="Q223" s="11"/>
      <c r="R223" s="11"/>
      <c r="S223" s="11"/>
    </row>
    <row r="224" spans="6:19">
      <c r="F224" s="26"/>
      <c r="I224" s="7"/>
      <c r="K224" s="7"/>
      <c r="M224" s="88"/>
      <c r="N224" s="15"/>
      <c r="O224" s="11"/>
      <c r="P224" s="11"/>
      <c r="Q224" s="11"/>
      <c r="R224" s="11"/>
      <c r="S224" s="11"/>
    </row>
    <row r="225" spans="6:19">
      <c r="F225" s="26"/>
      <c r="I225" s="7"/>
      <c r="K225" s="7"/>
      <c r="M225" s="88"/>
      <c r="N225" s="15"/>
      <c r="O225" s="11"/>
      <c r="P225" s="11"/>
      <c r="Q225" s="11"/>
      <c r="R225" s="11"/>
      <c r="S225" s="11"/>
    </row>
    <row r="226" spans="6:19">
      <c r="F226" s="26"/>
      <c r="I226" s="7"/>
      <c r="K226" s="7"/>
      <c r="M226" s="88"/>
      <c r="N226" s="15"/>
      <c r="O226" s="11"/>
      <c r="P226" s="11"/>
      <c r="Q226" s="11"/>
      <c r="R226" s="11"/>
      <c r="S226" s="11"/>
    </row>
    <row r="227" spans="6:19">
      <c r="F227" s="26"/>
      <c r="I227" s="7"/>
      <c r="K227" s="7"/>
      <c r="M227" s="88"/>
      <c r="N227" s="15"/>
      <c r="O227" s="11"/>
      <c r="P227" s="11"/>
      <c r="Q227" s="11"/>
      <c r="R227" s="11"/>
      <c r="S227" s="11"/>
    </row>
    <row r="228" spans="6:19">
      <c r="F228" s="26"/>
      <c r="I228" s="7"/>
      <c r="K228" s="7"/>
      <c r="M228" s="88"/>
      <c r="N228" s="15"/>
      <c r="O228" s="11"/>
      <c r="P228" s="11"/>
      <c r="Q228" s="11"/>
      <c r="R228" s="11"/>
      <c r="S228" s="11"/>
    </row>
    <row r="229" spans="6:19">
      <c r="F229" s="26"/>
      <c r="I229" s="7"/>
      <c r="K229" s="7"/>
      <c r="M229" s="88"/>
      <c r="N229" s="15"/>
      <c r="O229" s="11"/>
      <c r="P229" s="11"/>
      <c r="Q229" s="11"/>
      <c r="R229" s="11"/>
      <c r="S229" s="11"/>
    </row>
    <row r="230" spans="6:19">
      <c r="F230" s="26"/>
      <c r="I230" s="7"/>
      <c r="K230" s="7"/>
      <c r="M230" s="88"/>
      <c r="N230" s="15"/>
      <c r="O230" s="11"/>
      <c r="P230" s="11"/>
      <c r="Q230" s="11"/>
      <c r="R230" s="11"/>
      <c r="S230" s="11"/>
    </row>
    <row r="231" spans="6:19">
      <c r="F231" s="26"/>
      <c r="I231" s="7"/>
      <c r="K231" s="7"/>
      <c r="M231" s="88"/>
      <c r="N231" s="15"/>
      <c r="O231" s="11"/>
      <c r="P231" s="11"/>
      <c r="Q231" s="11"/>
      <c r="R231" s="11"/>
      <c r="S231" s="11"/>
    </row>
    <row r="232" spans="6:19">
      <c r="F232" s="26"/>
      <c r="I232" s="7"/>
      <c r="K232" s="7"/>
      <c r="M232" s="88"/>
      <c r="N232" s="15"/>
      <c r="O232" s="11"/>
      <c r="P232" s="11"/>
      <c r="Q232" s="11"/>
      <c r="R232" s="11"/>
      <c r="S232" s="11"/>
    </row>
    <row r="233" spans="6:19">
      <c r="F233" s="26"/>
      <c r="I233" s="7"/>
      <c r="K233" s="7"/>
      <c r="M233" s="88"/>
      <c r="N233" s="15"/>
      <c r="O233" s="11"/>
      <c r="P233" s="11"/>
      <c r="Q233" s="11"/>
      <c r="R233" s="11"/>
      <c r="S233" s="11"/>
    </row>
    <row r="234" spans="6:19">
      <c r="F234" s="26"/>
      <c r="I234" s="7"/>
      <c r="K234" s="7"/>
      <c r="M234" s="88"/>
      <c r="N234" s="15"/>
      <c r="O234" s="11"/>
      <c r="P234" s="11"/>
      <c r="Q234" s="11"/>
      <c r="R234" s="11"/>
      <c r="S234" s="11"/>
    </row>
    <row r="235" spans="6:19">
      <c r="F235" s="26"/>
      <c r="I235" s="7"/>
      <c r="K235" s="7"/>
      <c r="M235" s="88"/>
      <c r="N235" s="15"/>
      <c r="O235" s="11"/>
      <c r="P235" s="11"/>
      <c r="Q235" s="11"/>
      <c r="R235" s="11"/>
      <c r="S235" s="11"/>
    </row>
    <row r="236" spans="6:19">
      <c r="F236" s="26"/>
      <c r="I236" s="7"/>
      <c r="K236" s="7"/>
      <c r="M236" s="88"/>
      <c r="N236" s="15"/>
      <c r="O236" s="11"/>
      <c r="P236" s="11"/>
      <c r="Q236" s="11"/>
      <c r="R236" s="11"/>
      <c r="S236" s="11"/>
    </row>
    <row r="237" spans="6:19">
      <c r="F237" s="26"/>
      <c r="I237" s="7"/>
      <c r="K237" s="7"/>
      <c r="M237" s="88"/>
      <c r="N237" s="15"/>
      <c r="O237" s="11"/>
      <c r="P237" s="11"/>
      <c r="Q237" s="11"/>
      <c r="R237" s="11"/>
      <c r="S237" s="11"/>
    </row>
    <row r="238" spans="6:19">
      <c r="F238" s="26"/>
      <c r="I238" s="7"/>
      <c r="K238" s="7"/>
      <c r="M238" s="88"/>
      <c r="N238" s="15"/>
      <c r="O238" s="11"/>
      <c r="P238" s="11"/>
      <c r="Q238" s="11"/>
      <c r="R238" s="11"/>
      <c r="S238" s="11"/>
    </row>
    <row r="239" spans="6:19">
      <c r="F239" s="26"/>
      <c r="I239" s="7"/>
      <c r="K239" s="7"/>
      <c r="M239" s="88"/>
      <c r="N239" s="15"/>
      <c r="O239" s="11"/>
      <c r="P239" s="11"/>
      <c r="Q239" s="11"/>
      <c r="R239" s="11"/>
      <c r="S239" s="11"/>
    </row>
    <row r="240" spans="6:19">
      <c r="F240" s="26"/>
      <c r="I240" s="7"/>
      <c r="K240" s="7"/>
      <c r="M240" s="88"/>
      <c r="N240" s="15"/>
      <c r="O240" s="11"/>
      <c r="P240" s="11"/>
      <c r="Q240" s="11"/>
      <c r="R240" s="11"/>
      <c r="S240" s="11"/>
    </row>
    <row r="241" spans="6:19">
      <c r="F241" s="26"/>
      <c r="I241" s="7"/>
      <c r="K241" s="7"/>
      <c r="M241" s="88"/>
      <c r="N241" s="15"/>
      <c r="O241" s="11"/>
      <c r="P241" s="11"/>
      <c r="Q241" s="11"/>
      <c r="R241" s="11"/>
      <c r="S241" s="11"/>
    </row>
    <row r="242" spans="6:19">
      <c r="F242" s="26"/>
      <c r="I242" s="7"/>
      <c r="K242" s="7"/>
      <c r="M242" s="88"/>
      <c r="N242" s="15"/>
      <c r="O242" s="11"/>
      <c r="P242" s="11"/>
      <c r="Q242" s="11"/>
      <c r="R242" s="11"/>
      <c r="S242" s="11"/>
    </row>
    <row r="243" spans="6:19">
      <c r="F243" s="26"/>
      <c r="I243" s="7"/>
      <c r="K243" s="7"/>
      <c r="M243" s="88"/>
      <c r="N243" s="15"/>
      <c r="O243" s="11"/>
      <c r="P243" s="11"/>
      <c r="Q243" s="11"/>
      <c r="R243" s="11"/>
      <c r="S243" s="11"/>
    </row>
    <row r="244" spans="6:19">
      <c r="F244" s="26"/>
      <c r="I244" s="7"/>
      <c r="K244" s="7"/>
      <c r="M244" s="88"/>
      <c r="N244" s="15"/>
      <c r="O244" s="11"/>
      <c r="P244" s="11"/>
      <c r="Q244" s="11"/>
      <c r="R244" s="11"/>
      <c r="S244" s="11"/>
    </row>
    <row r="245" spans="6:19">
      <c r="F245" s="26"/>
      <c r="I245" s="7"/>
      <c r="K245" s="7"/>
      <c r="M245" s="88"/>
      <c r="N245" s="15"/>
      <c r="O245" s="11"/>
      <c r="P245" s="11"/>
      <c r="Q245" s="11"/>
      <c r="R245" s="11"/>
      <c r="S245" s="11"/>
    </row>
    <row r="246" spans="6:19">
      <c r="F246" s="26"/>
      <c r="I246" s="7"/>
      <c r="K246" s="7"/>
      <c r="M246" s="88"/>
      <c r="N246" s="15"/>
      <c r="O246" s="11"/>
      <c r="P246" s="11"/>
      <c r="Q246" s="11"/>
      <c r="R246" s="11"/>
      <c r="S246" s="11"/>
    </row>
    <row r="247" spans="6:19">
      <c r="F247" s="26"/>
      <c r="I247" s="7"/>
      <c r="K247" s="7"/>
      <c r="M247" s="88"/>
      <c r="N247" s="15"/>
      <c r="O247" s="11"/>
      <c r="P247" s="11"/>
      <c r="Q247" s="11"/>
      <c r="R247" s="11"/>
      <c r="S247" s="11"/>
    </row>
    <row r="248" spans="6:19">
      <c r="F248" s="26"/>
      <c r="I248" s="7"/>
      <c r="K248" s="7"/>
      <c r="M248" s="88"/>
      <c r="N248" s="15"/>
      <c r="O248" s="11"/>
      <c r="P248" s="11"/>
      <c r="Q248" s="11"/>
      <c r="R248" s="11"/>
      <c r="S248" s="11"/>
    </row>
    <row r="249" spans="6:19">
      <c r="F249" s="26"/>
      <c r="I249" s="7"/>
      <c r="K249" s="7"/>
      <c r="M249" s="88"/>
      <c r="N249" s="15"/>
      <c r="O249" s="11"/>
      <c r="P249" s="11"/>
      <c r="Q249" s="11"/>
      <c r="R249" s="11"/>
      <c r="S249" s="11"/>
    </row>
    <row r="250" spans="6:19">
      <c r="F250" s="26"/>
      <c r="I250" s="7"/>
      <c r="K250" s="7"/>
      <c r="M250" s="88"/>
      <c r="N250" s="15"/>
      <c r="O250" s="11"/>
      <c r="P250" s="11"/>
      <c r="Q250" s="11"/>
      <c r="R250" s="11"/>
      <c r="S250" s="11"/>
    </row>
    <row r="251" spans="6:19">
      <c r="F251" s="26"/>
      <c r="I251" s="7"/>
      <c r="K251" s="7"/>
      <c r="M251" s="88"/>
      <c r="N251" s="15"/>
      <c r="O251" s="11"/>
      <c r="P251" s="11"/>
      <c r="Q251" s="11"/>
      <c r="R251" s="11"/>
      <c r="S251" s="11"/>
    </row>
    <row r="252" spans="6:19">
      <c r="F252" s="26"/>
      <c r="I252" s="7"/>
      <c r="K252" s="7"/>
      <c r="M252" s="88"/>
      <c r="N252" s="15"/>
      <c r="O252" s="11"/>
      <c r="P252" s="11"/>
      <c r="Q252" s="11"/>
      <c r="R252" s="11"/>
      <c r="S252" s="11"/>
    </row>
    <row r="253" spans="6:19">
      <c r="F253" s="26"/>
      <c r="I253" s="7"/>
      <c r="K253" s="7"/>
      <c r="M253" s="88"/>
      <c r="N253" s="15"/>
      <c r="O253" s="11"/>
      <c r="P253" s="11"/>
      <c r="Q253" s="11"/>
      <c r="R253" s="11"/>
      <c r="S253" s="11"/>
    </row>
    <row r="254" spans="6:19">
      <c r="F254" s="26"/>
      <c r="I254" s="7"/>
      <c r="K254" s="7"/>
      <c r="M254" s="88"/>
      <c r="N254" s="15"/>
      <c r="O254" s="11"/>
      <c r="P254" s="11"/>
      <c r="Q254" s="11"/>
      <c r="R254" s="11"/>
      <c r="S254" s="11"/>
    </row>
    <row r="255" spans="6:19">
      <c r="F255" s="26"/>
      <c r="I255" s="7"/>
      <c r="K255" s="7"/>
      <c r="M255" s="88"/>
      <c r="N255" s="15"/>
      <c r="O255" s="11"/>
      <c r="P255" s="11"/>
      <c r="Q255" s="11"/>
      <c r="R255" s="11"/>
      <c r="S255" s="11"/>
    </row>
    <row r="256" spans="6:19">
      <c r="F256" s="26"/>
      <c r="I256" s="7"/>
      <c r="K256" s="7"/>
      <c r="M256" s="88"/>
      <c r="N256" s="15"/>
      <c r="O256" s="11"/>
      <c r="P256" s="11"/>
      <c r="Q256" s="11"/>
      <c r="R256" s="11"/>
      <c r="S256" s="11"/>
    </row>
    <row r="257" spans="2:19">
      <c r="F257" s="26"/>
      <c r="I257" s="7"/>
      <c r="K257" s="7"/>
      <c r="M257" s="88"/>
      <c r="N257" s="15"/>
      <c r="O257" s="11"/>
      <c r="P257" s="11"/>
      <c r="Q257" s="11"/>
      <c r="R257" s="11"/>
      <c r="S257" s="11"/>
    </row>
    <row r="258" spans="2:19">
      <c r="F258" s="26"/>
      <c r="I258" s="7"/>
      <c r="K258" s="7"/>
      <c r="M258" s="88"/>
      <c r="N258" s="15"/>
      <c r="O258" s="11"/>
      <c r="P258" s="11"/>
      <c r="Q258" s="11"/>
      <c r="R258" s="11"/>
      <c r="S258" s="11"/>
    </row>
    <row r="259" spans="2:19">
      <c r="F259" s="26"/>
      <c r="I259" s="7"/>
      <c r="K259" s="7"/>
      <c r="M259" s="88"/>
      <c r="N259" s="15"/>
      <c r="O259" s="11"/>
      <c r="P259" s="11"/>
      <c r="Q259" s="11"/>
      <c r="R259" s="11"/>
      <c r="S259" s="11"/>
    </row>
    <row r="260" spans="2:19">
      <c r="F260" s="26"/>
      <c r="I260" s="7"/>
      <c r="K260" s="7"/>
      <c r="M260" s="88"/>
      <c r="N260" s="15"/>
      <c r="O260" s="11"/>
      <c r="P260" s="11"/>
      <c r="Q260" s="11"/>
      <c r="R260" s="11"/>
      <c r="S260" s="11"/>
    </row>
    <row r="261" spans="2:19">
      <c r="F261" s="26"/>
      <c r="I261" s="7"/>
      <c r="K261" s="7"/>
      <c r="M261" s="88"/>
      <c r="N261" s="15"/>
      <c r="O261" s="11"/>
      <c r="P261" s="11"/>
      <c r="Q261" s="11"/>
      <c r="R261" s="11"/>
      <c r="S261" s="11"/>
    </row>
    <row r="262" spans="2:19">
      <c r="F262" s="26"/>
      <c r="I262" s="7"/>
      <c r="K262" s="7"/>
      <c r="M262" s="88"/>
      <c r="N262" s="15"/>
      <c r="O262" s="11"/>
      <c r="P262" s="11"/>
      <c r="Q262" s="11"/>
      <c r="R262" s="11"/>
      <c r="S262" s="11"/>
    </row>
    <row r="263" spans="2:19">
      <c r="F263" s="26"/>
      <c r="I263" s="7"/>
      <c r="K263" s="7"/>
      <c r="M263" s="88"/>
      <c r="N263" s="15"/>
      <c r="O263" s="11"/>
      <c r="P263" s="11"/>
      <c r="Q263" s="11"/>
      <c r="R263" s="11"/>
      <c r="S263" s="11"/>
    </row>
    <row r="264" spans="2:19">
      <c r="F264" s="26"/>
      <c r="I264" s="7"/>
      <c r="K264" s="7"/>
      <c r="M264" s="88"/>
      <c r="N264" s="15"/>
      <c r="O264" s="11"/>
      <c r="P264" s="11"/>
      <c r="Q264" s="11"/>
      <c r="R264" s="11"/>
      <c r="S264" s="11"/>
    </row>
    <row r="265" spans="2:19">
      <c r="F265" s="26"/>
      <c r="I265" s="7"/>
      <c r="K265" s="7"/>
      <c r="M265" s="88"/>
      <c r="N265" s="15"/>
      <c r="O265" s="11"/>
      <c r="P265" s="11"/>
      <c r="Q265" s="11"/>
      <c r="R265" s="11"/>
      <c r="S265" s="11"/>
    </row>
    <row r="266" spans="2:19">
      <c r="F266" s="26"/>
      <c r="I266" s="7"/>
      <c r="K266" s="7"/>
      <c r="M266" s="88"/>
      <c r="N266" s="15"/>
      <c r="O266" s="11"/>
      <c r="P266" s="11"/>
      <c r="Q266" s="11"/>
      <c r="R266" s="11"/>
      <c r="S266" s="11"/>
    </row>
    <row r="267" spans="2:19">
      <c r="F267" s="26"/>
      <c r="I267" s="7"/>
      <c r="K267" s="7"/>
      <c r="M267" s="88"/>
      <c r="N267" s="15"/>
      <c r="O267" s="11"/>
      <c r="P267" s="11"/>
      <c r="Q267" s="11"/>
      <c r="R267" s="11"/>
      <c r="S267" s="11"/>
    </row>
    <row r="268" spans="2:19">
      <c r="F268" s="26"/>
      <c r="I268" s="7"/>
      <c r="K268" s="7"/>
      <c r="M268" s="88"/>
      <c r="N268" s="15"/>
      <c r="O268" s="11"/>
      <c r="P268" s="11"/>
      <c r="Q268" s="11"/>
      <c r="R268" s="11"/>
      <c r="S268" s="11"/>
    </row>
    <row r="269" spans="2:19">
      <c r="B269" s="82"/>
      <c r="C269" s="82"/>
      <c r="D269" s="82"/>
      <c r="E269" s="82"/>
      <c r="F269" s="82"/>
      <c r="G269" s="82"/>
      <c r="H269" s="82"/>
      <c r="I269" s="89"/>
      <c r="J269" s="83"/>
      <c r="K269" s="89"/>
      <c r="L269" s="25"/>
      <c r="M269" s="88"/>
      <c r="N269" s="15"/>
      <c r="O269" s="11"/>
      <c r="P269" s="11"/>
      <c r="Q269" s="11"/>
      <c r="R269" s="11"/>
      <c r="S269" s="11"/>
    </row>
    <row r="270" spans="2:19">
      <c r="F270" s="26"/>
      <c r="I270" s="7"/>
      <c r="K270" s="7"/>
      <c r="M270" s="88"/>
      <c r="N270" s="15"/>
      <c r="O270" s="11"/>
      <c r="P270" s="11"/>
      <c r="Q270" s="11"/>
      <c r="R270" s="11"/>
      <c r="S270" s="11"/>
    </row>
    <row r="271" spans="2:19">
      <c r="F271" s="26"/>
      <c r="I271" s="7"/>
      <c r="K271" s="7"/>
      <c r="M271" s="88"/>
      <c r="N271" s="15"/>
      <c r="O271" s="11"/>
      <c r="P271" s="11"/>
      <c r="Q271" s="11"/>
      <c r="R271" s="11"/>
      <c r="S271" s="11"/>
    </row>
    <row r="272" spans="2:19">
      <c r="F272" s="26"/>
      <c r="I272" s="7"/>
      <c r="K272" s="7"/>
      <c r="M272" s="88"/>
      <c r="N272" s="15"/>
      <c r="O272" s="11"/>
      <c r="P272" s="11"/>
      <c r="Q272" s="11"/>
      <c r="R272" s="11"/>
      <c r="S272" s="11"/>
    </row>
    <row r="273" spans="6:19">
      <c r="F273" s="26"/>
      <c r="I273" s="7"/>
      <c r="K273" s="7"/>
      <c r="M273" s="88"/>
      <c r="N273" s="15"/>
      <c r="O273" s="11"/>
      <c r="P273" s="11"/>
      <c r="Q273" s="11"/>
      <c r="R273" s="11"/>
      <c r="S273" s="11"/>
    </row>
    <row r="274" spans="6:19">
      <c r="F274" s="26"/>
      <c r="I274" s="7"/>
      <c r="K274" s="7"/>
      <c r="M274" s="88"/>
      <c r="N274" s="15"/>
      <c r="O274" s="11"/>
      <c r="P274" s="11"/>
      <c r="Q274" s="11"/>
      <c r="R274" s="11"/>
      <c r="S274" s="11"/>
    </row>
    <row r="275" spans="6:19">
      <c r="F275" s="26"/>
      <c r="I275" s="7"/>
      <c r="K275" s="7"/>
      <c r="M275" s="88"/>
      <c r="N275" s="15"/>
      <c r="O275" s="11"/>
      <c r="P275" s="11"/>
      <c r="Q275" s="11"/>
      <c r="R275" s="11"/>
      <c r="S275" s="11"/>
    </row>
    <row r="276" spans="6:19">
      <c r="F276" s="26"/>
      <c r="I276" s="7"/>
      <c r="K276" s="7"/>
      <c r="M276" s="88"/>
      <c r="N276" s="15"/>
      <c r="O276" s="11"/>
      <c r="P276" s="11"/>
      <c r="Q276" s="11"/>
      <c r="R276" s="11"/>
      <c r="S276" s="11"/>
    </row>
    <row r="277" spans="6:19">
      <c r="F277" s="26"/>
      <c r="I277" s="7"/>
      <c r="K277" s="7"/>
      <c r="M277" s="88"/>
      <c r="N277" s="15"/>
      <c r="O277" s="11"/>
      <c r="P277" s="11"/>
      <c r="Q277" s="11"/>
      <c r="R277" s="11"/>
      <c r="S277" s="11"/>
    </row>
    <row r="278" spans="6:19">
      <c r="F278" s="26"/>
      <c r="I278" s="7"/>
      <c r="K278" s="7"/>
      <c r="M278" s="88"/>
      <c r="N278" s="15"/>
      <c r="O278" s="11"/>
      <c r="P278" s="11"/>
      <c r="Q278" s="11"/>
      <c r="R278" s="11"/>
      <c r="S278" s="11"/>
    </row>
    <row r="279" spans="6:19">
      <c r="F279" s="26"/>
      <c r="I279" s="7"/>
      <c r="K279" s="7"/>
      <c r="M279" s="88"/>
      <c r="N279" s="15"/>
      <c r="O279" s="11"/>
      <c r="P279" s="11"/>
      <c r="Q279" s="11"/>
      <c r="R279" s="11"/>
      <c r="S279" s="11"/>
    </row>
    <row r="280" spans="6:19">
      <c r="F280" s="26"/>
      <c r="I280" s="7"/>
      <c r="K280" s="7"/>
      <c r="M280" s="88"/>
      <c r="N280" s="15"/>
      <c r="O280" s="11"/>
      <c r="P280" s="11"/>
      <c r="Q280" s="11"/>
      <c r="R280" s="11"/>
      <c r="S280" s="11"/>
    </row>
    <row r="281" spans="6:19">
      <c r="F281" s="26"/>
      <c r="I281" s="7"/>
      <c r="K281" s="7"/>
      <c r="M281" s="88"/>
      <c r="N281" s="15"/>
      <c r="O281" s="11"/>
      <c r="P281" s="11"/>
      <c r="Q281" s="11"/>
      <c r="R281" s="11"/>
      <c r="S281" s="11"/>
    </row>
    <row r="282" spans="6:19">
      <c r="F282" s="26"/>
      <c r="I282" s="7"/>
      <c r="K282" s="7"/>
      <c r="M282" s="88"/>
      <c r="N282" s="15"/>
      <c r="O282" s="11"/>
      <c r="P282" s="11"/>
      <c r="Q282" s="11"/>
      <c r="R282" s="11"/>
      <c r="S282" s="11"/>
    </row>
    <row r="283" spans="6:19">
      <c r="F283" s="26"/>
      <c r="I283" s="7"/>
      <c r="K283" s="7"/>
      <c r="M283" s="88"/>
      <c r="N283" s="15"/>
      <c r="O283" s="11"/>
      <c r="P283" s="11"/>
      <c r="Q283" s="11"/>
      <c r="R283" s="11"/>
      <c r="S283" s="11"/>
    </row>
    <row r="284" spans="6:19">
      <c r="F284" s="26"/>
      <c r="I284" s="7"/>
      <c r="K284" s="7"/>
      <c r="M284" s="88"/>
      <c r="N284" s="15"/>
      <c r="O284" s="11"/>
      <c r="P284" s="11"/>
      <c r="Q284" s="11"/>
      <c r="R284" s="11"/>
      <c r="S284" s="11"/>
    </row>
    <row r="285" spans="6:19">
      <c r="F285" s="26"/>
      <c r="I285" s="7"/>
      <c r="K285" s="7"/>
      <c r="M285" s="88"/>
      <c r="N285" s="15"/>
      <c r="O285" s="11"/>
      <c r="P285" s="11"/>
      <c r="Q285" s="11"/>
      <c r="R285" s="11"/>
      <c r="S285" s="11"/>
    </row>
    <row r="286" spans="6:19">
      <c r="F286" s="26"/>
      <c r="I286" s="7"/>
      <c r="K286" s="7"/>
      <c r="M286" s="88"/>
      <c r="N286" s="15"/>
      <c r="O286" s="11"/>
      <c r="P286" s="11"/>
      <c r="Q286" s="11"/>
      <c r="R286" s="11"/>
      <c r="S286" s="11"/>
    </row>
    <row r="287" spans="6:19">
      <c r="F287" s="26"/>
      <c r="I287" s="7"/>
      <c r="K287" s="7"/>
      <c r="M287" s="88"/>
      <c r="N287" s="15"/>
      <c r="O287" s="11"/>
      <c r="P287" s="11"/>
      <c r="Q287" s="11"/>
      <c r="R287" s="11"/>
      <c r="S287" s="11"/>
    </row>
    <row r="288" spans="6:19">
      <c r="F288" s="26"/>
      <c r="I288" s="7"/>
      <c r="K288" s="7"/>
      <c r="M288" s="88"/>
      <c r="N288" s="15"/>
      <c r="O288" s="11"/>
      <c r="P288" s="11"/>
      <c r="Q288" s="11"/>
      <c r="R288" s="11"/>
      <c r="S288" s="11"/>
    </row>
    <row r="289" spans="6:19">
      <c r="F289" s="26"/>
      <c r="I289" s="7"/>
      <c r="K289" s="7"/>
      <c r="M289" s="88"/>
      <c r="N289" s="15"/>
      <c r="O289" s="11"/>
      <c r="P289" s="11"/>
      <c r="Q289" s="11"/>
      <c r="R289" s="11"/>
      <c r="S289" s="11"/>
    </row>
    <row r="290" spans="6:19">
      <c r="I290" s="7"/>
      <c r="K290" s="7"/>
      <c r="M290" s="88"/>
      <c r="N290" s="15"/>
      <c r="O290" s="11"/>
      <c r="P290" s="11"/>
      <c r="Q290" s="11"/>
      <c r="R290" s="11"/>
      <c r="S290" s="11"/>
    </row>
    <row r="291" spans="6:19">
      <c r="F291" s="26"/>
      <c r="I291" s="7"/>
      <c r="K291" s="7"/>
      <c r="M291" s="88"/>
      <c r="N291" s="15"/>
      <c r="O291" s="11"/>
      <c r="P291" s="11"/>
      <c r="Q291" s="11"/>
      <c r="R291" s="11"/>
      <c r="S291" s="11"/>
    </row>
    <row r="292" spans="6:19">
      <c r="F292" s="26"/>
      <c r="I292" s="7"/>
      <c r="K292" s="7"/>
      <c r="M292" s="88"/>
      <c r="N292" s="15"/>
      <c r="O292" s="11"/>
      <c r="P292" s="11"/>
      <c r="Q292" s="11"/>
      <c r="R292" s="11"/>
      <c r="S292" s="11"/>
    </row>
    <row r="293" spans="6:19">
      <c r="F293" s="26"/>
      <c r="I293" s="7"/>
      <c r="K293" s="7"/>
      <c r="M293" s="88"/>
      <c r="N293" s="15"/>
      <c r="O293" s="11"/>
      <c r="P293" s="11"/>
      <c r="Q293" s="11"/>
      <c r="R293" s="11"/>
      <c r="S293" s="11"/>
    </row>
    <row r="294" spans="6:19">
      <c r="F294" s="26"/>
      <c r="I294" s="7"/>
      <c r="K294" s="7"/>
      <c r="M294" s="88"/>
      <c r="N294" s="15"/>
      <c r="O294" s="11"/>
      <c r="P294" s="11"/>
      <c r="Q294" s="11"/>
      <c r="R294" s="11"/>
      <c r="S294" s="11"/>
    </row>
    <row r="295" spans="6:19">
      <c r="F295" s="26"/>
      <c r="I295" s="7"/>
      <c r="K295" s="7"/>
      <c r="M295" s="88"/>
      <c r="N295" s="15"/>
      <c r="O295" s="11"/>
      <c r="P295" s="11"/>
      <c r="Q295" s="11"/>
      <c r="R295" s="11"/>
      <c r="S295" s="11"/>
    </row>
    <row r="296" spans="6:19">
      <c r="F296" s="26"/>
      <c r="I296" s="7"/>
      <c r="K296" s="7"/>
      <c r="M296" s="88"/>
      <c r="N296" s="15"/>
      <c r="O296" s="11"/>
      <c r="P296" s="11"/>
      <c r="Q296" s="11"/>
      <c r="R296" s="11"/>
      <c r="S296" s="11"/>
    </row>
    <row r="297" spans="6:19">
      <c r="F297" s="26"/>
      <c r="I297" s="7"/>
      <c r="K297" s="7"/>
      <c r="M297" s="88"/>
      <c r="N297" s="15"/>
      <c r="O297" s="11"/>
      <c r="P297" s="11"/>
      <c r="Q297" s="11"/>
      <c r="R297" s="11"/>
      <c r="S297" s="11"/>
    </row>
    <row r="298" spans="6:19">
      <c r="F298" s="26"/>
      <c r="I298" s="7"/>
      <c r="K298" s="7"/>
      <c r="M298" s="88"/>
      <c r="N298" s="15"/>
      <c r="O298" s="11"/>
      <c r="P298" s="11"/>
      <c r="Q298" s="11"/>
      <c r="R298" s="11"/>
      <c r="S298" s="11"/>
    </row>
    <row r="299" spans="6:19">
      <c r="F299" s="26"/>
      <c r="I299" s="7"/>
      <c r="K299" s="7"/>
      <c r="M299" s="88"/>
      <c r="N299" s="15"/>
      <c r="O299" s="11"/>
      <c r="P299" s="11"/>
      <c r="Q299" s="11"/>
      <c r="R299" s="11"/>
      <c r="S299" s="11"/>
    </row>
    <row r="300" spans="6:19">
      <c r="I300" s="7"/>
      <c r="K300" s="7"/>
      <c r="M300" s="88"/>
      <c r="N300" s="15"/>
      <c r="O300" s="11"/>
      <c r="P300" s="11"/>
      <c r="Q300" s="11"/>
      <c r="R300" s="11"/>
      <c r="S300" s="11"/>
    </row>
    <row r="301" spans="6:19">
      <c r="I301" s="7"/>
      <c r="K301" s="7"/>
      <c r="M301" s="88"/>
      <c r="N301" s="15"/>
      <c r="O301" s="11"/>
      <c r="P301" s="11"/>
      <c r="Q301" s="11"/>
      <c r="R301" s="11"/>
      <c r="S301" s="11"/>
    </row>
    <row r="302" spans="6:19">
      <c r="I302" s="7"/>
      <c r="K302" s="7"/>
      <c r="M302" s="88"/>
      <c r="N302" s="15"/>
      <c r="O302" s="11"/>
      <c r="P302" s="11"/>
      <c r="Q302" s="11"/>
      <c r="R302" s="11"/>
      <c r="S302" s="11"/>
    </row>
    <row r="303" spans="6:19">
      <c r="I303" s="7"/>
      <c r="K303" s="7"/>
      <c r="M303" s="88"/>
      <c r="N303" s="15"/>
      <c r="O303" s="11"/>
      <c r="P303" s="11"/>
      <c r="Q303" s="11"/>
      <c r="R303" s="11"/>
      <c r="S303" s="11"/>
    </row>
    <row r="304" spans="6:19">
      <c r="I304" s="7"/>
      <c r="K304" s="7"/>
      <c r="M304" s="88"/>
      <c r="N304" s="15"/>
      <c r="O304" s="11"/>
      <c r="P304" s="11"/>
      <c r="Q304" s="11"/>
      <c r="R304" s="11"/>
      <c r="S304" s="11"/>
    </row>
    <row r="305" spans="9:19">
      <c r="I305" s="7"/>
      <c r="K305" s="7"/>
      <c r="M305" s="88"/>
      <c r="N305" s="15"/>
      <c r="O305" s="11"/>
      <c r="P305" s="11"/>
      <c r="Q305" s="11"/>
      <c r="R305" s="11"/>
      <c r="S305" s="11"/>
    </row>
    <row r="306" spans="9:19">
      <c r="I306" s="7"/>
      <c r="K306" s="7"/>
      <c r="M306" s="88"/>
      <c r="N306" s="15"/>
      <c r="O306" s="11"/>
      <c r="P306" s="11"/>
      <c r="Q306" s="11"/>
      <c r="R306" s="11"/>
      <c r="S306" s="11"/>
    </row>
    <row r="307" spans="9:19">
      <c r="I307" s="7"/>
      <c r="K307" s="7"/>
      <c r="M307" s="88"/>
      <c r="N307" s="15"/>
      <c r="O307" s="11"/>
      <c r="P307" s="11"/>
      <c r="Q307" s="11"/>
      <c r="R307" s="11"/>
      <c r="S307" s="11"/>
    </row>
    <row r="308" spans="9:19">
      <c r="I308" s="7"/>
      <c r="K308" s="7"/>
      <c r="M308" s="88"/>
      <c r="N308" s="15"/>
      <c r="O308" s="11"/>
      <c r="P308" s="11"/>
      <c r="Q308" s="11"/>
      <c r="R308" s="11"/>
      <c r="S308" s="11"/>
    </row>
    <row r="309" spans="9:19">
      <c r="I309" s="7"/>
      <c r="K309" s="7"/>
      <c r="M309" s="88"/>
      <c r="N309" s="15"/>
      <c r="O309" s="11"/>
      <c r="P309" s="11"/>
      <c r="Q309" s="11"/>
      <c r="R309" s="11"/>
      <c r="S309" s="11"/>
    </row>
    <row r="310" spans="9:19">
      <c r="I310" s="7"/>
      <c r="K310" s="7"/>
      <c r="M310" s="88"/>
      <c r="N310" s="15"/>
      <c r="O310" s="11"/>
      <c r="P310" s="11"/>
      <c r="Q310" s="11"/>
      <c r="R310" s="11"/>
      <c r="S310" s="11"/>
    </row>
    <row r="311" spans="9:19">
      <c r="I311" s="7"/>
      <c r="K311" s="7"/>
      <c r="M311" s="88"/>
      <c r="N311" s="15"/>
      <c r="O311" s="11"/>
      <c r="P311" s="11"/>
      <c r="Q311" s="11"/>
      <c r="R311" s="11"/>
      <c r="S311" s="11"/>
    </row>
    <row r="312" spans="9:19">
      <c r="I312" s="7"/>
      <c r="K312" s="7"/>
      <c r="M312" s="88"/>
      <c r="N312" s="15"/>
      <c r="O312" s="11"/>
      <c r="P312" s="11"/>
      <c r="Q312" s="11"/>
      <c r="R312" s="11"/>
      <c r="S312" s="11"/>
    </row>
    <row r="313" spans="9:19">
      <c r="I313" s="7"/>
      <c r="K313" s="7"/>
      <c r="M313" s="88"/>
      <c r="N313" s="15"/>
      <c r="O313" s="11"/>
      <c r="P313" s="11"/>
      <c r="Q313" s="11"/>
      <c r="R313" s="11"/>
      <c r="S313" s="11"/>
    </row>
    <row r="314" spans="9:19">
      <c r="I314" s="7"/>
      <c r="K314" s="7"/>
      <c r="M314" s="88"/>
      <c r="N314" s="15"/>
      <c r="O314" s="11"/>
      <c r="P314" s="11"/>
      <c r="Q314" s="11"/>
      <c r="R314" s="11"/>
      <c r="S314" s="11"/>
    </row>
    <row r="315" spans="9:19">
      <c r="I315" s="7"/>
      <c r="K315" s="7"/>
      <c r="M315" s="88"/>
      <c r="N315" s="15"/>
      <c r="O315" s="11"/>
      <c r="P315" s="11"/>
      <c r="Q315" s="11"/>
      <c r="R315" s="11"/>
      <c r="S315" s="11"/>
    </row>
    <row r="316" spans="9:19">
      <c r="I316" s="7"/>
      <c r="K316" s="7"/>
      <c r="M316" s="88"/>
      <c r="N316" s="15"/>
      <c r="O316" s="11"/>
      <c r="P316" s="11"/>
      <c r="Q316" s="11"/>
      <c r="R316" s="11"/>
      <c r="S316" s="11"/>
    </row>
    <row r="317" spans="9:19">
      <c r="I317" s="7"/>
      <c r="K317" s="7"/>
      <c r="M317" s="88"/>
      <c r="N317" s="15"/>
      <c r="O317" s="11"/>
      <c r="P317" s="11"/>
      <c r="Q317" s="11"/>
      <c r="R317" s="11"/>
      <c r="S317" s="11"/>
    </row>
    <row r="318" spans="9:19">
      <c r="I318" s="7"/>
      <c r="K318" s="7"/>
      <c r="M318" s="88"/>
      <c r="N318" s="15"/>
      <c r="O318" s="11"/>
      <c r="P318" s="11"/>
      <c r="Q318" s="11"/>
      <c r="R318" s="11"/>
      <c r="S318" s="11"/>
    </row>
    <row r="319" spans="9:19">
      <c r="I319" s="7"/>
      <c r="K319" s="7"/>
      <c r="M319" s="88"/>
      <c r="N319" s="15"/>
      <c r="O319" s="11"/>
      <c r="P319" s="11"/>
      <c r="Q319" s="11"/>
      <c r="R319" s="11"/>
      <c r="S319" s="11"/>
    </row>
    <row r="320" spans="9:19">
      <c r="I320" s="7"/>
      <c r="K320" s="7"/>
      <c r="M320" s="88"/>
      <c r="N320" s="15"/>
      <c r="O320" s="90"/>
      <c r="P320" s="90"/>
      <c r="Q320" s="90"/>
      <c r="R320" s="90"/>
      <c r="S320" s="90"/>
    </row>
    <row r="321" spans="6:19">
      <c r="I321" s="7"/>
      <c r="K321" s="7"/>
      <c r="M321" s="88"/>
      <c r="N321" s="15"/>
      <c r="O321" s="90"/>
      <c r="P321" s="90"/>
      <c r="Q321" s="90"/>
      <c r="R321" s="90"/>
      <c r="S321" s="90"/>
    </row>
    <row r="322" spans="6:19">
      <c r="I322" s="7"/>
      <c r="K322" s="7"/>
      <c r="M322" s="88"/>
      <c r="N322" s="15"/>
      <c r="O322" s="90"/>
      <c r="P322" s="90"/>
      <c r="Q322" s="90"/>
      <c r="R322" s="90"/>
      <c r="S322" s="90"/>
    </row>
    <row r="323" spans="6:19">
      <c r="I323" s="7"/>
      <c r="K323" s="7"/>
      <c r="M323" s="88"/>
      <c r="N323" s="15"/>
      <c r="O323" s="11"/>
      <c r="P323" s="11"/>
      <c r="Q323" s="11"/>
      <c r="R323" s="11"/>
      <c r="S323" s="11"/>
    </row>
    <row r="324" spans="6:19">
      <c r="I324" s="7"/>
      <c r="K324" s="7"/>
      <c r="M324" s="88"/>
      <c r="N324" s="15"/>
      <c r="O324" s="11"/>
      <c r="P324" s="11"/>
      <c r="Q324" s="11"/>
      <c r="R324" s="11"/>
      <c r="S324" s="11"/>
    </row>
    <row r="325" spans="6:19">
      <c r="I325" s="7"/>
      <c r="K325" s="7"/>
      <c r="M325" s="88"/>
      <c r="N325" s="15"/>
      <c r="O325" s="11"/>
      <c r="P325" s="11"/>
      <c r="Q325" s="11"/>
      <c r="R325" s="11"/>
      <c r="S325" s="11"/>
    </row>
    <row r="326" spans="6:19">
      <c r="I326" s="7"/>
      <c r="K326" s="7"/>
      <c r="M326" s="88"/>
      <c r="N326" s="15"/>
      <c r="O326" s="11"/>
      <c r="P326" s="11"/>
      <c r="Q326" s="11"/>
      <c r="R326" s="11"/>
      <c r="S326" s="11"/>
    </row>
    <row r="327" spans="6:19">
      <c r="I327" s="7"/>
      <c r="K327" s="7"/>
      <c r="M327" s="88"/>
      <c r="N327" s="15"/>
      <c r="O327" s="90"/>
      <c r="P327" s="90"/>
      <c r="Q327" s="90"/>
      <c r="R327" s="90"/>
      <c r="S327" s="90"/>
    </row>
    <row r="328" spans="6:19">
      <c r="I328" s="7"/>
      <c r="K328" s="7"/>
      <c r="M328" s="88"/>
      <c r="N328" s="15"/>
      <c r="O328" s="90"/>
      <c r="P328" s="90"/>
      <c r="Q328" s="90"/>
      <c r="R328" s="90"/>
      <c r="S328" s="90"/>
    </row>
    <row r="329" spans="6:19">
      <c r="I329" s="7"/>
      <c r="K329" s="7"/>
      <c r="M329" s="88"/>
      <c r="N329" s="15"/>
      <c r="O329" s="11"/>
      <c r="P329" s="11"/>
      <c r="Q329" s="11"/>
      <c r="R329" s="11"/>
      <c r="S329" s="11"/>
    </row>
    <row r="330" spans="6:19">
      <c r="I330" s="7"/>
      <c r="K330" s="7"/>
      <c r="M330" s="88"/>
      <c r="N330" s="15"/>
      <c r="O330" s="11"/>
      <c r="P330" s="11"/>
      <c r="Q330" s="11"/>
      <c r="R330" s="11"/>
      <c r="S330" s="11"/>
    </row>
    <row r="331" spans="6:19">
      <c r="I331" s="7"/>
      <c r="K331" s="7"/>
      <c r="M331" s="88"/>
      <c r="N331" s="15"/>
      <c r="O331" s="11"/>
      <c r="P331" s="11"/>
      <c r="Q331" s="11"/>
      <c r="R331" s="11"/>
      <c r="S331" s="11"/>
    </row>
    <row r="332" spans="6:19">
      <c r="I332" s="7"/>
      <c r="K332" s="7"/>
      <c r="M332" s="88"/>
      <c r="N332" s="15"/>
      <c r="O332" s="11"/>
      <c r="P332" s="11"/>
      <c r="Q332" s="11"/>
      <c r="R332" s="11"/>
      <c r="S332" s="11"/>
    </row>
    <row r="333" spans="6:19">
      <c r="I333" s="7"/>
      <c r="K333" s="7"/>
      <c r="M333" s="88"/>
      <c r="N333" s="15"/>
      <c r="O333" s="11"/>
      <c r="P333" s="11"/>
      <c r="Q333" s="11"/>
      <c r="R333" s="11"/>
      <c r="S333" s="11"/>
    </row>
    <row r="334" spans="6:19">
      <c r="I334" s="7"/>
      <c r="K334" s="7"/>
      <c r="M334" s="88"/>
      <c r="N334" s="15"/>
      <c r="O334" s="11"/>
      <c r="P334" s="11"/>
      <c r="Q334" s="11"/>
      <c r="R334" s="11"/>
      <c r="S334" s="11"/>
    </row>
    <row r="335" spans="6:19">
      <c r="I335" s="7"/>
      <c r="K335" s="7"/>
      <c r="M335" s="88"/>
      <c r="N335" s="15"/>
      <c r="O335" s="11"/>
      <c r="P335" s="11"/>
      <c r="Q335" s="11"/>
      <c r="R335" s="11"/>
      <c r="S335" s="11"/>
    </row>
    <row r="336" spans="6:19">
      <c r="F336" s="26"/>
      <c r="I336" s="7"/>
      <c r="K336" s="7"/>
      <c r="M336" s="88"/>
      <c r="N336" s="15"/>
      <c r="O336" s="11"/>
      <c r="P336" s="11"/>
      <c r="Q336" s="11"/>
      <c r="R336" s="11"/>
      <c r="S336" s="11"/>
    </row>
    <row r="337" spans="9:19">
      <c r="I337" s="7"/>
      <c r="K337" s="7"/>
      <c r="M337" s="88"/>
      <c r="N337" s="15"/>
      <c r="O337" s="11"/>
      <c r="P337" s="11"/>
      <c r="Q337" s="11"/>
      <c r="R337" s="11"/>
      <c r="S337" s="11"/>
    </row>
    <row r="338" spans="9:19">
      <c r="I338" s="7"/>
      <c r="K338" s="7"/>
      <c r="M338" s="88"/>
      <c r="N338" s="15"/>
      <c r="O338" s="11"/>
      <c r="P338" s="11"/>
      <c r="Q338" s="11"/>
      <c r="R338" s="11"/>
      <c r="S338" s="11"/>
    </row>
    <row r="339" spans="9:19">
      <c r="I339" s="7"/>
      <c r="K339" s="7"/>
      <c r="M339" s="88"/>
      <c r="N339" s="15"/>
      <c r="O339" s="11"/>
      <c r="P339" s="11"/>
      <c r="Q339" s="11"/>
      <c r="R339" s="11"/>
      <c r="S339" s="11"/>
    </row>
    <row r="340" spans="9:19">
      <c r="I340" s="7"/>
      <c r="K340" s="7"/>
      <c r="M340" s="88"/>
      <c r="N340" s="15"/>
      <c r="O340" s="11"/>
      <c r="P340" s="11"/>
      <c r="Q340" s="11"/>
      <c r="R340" s="11"/>
      <c r="S340" s="11"/>
    </row>
    <row r="341" spans="9:19">
      <c r="I341" s="7"/>
      <c r="K341" s="7"/>
      <c r="M341" s="88"/>
      <c r="N341" s="15"/>
      <c r="O341" s="11"/>
      <c r="P341" s="11"/>
      <c r="Q341" s="11"/>
      <c r="R341" s="11"/>
      <c r="S341" s="11"/>
    </row>
    <row r="342" spans="9:19">
      <c r="I342" s="7"/>
      <c r="K342" s="7"/>
      <c r="M342" s="88"/>
      <c r="N342" s="15"/>
      <c r="O342" s="11"/>
      <c r="P342" s="11"/>
      <c r="Q342" s="11"/>
      <c r="R342" s="11"/>
      <c r="S342" s="11"/>
    </row>
    <row r="343" spans="9:19">
      <c r="I343" s="7"/>
      <c r="K343" s="7"/>
      <c r="M343" s="88"/>
      <c r="N343" s="15"/>
      <c r="O343" s="11"/>
      <c r="P343" s="11"/>
      <c r="Q343" s="11"/>
      <c r="R343" s="11"/>
      <c r="S343" s="11"/>
    </row>
    <row r="344" spans="9:19">
      <c r="I344" s="7"/>
      <c r="K344" s="7"/>
      <c r="M344" s="88"/>
      <c r="N344" s="15"/>
      <c r="O344" s="11"/>
      <c r="P344" s="11"/>
      <c r="Q344" s="11"/>
      <c r="R344" s="11"/>
      <c r="S344" s="11"/>
    </row>
    <row r="345" spans="9:19">
      <c r="I345" s="7"/>
      <c r="K345" s="7"/>
      <c r="M345" s="88"/>
      <c r="N345" s="15"/>
      <c r="O345" s="11"/>
      <c r="P345" s="11"/>
      <c r="Q345" s="11"/>
      <c r="R345" s="11"/>
      <c r="S345" s="11"/>
    </row>
    <row r="346" spans="9:19">
      <c r="I346" s="7"/>
      <c r="K346" s="7"/>
      <c r="M346" s="88"/>
      <c r="N346" s="15"/>
      <c r="O346" s="11"/>
      <c r="P346" s="11"/>
      <c r="Q346" s="11"/>
      <c r="R346" s="11"/>
      <c r="S346" s="11"/>
    </row>
    <row r="347" spans="9:19">
      <c r="I347" s="7"/>
      <c r="K347" s="7"/>
      <c r="M347" s="88"/>
      <c r="N347" s="15"/>
      <c r="O347" s="11"/>
      <c r="P347" s="11"/>
      <c r="Q347" s="11"/>
      <c r="R347" s="11"/>
      <c r="S347" s="11"/>
    </row>
    <row r="348" spans="9:19">
      <c r="I348" s="7"/>
      <c r="K348" s="7"/>
      <c r="M348" s="88"/>
      <c r="N348" s="15"/>
      <c r="O348" s="11"/>
      <c r="P348" s="11"/>
      <c r="Q348" s="11"/>
      <c r="R348" s="11"/>
      <c r="S348" s="11"/>
    </row>
    <row r="349" spans="9:19">
      <c r="I349" s="7"/>
      <c r="K349" s="7"/>
      <c r="M349" s="88"/>
      <c r="N349" s="15"/>
      <c r="O349" s="11"/>
      <c r="P349" s="11"/>
      <c r="Q349" s="11"/>
      <c r="R349" s="11"/>
      <c r="S349" s="11"/>
    </row>
    <row r="350" spans="9:19">
      <c r="I350" s="7"/>
      <c r="K350" s="7"/>
      <c r="M350" s="88"/>
      <c r="N350" s="15"/>
      <c r="O350" s="11"/>
      <c r="P350" s="11"/>
      <c r="Q350" s="11"/>
      <c r="R350" s="11"/>
      <c r="S350" s="11"/>
    </row>
    <row r="351" spans="9:19">
      <c r="I351" s="7"/>
      <c r="K351" s="7"/>
      <c r="M351" s="88"/>
      <c r="N351" s="15"/>
      <c r="O351" s="11"/>
      <c r="P351" s="11"/>
      <c r="Q351" s="11"/>
      <c r="R351" s="11"/>
      <c r="S351" s="11"/>
    </row>
    <row r="352" spans="9:19">
      <c r="I352" s="7"/>
      <c r="K352" s="7"/>
      <c r="M352" s="88"/>
      <c r="N352" s="15"/>
      <c r="O352" s="11"/>
      <c r="P352" s="11"/>
      <c r="Q352" s="11"/>
      <c r="R352" s="11"/>
      <c r="S352" s="11"/>
    </row>
    <row r="353" spans="9:19">
      <c r="I353" s="7"/>
      <c r="K353" s="7"/>
      <c r="M353" s="88"/>
      <c r="N353" s="15"/>
      <c r="O353" s="11"/>
      <c r="P353" s="11"/>
      <c r="Q353" s="11"/>
      <c r="R353" s="11"/>
      <c r="S353" s="11"/>
    </row>
    <row r="354" spans="9:19">
      <c r="I354" s="7"/>
      <c r="K354" s="7"/>
      <c r="M354" s="88"/>
      <c r="N354" s="15"/>
      <c r="O354" s="11"/>
      <c r="P354" s="11"/>
      <c r="Q354" s="11"/>
      <c r="R354" s="11"/>
      <c r="S354" s="11"/>
    </row>
    <row r="355" spans="9:19">
      <c r="I355" s="7"/>
      <c r="K355" s="7"/>
      <c r="M355" s="88"/>
      <c r="N355" s="15"/>
      <c r="O355" s="11"/>
      <c r="P355" s="11"/>
      <c r="Q355" s="11"/>
      <c r="R355" s="11"/>
      <c r="S355" s="11"/>
    </row>
    <row r="356" spans="9:19">
      <c r="I356" s="7"/>
      <c r="K356" s="7"/>
      <c r="M356" s="88"/>
      <c r="N356" s="15"/>
      <c r="O356" s="11"/>
      <c r="P356" s="11"/>
      <c r="Q356" s="11"/>
      <c r="R356" s="11"/>
      <c r="S356" s="11"/>
    </row>
    <row r="357" spans="9:19">
      <c r="I357" s="7"/>
      <c r="K357" s="7"/>
      <c r="M357" s="88"/>
      <c r="N357" s="15"/>
      <c r="O357" s="11"/>
      <c r="P357" s="11"/>
      <c r="Q357" s="11"/>
      <c r="R357" s="11"/>
      <c r="S357" s="11"/>
    </row>
    <row r="358" spans="9:19">
      <c r="I358" s="7"/>
      <c r="K358" s="7"/>
      <c r="M358" s="88"/>
      <c r="N358" s="15"/>
      <c r="O358" s="11"/>
      <c r="P358" s="11"/>
      <c r="Q358" s="11"/>
      <c r="R358" s="11"/>
      <c r="S358" s="11"/>
    </row>
    <row r="359" spans="9:19">
      <c r="I359" s="7"/>
      <c r="K359" s="7"/>
      <c r="M359" s="88"/>
      <c r="N359" s="15"/>
      <c r="O359" s="11"/>
      <c r="P359" s="11"/>
      <c r="Q359" s="11"/>
      <c r="R359" s="11"/>
      <c r="S359" s="11"/>
    </row>
    <row r="360" spans="9:19">
      <c r="I360" s="7"/>
      <c r="K360" s="7"/>
      <c r="M360" s="88"/>
      <c r="N360" s="15"/>
      <c r="O360" s="11"/>
      <c r="P360" s="11"/>
      <c r="Q360" s="11"/>
      <c r="R360" s="11"/>
      <c r="S360" s="11"/>
    </row>
    <row r="361" spans="9:19">
      <c r="I361" s="7"/>
      <c r="K361" s="7"/>
      <c r="M361" s="88"/>
      <c r="N361" s="15"/>
      <c r="O361" s="11"/>
      <c r="P361" s="11"/>
      <c r="Q361" s="11"/>
      <c r="R361" s="11"/>
      <c r="S361" s="11"/>
    </row>
    <row r="362" spans="9:19">
      <c r="I362" s="7"/>
      <c r="K362" s="7"/>
      <c r="M362" s="88"/>
      <c r="N362" s="15"/>
      <c r="O362" s="11"/>
      <c r="P362" s="11"/>
      <c r="Q362" s="11"/>
      <c r="R362" s="11"/>
      <c r="S362" s="11"/>
    </row>
    <row r="363" spans="9:19">
      <c r="I363" s="7"/>
      <c r="K363" s="7"/>
      <c r="M363" s="88"/>
      <c r="N363" s="15"/>
      <c r="O363" s="11"/>
      <c r="P363" s="11"/>
      <c r="Q363" s="11"/>
      <c r="R363" s="11"/>
      <c r="S363" s="11"/>
    </row>
    <row r="364" spans="9:19">
      <c r="I364" s="7"/>
      <c r="K364" s="7"/>
      <c r="M364" s="88"/>
      <c r="N364" s="15"/>
      <c r="O364" s="11"/>
      <c r="P364" s="11"/>
      <c r="Q364" s="11"/>
      <c r="R364" s="11"/>
      <c r="S364" s="11"/>
    </row>
    <row r="365" spans="9:19">
      <c r="I365" s="7"/>
      <c r="K365" s="7"/>
      <c r="M365" s="88"/>
      <c r="N365" s="15"/>
      <c r="O365" s="11"/>
      <c r="P365" s="11"/>
      <c r="Q365" s="11"/>
      <c r="R365" s="11"/>
      <c r="S365" s="11"/>
    </row>
    <row r="366" spans="9:19">
      <c r="I366" s="7"/>
      <c r="K366" s="7"/>
      <c r="M366" s="88"/>
      <c r="N366" s="15"/>
      <c r="O366" s="11"/>
      <c r="P366" s="11"/>
      <c r="Q366" s="11"/>
      <c r="R366" s="11"/>
      <c r="S366" s="11"/>
    </row>
    <row r="367" spans="9:19">
      <c r="I367" s="7"/>
      <c r="K367" s="7"/>
      <c r="M367" s="88"/>
      <c r="N367" s="15"/>
      <c r="O367" s="11"/>
      <c r="P367" s="11"/>
      <c r="Q367" s="11"/>
      <c r="R367" s="11"/>
      <c r="S367" s="11"/>
    </row>
    <row r="368" spans="9:19">
      <c r="I368" s="7"/>
      <c r="K368" s="7"/>
      <c r="M368" s="88"/>
      <c r="N368" s="15"/>
      <c r="O368" s="11"/>
      <c r="P368" s="11"/>
      <c r="Q368" s="11"/>
      <c r="R368" s="11"/>
      <c r="S368" s="11"/>
    </row>
    <row r="369" spans="6:19">
      <c r="I369" s="7"/>
      <c r="K369" s="7"/>
      <c r="M369" s="88"/>
      <c r="N369" s="15"/>
      <c r="O369" s="11"/>
      <c r="P369" s="11"/>
      <c r="Q369" s="11"/>
      <c r="R369" s="11"/>
      <c r="S369" s="11"/>
    </row>
    <row r="370" spans="6:19">
      <c r="I370" s="7"/>
      <c r="K370" s="7"/>
      <c r="M370" s="88"/>
      <c r="N370" s="15"/>
      <c r="O370" s="11"/>
      <c r="P370" s="11"/>
      <c r="Q370" s="11"/>
      <c r="R370" s="11"/>
      <c r="S370" s="11"/>
    </row>
    <row r="371" spans="6:19">
      <c r="I371" s="7"/>
      <c r="K371" s="7"/>
      <c r="M371" s="88"/>
      <c r="N371" s="15"/>
      <c r="O371" s="11"/>
      <c r="P371" s="11"/>
      <c r="Q371" s="11"/>
      <c r="R371" s="11"/>
      <c r="S371" s="11"/>
    </row>
    <row r="372" spans="6:19">
      <c r="I372" s="7"/>
      <c r="K372" s="7"/>
      <c r="M372" s="88"/>
      <c r="N372" s="15"/>
      <c r="O372" s="11"/>
      <c r="P372" s="11"/>
      <c r="Q372" s="11"/>
      <c r="R372" s="11"/>
      <c r="S372" s="11"/>
    </row>
    <row r="373" spans="6:19">
      <c r="I373" s="7"/>
      <c r="K373" s="7"/>
      <c r="M373" s="88"/>
      <c r="N373" s="15"/>
      <c r="O373" s="11"/>
      <c r="P373" s="11"/>
      <c r="Q373" s="11"/>
      <c r="R373" s="11"/>
      <c r="S373" s="11"/>
    </row>
    <row r="374" spans="6:19">
      <c r="I374" s="7"/>
      <c r="K374" s="7"/>
      <c r="M374" s="88"/>
      <c r="N374" s="15"/>
      <c r="O374" s="11"/>
      <c r="P374" s="11"/>
      <c r="Q374" s="11"/>
      <c r="R374" s="11"/>
      <c r="S374" s="11"/>
    </row>
    <row r="375" spans="6:19">
      <c r="I375" s="7"/>
      <c r="K375" s="7"/>
      <c r="M375" s="88"/>
      <c r="N375" s="15"/>
      <c r="O375" s="11"/>
      <c r="P375" s="11"/>
      <c r="Q375" s="11"/>
      <c r="R375" s="11"/>
      <c r="S375" s="11"/>
    </row>
    <row r="376" spans="6:19">
      <c r="I376" s="7"/>
      <c r="K376" s="7"/>
      <c r="M376" s="88"/>
      <c r="N376" s="15"/>
      <c r="O376" s="11"/>
      <c r="P376" s="11"/>
      <c r="Q376" s="11"/>
      <c r="R376" s="11"/>
      <c r="S376" s="11"/>
    </row>
    <row r="377" spans="6:19">
      <c r="I377" s="7"/>
      <c r="K377" s="7"/>
      <c r="M377" s="88"/>
      <c r="N377" s="15"/>
      <c r="O377" s="11"/>
      <c r="P377" s="11"/>
      <c r="Q377" s="11"/>
      <c r="R377" s="11"/>
      <c r="S377" s="11"/>
    </row>
    <row r="378" spans="6:19">
      <c r="I378" s="7"/>
      <c r="K378" s="7"/>
      <c r="M378" s="88"/>
      <c r="N378" s="15"/>
      <c r="O378" s="11"/>
      <c r="P378" s="11"/>
      <c r="Q378" s="11"/>
      <c r="R378" s="11"/>
      <c r="S378" s="11"/>
    </row>
    <row r="379" spans="6:19">
      <c r="I379" s="7"/>
      <c r="K379" s="7"/>
      <c r="M379" s="88"/>
      <c r="N379" s="15"/>
      <c r="O379" s="11"/>
      <c r="P379" s="11"/>
      <c r="Q379" s="11"/>
      <c r="R379" s="11"/>
      <c r="S379" s="11"/>
    </row>
    <row r="380" spans="6:19">
      <c r="I380" s="7"/>
      <c r="K380" s="7"/>
      <c r="M380" s="88"/>
      <c r="N380" s="15"/>
      <c r="O380" s="11"/>
      <c r="P380" s="11"/>
      <c r="Q380" s="11"/>
      <c r="R380" s="11"/>
      <c r="S380" s="11"/>
    </row>
    <row r="381" spans="6:19">
      <c r="I381" s="7"/>
      <c r="K381" s="7"/>
      <c r="M381" s="88"/>
      <c r="N381" s="15"/>
      <c r="O381" s="11"/>
      <c r="P381" s="11"/>
      <c r="Q381" s="11"/>
      <c r="R381" s="11"/>
      <c r="S381" s="11"/>
    </row>
    <row r="382" spans="6:19">
      <c r="F382" s="26"/>
      <c r="I382" s="7"/>
      <c r="K382" s="7"/>
      <c r="M382" s="88"/>
      <c r="N382" s="15"/>
      <c r="O382" s="11"/>
      <c r="P382" s="11"/>
      <c r="Q382" s="11"/>
      <c r="R382" s="11"/>
      <c r="S382" s="11"/>
    </row>
    <row r="383" spans="6:19">
      <c r="I383" s="7"/>
      <c r="K383" s="7"/>
      <c r="M383" s="88"/>
      <c r="N383" s="15"/>
      <c r="O383" s="11"/>
      <c r="P383" s="11"/>
      <c r="Q383" s="11"/>
      <c r="R383" s="11"/>
      <c r="S383" s="11"/>
    </row>
    <row r="384" spans="6:19">
      <c r="I384" s="7"/>
      <c r="K384" s="7"/>
      <c r="M384" s="88"/>
      <c r="N384" s="15"/>
      <c r="O384" s="11"/>
      <c r="P384" s="11"/>
      <c r="Q384" s="11"/>
      <c r="R384" s="11"/>
      <c r="S384" s="11"/>
    </row>
    <row r="385" spans="9:19">
      <c r="I385" s="7"/>
      <c r="K385" s="7"/>
      <c r="M385" s="88"/>
      <c r="N385" s="15"/>
      <c r="O385" s="11"/>
      <c r="P385" s="11"/>
      <c r="Q385" s="11"/>
      <c r="R385" s="11"/>
      <c r="S385" s="11"/>
    </row>
    <row r="386" spans="9:19">
      <c r="I386" s="7"/>
      <c r="K386" s="7"/>
      <c r="M386" s="88"/>
      <c r="N386" s="15"/>
      <c r="O386" s="11"/>
      <c r="P386" s="11"/>
      <c r="Q386" s="11"/>
      <c r="R386" s="11"/>
      <c r="S386" s="11"/>
    </row>
    <row r="387" spans="9:19">
      <c r="I387" s="7"/>
      <c r="K387" s="7"/>
      <c r="M387" s="88"/>
      <c r="N387" s="15"/>
      <c r="O387" s="11"/>
      <c r="P387" s="11"/>
      <c r="Q387" s="11"/>
      <c r="R387" s="11"/>
      <c r="S387" s="11"/>
    </row>
    <row r="388" spans="9:19">
      <c r="I388" s="7"/>
      <c r="K388" s="7"/>
      <c r="M388" s="88"/>
      <c r="N388" s="15"/>
      <c r="O388" s="11"/>
      <c r="P388" s="11"/>
      <c r="Q388" s="11"/>
      <c r="R388" s="11"/>
      <c r="S388" s="11"/>
    </row>
    <row r="389" spans="9:19">
      <c r="I389" s="7"/>
      <c r="K389" s="7"/>
      <c r="M389" s="88"/>
      <c r="N389" s="15"/>
      <c r="O389" s="11"/>
      <c r="P389" s="11"/>
      <c r="Q389" s="11"/>
      <c r="R389" s="11"/>
      <c r="S389" s="11"/>
    </row>
    <row r="390" spans="9:19">
      <c r="I390" s="7"/>
      <c r="K390" s="7"/>
      <c r="M390" s="88"/>
      <c r="N390" s="15"/>
      <c r="O390" s="11"/>
      <c r="P390" s="11"/>
      <c r="Q390" s="11"/>
      <c r="R390" s="11"/>
      <c r="S390" s="11"/>
    </row>
    <row r="391" spans="9:19">
      <c r="I391" s="7"/>
      <c r="K391" s="7"/>
      <c r="M391" s="88"/>
      <c r="N391" s="15"/>
      <c r="O391" s="11"/>
      <c r="P391" s="11"/>
      <c r="Q391" s="11"/>
      <c r="R391" s="11"/>
      <c r="S391" s="11"/>
    </row>
    <row r="392" spans="9:19">
      <c r="I392" s="7"/>
      <c r="K392" s="7"/>
      <c r="M392" s="88"/>
      <c r="N392" s="15"/>
      <c r="O392" s="11"/>
      <c r="P392" s="11"/>
      <c r="Q392" s="11"/>
      <c r="R392" s="11"/>
      <c r="S392" s="11"/>
    </row>
    <row r="393" spans="9:19">
      <c r="I393" s="7"/>
      <c r="K393" s="7"/>
      <c r="M393" s="88"/>
      <c r="N393" s="15"/>
      <c r="O393" s="11"/>
      <c r="P393" s="11"/>
      <c r="Q393" s="11"/>
      <c r="R393" s="11"/>
      <c r="S393" s="11"/>
    </row>
    <row r="394" spans="9:19">
      <c r="I394" s="7"/>
      <c r="K394" s="7"/>
      <c r="M394" s="88"/>
      <c r="N394" s="15"/>
      <c r="O394" s="11"/>
      <c r="P394" s="11"/>
      <c r="Q394" s="11"/>
      <c r="R394" s="11"/>
      <c r="S394" s="11"/>
    </row>
    <row r="395" spans="9:19">
      <c r="I395" s="7"/>
      <c r="K395" s="7"/>
      <c r="M395" s="88"/>
      <c r="N395" s="15"/>
      <c r="O395" s="11"/>
      <c r="P395" s="11"/>
      <c r="Q395" s="11"/>
      <c r="R395" s="11"/>
      <c r="S395" s="11"/>
    </row>
    <row r="396" spans="9:19">
      <c r="I396" s="7"/>
      <c r="K396" s="7"/>
      <c r="M396" s="88"/>
      <c r="N396" s="15"/>
      <c r="O396" s="11"/>
      <c r="P396" s="11"/>
      <c r="Q396" s="11"/>
      <c r="R396" s="11"/>
      <c r="S396" s="11"/>
    </row>
    <row r="397" spans="9:19">
      <c r="I397" s="7"/>
      <c r="K397" s="7"/>
      <c r="M397" s="88"/>
      <c r="N397" s="15"/>
      <c r="O397" s="11"/>
      <c r="P397" s="11"/>
      <c r="Q397" s="11"/>
      <c r="R397" s="11"/>
      <c r="S397" s="11"/>
    </row>
    <row r="398" spans="9:19">
      <c r="I398" s="7"/>
      <c r="K398" s="7"/>
      <c r="M398" s="88"/>
      <c r="N398" s="15"/>
      <c r="O398" s="11"/>
      <c r="P398" s="11"/>
      <c r="Q398" s="11"/>
      <c r="R398" s="11"/>
      <c r="S398" s="11"/>
    </row>
    <row r="399" spans="9:19">
      <c r="I399" s="7"/>
      <c r="K399" s="7"/>
      <c r="M399" s="88"/>
      <c r="N399" s="15"/>
      <c r="O399" s="11"/>
      <c r="P399" s="11"/>
      <c r="Q399" s="11"/>
      <c r="R399" s="11"/>
      <c r="S399" s="11"/>
    </row>
    <row r="400" spans="9:19">
      <c r="I400" s="7"/>
      <c r="K400" s="7"/>
      <c r="M400" s="88"/>
      <c r="N400" s="15"/>
      <c r="O400" s="11"/>
      <c r="P400" s="11"/>
      <c r="Q400" s="11"/>
      <c r="R400" s="11"/>
      <c r="S400" s="11"/>
    </row>
    <row r="401" spans="9:19">
      <c r="I401" s="7"/>
      <c r="K401" s="7"/>
      <c r="M401" s="88"/>
      <c r="N401" s="15"/>
      <c r="O401" s="11"/>
      <c r="P401" s="11"/>
      <c r="Q401" s="11"/>
      <c r="R401" s="11"/>
      <c r="S401" s="11"/>
    </row>
    <row r="402" spans="9:19">
      <c r="I402" s="7"/>
      <c r="K402" s="7"/>
      <c r="M402" s="88"/>
      <c r="N402" s="15"/>
      <c r="O402" s="11"/>
      <c r="P402" s="11"/>
      <c r="Q402" s="11"/>
      <c r="R402" s="11"/>
      <c r="S402" s="11"/>
    </row>
    <row r="403" spans="9:19">
      <c r="I403" s="7"/>
      <c r="K403" s="7"/>
      <c r="M403" s="88"/>
      <c r="N403" s="15"/>
      <c r="O403" s="11"/>
      <c r="P403" s="11"/>
      <c r="Q403" s="11"/>
      <c r="R403" s="11"/>
      <c r="S403" s="11"/>
    </row>
    <row r="404" spans="9:19">
      <c r="I404" s="7"/>
      <c r="K404" s="7"/>
      <c r="M404" s="88"/>
      <c r="N404" s="15"/>
      <c r="O404" s="11"/>
      <c r="P404" s="11"/>
      <c r="Q404" s="11"/>
      <c r="R404" s="11"/>
      <c r="S404" s="11"/>
    </row>
    <row r="405" spans="9:19">
      <c r="I405" s="7"/>
      <c r="K405" s="7"/>
      <c r="M405" s="88"/>
      <c r="N405" s="15"/>
      <c r="O405" s="11"/>
      <c r="P405" s="11"/>
      <c r="Q405" s="11"/>
      <c r="R405" s="11"/>
      <c r="S405" s="11"/>
    </row>
    <row r="406" spans="9:19">
      <c r="I406" s="7"/>
      <c r="K406" s="7"/>
      <c r="M406" s="88"/>
      <c r="N406" s="15"/>
      <c r="O406" s="11"/>
      <c r="P406" s="11"/>
      <c r="Q406" s="11"/>
      <c r="R406" s="11"/>
      <c r="S406" s="11"/>
    </row>
    <row r="407" spans="9:19">
      <c r="I407" s="7"/>
      <c r="K407" s="7"/>
      <c r="M407" s="88"/>
      <c r="N407" s="15"/>
      <c r="O407" s="11"/>
      <c r="P407" s="11"/>
      <c r="Q407" s="11"/>
      <c r="R407" s="11"/>
      <c r="S407" s="11"/>
    </row>
    <row r="408" spans="9:19">
      <c r="I408" s="7"/>
      <c r="K408" s="7"/>
      <c r="M408" s="88"/>
      <c r="N408" s="15"/>
      <c r="O408" s="11"/>
      <c r="P408" s="11"/>
      <c r="Q408" s="11"/>
      <c r="R408" s="11"/>
      <c r="S408" s="11"/>
    </row>
    <row r="409" spans="9:19">
      <c r="I409" s="7"/>
      <c r="K409" s="7"/>
      <c r="M409" s="88"/>
      <c r="N409" s="15"/>
      <c r="O409" s="15"/>
      <c r="P409" s="15"/>
      <c r="Q409" s="15"/>
      <c r="R409" s="15"/>
      <c r="S409" s="15"/>
    </row>
    <row r="410" spans="9:19">
      <c r="I410" s="7"/>
      <c r="K410" s="7"/>
      <c r="M410" s="88"/>
      <c r="N410" s="15"/>
      <c r="O410" s="11"/>
      <c r="P410" s="11"/>
      <c r="Q410" s="11"/>
      <c r="R410" s="11"/>
      <c r="S410" s="11"/>
    </row>
    <row r="411" spans="9:19">
      <c r="I411" s="7"/>
      <c r="K411" s="7"/>
      <c r="M411" s="88"/>
      <c r="N411" s="15"/>
      <c r="O411" s="11"/>
      <c r="P411" s="11"/>
      <c r="Q411" s="11"/>
      <c r="R411" s="11"/>
      <c r="S411" s="11"/>
    </row>
    <row r="412" spans="9:19">
      <c r="I412" s="7"/>
      <c r="K412" s="7"/>
      <c r="M412" s="88"/>
      <c r="N412" s="15"/>
      <c r="O412" s="11"/>
      <c r="P412" s="11"/>
      <c r="Q412" s="11"/>
      <c r="R412" s="11"/>
      <c r="S412" s="11"/>
    </row>
    <row r="413" spans="9:19">
      <c r="I413" s="7"/>
      <c r="K413" s="7"/>
      <c r="M413" s="88"/>
      <c r="N413" s="15"/>
      <c r="O413" s="11"/>
      <c r="P413" s="11"/>
      <c r="Q413" s="11"/>
      <c r="R413" s="11"/>
      <c r="S413" s="11"/>
    </row>
    <row r="414" spans="9:19">
      <c r="I414" s="7"/>
      <c r="K414" s="7"/>
      <c r="M414" s="88"/>
      <c r="N414" s="15"/>
      <c r="O414" s="11"/>
      <c r="P414" s="11"/>
      <c r="Q414" s="11"/>
      <c r="R414" s="11"/>
      <c r="S414" s="11"/>
    </row>
    <row r="415" spans="9:19">
      <c r="I415" s="7"/>
      <c r="K415" s="7"/>
      <c r="M415" s="88"/>
      <c r="N415" s="15"/>
      <c r="O415" s="11"/>
      <c r="P415" s="11"/>
      <c r="Q415" s="11"/>
      <c r="R415" s="11"/>
      <c r="S415" s="11"/>
    </row>
    <row r="416" spans="9:19">
      <c r="I416" s="7"/>
      <c r="K416" s="7"/>
      <c r="M416" s="88"/>
      <c r="N416" s="15"/>
      <c r="O416" s="11"/>
      <c r="P416" s="11"/>
      <c r="Q416" s="11"/>
      <c r="R416" s="11"/>
      <c r="S416" s="11"/>
    </row>
    <row r="417" spans="9:19">
      <c r="I417" s="7"/>
      <c r="K417" s="7"/>
      <c r="M417" s="88"/>
      <c r="N417" s="15"/>
      <c r="O417" s="11"/>
      <c r="P417" s="11"/>
      <c r="Q417" s="11"/>
      <c r="R417" s="11"/>
      <c r="S417" s="11"/>
    </row>
    <row r="418" spans="9:19">
      <c r="I418" s="7"/>
      <c r="K418" s="7"/>
      <c r="M418" s="88"/>
      <c r="N418" s="15"/>
      <c r="O418" s="11"/>
      <c r="P418" s="11"/>
      <c r="Q418" s="11"/>
      <c r="R418" s="11"/>
      <c r="S418" s="11"/>
    </row>
    <row r="419" spans="9:19">
      <c r="I419" s="7"/>
      <c r="K419" s="7"/>
      <c r="M419" s="88"/>
      <c r="N419" s="15"/>
      <c r="O419" s="11"/>
      <c r="P419" s="11"/>
      <c r="Q419" s="11"/>
      <c r="R419" s="11"/>
      <c r="S419" s="11"/>
    </row>
    <row r="420" spans="9:19">
      <c r="I420" s="7"/>
      <c r="K420" s="7"/>
      <c r="M420" s="88"/>
      <c r="N420" s="15"/>
      <c r="O420" s="11"/>
      <c r="P420" s="11"/>
      <c r="Q420" s="11"/>
      <c r="R420" s="11"/>
      <c r="S420" s="11"/>
    </row>
    <row r="421" spans="9:19">
      <c r="I421" s="7"/>
      <c r="K421" s="7"/>
      <c r="M421" s="88"/>
      <c r="N421" s="15"/>
      <c r="O421" s="11"/>
      <c r="P421" s="11"/>
      <c r="Q421" s="11"/>
      <c r="R421" s="11"/>
      <c r="S421" s="11"/>
    </row>
    <row r="422" spans="9:19">
      <c r="I422" s="7"/>
      <c r="K422" s="7"/>
      <c r="M422" s="88"/>
      <c r="N422" s="15"/>
      <c r="O422" s="11"/>
      <c r="P422" s="11"/>
      <c r="Q422" s="11"/>
      <c r="R422" s="11"/>
      <c r="S422" s="11"/>
    </row>
    <row r="423" spans="9:19">
      <c r="I423" s="7"/>
      <c r="K423" s="7"/>
      <c r="M423" s="88"/>
      <c r="N423" s="15"/>
      <c r="O423" s="11"/>
      <c r="P423" s="11"/>
      <c r="Q423" s="11"/>
      <c r="R423" s="11"/>
      <c r="S423" s="11"/>
    </row>
    <row r="424" spans="9:19">
      <c r="I424" s="7"/>
      <c r="K424" s="7"/>
      <c r="M424" s="88"/>
      <c r="N424" s="15"/>
      <c r="O424" s="11"/>
      <c r="P424" s="11"/>
      <c r="Q424" s="11"/>
      <c r="R424" s="11"/>
      <c r="S424" s="11"/>
    </row>
    <row r="425" spans="9:19">
      <c r="I425" s="7"/>
      <c r="K425" s="7"/>
      <c r="M425" s="88"/>
      <c r="N425" s="15"/>
      <c r="O425" s="11"/>
      <c r="P425" s="11"/>
      <c r="Q425" s="11"/>
      <c r="R425" s="11"/>
      <c r="S425" s="11"/>
    </row>
    <row r="426" spans="9:19">
      <c r="I426" s="7"/>
      <c r="K426" s="7"/>
      <c r="M426" s="88"/>
      <c r="N426" s="15"/>
      <c r="O426" s="11"/>
      <c r="P426" s="11"/>
      <c r="Q426" s="11"/>
      <c r="R426" s="11"/>
      <c r="S426" s="11"/>
    </row>
    <row r="427" spans="9:19">
      <c r="I427" s="7"/>
      <c r="K427" s="7"/>
      <c r="M427" s="88"/>
      <c r="N427" s="15"/>
      <c r="O427" s="11"/>
      <c r="P427" s="11"/>
      <c r="Q427" s="11"/>
      <c r="R427" s="11"/>
      <c r="S427" s="11"/>
    </row>
    <row r="428" spans="9:19">
      <c r="I428" s="7"/>
      <c r="K428" s="7"/>
      <c r="M428" s="88"/>
      <c r="N428" s="15"/>
      <c r="O428" s="11"/>
      <c r="P428" s="11"/>
      <c r="Q428" s="11"/>
      <c r="R428" s="11"/>
      <c r="S428" s="11"/>
    </row>
    <row r="429" spans="9:19">
      <c r="I429" s="7"/>
      <c r="K429" s="7"/>
      <c r="M429" s="88"/>
      <c r="N429" s="15"/>
      <c r="O429" s="11"/>
      <c r="P429" s="11"/>
      <c r="Q429" s="11"/>
      <c r="R429" s="11"/>
      <c r="S429" s="11"/>
    </row>
    <row r="430" spans="9:19">
      <c r="I430" s="7"/>
      <c r="K430" s="7"/>
      <c r="M430" s="88"/>
      <c r="N430" s="15"/>
      <c r="O430" s="11"/>
      <c r="P430" s="11"/>
      <c r="Q430" s="11"/>
      <c r="R430" s="11"/>
      <c r="S430" s="11"/>
    </row>
    <row r="431" spans="9:19">
      <c r="I431" s="7"/>
      <c r="K431" s="7"/>
      <c r="M431" s="88"/>
      <c r="N431" s="15"/>
      <c r="O431" s="11"/>
      <c r="P431" s="11"/>
      <c r="Q431" s="11"/>
      <c r="R431" s="11"/>
      <c r="S431" s="11"/>
    </row>
    <row r="432" spans="9:19">
      <c r="I432" s="7"/>
      <c r="K432" s="7"/>
      <c r="M432" s="88"/>
      <c r="N432" s="15"/>
      <c r="O432" s="11"/>
      <c r="P432" s="11"/>
      <c r="Q432" s="11"/>
      <c r="R432" s="11"/>
      <c r="S432" s="11"/>
    </row>
    <row r="433" spans="2:19">
      <c r="I433" s="7"/>
      <c r="K433" s="7"/>
      <c r="M433" s="88"/>
      <c r="N433" s="15"/>
      <c r="O433" s="11"/>
      <c r="P433" s="11"/>
      <c r="Q433" s="11"/>
      <c r="R433" s="11"/>
      <c r="S433" s="11"/>
    </row>
    <row r="434" spans="2:19">
      <c r="I434" s="7"/>
      <c r="K434" s="7"/>
      <c r="M434" s="88"/>
      <c r="N434" s="15"/>
      <c r="O434" s="11"/>
      <c r="P434" s="11"/>
      <c r="Q434" s="11"/>
      <c r="R434" s="11"/>
      <c r="S434" s="11"/>
    </row>
    <row r="435" spans="2:19">
      <c r="F435" s="26"/>
      <c r="I435" s="7"/>
      <c r="K435" s="7"/>
      <c r="M435" s="88"/>
      <c r="N435" s="15"/>
      <c r="O435" s="11"/>
      <c r="P435" s="11"/>
      <c r="Q435" s="11"/>
      <c r="R435" s="11"/>
      <c r="S435" s="11"/>
    </row>
    <row r="436" spans="2:19">
      <c r="F436" s="26"/>
      <c r="I436" s="7"/>
      <c r="K436" s="7"/>
      <c r="M436" s="88"/>
      <c r="N436" s="15"/>
      <c r="O436" s="11"/>
      <c r="P436" s="11"/>
      <c r="Q436" s="11"/>
      <c r="R436" s="11"/>
      <c r="S436" s="11"/>
    </row>
    <row r="437" spans="2:19">
      <c r="B437" s="15"/>
      <c r="C437" s="15"/>
      <c r="I437" s="7"/>
      <c r="K437" s="7"/>
      <c r="M437" s="88"/>
      <c r="N437" s="15"/>
      <c r="O437" s="11"/>
      <c r="P437" s="11"/>
      <c r="Q437" s="11"/>
      <c r="R437" s="11"/>
      <c r="S437" s="11"/>
    </row>
    <row r="438" spans="2:19">
      <c r="B438" s="15"/>
      <c r="C438" s="15"/>
      <c r="I438" s="7"/>
      <c r="K438" s="7"/>
      <c r="M438" s="88"/>
      <c r="N438" s="15"/>
      <c r="O438" s="11"/>
      <c r="P438" s="11"/>
      <c r="Q438" s="11"/>
      <c r="R438" s="11"/>
      <c r="S438" s="11"/>
    </row>
    <row r="439" spans="2:19">
      <c r="B439" s="15"/>
      <c r="C439" s="15"/>
      <c r="I439" s="7"/>
      <c r="K439" s="7"/>
      <c r="M439" s="88"/>
      <c r="N439" s="15"/>
      <c r="O439" s="11"/>
      <c r="P439" s="11"/>
      <c r="Q439" s="11"/>
      <c r="R439" s="11"/>
      <c r="S439" s="11"/>
    </row>
    <row r="440" spans="2:19">
      <c r="B440" s="15"/>
      <c r="C440" s="15"/>
      <c r="I440" s="7"/>
      <c r="K440" s="7"/>
      <c r="M440" s="88"/>
      <c r="N440" s="15"/>
      <c r="O440" s="11"/>
      <c r="P440" s="11"/>
      <c r="Q440" s="11"/>
      <c r="R440" s="11"/>
      <c r="S440" s="11"/>
    </row>
    <row r="441" spans="2:19">
      <c r="B441" s="15"/>
      <c r="C441" s="15"/>
      <c r="I441" s="7"/>
      <c r="K441" s="7"/>
      <c r="M441" s="88"/>
      <c r="N441" s="15"/>
      <c r="O441" s="11"/>
      <c r="P441" s="11"/>
      <c r="Q441" s="11"/>
      <c r="R441" s="11"/>
      <c r="S441" s="11"/>
    </row>
    <row r="442" spans="2:19">
      <c r="B442" s="15"/>
      <c r="C442" s="15"/>
      <c r="I442" s="7"/>
      <c r="K442" s="7"/>
      <c r="M442" s="88"/>
      <c r="N442" s="15"/>
      <c r="O442" s="11"/>
      <c r="P442" s="11"/>
      <c r="Q442" s="11"/>
      <c r="R442" s="11"/>
      <c r="S442" s="11"/>
    </row>
    <row r="443" spans="2:19">
      <c r="B443" s="15"/>
      <c r="C443" s="15"/>
      <c r="I443" s="7"/>
      <c r="K443" s="7"/>
      <c r="M443" s="88"/>
      <c r="N443" s="15"/>
      <c r="O443" s="11"/>
      <c r="P443" s="11"/>
      <c r="Q443" s="11"/>
      <c r="R443" s="11"/>
      <c r="S443" s="11"/>
    </row>
    <row r="444" spans="2:19">
      <c r="B444" s="15"/>
      <c r="C444" s="15"/>
      <c r="I444" s="7"/>
      <c r="K444" s="7"/>
      <c r="M444" s="88"/>
      <c r="N444" s="15"/>
      <c r="O444" s="11"/>
      <c r="P444" s="11"/>
      <c r="Q444" s="11"/>
      <c r="R444" s="11"/>
      <c r="S444" s="11"/>
    </row>
    <row r="445" spans="2:19">
      <c r="B445" s="15"/>
      <c r="C445" s="15"/>
      <c r="I445" s="7"/>
      <c r="K445" s="7"/>
      <c r="M445" s="88"/>
      <c r="N445" s="15"/>
      <c r="O445" s="11"/>
      <c r="P445" s="11"/>
      <c r="Q445" s="11"/>
      <c r="R445" s="11"/>
      <c r="S445" s="11"/>
    </row>
    <row r="446" spans="2:19">
      <c r="F446" s="26"/>
      <c r="I446" s="7"/>
      <c r="K446" s="7"/>
      <c r="M446" s="88"/>
      <c r="N446" s="15"/>
      <c r="O446" s="11"/>
      <c r="P446" s="11"/>
      <c r="Q446" s="11"/>
      <c r="R446" s="11"/>
      <c r="S446" s="11"/>
    </row>
    <row r="447" spans="2:19">
      <c r="I447" s="7"/>
      <c r="K447" s="7"/>
      <c r="M447" s="88"/>
      <c r="N447" s="15"/>
      <c r="O447" s="11"/>
      <c r="P447" s="11"/>
      <c r="Q447" s="11"/>
      <c r="R447" s="11"/>
      <c r="S447" s="11"/>
    </row>
    <row r="448" spans="2:19">
      <c r="I448" s="7"/>
      <c r="K448" s="7"/>
      <c r="M448" s="88"/>
      <c r="N448" s="15"/>
      <c r="O448" s="11"/>
      <c r="P448" s="11"/>
      <c r="Q448" s="11"/>
      <c r="R448" s="11"/>
      <c r="S448" s="11"/>
    </row>
    <row r="449" spans="9:19">
      <c r="I449" s="7"/>
      <c r="K449" s="7"/>
      <c r="M449" s="88"/>
      <c r="N449" s="15"/>
      <c r="O449" s="11"/>
      <c r="P449" s="11"/>
      <c r="Q449" s="11"/>
      <c r="R449" s="11"/>
      <c r="S449" s="11"/>
    </row>
    <row r="450" spans="9:19">
      <c r="I450" s="7"/>
      <c r="J450" s="83"/>
      <c r="K450" s="7"/>
      <c r="L450" s="83"/>
      <c r="M450" s="88"/>
      <c r="N450" s="15"/>
      <c r="O450" s="11"/>
      <c r="P450" s="11"/>
      <c r="Q450" s="11"/>
      <c r="R450" s="11"/>
      <c r="S450" s="11"/>
    </row>
    <row r="451" spans="9:19">
      <c r="I451" s="7"/>
      <c r="J451" s="83"/>
      <c r="K451" s="7"/>
      <c r="L451" s="83"/>
      <c r="M451" s="88"/>
      <c r="N451" s="15"/>
      <c r="O451" s="11"/>
      <c r="P451" s="11"/>
      <c r="Q451" s="11"/>
      <c r="R451" s="11"/>
      <c r="S451" s="11"/>
    </row>
    <row r="452" spans="9:19">
      <c r="I452" s="7"/>
      <c r="J452" s="83"/>
      <c r="K452" s="7"/>
      <c r="L452" s="83"/>
      <c r="M452" s="88"/>
      <c r="N452" s="15"/>
      <c r="O452" s="11"/>
      <c r="P452" s="11"/>
      <c r="Q452" s="11"/>
      <c r="R452" s="11"/>
      <c r="S452" s="11"/>
    </row>
    <row r="453" spans="9:19">
      <c r="I453" s="7"/>
      <c r="J453" s="83"/>
      <c r="K453" s="7"/>
      <c r="L453" s="83"/>
      <c r="M453" s="88"/>
      <c r="N453" s="15"/>
      <c r="O453" s="11"/>
      <c r="P453" s="11"/>
      <c r="Q453" s="11"/>
      <c r="R453" s="11"/>
      <c r="S453" s="11"/>
    </row>
    <row r="454" spans="9:19">
      <c r="I454" s="7"/>
      <c r="K454" s="7"/>
      <c r="M454" s="88"/>
      <c r="N454" s="15"/>
      <c r="O454" s="11"/>
      <c r="P454" s="11"/>
      <c r="Q454" s="11"/>
      <c r="R454" s="11"/>
      <c r="S454" s="11"/>
    </row>
    <row r="455" spans="9:19">
      <c r="I455" s="7"/>
      <c r="K455" s="7"/>
      <c r="M455" s="88"/>
      <c r="N455" s="15"/>
      <c r="O455" s="11"/>
      <c r="P455" s="11"/>
      <c r="Q455" s="11"/>
      <c r="R455" s="11"/>
      <c r="S455" s="11"/>
    </row>
    <row r="456" spans="9:19">
      <c r="I456" s="7"/>
      <c r="K456" s="7"/>
      <c r="M456" s="88"/>
      <c r="N456" s="15"/>
      <c r="O456" s="11"/>
      <c r="P456" s="11"/>
      <c r="Q456" s="11"/>
      <c r="R456" s="11"/>
      <c r="S456" s="11"/>
    </row>
    <row r="457" spans="9:19">
      <c r="I457" s="7"/>
      <c r="K457" s="7"/>
      <c r="M457" s="88"/>
      <c r="N457" s="15"/>
      <c r="O457" s="11"/>
      <c r="P457" s="11"/>
      <c r="Q457" s="11"/>
      <c r="R457" s="11"/>
      <c r="S457" s="11"/>
    </row>
    <row r="458" spans="9:19">
      <c r="I458" s="7"/>
      <c r="K458" s="7"/>
      <c r="M458" s="88"/>
      <c r="N458" s="15"/>
      <c r="O458" s="11"/>
      <c r="P458" s="11"/>
      <c r="Q458" s="11"/>
      <c r="R458" s="11"/>
      <c r="S458" s="11"/>
    </row>
    <row r="459" spans="9:19">
      <c r="I459" s="7"/>
      <c r="K459" s="7"/>
      <c r="M459" s="88"/>
      <c r="N459" s="15"/>
      <c r="O459" s="11"/>
      <c r="P459" s="11"/>
      <c r="Q459" s="11"/>
      <c r="R459" s="11"/>
      <c r="S459" s="11"/>
    </row>
    <row r="460" spans="9:19">
      <c r="I460" s="7"/>
      <c r="K460" s="7"/>
      <c r="M460" s="88"/>
      <c r="N460" s="15"/>
      <c r="O460" s="11"/>
      <c r="P460" s="11"/>
      <c r="Q460" s="11"/>
      <c r="R460" s="11"/>
      <c r="S460" s="11"/>
    </row>
    <row r="461" spans="9:19">
      <c r="I461" s="7"/>
      <c r="K461" s="7"/>
      <c r="M461" s="88"/>
      <c r="N461" s="15"/>
      <c r="O461" s="11"/>
      <c r="P461" s="11"/>
      <c r="Q461" s="11"/>
      <c r="R461" s="11"/>
      <c r="S461" s="11"/>
    </row>
    <row r="462" spans="9:19">
      <c r="I462" s="7"/>
      <c r="K462" s="7"/>
      <c r="M462" s="88"/>
      <c r="N462" s="15"/>
      <c r="O462" s="11"/>
      <c r="P462" s="11"/>
      <c r="Q462" s="11"/>
      <c r="R462" s="11"/>
      <c r="S462" s="11"/>
    </row>
    <row r="463" spans="9:19">
      <c r="I463" s="7"/>
      <c r="K463" s="7"/>
      <c r="M463" s="88"/>
      <c r="N463" s="15"/>
      <c r="O463" s="11"/>
      <c r="P463" s="11"/>
      <c r="Q463" s="11"/>
      <c r="R463" s="11"/>
      <c r="S463" s="11"/>
    </row>
    <row r="464" spans="9:19">
      <c r="I464" s="7"/>
      <c r="K464" s="7"/>
      <c r="M464" s="88"/>
      <c r="N464" s="15"/>
      <c r="O464" s="11"/>
      <c r="P464" s="11"/>
      <c r="Q464" s="11"/>
      <c r="R464" s="11"/>
      <c r="S464" s="11"/>
    </row>
    <row r="465" spans="9:19">
      <c r="I465" s="7"/>
      <c r="K465" s="7"/>
      <c r="M465" s="88"/>
      <c r="N465" s="15"/>
      <c r="O465" s="11"/>
      <c r="P465" s="11"/>
      <c r="Q465" s="11"/>
      <c r="R465" s="11"/>
      <c r="S465" s="11"/>
    </row>
    <row r="466" spans="9:19">
      <c r="I466" s="7"/>
      <c r="K466" s="7"/>
      <c r="M466" s="88"/>
      <c r="N466" s="15"/>
      <c r="O466" s="11"/>
      <c r="P466" s="11"/>
      <c r="Q466" s="11"/>
      <c r="R466" s="11"/>
      <c r="S466" s="11"/>
    </row>
    <row r="467" spans="9:19">
      <c r="I467" s="7"/>
      <c r="K467" s="7"/>
      <c r="M467" s="88"/>
      <c r="N467" s="15"/>
      <c r="O467" s="11"/>
      <c r="P467" s="11"/>
      <c r="Q467" s="11"/>
      <c r="R467" s="11"/>
      <c r="S467" s="11"/>
    </row>
    <row r="468" spans="9:19">
      <c r="I468" s="7"/>
      <c r="K468" s="7"/>
      <c r="M468" s="88"/>
      <c r="N468" s="15"/>
      <c r="O468" s="11"/>
      <c r="P468" s="11"/>
      <c r="Q468" s="11"/>
      <c r="R468" s="11"/>
      <c r="S468" s="11"/>
    </row>
    <row r="469" spans="9:19">
      <c r="I469" s="7"/>
      <c r="K469" s="7"/>
      <c r="M469" s="88"/>
      <c r="N469" s="15"/>
      <c r="O469" s="11"/>
      <c r="P469" s="11"/>
      <c r="Q469" s="11"/>
      <c r="R469" s="11"/>
      <c r="S469" s="11"/>
    </row>
    <row r="470" spans="9:19">
      <c r="I470" s="7"/>
      <c r="K470" s="7"/>
      <c r="M470" s="88"/>
      <c r="N470" s="15"/>
      <c r="O470" s="11"/>
      <c r="P470" s="11"/>
      <c r="Q470" s="11"/>
      <c r="R470" s="11"/>
      <c r="S470" s="11"/>
    </row>
    <row r="471" spans="9:19">
      <c r="I471" s="7"/>
      <c r="K471" s="7"/>
      <c r="M471" s="88"/>
      <c r="N471" s="15"/>
      <c r="O471" s="11"/>
      <c r="P471" s="11"/>
      <c r="Q471" s="11"/>
      <c r="R471" s="11"/>
      <c r="S471" s="11"/>
    </row>
    <row r="472" spans="9:19">
      <c r="I472" s="7"/>
      <c r="K472" s="7"/>
      <c r="M472" s="88"/>
      <c r="N472" s="15"/>
      <c r="O472" s="11"/>
      <c r="P472" s="11"/>
      <c r="Q472" s="11"/>
      <c r="R472" s="11"/>
      <c r="S472" s="11"/>
    </row>
    <row r="473" spans="9:19">
      <c r="I473" s="7"/>
      <c r="K473" s="7"/>
      <c r="M473" s="88"/>
      <c r="N473" s="15"/>
      <c r="O473" s="11"/>
      <c r="P473" s="11"/>
      <c r="Q473" s="11"/>
      <c r="R473" s="11"/>
      <c r="S473" s="11"/>
    </row>
    <row r="474" spans="9:19">
      <c r="I474" s="7"/>
      <c r="K474" s="7"/>
      <c r="M474" s="88"/>
      <c r="N474" s="15"/>
      <c r="O474" s="11"/>
      <c r="P474" s="11"/>
      <c r="Q474" s="11"/>
      <c r="R474" s="11"/>
      <c r="S474" s="11"/>
    </row>
    <row r="475" spans="9:19">
      <c r="I475" s="7"/>
      <c r="K475" s="7"/>
      <c r="M475" s="88"/>
      <c r="N475" s="15"/>
      <c r="O475" s="11"/>
      <c r="P475" s="11"/>
      <c r="Q475" s="11"/>
      <c r="R475" s="11"/>
      <c r="S475" s="11"/>
    </row>
    <row r="476" spans="9:19">
      <c r="I476" s="7"/>
      <c r="K476" s="7"/>
      <c r="M476" s="88"/>
      <c r="N476" s="15"/>
      <c r="O476" s="11"/>
      <c r="P476" s="11"/>
      <c r="Q476" s="11"/>
      <c r="R476" s="11"/>
      <c r="S476" s="11"/>
    </row>
    <row r="477" spans="9:19">
      <c r="I477" s="7"/>
      <c r="K477" s="7"/>
      <c r="M477" s="88"/>
      <c r="N477" s="15"/>
      <c r="O477" s="11"/>
      <c r="P477" s="11"/>
      <c r="Q477" s="11"/>
      <c r="R477" s="11"/>
      <c r="S477" s="11"/>
    </row>
    <row r="478" spans="9:19">
      <c r="I478" s="7"/>
      <c r="K478" s="7"/>
      <c r="M478" s="88"/>
      <c r="N478" s="15"/>
      <c r="O478" s="11"/>
      <c r="P478" s="11"/>
      <c r="Q478" s="11"/>
      <c r="R478" s="11"/>
      <c r="S478" s="11"/>
    </row>
    <row r="479" spans="9:19">
      <c r="I479" s="7"/>
      <c r="K479" s="7"/>
      <c r="M479" s="88"/>
      <c r="N479" s="15"/>
      <c r="O479" s="11"/>
      <c r="P479" s="11"/>
      <c r="Q479" s="11"/>
      <c r="R479" s="11"/>
      <c r="S479" s="11"/>
    </row>
    <row r="480" spans="9:19">
      <c r="I480" s="7"/>
      <c r="K480" s="7"/>
      <c r="M480" s="88"/>
      <c r="N480" s="15"/>
      <c r="O480" s="11"/>
      <c r="P480" s="11"/>
      <c r="Q480" s="11"/>
      <c r="R480" s="11"/>
      <c r="S480" s="11"/>
    </row>
    <row r="481" spans="9:19">
      <c r="I481" s="7"/>
      <c r="K481" s="7"/>
      <c r="M481" s="88"/>
      <c r="N481" s="15"/>
      <c r="O481" s="11"/>
      <c r="P481" s="11"/>
      <c r="Q481" s="11"/>
      <c r="R481" s="11"/>
      <c r="S481" s="11"/>
    </row>
    <row r="482" spans="9:19">
      <c r="I482" s="7"/>
      <c r="K482" s="7"/>
      <c r="M482" s="88"/>
      <c r="N482" s="15"/>
      <c r="O482" s="11"/>
      <c r="P482" s="11"/>
      <c r="Q482" s="11"/>
      <c r="R482" s="11"/>
      <c r="S482" s="11"/>
    </row>
    <row r="483" spans="9:19">
      <c r="I483" s="7"/>
      <c r="K483" s="7"/>
      <c r="M483" s="88"/>
      <c r="N483" s="15"/>
      <c r="O483" s="11"/>
      <c r="P483" s="11"/>
      <c r="Q483" s="11"/>
      <c r="R483" s="11"/>
      <c r="S483" s="11"/>
    </row>
    <row r="484" spans="9:19">
      <c r="I484" s="7"/>
      <c r="K484" s="7"/>
      <c r="M484" s="88"/>
      <c r="N484" s="15"/>
      <c r="O484" s="11"/>
      <c r="P484" s="11"/>
      <c r="Q484" s="11"/>
      <c r="R484" s="11"/>
      <c r="S484" s="11"/>
    </row>
    <row r="485" spans="9:19">
      <c r="I485" s="7"/>
      <c r="K485" s="7"/>
      <c r="M485" s="88"/>
      <c r="N485" s="15"/>
      <c r="O485" s="11"/>
      <c r="P485" s="11"/>
      <c r="Q485" s="11"/>
      <c r="R485" s="11"/>
      <c r="S485" s="11"/>
    </row>
    <row r="486" spans="9:19">
      <c r="I486" s="7"/>
      <c r="K486" s="7"/>
      <c r="M486" s="88"/>
      <c r="N486" s="15"/>
      <c r="O486" s="11"/>
      <c r="P486" s="11"/>
      <c r="Q486" s="11"/>
      <c r="R486" s="11"/>
      <c r="S486" s="11"/>
    </row>
    <row r="487" spans="9:19">
      <c r="I487" s="7"/>
      <c r="K487" s="7"/>
      <c r="M487" s="88"/>
      <c r="N487" s="15"/>
      <c r="O487" s="11"/>
      <c r="P487" s="11"/>
      <c r="Q487" s="11"/>
      <c r="R487" s="11"/>
      <c r="S487" s="11"/>
    </row>
    <row r="488" spans="9:19">
      <c r="I488" s="7"/>
      <c r="K488" s="7"/>
      <c r="M488" s="88"/>
      <c r="N488" s="15"/>
      <c r="O488" s="11"/>
      <c r="P488" s="11"/>
      <c r="Q488" s="11"/>
      <c r="R488" s="11"/>
      <c r="S488" s="11"/>
    </row>
    <row r="489" spans="9:19">
      <c r="I489" s="7"/>
      <c r="K489" s="7"/>
      <c r="M489" s="88"/>
      <c r="N489" s="15"/>
      <c r="O489" s="11"/>
      <c r="P489" s="11"/>
      <c r="Q489" s="11"/>
      <c r="R489" s="11"/>
      <c r="S489" s="11"/>
    </row>
    <row r="490" spans="9:19">
      <c r="I490" s="7"/>
      <c r="K490" s="7"/>
      <c r="M490" s="88"/>
      <c r="N490" s="15"/>
      <c r="O490" s="11"/>
      <c r="P490" s="11"/>
      <c r="Q490" s="11"/>
      <c r="R490" s="11"/>
      <c r="S490" s="11"/>
    </row>
    <row r="491" spans="9:19">
      <c r="I491" s="7"/>
      <c r="K491" s="7"/>
      <c r="M491" s="88"/>
      <c r="N491" s="15"/>
      <c r="O491" s="11"/>
      <c r="P491" s="11"/>
      <c r="Q491" s="11"/>
      <c r="R491" s="11"/>
      <c r="S491" s="11"/>
    </row>
    <row r="492" spans="9:19">
      <c r="I492" s="7"/>
      <c r="K492" s="7"/>
      <c r="M492" s="88"/>
      <c r="N492" s="15"/>
      <c r="O492" s="11"/>
      <c r="P492" s="11"/>
      <c r="Q492" s="11"/>
      <c r="R492" s="11"/>
      <c r="S492" s="11"/>
    </row>
    <row r="493" spans="9:19">
      <c r="I493" s="7"/>
      <c r="K493" s="7"/>
      <c r="M493" s="88"/>
      <c r="N493" s="15"/>
      <c r="O493" s="11"/>
      <c r="P493" s="11"/>
      <c r="Q493" s="11"/>
      <c r="R493" s="11"/>
      <c r="S493" s="11"/>
    </row>
    <row r="494" spans="9:19">
      <c r="I494" s="7"/>
      <c r="K494" s="7"/>
      <c r="M494" s="88"/>
      <c r="N494" s="15"/>
      <c r="O494" s="11"/>
      <c r="P494" s="11"/>
      <c r="Q494" s="11"/>
      <c r="R494" s="11"/>
      <c r="S494" s="11"/>
    </row>
    <row r="495" spans="9:19">
      <c r="I495" s="7"/>
      <c r="K495" s="7"/>
      <c r="M495" s="88"/>
      <c r="N495" s="15"/>
      <c r="O495" s="11"/>
      <c r="P495" s="11"/>
      <c r="Q495" s="11"/>
      <c r="R495" s="11"/>
      <c r="S495" s="11"/>
    </row>
    <row r="496" spans="9:19">
      <c r="I496" s="7"/>
      <c r="K496" s="7"/>
      <c r="M496" s="88"/>
      <c r="N496" s="15"/>
      <c r="O496" s="11"/>
      <c r="P496" s="11"/>
      <c r="Q496" s="11"/>
      <c r="R496" s="11"/>
      <c r="S496" s="11"/>
    </row>
    <row r="497" spans="9:19">
      <c r="I497" s="7"/>
      <c r="K497" s="7"/>
      <c r="M497" s="88"/>
      <c r="N497" s="15"/>
      <c r="O497" s="11"/>
      <c r="P497" s="11"/>
      <c r="Q497" s="11"/>
      <c r="R497" s="11"/>
      <c r="S497" s="11"/>
    </row>
    <row r="498" spans="9:19">
      <c r="I498" s="7"/>
      <c r="K498" s="7"/>
      <c r="M498" s="88"/>
      <c r="N498" s="15"/>
      <c r="O498" s="11"/>
      <c r="P498" s="11"/>
      <c r="Q498" s="11"/>
      <c r="R498" s="11"/>
      <c r="S498" s="11"/>
    </row>
    <row r="499" spans="9:19">
      <c r="I499" s="7"/>
      <c r="K499" s="7"/>
      <c r="M499" s="88"/>
      <c r="N499" s="15"/>
      <c r="O499" s="11"/>
      <c r="P499" s="11"/>
      <c r="Q499" s="11"/>
      <c r="R499" s="11"/>
      <c r="S499" s="11"/>
    </row>
    <row r="500" spans="9:19">
      <c r="I500" s="7"/>
      <c r="K500" s="7"/>
      <c r="M500" s="88"/>
      <c r="N500" s="15"/>
      <c r="O500" s="11"/>
      <c r="P500" s="11"/>
      <c r="Q500" s="11"/>
      <c r="R500" s="11"/>
      <c r="S500" s="11"/>
    </row>
    <row r="501" spans="9:19">
      <c r="I501" s="7"/>
      <c r="K501" s="7"/>
      <c r="M501" s="88"/>
      <c r="N501" s="15"/>
      <c r="O501" s="11"/>
      <c r="P501" s="11"/>
      <c r="Q501" s="11"/>
      <c r="R501" s="11"/>
      <c r="S501" s="11"/>
    </row>
    <row r="502" spans="9:19">
      <c r="I502" s="7"/>
      <c r="K502" s="7"/>
      <c r="M502" s="88"/>
      <c r="N502" s="15"/>
      <c r="O502" s="11"/>
      <c r="P502" s="11"/>
      <c r="Q502" s="11"/>
      <c r="R502" s="11"/>
      <c r="S502" s="11"/>
    </row>
    <row r="503" spans="9:19">
      <c r="I503" s="7"/>
      <c r="K503" s="7"/>
      <c r="M503" s="88"/>
      <c r="N503" s="15"/>
      <c r="O503" s="11"/>
      <c r="P503" s="11"/>
      <c r="Q503" s="11"/>
      <c r="R503" s="11"/>
      <c r="S503" s="11"/>
    </row>
    <row r="504" spans="9:19">
      <c r="I504" s="7"/>
      <c r="K504" s="7"/>
      <c r="M504" s="88"/>
      <c r="N504" s="15"/>
      <c r="O504" s="11"/>
      <c r="P504" s="11"/>
      <c r="Q504" s="11"/>
      <c r="R504" s="11"/>
      <c r="S504" s="11"/>
    </row>
    <row r="505" spans="9:19">
      <c r="I505" s="7"/>
      <c r="K505" s="7"/>
      <c r="M505" s="88"/>
      <c r="N505" s="15"/>
      <c r="O505" s="11"/>
      <c r="P505" s="11"/>
      <c r="Q505" s="11"/>
      <c r="R505" s="11"/>
      <c r="S505" s="11"/>
    </row>
    <row r="506" spans="9:19">
      <c r="I506" s="7"/>
      <c r="K506" s="7"/>
      <c r="M506" s="88"/>
      <c r="N506" s="15"/>
      <c r="O506" s="11"/>
      <c r="P506" s="11"/>
      <c r="Q506" s="11"/>
      <c r="R506" s="11"/>
      <c r="S506" s="11"/>
    </row>
    <row r="507" spans="9:19">
      <c r="I507" s="7"/>
      <c r="K507" s="7"/>
      <c r="M507" s="88"/>
      <c r="N507" s="15"/>
      <c r="O507" s="11"/>
      <c r="P507" s="11"/>
      <c r="Q507" s="11"/>
      <c r="R507" s="11"/>
      <c r="S507" s="11"/>
    </row>
    <row r="508" spans="9:19">
      <c r="I508" s="7"/>
      <c r="K508" s="7"/>
      <c r="M508" s="88"/>
      <c r="N508" s="15"/>
      <c r="O508" s="11"/>
      <c r="P508" s="11"/>
      <c r="Q508" s="11"/>
      <c r="R508" s="11"/>
      <c r="S508" s="11"/>
    </row>
    <row r="509" spans="9:19">
      <c r="I509" s="7"/>
      <c r="K509" s="7"/>
      <c r="M509" s="88"/>
      <c r="N509" s="15"/>
      <c r="O509" s="11"/>
      <c r="P509" s="11"/>
      <c r="Q509" s="11"/>
      <c r="R509" s="11"/>
      <c r="S509" s="11"/>
    </row>
    <row r="510" spans="9:19">
      <c r="I510" s="7"/>
      <c r="K510" s="7"/>
      <c r="M510" s="88"/>
      <c r="N510" s="15"/>
      <c r="O510" s="11"/>
      <c r="P510" s="11"/>
      <c r="Q510" s="11"/>
      <c r="R510" s="11"/>
      <c r="S510" s="11"/>
    </row>
    <row r="511" spans="9:19">
      <c r="I511" s="7"/>
      <c r="K511" s="7"/>
      <c r="M511" s="88"/>
      <c r="N511" s="15"/>
      <c r="O511" s="11"/>
      <c r="P511" s="11"/>
      <c r="Q511" s="11"/>
      <c r="R511" s="11"/>
      <c r="S511" s="11"/>
    </row>
    <row r="512" spans="9:19">
      <c r="I512" s="7"/>
      <c r="K512" s="7"/>
      <c r="M512" s="88"/>
      <c r="N512" s="15"/>
      <c r="O512" s="11"/>
      <c r="P512" s="11"/>
      <c r="Q512" s="11"/>
      <c r="R512" s="11"/>
      <c r="S512" s="11"/>
    </row>
    <row r="513" spans="9:19">
      <c r="I513" s="7"/>
      <c r="K513" s="7"/>
      <c r="M513" s="88"/>
      <c r="N513" s="15"/>
      <c r="O513" s="11"/>
      <c r="P513" s="11"/>
      <c r="Q513" s="11"/>
      <c r="R513" s="11"/>
      <c r="S513" s="11"/>
    </row>
    <row r="514" spans="9:19">
      <c r="I514" s="7"/>
      <c r="K514" s="7"/>
      <c r="M514" s="88"/>
      <c r="N514" s="15"/>
      <c r="O514" s="11"/>
      <c r="P514" s="11"/>
      <c r="Q514" s="11"/>
      <c r="R514" s="11"/>
      <c r="S514" s="11"/>
    </row>
    <row r="515" spans="9:19">
      <c r="I515" s="7"/>
      <c r="K515" s="7"/>
      <c r="M515" s="88"/>
      <c r="N515" s="15"/>
      <c r="O515" s="11"/>
      <c r="P515" s="11"/>
      <c r="Q515" s="11"/>
      <c r="R515" s="11"/>
      <c r="S515" s="11"/>
    </row>
    <row r="516" spans="9:19">
      <c r="I516" s="7"/>
      <c r="K516" s="7"/>
      <c r="M516" s="88"/>
      <c r="N516" s="15"/>
      <c r="O516" s="11"/>
      <c r="P516" s="11"/>
      <c r="Q516" s="11"/>
      <c r="R516" s="11"/>
      <c r="S516" s="11"/>
    </row>
    <row r="517" spans="9:19">
      <c r="I517" s="7"/>
      <c r="K517" s="7"/>
      <c r="M517" s="88"/>
      <c r="N517" s="15"/>
      <c r="O517" s="11"/>
      <c r="P517" s="11"/>
      <c r="Q517" s="11"/>
      <c r="R517" s="11"/>
      <c r="S517" s="11"/>
    </row>
    <row r="518" spans="9:19">
      <c r="I518" s="7"/>
      <c r="K518" s="7"/>
      <c r="M518" s="88"/>
      <c r="N518" s="15"/>
      <c r="O518" s="11"/>
      <c r="P518" s="11"/>
      <c r="Q518" s="11"/>
      <c r="R518" s="11"/>
      <c r="S518" s="11"/>
    </row>
    <row r="519" spans="9:19">
      <c r="I519" s="7"/>
      <c r="K519" s="7"/>
      <c r="M519" s="88"/>
      <c r="N519" s="15"/>
      <c r="O519" s="11"/>
      <c r="P519" s="11"/>
      <c r="Q519" s="11"/>
      <c r="R519" s="11"/>
      <c r="S519" s="11"/>
    </row>
    <row r="520" spans="9:19">
      <c r="I520" s="7"/>
      <c r="K520" s="7"/>
      <c r="M520" s="88"/>
      <c r="N520" s="15"/>
      <c r="O520" s="11"/>
      <c r="P520" s="11"/>
      <c r="Q520" s="11"/>
      <c r="R520" s="11"/>
      <c r="S520" s="11"/>
    </row>
    <row r="521" spans="9:19">
      <c r="I521" s="7"/>
      <c r="K521" s="7"/>
      <c r="M521" s="88"/>
      <c r="N521" s="15"/>
      <c r="O521" s="11"/>
      <c r="P521" s="11"/>
      <c r="Q521" s="11"/>
      <c r="R521" s="11"/>
      <c r="S521" s="11"/>
    </row>
    <row r="522" spans="9:19">
      <c r="I522" s="7"/>
      <c r="K522" s="7"/>
      <c r="M522" s="88"/>
      <c r="N522" s="15"/>
      <c r="O522" s="11"/>
      <c r="P522" s="11"/>
      <c r="Q522" s="11"/>
      <c r="R522" s="11"/>
      <c r="S522" s="11"/>
    </row>
    <row r="523" spans="9:19">
      <c r="I523" s="7"/>
      <c r="K523" s="7"/>
      <c r="M523" s="88"/>
      <c r="N523" s="15"/>
      <c r="O523" s="11"/>
      <c r="P523" s="11"/>
      <c r="Q523" s="11"/>
      <c r="R523" s="11"/>
      <c r="S523" s="11"/>
    </row>
    <row r="524" spans="9:19">
      <c r="I524" s="7"/>
      <c r="K524" s="7"/>
      <c r="M524" s="88"/>
      <c r="N524" s="15"/>
      <c r="O524" s="11"/>
      <c r="P524" s="11"/>
      <c r="Q524" s="11"/>
      <c r="R524" s="11"/>
      <c r="S524" s="11"/>
    </row>
    <row r="525" spans="9:19">
      <c r="I525" s="7"/>
      <c r="K525" s="7"/>
      <c r="M525" s="88"/>
      <c r="N525" s="15"/>
      <c r="O525" s="11"/>
      <c r="P525" s="11"/>
      <c r="Q525" s="11"/>
      <c r="R525" s="11"/>
      <c r="S525" s="11"/>
    </row>
    <row r="526" spans="9:19">
      <c r="I526" s="7"/>
      <c r="K526" s="7"/>
      <c r="M526" s="88"/>
      <c r="N526" s="15"/>
      <c r="O526" s="11"/>
      <c r="P526" s="11"/>
      <c r="Q526" s="11"/>
      <c r="R526" s="11"/>
      <c r="S526" s="11"/>
    </row>
    <row r="527" spans="9:19">
      <c r="I527" s="7"/>
      <c r="K527" s="7"/>
      <c r="M527" s="88"/>
      <c r="N527" s="15"/>
      <c r="O527" s="11"/>
      <c r="P527" s="11"/>
      <c r="Q527" s="11"/>
      <c r="R527" s="11"/>
      <c r="S527" s="11"/>
    </row>
    <row r="528" spans="9:19">
      <c r="I528" s="7"/>
      <c r="K528" s="7"/>
      <c r="M528" s="88"/>
      <c r="N528" s="15"/>
      <c r="O528" s="11"/>
      <c r="P528" s="11"/>
      <c r="Q528" s="11"/>
      <c r="R528" s="11"/>
      <c r="S528" s="11"/>
    </row>
    <row r="529" spans="9:19">
      <c r="I529" s="7"/>
      <c r="K529" s="7"/>
      <c r="M529" s="88"/>
      <c r="N529" s="15"/>
      <c r="O529" s="11"/>
      <c r="P529" s="11"/>
      <c r="Q529" s="11"/>
      <c r="R529" s="11"/>
      <c r="S529" s="11"/>
    </row>
    <row r="530" spans="9:19">
      <c r="I530" s="7"/>
      <c r="K530" s="7"/>
      <c r="M530" s="88"/>
      <c r="N530" s="15"/>
      <c r="O530" s="11"/>
      <c r="P530" s="11"/>
      <c r="Q530" s="11"/>
      <c r="R530" s="11"/>
      <c r="S530" s="11"/>
    </row>
    <row r="531" spans="9:19">
      <c r="I531" s="7"/>
      <c r="K531" s="7"/>
      <c r="M531" s="88"/>
      <c r="N531" s="15"/>
      <c r="O531" s="11"/>
      <c r="P531" s="11"/>
      <c r="Q531" s="11"/>
      <c r="R531" s="11"/>
      <c r="S531" s="11"/>
    </row>
    <row r="532" spans="9:19">
      <c r="I532" s="7"/>
      <c r="K532" s="7"/>
      <c r="M532" s="88"/>
      <c r="N532" s="15"/>
      <c r="O532" s="11"/>
      <c r="P532" s="11"/>
      <c r="Q532" s="11"/>
      <c r="R532" s="11"/>
      <c r="S532" s="11"/>
    </row>
    <row r="533" spans="9:19">
      <c r="I533" s="7"/>
      <c r="K533" s="7"/>
      <c r="M533" s="88"/>
      <c r="N533" s="15"/>
      <c r="O533" s="11"/>
      <c r="P533" s="11"/>
      <c r="Q533" s="11"/>
      <c r="R533" s="11"/>
      <c r="S533" s="11"/>
    </row>
    <row r="534" spans="9:19">
      <c r="I534" s="7"/>
      <c r="K534" s="7"/>
      <c r="M534" s="88"/>
      <c r="N534" s="15"/>
      <c r="O534" s="11"/>
      <c r="P534" s="11"/>
      <c r="Q534" s="11"/>
      <c r="R534" s="11"/>
      <c r="S534" s="11"/>
    </row>
    <row r="535" spans="9:19">
      <c r="I535" s="7"/>
      <c r="K535" s="7"/>
      <c r="M535" s="88"/>
      <c r="N535" s="15"/>
      <c r="O535" s="11"/>
      <c r="P535" s="11"/>
      <c r="Q535" s="11"/>
      <c r="R535" s="11"/>
      <c r="S535" s="11"/>
    </row>
    <row r="536" spans="9:19">
      <c r="I536" s="7"/>
      <c r="K536" s="7"/>
      <c r="M536" s="88"/>
      <c r="N536" s="15"/>
      <c r="O536" s="11"/>
      <c r="P536" s="11"/>
      <c r="Q536" s="11"/>
      <c r="R536" s="11"/>
      <c r="S536" s="11"/>
    </row>
    <row r="537" spans="9:19">
      <c r="I537" s="7"/>
      <c r="K537" s="7"/>
      <c r="M537" s="88"/>
      <c r="N537" s="15"/>
      <c r="O537" s="11"/>
      <c r="P537" s="11"/>
      <c r="Q537" s="11"/>
      <c r="R537" s="11"/>
      <c r="S537" s="11"/>
    </row>
    <row r="538" spans="9:19">
      <c r="I538" s="7"/>
      <c r="K538" s="7"/>
      <c r="M538" s="88"/>
      <c r="N538" s="15"/>
      <c r="O538" s="11"/>
      <c r="P538" s="11"/>
      <c r="Q538" s="11"/>
      <c r="R538" s="11"/>
      <c r="S538" s="11"/>
    </row>
    <row r="539" spans="9:19">
      <c r="I539" s="7"/>
      <c r="K539" s="7"/>
      <c r="M539" s="88"/>
      <c r="N539" s="15"/>
      <c r="O539" s="11"/>
      <c r="P539" s="11"/>
      <c r="Q539" s="11"/>
      <c r="R539" s="11"/>
      <c r="S539" s="11"/>
    </row>
    <row r="540" spans="9:19">
      <c r="I540" s="7"/>
      <c r="K540" s="7"/>
      <c r="M540" s="88"/>
      <c r="N540" s="15"/>
      <c r="O540" s="11"/>
      <c r="P540" s="11"/>
      <c r="Q540" s="11"/>
      <c r="R540" s="11"/>
      <c r="S540" s="11"/>
    </row>
    <row r="541" spans="9:19">
      <c r="I541" s="7"/>
      <c r="K541" s="7"/>
      <c r="M541" s="88"/>
      <c r="N541" s="15"/>
      <c r="O541" s="11"/>
      <c r="P541" s="11"/>
      <c r="Q541" s="11"/>
      <c r="R541" s="11"/>
      <c r="S541" s="11"/>
    </row>
    <row r="542" spans="9:19">
      <c r="I542" s="7"/>
      <c r="K542" s="7"/>
      <c r="M542" s="88"/>
      <c r="N542" s="15"/>
      <c r="O542" s="11"/>
      <c r="P542" s="11"/>
      <c r="Q542" s="11"/>
      <c r="R542" s="11"/>
      <c r="S542" s="11"/>
    </row>
    <row r="543" spans="9:19">
      <c r="I543" s="7"/>
      <c r="K543" s="7"/>
      <c r="M543" s="88"/>
      <c r="N543" s="15"/>
      <c r="O543" s="11"/>
      <c r="P543" s="11"/>
      <c r="Q543" s="11"/>
      <c r="R543" s="11"/>
      <c r="S543" s="11"/>
    </row>
    <row r="544" spans="9:19">
      <c r="I544" s="7"/>
      <c r="K544" s="7"/>
      <c r="M544" s="88"/>
      <c r="N544" s="15"/>
      <c r="O544" s="11"/>
      <c r="P544" s="11"/>
      <c r="Q544" s="11"/>
      <c r="R544" s="11"/>
      <c r="S544" s="11"/>
    </row>
    <row r="545" spans="9:19">
      <c r="I545" s="7"/>
      <c r="K545" s="7"/>
      <c r="M545" s="88"/>
      <c r="N545" s="15"/>
      <c r="O545" s="11"/>
      <c r="P545" s="11"/>
      <c r="Q545" s="11"/>
      <c r="R545" s="11"/>
      <c r="S545" s="11"/>
    </row>
    <row r="546" spans="9:19">
      <c r="I546" s="7"/>
      <c r="K546" s="7"/>
      <c r="M546" s="88"/>
      <c r="N546" s="15"/>
      <c r="O546" s="11"/>
      <c r="P546" s="11"/>
      <c r="Q546" s="11"/>
      <c r="R546" s="11"/>
      <c r="S546" s="11"/>
    </row>
    <row r="547" spans="9:19">
      <c r="I547" s="7"/>
      <c r="K547" s="7"/>
      <c r="M547" s="88"/>
      <c r="N547" s="15"/>
      <c r="O547" s="11"/>
      <c r="P547" s="11"/>
      <c r="Q547" s="11"/>
      <c r="R547" s="11"/>
      <c r="S547" s="11"/>
    </row>
    <row r="548" spans="9:19">
      <c r="I548" s="7"/>
      <c r="K548" s="7"/>
      <c r="M548" s="88"/>
      <c r="N548" s="15"/>
      <c r="O548" s="11"/>
      <c r="P548" s="11"/>
      <c r="Q548" s="11"/>
      <c r="R548" s="11"/>
      <c r="S548" s="11"/>
    </row>
    <row r="549" spans="9:19">
      <c r="I549" s="7"/>
      <c r="K549" s="7"/>
      <c r="M549" s="88"/>
      <c r="N549" s="15"/>
      <c r="O549" s="11"/>
      <c r="P549" s="11"/>
      <c r="Q549" s="11"/>
      <c r="R549" s="11"/>
      <c r="S549" s="11"/>
    </row>
    <row r="550" spans="9:19">
      <c r="I550" s="7"/>
      <c r="K550" s="7"/>
      <c r="M550" s="88"/>
      <c r="N550" s="15"/>
      <c r="O550" s="11"/>
      <c r="P550" s="11"/>
      <c r="Q550" s="11"/>
      <c r="R550" s="11"/>
      <c r="S550" s="11"/>
    </row>
    <row r="551" spans="9:19">
      <c r="I551" s="7"/>
      <c r="K551" s="7"/>
      <c r="M551" s="88"/>
      <c r="N551" s="15"/>
      <c r="O551" s="11"/>
      <c r="P551" s="11"/>
      <c r="Q551" s="11"/>
      <c r="R551" s="11"/>
      <c r="S551" s="11"/>
    </row>
    <row r="552" spans="9:19">
      <c r="I552" s="7"/>
      <c r="K552" s="7"/>
      <c r="M552" s="88"/>
      <c r="N552" s="15"/>
      <c r="O552" s="11"/>
      <c r="P552" s="11"/>
      <c r="Q552" s="11"/>
      <c r="R552" s="11"/>
      <c r="S552" s="11"/>
    </row>
    <row r="553" spans="9:19">
      <c r="I553" s="7"/>
      <c r="K553" s="7"/>
      <c r="M553" s="88"/>
      <c r="N553" s="15"/>
      <c r="O553" s="11"/>
      <c r="P553" s="11"/>
      <c r="Q553" s="11"/>
      <c r="R553" s="11"/>
      <c r="S553" s="11"/>
    </row>
    <row r="554" spans="9:19">
      <c r="I554" s="7"/>
      <c r="K554" s="7"/>
      <c r="M554" s="88"/>
      <c r="N554" s="15"/>
      <c r="O554" s="11"/>
      <c r="P554" s="11"/>
      <c r="Q554" s="11"/>
      <c r="R554" s="11"/>
      <c r="S554" s="11"/>
    </row>
    <row r="555" spans="9:19">
      <c r="I555" s="7"/>
      <c r="K555" s="7"/>
      <c r="M555" s="88"/>
      <c r="N555" s="15"/>
      <c r="O555" s="11"/>
      <c r="P555" s="11"/>
      <c r="Q555" s="11"/>
      <c r="R555" s="11"/>
      <c r="S555" s="11"/>
    </row>
    <row r="556" spans="9:19">
      <c r="I556" s="7"/>
      <c r="K556" s="7"/>
      <c r="M556" s="88"/>
      <c r="N556" s="15"/>
      <c r="O556" s="11"/>
      <c r="P556" s="11"/>
      <c r="Q556" s="11"/>
      <c r="R556" s="11"/>
      <c r="S556" s="11"/>
    </row>
    <row r="557" spans="9:19">
      <c r="I557" s="7"/>
      <c r="K557" s="7"/>
      <c r="M557" s="88"/>
      <c r="N557" s="15"/>
      <c r="O557" s="11"/>
      <c r="P557" s="11"/>
      <c r="Q557" s="11"/>
      <c r="R557" s="11"/>
      <c r="S557" s="11"/>
    </row>
    <row r="558" spans="9:19">
      <c r="I558" s="7"/>
      <c r="K558" s="7"/>
      <c r="M558" s="88"/>
      <c r="N558" s="15"/>
      <c r="O558" s="11"/>
      <c r="P558" s="11"/>
      <c r="Q558" s="11"/>
      <c r="R558" s="11"/>
      <c r="S558" s="11"/>
    </row>
    <row r="559" spans="9:19">
      <c r="I559" s="7"/>
      <c r="K559" s="7"/>
      <c r="M559" s="88"/>
      <c r="N559" s="15"/>
      <c r="O559" s="11"/>
      <c r="P559" s="11"/>
      <c r="Q559" s="11"/>
      <c r="R559" s="11"/>
      <c r="S559" s="11"/>
    </row>
    <row r="560" spans="9:19">
      <c r="I560" s="7"/>
      <c r="K560" s="7"/>
      <c r="M560" s="88"/>
      <c r="N560" s="15"/>
      <c r="O560" s="11"/>
      <c r="P560" s="11"/>
      <c r="Q560" s="11"/>
      <c r="R560" s="11"/>
      <c r="S560" s="11"/>
    </row>
    <row r="561" spans="9:19">
      <c r="I561" s="7"/>
      <c r="K561" s="7"/>
      <c r="M561" s="88"/>
      <c r="N561" s="15"/>
      <c r="O561" s="11"/>
      <c r="P561" s="11"/>
      <c r="Q561" s="11"/>
      <c r="R561" s="11"/>
      <c r="S561" s="11"/>
    </row>
    <row r="562" spans="9:19">
      <c r="I562" s="7"/>
      <c r="K562" s="7"/>
      <c r="M562" s="88"/>
      <c r="N562" s="15"/>
      <c r="O562" s="11"/>
      <c r="P562" s="11"/>
      <c r="Q562" s="11"/>
      <c r="R562" s="11"/>
      <c r="S562" s="11"/>
    </row>
    <row r="563" spans="9:19">
      <c r="I563" s="7"/>
      <c r="K563" s="7"/>
      <c r="M563" s="88"/>
      <c r="N563" s="15"/>
      <c r="O563" s="11"/>
      <c r="P563" s="11"/>
      <c r="Q563" s="11"/>
      <c r="R563" s="11"/>
      <c r="S563" s="11"/>
    </row>
    <row r="564" spans="9:19">
      <c r="I564" s="7"/>
      <c r="K564" s="7"/>
      <c r="M564" s="88"/>
      <c r="N564" s="15"/>
      <c r="O564" s="11"/>
      <c r="P564" s="11"/>
      <c r="Q564" s="11"/>
      <c r="R564" s="11"/>
      <c r="S564" s="11"/>
    </row>
    <row r="565" spans="9:19">
      <c r="I565" s="7"/>
      <c r="K565" s="7"/>
      <c r="M565" s="88"/>
      <c r="N565" s="15"/>
      <c r="O565" s="11"/>
      <c r="P565" s="11"/>
      <c r="Q565" s="11"/>
      <c r="R565" s="11"/>
      <c r="S565" s="11"/>
    </row>
    <row r="566" spans="9:19">
      <c r="I566" s="7"/>
      <c r="K566" s="7"/>
      <c r="M566" s="88"/>
      <c r="N566" s="15"/>
      <c r="O566" s="11"/>
      <c r="P566" s="11"/>
      <c r="Q566" s="11"/>
      <c r="R566" s="11"/>
      <c r="S566" s="11"/>
    </row>
    <row r="567" spans="9:19">
      <c r="I567" s="7"/>
      <c r="K567" s="7"/>
      <c r="M567" s="88"/>
      <c r="N567" s="15"/>
      <c r="O567" s="11"/>
      <c r="P567" s="11"/>
      <c r="Q567" s="11"/>
      <c r="R567" s="11"/>
      <c r="S567" s="11"/>
    </row>
    <row r="568" spans="9:19">
      <c r="I568" s="7"/>
      <c r="K568" s="7"/>
      <c r="M568" s="88"/>
      <c r="N568" s="15"/>
      <c r="O568" s="11"/>
      <c r="P568" s="11"/>
      <c r="Q568" s="11"/>
      <c r="R568" s="11"/>
      <c r="S568" s="11"/>
    </row>
    <row r="569" spans="9:19">
      <c r="I569" s="7"/>
      <c r="K569" s="7"/>
      <c r="M569" s="88"/>
      <c r="N569" s="15"/>
      <c r="O569" s="11"/>
      <c r="P569" s="11"/>
      <c r="Q569" s="11"/>
      <c r="R569" s="11"/>
      <c r="S569" s="11"/>
    </row>
    <row r="570" spans="9:19">
      <c r="I570" s="7"/>
      <c r="K570" s="7"/>
      <c r="M570" s="88"/>
      <c r="N570" s="15"/>
      <c r="O570" s="11"/>
      <c r="P570" s="11"/>
      <c r="Q570" s="11"/>
      <c r="R570" s="11"/>
      <c r="S570" s="11"/>
    </row>
    <row r="571" spans="9:19">
      <c r="I571" s="7"/>
      <c r="K571" s="7"/>
      <c r="M571" s="88"/>
      <c r="N571" s="15"/>
      <c r="O571" s="11"/>
      <c r="P571" s="11"/>
      <c r="Q571" s="11"/>
      <c r="R571" s="11"/>
      <c r="S571" s="11"/>
    </row>
    <row r="572" spans="9:19">
      <c r="I572" s="7"/>
      <c r="K572" s="7"/>
      <c r="M572" s="88"/>
      <c r="N572" s="15"/>
      <c r="O572" s="11"/>
      <c r="P572" s="11"/>
      <c r="Q572" s="11"/>
      <c r="R572" s="11"/>
      <c r="S572" s="11"/>
    </row>
    <row r="573" spans="9:19">
      <c r="I573" s="7"/>
      <c r="K573" s="7"/>
      <c r="M573" s="88"/>
      <c r="N573" s="15"/>
      <c r="O573" s="11"/>
      <c r="P573" s="11"/>
      <c r="Q573" s="11"/>
      <c r="R573" s="11"/>
      <c r="S573" s="11"/>
    </row>
    <row r="574" spans="9:19">
      <c r="I574" s="7"/>
      <c r="K574" s="7"/>
      <c r="M574" s="88"/>
      <c r="N574" s="15"/>
      <c r="O574" s="11"/>
      <c r="P574" s="11"/>
      <c r="Q574" s="11"/>
      <c r="R574" s="11"/>
      <c r="S574" s="11"/>
    </row>
    <row r="575" spans="9:19">
      <c r="I575" s="7"/>
      <c r="K575" s="7"/>
      <c r="M575" s="88"/>
      <c r="N575" s="15"/>
      <c r="O575" s="11"/>
      <c r="P575" s="11"/>
      <c r="Q575" s="11"/>
      <c r="R575" s="11"/>
      <c r="S575" s="11"/>
    </row>
    <row r="576" spans="9:19">
      <c r="I576" s="7"/>
      <c r="K576" s="7"/>
      <c r="M576" s="88"/>
      <c r="N576" s="15"/>
      <c r="O576" s="11"/>
      <c r="P576" s="11"/>
      <c r="Q576" s="11"/>
      <c r="R576" s="11"/>
      <c r="S576" s="11"/>
    </row>
    <row r="577" spans="9:19">
      <c r="I577" s="7"/>
      <c r="K577" s="7"/>
      <c r="M577" s="88"/>
      <c r="N577" s="15"/>
      <c r="O577" s="11"/>
      <c r="P577" s="11"/>
      <c r="Q577" s="11"/>
      <c r="R577" s="11"/>
      <c r="S577" s="11"/>
    </row>
    <row r="578" spans="9:19">
      <c r="I578" s="7"/>
      <c r="K578" s="7"/>
      <c r="M578" s="88"/>
      <c r="N578" s="15"/>
      <c r="O578" s="11"/>
      <c r="P578" s="11"/>
      <c r="Q578" s="11"/>
      <c r="R578" s="11"/>
      <c r="S578" s="11"/>
    </row>
    <row r="579" spans="9:19">
      <c r="I579" s="7"/>
      <c r="K579" s="7"/>
      <c r="M579" s="88"/>
      <c r="N579" s="15"/>
      <c r="O579" s="11"/>
      <c r="P579" s="11"/>
      <c r="Q579" s="11"/>
      <c r="R579" s="11"/>
      <c r="S579" s="11"/>
    </row>
    <row r="580" spans="9:19">
      <c r="I580" s="7"/>
      <c r="K580" s="7"/>
      <c r="M580" s="88"/>
      <c r="N580" s="15"/>
      <c r="O580" s="11"/>
      <c r="P580" s="11"/>
      <c r="Q580" s="11"/>
      <c r="R580" s="11"/>
      <c r="S580" s="11"/>
    </row>
    <row r="581" spans="9:19">
      <c r="I581" s="7"/>
      <c r="K581" s="7"/>
      <c r="M581" s="88"/>
      <c r="N581" s="15"/>
      <c r="O581" s="11"/>
      <c r="P581" s="11"/>
      <c r="Q581" s="11"/>
      <c r="R581" s="11"/>
      <c r="S581" s="11"/>
    </row>
    <row r="582" spans="9:19">
      <c r="I582" s="7"/>
      <c r="K582" s="7"/>
      <c r="M582" s="88"/>
      <c r="N582" s="15"/>
      <c r="O582" s="11"/>
      <c r="P582" s="11"/>
      <c r="Q582" s="11"/>
      <c r="R582" s="11"/>
      <c r="S582" s="11"/>
    </row>
    <row r="583" spans="9:19">
      <c r="I583" s="7"/>
      <c r="K583" s="7"/>
      <c r="M583" s="88"/>
      <c r="N583" s="15"/>
      <c r="O583" s="11"/>
      <c r="P583" s="11"/>
      <c r="Q583" s="11"/>
      <c r="R583" s="11"/>
      <c r="S583" s="11"/>
    </row>
    <row r="584" spans="9:19">
      <c r="I584" s="7"/>
      <c r="K584" s="7"/>
      <c r="M584" s="88"/>
      <c r="N584" s="15"/>
      <c r="O584" s="11"/>
      <c r="P584" s="11"/>
      <c r="Q584" s="11"/>
      <c r="R584" s="11"/>
      <c r="S584" s="11"/>
    </row>
    <row r="585" spans="9:19">
      <c r="I585" s="7"/>
      <c r="K585" s="7"/>
      <c r="M585" s="88"/>
      <c r="N585" s="15"/>
      <c r="O585" s="11"/>
      <c r="P585" s="11"/>
      <c r="Q585" s="11"/>
      <c r="R585" s="11"/>
      <c r="S585" s="11"/>
    </row>
    <row r="586" spans="9:19">
      <c r="I586" s="7"/>
      <c r="K586" s="7"/>
      <c r="M586" s="88"/>
      <c r="N586" s="15"/>
      <c r="O586" s="11"/>
      <c r="P586" s="11"/>
      <c r="Q586" s="11"/>
      <c r="R586" s="11"/>
      <c r="S586" s="11"/>
    </row>
    <row r="587" spans="9:19">
      <c r="I587" s="7"/>
      <c r="K587" s="7"/>
      <c r="M587" s="88"/>
      <c r="N587" s="15"/>
      <c r="O587" s="11"/>
      <c r="P587" s="11"/>
      <c r="Q587" s="11"/>
      <c r="R587" s="11"/>
      <c r="S587" s="11"/>
    </row>
    <row r="588" spans="9:19">
      <c r="I588" s="7"/>
      <c r="K588" s="7"/>
      <c r="M588" s="88"/>
      <c r="N588" s="15"/>
      <c r="O588" s="11"/>
      <c r="P588" s="11"/>
      <c r="Q588" s="11"/>
      <c r="R588" s="11"/>
      <c r="S588" s="11"/>
    </row>
    <row r="589" spans="9:19">
      <c r="I589" s="7"/>
      <c r="K589" s="7"/>
      <c r="M589" s="88"/>
      <c r="N589" s="15"/>
      <c r="O589" s="11"/>
      <c r="P589" s="11"/>
      <c r="Q589" s="11"/>
      <c r="R589" s="11"/>
      <c r="S589" s="11"/>
    </row>
    <row r="590" spans="9:19">
      <c r="I590" s="7"/>
      <c r="K590" s="7"/>
      <c r="M590" s="88"/>
      <c r="N590" s="15"/>
      <c r="O590" s="11"/>
      <c r="P590" s="11"/>
      <c r="Q590" s="11"/>
      <c r="R590" s="11"/>
      <c r="S590" s="11"/>
    </row>
    <row r="591" spans="9:19">
      <c r="I591" s="7"/>
      <c r="K591" s="7"/>
      <c r="M591" s="88"/>
      <c r="N591" s="15"/>
      <c r="O591" s="11"/>
      <c r="P591" s="11"/>
      <c r="Q591" s="11"/>
      <c r="R591" s="11"/>
      <c r="S591" s="11"/>
    </row>
    <row r="592" spans="9:19">
      <c r="I592" s="7"/>
      <c r="K592" s="7"/>
      <c r="M592" s="88"/>
      <c r="N592" s="15"/>
      <c r="O592" s="11"/>
      <c r="P592" s="11"/>
      <c r="Q592" s="11"/>
      <c r="R592" s="11"/>
      <c r="S592" s="11"/>
    </row>
    <row r="593" spans="9:19">
      <c r="I593" s="7"/>
      <c r="K593" s="7"/>
      <c r="M593" s="88"/>
      <c r="N593" s="15"/>
      <c r="O593" s="11"/>
      <c r="P593" s="11"/>
      <c r="Q593" s="11"/>
      <c r="R593" s="11"/>
      <c r="S593" s="11"/>
    </row>
    <row r="594" spans="9:19">
      <c r="I594" s="7"/>
      <c r="K594" s="7"/>
      <c r="M594" s="88"/>
      <c r="N594" s="15"/>
      <c r="O594" s="11"/>
      <c r="P594" s="11"/>
      <c r="Q594" s="11"/>
      <c r="R594" s="11"/>
      <c r="S594" s="11"/>
    </row>
    <row r="595" spans="9:19">
      <c r="I595" s="7"/>
      <c r="K595" s="7"/>
      <c r="M595" s="88"/>
      <c r="N595" s="15"/>
      <c r="O595" s="11"/>
      <c r="P595" s="11"/>
      <c r="Q595" s="11"/>
      <c r="R595" s="11"/>
      <c r="S595" s="11"/>
    </row>
    <row r="596" spans="9:19">
      <c r="I596" s="7"/>
      <c r="K596" s="7"/>
      <c r="M596" s="88"/>
      <c r="N596" s="15"/>
      <c r="O596" s="11"/>
      <c r="P596" s="11"/>
      <c r="Q596" s="11"/>
      <c r="R596" s="11"/>
      <c r="S596" s="11"/>
    </row>
    <row r="597" spans="9:19">
      <c r="I597" s="7"/>
      <c r="K597" s="7"/>
      <c r="M597" s="88"/>
      <c r="N597" s="15"/>
      <c r="O597" s="11"/>
      <c r="P597" s="11"/>
      <c r="Q597" s="11"/>
      <c r="R597" s="11"/>
      <c r="S597" s="11"/>
    </row>
    <row r="598" spans="9:19">
      <c r="I598" s="7"/>
      <c r="K598" s="7"/>
      <c r="M598" s="88"/>
      <c r="N598" s="15"/>
      <c r="O598" s="11"/>
      <c r="P598" s="11"/>
      <c r="Q598" s="11"/>
      <c r="R598" s="11"/>
      <c r="S598" s="11"/>
    </row>
    <row r="599" spans="9:19">
      <c r="I599" s="7"/>
      <c r="K599" s="7"/>
      <c r="M599" s="88"/>
      <c r="N599" s="15"/>
      <c r="O599" s="11"/>
      <c r="P599" s="11"/>
      <c r="Q599" s="11"/>
      <c r="R599" s="11"/>
      <c r="S599" s="11"/>
    </row>
    <row r="600" spans="9:19">
      <c r="I600" s="7"/>
      <c r="K600" s="7"/>
      <c r="M600" s="88"/>
      <c r="N600" s="15"/>
      <c r="O600" s="11"/>
      <c r="P600" s="11"/>
      <c r="Q600" s="11"/>
      <c r="R600" s="11"/>
      <c r="S600" s="11"/>
    </row>
    <row r="601" spans="9:19">
      <c r="I601" s="7"/>
      <c r="K601" s="7"/>
      <c r="M601" s="88"/>
      <c r="N601" s="15"/>
      <c r="O601" s="11"/>
      <c r="P601" s="11"/>
      <c r="Q601" s="11"/>
      <c r="R601" s="11"/>
      <c r="S601" s="11"/>
    </row>
    <row r="602" spans="9:19">
      <c r="I602" s="7"/>
      <c r="K602" s="7"/>
      <c r="M602" s="88"/>
      <c r="N602" s="15"/>
    </row>
    <row r="603" spans="9:19">
      <c r="I603" s="7"/>
      <c r="K603" s="7"/>
      <c r="M603" s="88"/>
      <c r="N603" s="15"/>
    </row>
    <row r="604" spans="9:19">
      <c r="I604" s="7"/>
      <c r="K604" s="7"/>
      <c r="M604" s="88"/>
      <c r="N604" s="15"/>
    </row>
    <row r="605" spans="9:19">
      <c r="I605" s="7"/>
      <c r="K605" s="7"/>
      <c r="M605" s="88"/>
      <c r="N605" s="15"/>
    </row>
    <row r="606" spans="9:19">
      <c r="I606" s="7"/>
      <c r="K606" s="7"/>
      <c r="M606" s="88"/>
      <c r="N606" s="15"/>
    </row>
    <row r="607" spans="9:19">
      <c r="I607" s="7"/>
      <c r="K607" s="7"/>
      <c r="M607" s="88"/>
      <c r="N607" s="15"/>
    </row>
    <row r="608" spans="9:19">
      <c r="I608" s="7"/>
      <c r="K608" s="7"/>
      <c r="M608" s="88"/>
      <c r="N608" s="15"/>
    </row>
    <row r="609" spans="2:14">
      <c r="I609" s="7"/>
      <c r="K609" s="7"/>
      <c r="M609" s="88"/>
      <c r="N609" s="15"/>
    </row>
    <row r="610" spans="2:14">
      <c r="I610" s="7"/>
      <c r="K610" s="7"/>
      <c r="M610" s="88"/>
      <c r="N610" s="15"/>
    </row>
    <row r="611" spans="2:14">
      <c r="B611" s="15"/>
      <c r="C611" s="15"/>
      <c r="I611" s="7"/>
      <c r="K611" s="7"/>
      <c r="M611" s="88"/>
      <c r="N611" s="15"/>
    </row>
    <row r="612" spans="2:14">
      <c r="B612" s="15"/>
      <c r="C612" s="15"/>
      <c r="I612" s="7"/>
      <c r="K612" s="7"/>
      <c r="M612" s="88"/>
      <c r="N612" s="15"/>
    </row>
    <row r="613" spans="2:14">
      <c r="B613" s="15"/>
      <c r="C613" s="15"/>
      <c r="I613" s="7"/>
      <c r="K613" s="7"/>
      <c r="M613" s="88"/>
      <c r="N613" s="15"/>
    </row>
    <row r="614" spans="2:14">
      <c r="B614" s="15"/>
      <c r="C614" s="15"/>
      <c r="I614" s="7"/>
      <c r="K614" s="7"/>
      <c r="M614" s="88"/>
      <c r="N614" s="15"/>
    </row>
    <row r="615" spans="2:14">
      <c r="B615" s="15"/>
      <c r="C615" s="15"/>
      <c r="I615" s="7"/>
      <c r="K615" s="7"/>
      <c r="M615" s="88"/>
      <c r="N615" s="15"/>
    </row>
    <row r="616" spans="2:14">
      <c r="B616" s="15"/>
      <c r="C616" s="15"/>
      <c r="I616" s="7"/>
      <c r="K616" s="7"/>
      <c r="M616" s="88"/>
      <c r="N616" s="15"/>
    </row>
    <row r="617" spans="2:14">
      <c r="B617" s="15"/>
      <c r="C617" s="15"/>
      <c r="I617" s="7"/>
      <c r="K617" s="7"/>
      <c r="M617" s="88"/>
      <c r="N617" s="15"/>
    </row>
    <row r="618" spans="2:14">
      <c r="B618" s="15"/>
      <c r="C618" s="15"/>
      <c r="I618" s="7"/>
      <c r="K618" s="7"/>
      <c r="M618" s="88"/>
      <c r="N618" s="15"/>
    </row>
    <row r="619" spans="2:14">
      <c r="B619" s="15"/>
      <c r="C619" s="15"/>
      <c r="I619" s="7"/>
      <c r="K619" s="7"/>
      <c r="M619" s="88"/>
      <c r="N619" s="15"/>
    </row>
    <row r="620" spans="2:14">
      <c r="B620" s="15"/>
      <c r="C620" s="15"/>
      <c r="I620" s="7"/>
      <c r="K620" s="7"/>
      <c r="M620" s="88"/>
      <c r="N620" s="15"/>
    </row>
    <row r="621" spans="2:14">
      <c r="B621" s="15"/>
      <c r="C621" s="15"/>
      <c r="I621" s="7"/>
      <c r="K621" s="7"/>
      <c r="M621" s="88"/>
      <c r="N621" s="15"/>
    </row>
    <row r="622" spans="2:14">
      <c r="B622" s="15"/>
      <c r="C622" s="15"/>
      <c r="I622" s="7"/>
      <c r="K622" s="7"/>
      <c r="M622" s="88"/>
      <c r="N622" s="15"/>
    </row>
    <row r="623" spans="2:14">
      <c r="B623" s="15"/>
      <c r="C623" s="15"/>
      <c r="I623" s="7"/>
      <c r="K623" s="7"/>
      <c r="M623" s="88"/>
      <c r="N623" s="15"/>
    </row>
    <row r="624" spans="2:14">
      <c r="B624" s="15"/>
      <c r="C624" s="15"/>
      <c r="I624" s="7"/>
      <c r="K624" s="7"/>
      <c r="M624" s="88"/>
      <c r="N624" s="15"/>
    </row>
    <row r="625" spans="2:14">
      <c r="B625" s="15"/>
      <c r="C625" s="15"/>
      <c r="I625" s="7"/>
      <c r="K625" s="7"/>
      <c r="M625" s="88"/>
      <c r="N625" s="15"/>
    </row>
    <row r="626" spans="2:14">
      <c r="B626" s="15"/>
      <c r="C626" s="15"/>
      <c r="I626" s="7"/>
      <c r="K626" s="7"/>
      <c r="M626" s="88"/>
      <c r="N626" s="15"/>
    </row>
    <row r="627" spans="2:14">
      <c r="B627" s="15"/>
      <c r="C627" s="15"/>
      <c r="I627" s="7"/>
      <c r="K627" s="7"/>
      <c r="M627" s="88"/>
      <c r="N627" s="15"/>
    </row>
    <row r="628" spans="2:14">
      <c r="B628" s="15"/>
      <c r="C628" s="15"/>
      <c r="I628" s="7"/>
      <c r="K628" s="7"/>
      <c r="M628" s="88"/>
      <c r="N628" s="15"/>
    </row>
    <row r="629" spans="2:14">
      <c r="B629" s="15"/>
      <c r="C629" s="15"/>
      <c r="I629" s="7"/>
      <c r="K629" s="7"/>
      <c r="M629" s="88"/>
      <c r="N629" s="15"/>
    </row>
    <row r="630" spans="2:14">
      <c r="B630" s="15"/>
      <c r="C630" s="15"/>
      <c r="I630" s="7"/>
      <c r="K630" s="7"/>
      <c r="M630" s="88"/>
      <c r="N630" s="15"/>
    </row>
    <row r="631" spans="2:14">
      <c r="B631" s="15"/>
      <c r="C631" s="15"/>
      <c r="I631" s="7"/>
      <c r="K631" s="7"/>
      <c r="M631" s="88"/>
      <c r="N631" s="15"/>
    </row>
    <row r="632" spans="2:14">
      <c r="B632" s="15"/>
      <c r="C632" s="15"/>
      <c r="I632" s="7"/>
      <c r="K632" s="7"/>
      <c r="M632" s="88"/>
      <c r="N632" s="15"/>
    </row>
    <row r="633" spans="2:14">
      <c r="B633" s="15"/>
      <c r="C633" s="15"/>
      <c r="I633" s="7"/>
      <c r="K633" s="7"/>
      <c r="M633" s="88"/>
      <c r="N633" s="15"/>
    </row>
    <row r="634" spans="2:14">
      <c r="B634" s="15"/>
      <c r="C634" s="15"/>
      <c r="I634" s="7"/>
      <c r="K634" s="7"/>
      <c r="M634" s="88"/>
      <c r="N634" s="15"/>
    </row>
    <row r="635" spans="2:14">
      <c r="B635" s="15"/>
      <c r="C635" s="15"/>
      <c r="I635" s="7"/>
      <c r="K635" s="7"/>
      <c r="M635" s="88"/>
      <c r="N635" s="15"/>
    </row>
    <row r="636" spans="2:14">
      <c r="B636" s="15"/>
      <c r="C636" s="15"/>
      <c r="I636" s="7"/>
      <c r="K636" s="7"/>
      <c r="M636" s="88"/>
      <c r="N636" s="15"/>
    </row>
    <row r="637" spans="2:14">
      <c r="B637" s="15"/>
      <c r="C637" s="15"/>
      <c r="I637" s="7"/>
      <c r="K637" s="7"/>
      <c r="M637" s="88"/>
      <c r="N637" s="15"/>
    </row>
    <row r="638" spans="2:14">
      <c r="B638" s="15"/>
      <c r="C638" s="15"/>
      <c r="I638" s="7"/>
      <c r="K638" s="7"/>
      <c r="M638" s="88"/>
      <c r="N638" s="15"/>
    </row>
    <row r="639" spans="2:14">
      <c r="B639" s="15"/>
      <c r="C639" s="15"/>
      <c r="I639" s="7"/>
      <c r="K639" s="7"/>
      <c r="M639" s="88"/>
      <c r="N639" s="15"/>
    </row>
    <row r="640" spans="2:14">
      <c r="B640" s="15"/>
      <c r="C640" s="15"/>
      <c r="I640" s="7"/>
      <c r="K640" s="7"/>
      <c r="M640" s="88"/>
      <c r="N640" s="15"/>
    </row>
    <row r="641" spans="2:14">
      <c r="B641" s="15"/>
      <c r="C641" s="15"/>
      <c r="I641" s="7"/>
      <c r="K641" s="7"/>
      <c r="M641" s="88"/>
      <c r="N641" s="15"/>
    </row>
    <row r="642" spans="2:14">
      <c r="B642" s="15"/>
      <c r="C642" s="15"/>
      <c r="I642" s="7"/>
      <c r="K642" s="7"/>
      <c r="M642" s="88"/>
      <c r="N642" s="15"/>
    </row>
    <row r="643" spans="2:14">
      <c r="B643" s="15"/>
      <c r="C643" s="15"/>
      <c r="I643" s="7"/>
      <c r="K643" s="7"/>
      <c r="M643" s="88"/>
      <c r="N643" s="15"/>
    </row>
    <row r="644" spans="2:14">
      <c r="B644" s="15"/>
      <c r="C644" s="15"/>
      <c r="I644" s="7"/>
      <c r="K644" s="7"/>
      <c r="M644" s="88"/>
      <c r="N644" s="15"/>
    </row>
    <row r="645" spans="2:14">
      <c r="B645" s="15"/>
      <c r="C645" s="15"/>
      <c r="I645" s="7"/>
      <c r="K645" s="7"/>
      <c r="M645" s="88"/>
      <c r="N645" s="15"/>
    </row>
    <row r="646" spans="2:14">
      <c r="B646" s="15"/>
      <c r="C646" s="15"/>
      <c r="I646" s="7"/>
      <c r="K646" s="7"/>
      <c r="M646" s="88"/>
      <c r="N646" s="15"/>
    </row>
    <row r="647" spans="2:14">
      <c r="B647" s="15"/>
      <c r="C647" s="15"/>
      <c r="I647" s="7"/>
      <c r="K647" s="7"/>
      <c r="M647" s="88"/>
      <c r="N647" s="15"/>
    </row>
    <row r="648" spans="2:14">
      <c r="B648" s="15"/>
      <c r="C648" s="15"/>
      <c r="I648" s="7"/>
      <c r="K648" s="7"/>
      <c r="M648" s="88"/>
      <c r="N648" s="15"/>
    </row>
    <row r="649" spans="2:14">
      <c r="B649" s="15"/>
      <c r="C649" s="15"/>
      <c r="I649" s="7"/>
      <c r="K649" s="7"/>
      <c r="M649" s="88"/>
      <c r="N649" s="15"/>
    </row>
    <row r="650" spans="2:14">
      <c r="B650" s="15"/>
      <c r="C650" s="15"/>
      <c r="I650" s="7"/>
      <c r="K650" s="7"/>
      <c r="M650" s="88"/>
      <c r="N650" s="15"/>
    </row>
    <row r="651" spans="2:14">
      <c r="B651" s="15"/>
      <c r="C651" s="15"/>
      <c r="I651" s="7"/>
      <c r="K651" s="7"/>
      <c r="M651" s="88"/>
      <c r="N651" s="15"/>
    </row>
    <row r="652" spans="2:14">
      <c r="B652" s="15"/>
      <c r="C652" s="15"/>
      <c r="I652" s="7"/>
      <c r="K652" s="7"/>
      <c r="M652" s="88"/>
      <c r="N652" s="15"/>
    </row>
    <row r="653" spans="2:14">
      <c r="B653" s="15"/>
      <c r="C653" s="15"/>
      <c r="I653" s="7"/>
      <c r="K653" s="7"/>
      <c r="M653" s="88"/>
      <c r="N653" s="15"/>
    </row>
    <row r="654" spans="2:14">
      <c r="B654" s="15"/>
      <c r="C654" s="15"/>
      <c r="I654" s="7"/>
      <c r="K654" s="7"/>
      <c r="M654" s="88"/>
      <c r="N654" s="15"/>
    </row>
    <row r="655" spans="2:14">
      <c r="B655" s="15"/>
      <c r="C655" s="15"/>
      <c r="I655" s="7"/>
      <c r="K655" s="7"/>
      <c r="M655" s="88"/>
      <c r="N655" s="15"/>
    </row>
    <row r="656" spans="2:14">
      <c r="B656" s="15"/>
      <c r="C656" s="15"/>
      <c r="I656" s="7"/>
      <c r="K656" s="7"/>
      <c r="M656" s="88"/>
      <c r="N656" s="15"/>
    </row>
    <row r="657" spans="2:14">
      <c r="B657" s="15"/>
      <c r="C657" s="15"/>
      <c r="I657" s="7"/>
      <c r="K657" s="7"/>
      <c r="M657" s="88"/>
      <c r="N657" s="15"/>
    </row>
    <row r="658" spans="2:14">
      <c r="B658" s="15"/>
      <c r="C658" s="15"/>
      <c r="I658" s="7"/>
      <c r="K658" s="7"/>
      <c r="M658" s="88"/>
      <c r="N658" s="15"/>
    </row>
    <row r="659" spans="2:14">
      <c r="B659" s="15"/>
      <c r="C659" s="15"/>
      <c r="I659" s="7"/>
      <c r="K659" s="7"/>
      <c r="M659" s="88"/>
      <c r="N659" s="15"/>
    </row>
    <row r="660" spans="2:14">
      <c r="B660" s="15"/>
      <c r="C660" s="15"/>
      <c r="I660" s="7"/>
      <c r="K660" s="7"/>
      <c r="M660" s="88"/>
      <c r="N660" s="15"/>
    </row>
    <row r="661" spans="2:14">
      <c r="B661" s="15"/>
      <c r="C661" s="15"/>
      <c r="I661" s="7"/>
      <c r="K661" s="7"/>
      <c r="M661" s="88"/>
      <c r="N661" s="15"/>
    </row>
    <row r="662" spans="2:14">
      <c r="B662" s="15"/>
      <c r="C662" s="15"/>
      <c r="I662" s="7"/>
      <c r="K662" s="7"/>
      <c r="M662" s="88"/>
      <c r="N662" s="15"/>
    </row>
    <row r="663" spans="2:14">
      <c r="B663" s="15"/>
      <c r="C663" s="15"/>
      <c r="I663" s="7"/>
      <c r="K663" s="7"/>
      <c r="M663" s="88"/>
      <c r="N663" s="15"/>
    </row>
    <row r="664" spans="2:14">
      <c r="B664" s="15"/>
      <c r="C664" s="15"/>
      <c r="I664" s="7"/>
      <c r="K664" s="7"/>
      <c r="M664" s="88"/>
      <c r="N664" s="15"/>
    </row>
    <row r="665" spans="2:14">
      <c r="B665" s="15"/>
      <c r="C665" s="15"/>
      <c r="I665" s="7"/>
      <c r="K665" s="7"/>
      <c r="M665" s="88"/>
      <c r="N665" s="15"/>
    </row>
    <row r="666" spans="2:14">
      <c r="B666" s="15"/>
      <c r="C666" s="15"/>
      <c r="I666" s="7"/>
      <c r="K666" s="7"/>
      <c r="M666" s="88"/>
      <c r="N666" s="15"/>
    </row>
    <row r="667" spans="2:14">
      <c r="B667" s="15"/>
      <c r="C667" s="15"/>
      <c r="I667" s="7"/>
      <c r="K667" s="7"/>
      <c r="M667" s="88"/>
      <c r="N667" s="15"/>
    </row>
    <row r="668" spans="2:14">
      <c r="B668" s="15"/>
      <c r="C668" s="15"/>
      <c r="I668" s="7"/>
      <c r="K668" s="7"/>
      <c r="M668" s="88"/>
      <c r="N668" s="15"/>
    </row>
    <row r="669" spans="2:14">
      <c r="B669" s="15"/>
      <c r="C669" s="15"/>
      <c r="I669" s="7"/>
      <c r="K669" s="7"/>
      <c r="M669" s="88"/>
      <c r="N669" s="15"/>
    </row>
    <row r="670" spans="2:14">
      <c r="B670" s="15"/>
      <c r="C670" s="15"/>
      <c r="I670" s="7"/>
      <c r="K670" s="7"/>
      <c r="M670" s="88"/>
      <c r="N670" s="15"/>
    </row>
    <row r="671" spans="2:14">
      <c r="B671" s="15"/>
      <c r="C671" s="15"/>
      <c r="I671" s="7"/>
      <c r="K671" s="7"/>
      <c r="M671" s="88"/>
      <c r="N671" s="15"/>
    </row>
    <row r="672" spans="2:14">
      <c r="B672" s="15"/>
      <c r="C672" s="15"/>
      <c r="I672" s="7"/>
      <c r="K672" s="7"/>
      <c r="M672" s="88"/>
      <c r="N672" s="15"/>
    </row>
    <row r="673" spans="2:14">
      <c r="B673" s="15"/>
      <c r="C673" s="15"/>
      <c r="I673" s="7"/>
      <c r="K673" s="7"/>
      <c r="M673" s="88"/>
      <c r="N673" s="15"/>
    </row>
    <row r="674" spans="2:14">
      <c r="B674" s="15"/>
      <c r="C674" s="15"/>
      <c r="I674" s="7"/>
      <c r="K674" s="7"/>
      <c r="M674" s="88"/>
      <c r="N674" s="15"/>
    </row>
    <row r="675" spans="2:14">
      <c r="B675" s="15"/>
      <c r="C675" s="15"/>
      <c r="I675" s="7"/>
      <c r="K675" s="7"/>
      <c r="M675" s="88"/>
      <c r="N675" s="15"/>
    </row>
    <row r="676" spans="2:14">
      <c r="B676" s="15"/>
      <c r="C676" s="15"/>
      <c r="I676" s="7"/>
      <c r="K676" s="7"/>
      <c r="M676" s="88"/>
      <c r="N676" s="15"/>
    </row>
    <row r="677" spans="2:14">
      <c r="B677" s="15"/>
      <c r="C677" s="15"/>
      <c r="I677" s="7"/>
      <c r="K677" s="7"/>
      <c r="M677" s="88"/>
      <c r="N677" s="15"/>
    </row>
    <row r="678" spans="2:14">
      <c r="B678" s="15"/>
      <c r="C678" s="15"/>
      <c r="I678" s="7"/>
      <c r="K678" s="7"/>
      <c r="M678" s="88"/>
      <c r="N678" s="15"/>
    </row>
    <row r="679" spans="2:14">
      <c r="B679" s="15"/>
      <c r="C679" s="15"/>
      <c r="I679" s="7"/>
      <c r="K679" s="7"/>
      <c r="M679" s="88"/>
      <c r="N679" s="15"/>
    </row>
    <row r="680" spans="2:14">
      <c r="B680" s="15"/>
      <c r="C680" s="15"/>
      <c r="I680" s="7"/>
      <c r="K680" s="7"/>
      <c r="M680" s="88"/>
      <c r="N680" s="15"/>
    </row>
    <row r="681" spans="2:14">
      <c r="B681" s="15"/>
      <c r="C681" s="15"/>
      <c r="I681" s="7"/>
      <c r="K681" s="7"/>
      <c r="M681" s="88"/>
      <c r="N681" s="15"/>
    </row>
    <row r="682" spans="2:14">
      <c r="B682" s="15"/>
      <c r="C682" s="15"/>
      <c r="I682" s="7"/>
      <c r="K682" s="7"/>
      <c r="M682" s="88"/>
      <c r="N682" s="15"/>
    </row>
    <row r="683" spans="2:14">
      <c r="B683" s="15"/>
      <c r="C683" s="15"/>
      <c r="I683" s="7"/>
      <c r="K683" s="7"/>
      <c r="M683" s="88"/>
      <c r="N683" s="15"/>
    </row>
    <row r="684" spans="2:14">
      <c r="B684" s="15"/>
      <c r="C684" s="15"/>
      <c r="I684" s="7"/>
      <c r="K684" s="7"/>
      <c r="M684" s="88"/>
      <c r="N684" s="15"/>
    </row>
    <row r="685" spans="2:14">
      <c r="B685" s="15"/>
      <c r="C685" s="15"/>
      <c r="I685" s="7"/>
      <c r="K685" s="7"/>
      <c r="M685" s="88"/>
      <c r="N685" s="15"/>
    </row>
    <row r="686" spans="2:14">
      <c r="B686" s="15"/>
      <c r="C686" s="15"/>
      <c r="I686" s="7"/>
      <c r="K686" s="7"/>
      <c r="M686" s="88"/>
      <c r="N686" s="15"/>
    </row>
    <row r="687" spans="2:14">
      <c r="B687" s="15"/>
      <c r="C687" s="15"/>
      <c r="I687" s="7"/>
      <c r="K687" s="7"/>
      <c r="M687" s="88"/>
      <c r="N687" s="15"/>
    </row>
    <row r="688" spans="2:14">
      <c r="B688" s="15"/>
      <c r="C688" s="15"/>
      <c r="I688" s="7"/>
      <c r="K688" s="7"/>
      <c r="M688" s="88"/>
      <c r="N688" s="15"/>
    </row>
    <row r="689" spans="2:14">
      <c r="B689" s="15"/>
      <c r="C689" s="15"/>
      <c r="I689" s="7"/>
      <c r="K689" s="7"/>
      <c r="M689" s="88"/>
      <c r="N689" s="15"/>
    </row>
    <row r="690" spans="2:14">
      <c r="B690" s="15"/>
      <c r="C690" s="15"/>
      <c r="I690" s="7"/>
      <c r="K690" s="7"/>
      <c r="M690" s="88"/>
      <c r="N690" s="15"/>
    </row>
    <row r="691" spans="2:14">
      <c r="B691" s="15"/>
      <c r="C691" s="15"/>
      <c r="I691" s="7"/>
      <c r="K691" s="7"/>
      <c r="M691" s="88"/>
      <c r="N691" s="15"/>
    </row>
    <row r="692" spans="2:14">
      <c r="B692" s="15"/>
      <c r="C692" s="15"/>
      <c r="I692" s="7"/>
      <c r="K692" s="7"/>
      <c r="M692" s="88"/>
      <c r="N692" s="15"/>
    </row>
    <row r="693" spans="2:14">
      <c r="B693" s="15"/>
      <c r="C693" s="15"/>
      <c r="I693" s="7"/>
      <c r="K693" s="7"/>
      <c r="M693" s="88"/>
      <c r="N693" s="15"/>
    </row>
    <row r="694" spans="2:14">
      <c r="B694" s="15"/>
      <c r="C694" s="15"/>
      <c r="I694" s="7"/>
      <c r="K694" s="7"/>
      <c r="M694" s="88"/>
      <c r="N694" s="15"/>
    </row>
    <row r="695" spans="2:14">
      <c r="B695" s="15"/>
      <c r="C695" s="15"/>
      <c r="I695" s="7"/>
      <c r="K695" s="7"/>
      <c r="M695" s="88"/>
      <c r="N695" s="15"/>
    </row>
    <row r="696" spans="2:14">
      <c r="B696" s="15"/>
      <c r="C696" s="15"/>
      <c r="I696" s="7"/>
      <c r="K696" s="7"/>
      <c r="M696" s="88"/>
      <c r="N696" s="15"/>
    </row>
    <row r="697" spans="2:14">
      <c r="B697" s="15"/>
      <c r="C697" s="15"/>
      <c r="I697" s="7"/>
      <c r="K697" s="7"/>
      <c r="M697" s="88"/>
      <c r="N697" s="15"/>
    </row>
    <row r="698" spans="2:14">
      <c r="B698" s="15"/>
      <c r="C698" s="15"/>
      <c r="I698" s="7"/>
      <c r="K698" s="7"/>
      <c r="M698" s="88"/>
      <c r="N698" s="15"/>
    </row>
    <row r="699" spans="2:14">
      <c r="B699" s="15"/>
      <c r="C699" s="15"/>
      <c r="I699" s="7"/>
      <c r="K699" s="7"/>
      <c r="M699" s="88"/>
      <c r="N699" s="15"/>
    </row>
    <row r="700" spans="2:14">
      <c r="B700" s="15"/>
      <c r="C700" s="15"/>
      <c r="I700" s="7"/>
      <c r="K700" s="7"/>
      <c r="M700" s="88"/>
      <c r="N700" s="15"/>
    </row>
    <row r="701" spans="2:14">
      <c r="B701" s="15"/>
      <c r="C701" s="15"/>
      <c r="I701" s="7"/>
      <c r="K701" s="7"/>
      <c r="M701" s="88"/>
      <c r="N701" s="15"/>
    </row>
    <row r="702" spans="2:14">
      <c r="B702" s="15"/>
      <c r="C702" s="15"/>
      <c r="I702" s="7"/>
      <c r="K702" s="7"/>
      <c r="M702" s="88"/>
      <c r="N702" s="15"/>
    </row>
    <row r="703" spans="2:14">
      <c r="B703" s="15"/>
      <c r="C703" s="15"/>
      <c r="I703" s="7"/>
      <c r="K703" s="7"/>
      <c r="M703" s="88"/>
      <c r="N703" s="15"/>
    </row>
    <row r="704" spans="2:14">
      <c r="B704" s="15"/>
      <c r="C704" s="15"/>
      <c r="I704" s="7"/>
      <c r="K704" s="7"/>
      <c r="M704" s="88"/>
      <c r="N704" s="15"/>
    </row>
    <row r="705" spans="2:19">
      <c r="B705" s="15"/>
      <c r="C705" s="15"/>
      <c r="I705" s="7"/>
      <c r="K705" s="7"/>
      <c r="M705" s="88"/>
      <c r="N705" s="15"/>
    </row>
    <row r="706" spans="2:19">
      <c r="B706" s="15"/>
      <c r="C706" s="15"/>
      <c r="I706" s="7"/>
      <c r="K706" s="7"/>
      <c r="M706" s="88"/>
      <c r="N706" s="15"/>
    </row>
    <row r="707" spans="2:19">
      <c r="B707" s="15"/>
      <c r="C707" s="15"/>
      <c r="I707" s="7"/>
      <c r="K707" s="7"/>
      <c r="M707" s="88"/>
      <c r="N707" s="15"/>
    </row>
    <row r="708" spans="2:19">
      <c r="B708" s="15"/>
      <c r="C708" s="15"/>
      <c r="I708" s="7"/>
      <c r="K708" s="7"/>
      <c r="M708" s="88"/>
      <c r="N708" s="15"/>
    </row>
    <row r="709" spans="2:19">
      <c r="I709" s="7"/>
      <c r="K709" s="7"/>
      <c r="M709" s="88"/>
      <c r="N709" s="15"/>
      <c r="O709" s="11"/>
      <c r="P709" s="11"/>
      <c r="Q709" s="11"/>
      <c r="R709" s="11"/>
      <c r="S709" s="11"/>
    </row>
    <row r="710" spans="2:19">
      <c r="I710" s="7"/>
      <c r="K710" s="7"/>
      <c r="M710" s="88"/>
      <c r="N710" s="15"/>
      <c r="O710" s="11"/>
      <c r="P710" s="11"/>
      <c r="Q710" s="11"/>
      <c r="R710" s="11"/>
      <c r="S710" s="11"/>
    </row>
    <row r="711" spans="2:19">
      <c r="I711" s="7"/>
      <c r="K711" s="7"/>
      <c r="M711" s="88"/>
      <c r="N711" s="15"/>
      <c r="O711" s="11"/>
      <c r="P711" s="11"/>
      <c r="Q711" s="11"/>
      <c r="R711" s="11"/>
      <c r="S711" s="11"/>
    </row>
    <row r="712" spans="2:19">
      <c r="I712" s="7"/>
      <c r="K712" s="7"/>
      <c r="M712" s="88"/>
      <c r="N712" s="15"/>
      <c r="O712" s="11"/>
      <c r="P712" s="11"/>
      <c r="Q712" s="11"/>
      <c r="R712" s="11"/>
      <c r="S712" s="11"/>
    </row>
    <row r="713" spans="2:19">
      <c r="I713" s="7"/>
      <c r="K713" s="7"/>
      <c r="M713" s="88"/>
      <c r="N713" s="15"/>
      <c r="O713" s="11"/>
      <c r="P713" s="11"/>
      <c r="Q713" s="11"/>
      <c r="R713" s="11"/>
      <c r="S713" s="11"/>
    </row>
    <row r="714" spans="2:19">
      <c r="I714" s="7"/>
      <c r="K714" s="7"/>
      <c r="M714" s="88"/>
      <c r="N714" s="15"/>
    </row>
    <row r="715" spans="2:19">
      <c r="I715" s="7"/>
      <c r="K715" s="7"/>
      <c r="M715" s="88"/>
      <c r="N715" s="15"/>
    </row>
    <row r="716" spans="2:19">
      <c r="I716" s="7"/>
      <c r="K716" s="7"/>
      <c r="M716" s="88"/>
      <c r="N716" s="15"/>
    </row>
    <row r="717" spans="2:19">
      <c r="I717" s="7"/>
      <c r="K717" s="7"/>
      <c r="M717" s="88"/>
      <c r="N717" s="15"/>
    </row>
    <row r="718" spans="2:19">
      <c r="I718" s="7"/>
      <c r="K718" s="7"/>
      <c r="M718" s="88"/>
      <c r="N718" s="15"/>
    </row>
    <row r="719" spans="2:19">
      <c r="I719" s="7"/>
      <c r="K719" s="7"/>
      <c r="M719" s="88"/>
      <c r="N719" s="15"/>
    </row>
    <row r="720" spans="2:19">
      <c r="I720" s="7"/>
      <c r="K720" s="7"/>
      <c r="M720" s="88"/>
      <c r="N720" s="15"/>
    </row>
    <row r="721" spans="9:14">
      <c r="I721" s="7"/>
      <c r="K721" s="7"/>
      <c r="M721" s="88"/>
      <c r="N721" s="15"/>
    </row>
    <row r="722" spans="9:14">
      <c r="I722" s="7"/>
      <c r="K722" s="7"/>
      <c r="M722" s="88"/>
      <c r="N722" s="15"/>
    </row>
    <row r="723" spans="9:14">
      <c r="I723" s="7"/>
      <c r="K723" s="7"/>
      <c r="M723" s="88"/>
      <c r="N723" s="15"/>
    </row>
    <row r="724" spans="9:14">
      <c r="I724" s="7"/>
      <c r="K724" s="7"/>
      <c r="M724" s="88"/>
      <c r="N724" s="15"/>
    </row>
    <row r="725" spans="9:14">
      <c r="I725" s="7"/>
      <c r="K725" s="7"/>
      <c r="M725" s="88"/>
      <c r="N725" s="15"/>
    </row>
    <row r="726" spans="9:14">
      <c r="I726" s="7"/>
      <c r="K726" s="7"/>
      <c r="M726" s="88"/>
      <c r="N726" s="15"/>
    </row>
    <row r="727" spans="9:14">
      <c r="I727" s="7"/>
      <c r="K727" s="7"/>
      <c r="M727" s="88"/>
      <c r="N727" s="15"/>
    </row>
    <row r="728" spans="9:14">
      <c r="I728" s="7"/>
      <c r="K728" s="7"/>
      <c r="M728" s="88"/>
      <c r="N728" s="15"/>
    </row>
    <row r="729" spans="9:14">
      <c r="I729" s="7"/>
      <c r="K729" s="7"/>
      <c r="M729" s="88"/>
      <c r="N729" s="15"/>
    </row>
    <row r="730" spans="9:14">
      <c r="I730" s="7"/>
      <c r="K730" s="7"/>
      <c r="M730" s="88"/>
      <c r="N730" s="15"/>
    </row>
    <row r="731" spans="9:14">
      <c r="I731" s="7"/>
      <c r="K731" s="7"/>
      <c r="M731" s="88"/>
      <c r="N731" s="15"/>
    </row>
    <row r="732" spans="9:14">
      <c r="I732" s="7"/>
      <c r="K732" s="7"/>
      <c r="M732" s="88"/>
      <c r="N732" s="15"/>
    </row>
    <row r="733" spans="9:14">
      <c r="I733" s="7"/>
      <c r="K733" s="7"/>
      <c r="M733" s="88"/>
      <c r="N733" s="15"/>
    </row>
    <row r="734" spans="9:14">
      <c r="I734" s="7"/>
      <c r="K734" s="7"/>
      <c r="M734" s="88"/>
      <c r="N734" s="15"/>
    </row>
    <row r="735" spans="9:14">
      <c r="I735" s="7"/>
      <c r="K735" s="7"/>
      <c r="M735" s="88"/>
      <c r="N735" s="15"/>
    </row>
    <row r="736" spans="9:14">
      <c r="I736" s="7"/>
      <c r="K736" s="7"/>
      <c r="M736" s="88"/>
      <c r="N736" s="15"/>
    </row>
    <row r="737" spans="9:14">
      <c r="I737" s="7"/>
      <c r="K737" s="7"/>
      <c r="M737" s="88"/>
      <c r="N737" s="15"/>
    </row>
    <row r="738" spans="9:14">
      <c r="I738" s="7"/>
      <c r="K738" s="7"/>
      <c r="M738" s="88"/>
      <c r="N738" s="15"/>
    </row>
    <row r="739" spans="9:14">
      <c r="I739" s="7"/>
      <c r="K739" s="7"/>
      <c r="M739" s="88"/>
      <c r="N739" s="15"/>
    </row>
    <row r="740" spans="9:14">
      <c r="I740" s="7"/>
      <c r="K740" s="7"/>
      <c r="M740" s="88"/>
      <c r="N740" s="15"/>
    </row>
    <row r="741" spans="9:14">
      <c r="I741" s="7"/>
      <c r="K741" s="7"/>
      <c r="M741" s="88"/>
      <c r="N741" s="15"/>
    </row>
    <row r="742" spans="9:14">
      <c r="I742" s="7"/>
      <c r="K742" s="7"/>
      <c r="M742" s="88"/>
      <c r="N742" s="15"/>
    </row>
    <row r="743" spans="9:14">
      <c r="I743" s="7"/>
      <c r="K743" s="7"/>
      <c r="M743" s="88"/>
      <c r="N743" s="15"/>
    </row>
    <row r="744" spans="9:14">
      <c r="I744" s="7"/>
      <c r="K744" s="7"/>
      <c r="M744" s="88"/>
      <c r="N744" s="15"/>
    </row>
    <row r="745" spans="9:14">
      <c r="I745" s="7"/>
      <c r="K745" s="7"/>
      <c r="M745" s="88"/>
      <c r="N745" s="15"/>
    </row>
    <row r="746" spans="9:14">
      <c r="I746" s="7"/>
      <c r="K746" s="7"/>
      <c r="M746" s="88"/>
      <c r="N746" s="15"/>
    </row>
    <row r="747" spans="9:14">
      <c r="I747" s="7"/>
      <c r="K747" s="7"/>
      <c r="M747" s="88"/>
      <c r="N747" s="15"/>
    </row>
    <row r="748" spans="9:14">
      <c r="I748" s="7"/>
      <c r="K748" s="7"/>
      <c r="M748" s="88"/>
      <c r="N748" s="15"/>
    </row>
    <row r="749" spans="9:14">
      <c r="I749" s="7"/>
      <c r="K749" s="7"/>
      <c r="M749" s="88"/>
      <c r="N749" s="15"/>
    </row>
    <row r="750" spans="9:14">
      <c r="I750" s="7"/>
      <c r="K750" s="7"/>
      <c r="M750" s="88"/>
      <c r="N750" s="15"/>
    </row>
    <row r="751" spans="9:14">
      <c r="I751" s="7"/>
      <c r="K751" s="7"/>
      <c r="M751" s="88"/>
      <c r="N751" s="15"/>
    </row>
    <row r="752" spans="9:14">
      <c r="I752" s="7"/>
      <c r="K752" s="7"/>
      <c r="M752" s="88"/>
      <c r="N752" s="15"/>
    </row>
    <row r="753" spans="9:14">
      <c r="I753" s="7"/>
      <c r="K753" s="7"/>
      <c r="M753" s="88"/>
      <c r="N753" s="15"/>
    </row>
    <row r="754" spans="9:14">
      <c r="I754" s="7"/>
      <c r="K754" s="7"/>
      <c r="M754" s="88"/>
      <c r="N754" s="15"/>
    </row>
    <row r="755" spans="9:14">
      <c r="I755" s="7"/>
      <c r="K755" s="7"/>
      <c r="M755" s="88"/>
      <c r="N755" s="15"/>
    </row>
    <row r="756" spans="9:14">
      <c r="I756" s="7"/>
      <c r="K756" s="7"/>
      <c r="M756" s="88"/>
      <c r="N756" s="15"/>
    </row>
    <row r="757" spans="9:14">
      <c r="I757" s="7"/>
      <c r="K757" s="7"/>
      <c r="M757" s="88"/>
      <c r="N757" s="15"/>
    </row>
    <row r="758" spans="9:14">
      <c r="I758" s="7"/>
      <c r="K758" s="7"/>
      <c r="M758" s="88"/>
      <c r="N758" s="15"/>
    </row>
    <row r="759" spans="9:14">
      <c r="I759" s="7"/>
      <c r="K759" s="7"/>
      <c r="M759" s="88"/>
      <c r="N759" s="15"/>
    </row>
    <row r="760" spans="9:14">
      <c r="I760" s="7"/>
      <c r="K760" s="7"/>
      <c r="M760" s="88"/>
      <c r="N760" s="15"/>
    </row>
    <row r="761" spans="9:14">
      <c r="I761" s="7"/>
      <c r="K761" s="7"/>
      <c r="M761" s="88"/>
      <c r="N761" s="15"/>
    </row>
    <row r="762" spans="9:14">
      <c r="I762" s="7"/>
      <c r="K762" s="7"/>
      <c r="M762" s="88"/>
      <c r="N762" s="15"/>
    </row>
    <row r="763" spans="9:14">
      <c r="I763" s="7"/>
      <c r="K763" s="7"/>
      <c r="M763" s="88"/>
      <c r="N763" s="15"/>
    </row>
    <row r="764" spans="9:14">
      <c r="I764" s="7"/>
      <c r="K764" s="7"/>
      <c r="M764" s="88"/>
      <c r="N764" s="15"/>
    </row>
    <row r="765" spans="9:14">
      <c r="I765" s="7"/>
      <c r="K765" s="7"/>
      <c r="M765" s="88"/>
      <c r="N765" s="15"/>
    </row>
    <row r="766" spans="9:14">
      <c r="I766" s="7"/>
      <c r="K766" s="7"/>
      <c r="M766" s="88"/>
      <c r="N766" s="15"/>
    </row>
    <row r="767" spans="9:14">
      <c r="I767" s="7"/>
      <c r="K767" s="7"/>
      <c r="M767" s="88"/>
      <c r="N767" s="15"/>
    </row>
    <row r="768" spans="9:14">
      <c r="I768" s="7"/>
      <c r="K768" s="7"/>
      <c r="M768" s="88"/>
      <c r="N768" s="15"/>
    </row>
    <row r="769" spans="9:14">
      <c r="I769" s="7"/>
      <c r="K769" s="7"/>
      <c r="M769" s="88"/>
      <c r="N769" s="15"/>
    </row>
    <row r="770" spans="9:14">
      <c r="I770" s="7"/>
      <c r="K770" s="7"/>
      <c r="M770" s="88"/>
      <c r="N770" s="15"/>
    </row>
    <row r="771" spans="9:14">
      <c r="I771" s="7"/>
      <c r="K771" s="7"/>
      <c r="M771" s="88"/>
      <c r="N771" s="15"/>
    </row>
    <row r="772" spans="9:14">
      <c r="I772" s="7"/>
      <c r="K772" s="7"/>
      <c r="M772" s="88"/>
      <c r="N772" s="15"/>
    </row>
    <row r="773" spans="9:14">
      <c r="I773" s="7"/>
      <c r="K773" s="7"/>
      <c r="M773" s="88"/>
      <c r="N773" s="15"/>
    </row>
    <row r="774" spans="9:14">
      <c r="I774" s="7"/>
      <c r="K774" s="7"/>
      <c r="M774" s="88"/>
      <c r="N774" s="15"/>
    </row>
    <row r="775" spans="9:14">
      <c r="I775" s="7"/>
      <c r="K775" s="7"/>
      <c r="M775" s="88"/>
      <c r="N775" s="15"/>
    </row>
    <row r="776" spans="9:14">
      <c r="I776" s="7"/>
      <c r="K776" s="7"/>
      <c r="M776" s="88"/>
      <c r="N776" s="15"/>
    </row>
    <row r="777" spans="9:14">
      <c r="I777" s="7"/>
      <c r="K777" s="7"/>
      <c r="M777" s="88"/>
      <c r="N777" s="15"/>
    </row>
    <row r="778" spans="9:14">
      <c r="I778" s="7"/>
      <c r="K778" s="7"/>
      <c r="M778" s="88"/>
      <c r="N778" s="15"/>
    </row>
    <row r="779" spans="9:14">
      <c r="I779" s="7"/>
      <c r="K779" s="7"/>
      <c r="M779" s="88"/>
      <c r="N779" s="15"/>
    </row>
    <row r="780" spans="9:14">
      <c r="I780" s="7"/>
      <c r="K780" s="7"/>
      <c r="M780" s="88"/>
      <c r="N780" s="15"/>
    </row>
    <row r="781" spans="9:14">
      <c r="I781" s="7"/>
      <c r="K781" s="7"/>
      <c r="M781" s="88"/>
      <c r="N781" s="15"/>
    </row>
    <row r="782" spans="9:14">
      <c r="I782" s="7"/>
      <c r="K782" s="7"/>
      <c r="M782" s="88"/>
      <c r="N782" s="15"/>
    </row>
    <row r="783" spans="9:14">
      <c r="I783" s="7"/>
      <c r="K783" s="7"/>
      <c r="M783" s="88"/>
      <c r="N783" s="15"/>
    </row>
    <row r="784" spans="9:14">
      <c r="I784" s="7"/>
      <c r="K784" s="7"/>
      <c r="M784" s="88"/>
      <c r="N784" s="15"/>
    </row>
    <row r="785" spans="2:14">
      <c r="I785" s="7"/>
      <c r="K785" s="7"/>
      <c r="M785" s="88"/>
      <c r="N785" s="15"/>
    </row>
    <row r="786" spans="2:14">
      <c r="I786" s="7"/>
      <c r="K786" s="7"/>
      <c r="M786" s="88"/>
      <c r="N786" s="15"/>
    </row>
    <row r="787" spans="2:14">
      <c r="I787" s="7"/>
      <c r="K787" s="7"/>
      <c r="M787" s="88"/>
      <c r="N787" s="15"/>
    </row>
    <row r="788" spans="2:14">
      <c r="I788" s="7"/>
      <c r="K788" s="7"/>
      <c r="M788" s="88"/>
      <c r="N788" s="15"/>
    </row>
    <row r="789" spans="2:14">
      <c r="B789" s="15"/>
      <c r="C789" s="15"/>
      <c r="I789" s="7"/>
      <c r="J789" s="83"/>
      <c r="K789" s="7"/>
      <c r="L789" s="83"/>
      <c r="M789" s="88"/>
      <c r="N789" s="15"/>
    </row>
    <row r="790" spans="2:14">
      <c r="B790" s="15"/>
      <c r="C790" s="15"/>
      <c r="I790" s="7"/>
      <c r="J790" s="83"/>
      <c r="K790" s="7"/>
      <c r="L790" s="83"/>
      <c r="M790" s="88"/>
      <c r="N790" s="15"/>
    </row>
    <row r="791" spans="2:14">
      <c r="B791" s="15"/>
      <c r="C791" s="15"/>
      <c r="I791" s="7"/>
      <c r="J791" s="83"/>
      <c r="K791" s="7"/>
      <c r="L791" s="83"/>
      <c r="M791" s="88"/>
      <c r="N791" s="15"/>
    </row>
    <row r="792" spans="2:14">
      <c r="I792" s="7"/>
      <c r="K792" s="7"/>
      <c r="M792" s="88"/>
      <c r="N792" s="15"/>
    </row>
    <row r="793" spans="2:14">
      <c r="I793" s="7"/>
      <c r="K793" s="7"/>
      <c r="M793" s="88"/>
      <c r="N793" s="15"/>
    </row>
    <row r="794" spans="2:14">
      <c r="I794" s="7"/>
      <c r="K794" s="7"/>
      <c r="M794" s="88"/>
      <c r="N794" s="15"/>
    </row>
    <row r="795" spans="2:14">
      <c r="I795" s="7"/>
      <c r="K795" s="7"/>
      <c r="M795" s="88"/>
      <c r="N795" s="15"/>
    </row>
    <row r="796" spans="2:14">
      <c r="I796" s="7"/>
      <c r="K796" s="7"/>
      <c r="M796" s="88"/>
      <c r="N796" s="15"/>
    </row>
    <row r="797" spans="2:14">
      <c r="I797" s="7"/>
      <c r="K797" s="7"/>
      <c r="M797" s="88"/>
      <c r="N797" s="15"/>
    </row>
    <row r="798" spans="2:14">
      <c r="I798" s="7"/>
      <c r="K798" s="7"/>
      <c r="M798" s="88"/>
      <c r="N798" s="15"/>
    </row>
    <row r="799" spans="2:14">
      <c r="I799" s="7"/>
      <c r="K799" s="7"/>
      <c r="M799" s="88"/>
      <c r="N799" s="15"/>
    </row>
    <row r="800" spans="2:14">
      <c r="I800" s="7"/>
      <c r="K800" s="7"/>
      <c r="M800" s="88"/>
      <c r="N800" s="15"/>
    </row>
    <row r="801" spans="2:14">
      <c r="B801" s="15"/>
      <c r="C801" s="15"/>
      <c r="I801" s="7"/>
      <c r="J801" s="83"/>
      <c r="K801" s="7"/>
      <c r="L801" s="83"/>
      <c r="M801" s="88"/>
      <c r="N801" s="15"/>
    </row>
    <row r="802" spans="2:14">
      <c r="B802" s="15"/>
      <c r="C802" s="15"/>
      <c r="I802" s="7"/>
      <c r="J802" s="83"/>
      <c r="K802" s="7"/>
      <c r="L802" s="83"/>
      <c r="M802" s="88"/>
      <c r="N802" s="15"/>
    </row>
    <row r="803" spans="2:14">
      <c r="B803" s="15"/>
      <c r="C803" s="15"/>
      <c r="I803" s="7"/>
      <c r="J803" s="83"/>
      <c r="K803" s="7"/>
      <c r="L803" s="83"/>
      <c r="M803" s="88"/>
      <c r="N803" s="15"/>
    </row>
    <row r="804" spans="2:14">
      <c r="I804" s="7"/>
      <c r="K804" s="7"/>
      <c r="M804" s="88"/>
      <c r="N804" s="15"/>
    </row>
    <row r="805" spans="2:14">
      <c r="I805" s="7"/>
      <c r="K805" s="7"/>
      <c r="M805" s="88"/>
      <c r="N805" s="15"/>
    </row>
    <row r="806" spans="2:14">
      <c r="I806" s="7"/>
      <c r="K806" s="7"/>
      <c r="M806" s="88"/>
      <c r="N806" s="15"/>
    </row>
    <row r="807" spans="2:14">
      <c r="I807" s="7"/>
      <c r="K807" s="7"/>
      <c r="M807" s="88"/>
      <c r="N807" s="15"/>
    </row>
    <row r="808" spans="2:14">
      <c r="I808" s="7"/>
      <c r="K808" s="7"/>
      <c r="M808" s="88"/>
      <c r="N808" s="15"/>
    </row>
    <row r="809" spans="2:14">
      <c r="I809" s="7"/>
      <c r="K809" s="7"/>
      <c r="M809" s="88"/>
      <c r="N809" s="15"/>
    </row>
    <row r="810" spans="2:14">
      <c r="I810" s="7"/>
      <c r="K810" s="7"/>
      <c r="M810" s="88"/>
      <c r="N810" s="15"/>
    </row>
    <row r="811" spans="2:14">
      <c r="I811" s="7"/>
      <c r="K811" s="7"/>
      <c r="M811" s="88"/>
      <c r="N811" s="15"/>
    </row>
    <row r="812" spans="2:14">
      <c r="I812" s="7"/>
      <c r="K812" s="7"/>
      <c r="M812" s="88"/>
      <c r="N812" s="15"/>
    </row>
    <row r="813" spans="2:14">
      <c r="F813" s="26"/>
      <c r="I813" s="7"/>
      <c r="K813" s="7"/>
      <c r="M813" s="88"/>
      <c r="N813" s="15"/>
    </row>
    <row r="814" spans="2:14">
      <c r="F814" s="26"/>
      <c r="I814" s="7"/>
      <c r="K814" s="7"/>
      <c r="M814" s="88"/>
      <c r="N814" s="15"/>
    </row>
    <row r="815" spans="2:14">
      <c r="F815" s="26"/>
      <c r="I815" s="7"/>
      <c r="K815" s="7"/>
      <c r="M815" s="88"/>
      <c r="N815" s="15"/>
    </row>
    <row r="816" spans="2:14">
      <c r="F816" s="26"/>
      <c r="I816" s="7"/>
      <c r="K816" s="7"/>
      <c r="M816" s="88"/>
      <c r="N816" s="15"/>
    </row>
    <row r="817" spans="6:14">
      <c r="F817" s="26"/>
      <c r="I817" s="7"/>
      <c r="K817" s="7"/>
      <c r="M817" s="88"/>
      <c r="N817" s="15"/>
    </row>
    <row r="818" spans="6:14">
      <c r="F818" s="26"/>
      <c r="I818" s="7"/>
      <c r="K818" s="7"/>
      <c r="M818" s="88"/>
      <c r="N818" s="15"/>
    </row>
    <row r="819" spans="6:14">
      <c r="F819" s="26"/>
      <c r="I819" s="7"/>
      <c r="K819" s="7"/>
      <c r="M819" s="88"/>
      <c r="N819" s="15"/>
    </row>
    <row r="820" spans="6:14">
      <c r="I820" s="7"/>
      <c r="K820" s="7"/>
      <c r="M820" s="88"/>
      <c r="N820" s="15"/>
    </row>
    <row r="821" spans="6:14">
      <c r="I821" s="7"/>
      <c r="K821" s="7"/>
      <c r="M821" s="88"/>
      <c r="N821" s="15"/>
    </row>
    <row r="822" spans="6:14">
      <c r="I822" s="7"/>
      <c r="J822" s="83"/>
      <c r="K822" s="7"/>
      <c r="L822" s="83"/>
      <c r="M822" s="88"/>
      <c r="N822" s="15"/>
    </row>
    <row r="823" spans="6:14">
      <c r="I823" s="7"/>
      <c r="J823" s="83"/>
      <c r="K823" s="7"/>
      <c r="L823" s="83"/>
      <c r="M823" s="88"/>
      <c r="N823" s="15"/>
    </row>
    <row r="824" spans="6:14">
      <c r="I824" s="7"/>
      <c r="J824" s="83"/>
      <c r="K824" s="7"/>
      <c r="L824" s="83"/>
      <c r="M824" s="88"/>
      <c r="N824" s="15"/>
    </row>
    <row r="825" spans="6:14">
      <c r="I825" s="7"/>
      <c r="J825" s="83"/>
      <c r="K825" s="7"/>
      <c r="L825" s="83"/>
      <c r="M825" s="88"/>
      <c r="N825" s="15"/>
    </row>
    <row r="826" spans="6:14">
      <c r="I826" s="7"/>
      <c r="J826" s="83"/>
      <c r="K826" s="7"/>
      <c r="L826" s="83"/>
      <c r="M826" s="88"/>
      <c r="N826" s="15"/>
    </row>
    <row r="827" spans="6:14">
      <c r="I827" s="7"/>
      <c r="J827" s="83"/>
      <c r="K827" s="7"/>
      <c r="L827" s="83"/>
      <c r="M827" s="88"/>
      <c r="N827" s="15"/>
    </row>
    <row r="828" spans="6:14">
      <c r="I828" s="7"/>
      <c r="J828" s="83"/>
      <c r="K828" s="7"/>
      <c r="L828" s="83"/>
      <c r="M828" s="88"/>
      <c r="N828" s="15"/>
    </row>
    <row r="829" spans="6:14">
      <c r="I829" s="7"/>
      <c r="J829" s="83"/>
      <c r="K829" s="7"/>
      <c r="L829" s="83"/>
      <c r="M829" s="88"/>
      <c r="N829" s="15"/>
    </row>
    <row r="830" spans="6:14">
      <c r="I830" s="7"/>
      <c r="J830" s="83"/>
      <c r="K830" s="7"/>
      <c r="L830" s="83"/>
      <c r="M830" s="88"/>
      <c r="N830" s="15"/>
    </row>
    <row r="831" spans="6:14">
      <c r="I831" s="7"/>
      <c r="K831" s="7"/>
      <c r="M831" s="88"/>
      <c r="N831" s="15"/>
    </row>
    <row r="832" spans="6:14">
      <c r="I832" s="7"/>
      <c r="K832" s="7"/>
      <c r="M832" s="88"/>
      <c r="N832" s="15"/>
    </row>
    <row r="833" spans="9:14">
      <c r="I833" s="7"/>
      <c r="K833" s="7"/>
      <c r="M833" s="88"/>
      <c r="N833" s="15"/>
    </row>
    <row r="834" spans="9:14">
      <c r="I834" s="7"/>
      <c r="K834" s="7"/>
      <c r="M834" s="88"/>
      <c r="N834" s="15"/>
    </row>
    <row r="835" spans="9:14">
      <c r="I835" s="7"/>
      <c r="K835" s="7"/>
      <c r="M835" s="88"/>
      <c r="N835" s="15"/>
    </row>
    <row r="836" spans="9:14">
      <c r="I836" s="7"/>
      <c r="K836" s="7"/>
      <c r="M836" s="88"/>
      <c r="N836" s="15"/>
    </row>
    <row r="837" spans="9:14">
      <c r="I837" s="7"/>
      <c r="K837" s="7"/>
      <c r="M837" s="88"/>
      <c r="N837" s="15"/>
    </row>
    <row r="838" spans="9:14">
      <c r="I838" s="7"/>
      <c r="K838" s="7"/>
      <c r="M838" s="88"/>
      <c r="N838" s="15"/>
    </row>
    <row r="839" spans="9:14">
      <c r="I839" s="7"/>
      <c r="K839" s="7"/>
      <c r="M839" s="88"/>
      <c r="N839" s="15"/>
    </row>
    <row r="840" spans="9:14">
      <c r="I840" s="7"/>
      <c r="K840" s="7"/>
      <c r="M840" s="88"/>
      <c r="N840" s="15"/>
    </row>
    <row r="841" spans="9:14">
      <c r="I841" s="7"/>
      <c r="K841" s="7"/>
      <c r="M841" s="88"/>
      <c r="N841" s="15"/>
    </row>
    <row r="842" spans="9:14">
      <c r="I842" s="7"/>
      <c r="K842" s="7"/>
      <c r="M842" s="88"/>
      <c r="N842" s="15"/>
    </row>
    <row r="843" spans="9:14">
      <c r="I843" s="7"/>
      <c r="K843" s="7"/>
      <c r="M843" s="88"/>
      <c r="N843" s="15"/>
    </row>
    <row r="844" spans="9:14">
      <c r="I844" s="7"/>
      <c r="K844" s="7"/>
      <c r="M844" s="88"/>
      <c r="N844" s="15"/>
    </row>
    <row r="845" spans="9:14">
      <c r="I845" s="7"/>
      <c r="K845" s="7"/>
      <c r="M845" s="88"/>
      <c r="N845" s="15"/>
    </row>
    <row r="846" spans="9:14">
      <c r="I846" s="7"/>
      <c r="K846" s="7"/>
      <c r="M846" s="88"/>
      <c r="N846" s="15"/>
    </row>
    <row r="847" spans="9:14">
      <c r="I847" s="7"/>
      <c r="K847" s="7"/>
      <c r="M847" s="88"/>
      <c r="N847" s="15"/>
    </row>
    <row r="848" spans="9:14">
      <c r="I848" s="7"/>
      <c r="K848" s="7"/>
      <c r="M848" s="88"/>
      <c r="N848" s="15"/>
    </row>
    <row r="849" spans="2:14">
      <c r="I849" s="7"/>
      <c r="K849" s="7"/>
      <c r="M849" s="88"/>
      <c r="N849" s="15"/>
    </row>
    <row r="850" spans="2:14">
      <c r="I850" s="7"/>
      <c r="K850" s="7"/>
      <c r="M850" s="88"/>
      <c r="N850" s="15"/>
    </row>
    <row r="851" spans="2:14">
      <c r="I851" s="7"/>
      <c r="K851" s="7"/>
      <c r="M851" s="88"/>
      <c r="N851" s="15"/>
    </row>
    <row r="852" spans="2:14">
      <c r="I852" s="7"/>
      <c r="K852" s="7"/>
      <c r="M852" s="88"/>
      <c r="N852" s="15"/>
    </row>
    <row r="853" spans="2:14">
      <c r="I853" s="7"/>
      <c r="K853" s="7"/>
      <c r="M853" s="88"/>
      <c r="N853" s="15"/>
    </row>
    <row r="854" spans="2:14">
      <c r="I854" s="7"/>
      <c r="K854" s="7"/>
      <c r="M854" s="88"/>
      <c r="N854" s="15"/>
    </row>
    <row r="855" spans="2:14">
      <c r="I855" s="7"/>
      <c r="K855" s="7"/>
      <c r="M855" s="88"/>
      <c r="N855" s="15"/>
    </row>
    <row r="856" spans="2:14">
      <c r="I856" s="7"/>
      <c r="K856" s="7"/>
      <c r="M856" s="88"/>
      <c r="N856" s="15"/>
    </row>
    <row r="857" spans="2:14">
      <c r="I857" s="7"/>
      <c r="K857" s="7"/>
      <c r="M857" s="88"/>
      <c r="N857" s="15"/>
    </row>
    <row r="858" spans="2:14">
      <c r="I858" s="7"/>
      <c r="K858" s="7"/>
      <c r="M858" s="88"/>
      <c r="N858" s="15"/>
    </row>
    <row r="859" spans="2:14">
      <c r="I859" s="7"/>
      <c r="K859" s="7"/>
      <c r="M859" s="88"/>
      <c r="N859" s="15"/>
    </row>
    <row r="860" spans="2:14">
      <c r="I860" s="7"/>
      <c r="K860" s="7"/>
      <c r="M860" s="88"/>
      <c r="N860" s="15"/>
    </row>
    <row r="861" spans="2:14">
      <c r="B861" s="15"/>
      <c r="C861" s="15"/>
      <c r="I861" s="7"/>
      <c r="K861" s="7"/>
      <c r="M861" s="88"/>
      <c r="N861" s="15"/>
    </row>
    <row r="862" spans="2:14">
      <c r="I862" s="7"/>
      <c r="K862" s="7"/>
      <c r="M862" s="88"/>
      <c r="N862" s="15"/>
    </row>
    <row r="863" spans="2:14">
      <c r="I863" s="7"/>
      <c r="K863" s="7"/>
      <c r="M863" s="88"/>
      <c r="N863" s="15"/>
    </row>
    <row r="864" spans="2:14">
      <c r="I864" s="7"/>
      <c r="K864" s="7"/>
      <c r="M864" s="88"/>
      <c r="N864" s="15"/>
    </row>
    <row r="865" spans="9:14">
      <c r="I865" s="7"/>
      <c r="K865" s="7"/>
      <c r="M865" s="88"/>
      <c r="N865" s="15"/>
    </row>
    <row r="866" spans="9:14">
      <c r="I866" s="7"/>
      <c r="K866" s="7"/>
      <c r="M866" s="88"/>
      <c r="N866" s="15"/>
    </row>
    <row r="867" spans="9:14">
      <c r="I867" s="7"/>
      <c r="K867" s="7"/>
      <c r="M867" s="88"/>
      <c r="N867" s="15"/>
    </row>
    <row r="868" spans="9:14">
      <c r="I868" s="7"/>
      <c r="K868" s="7"/>
      <c r="M868" s="88"/>
      <c r="N868" s="15"/>
    </row>
    <row r="869" spans="9:14">
      <c r="I869" s="7"/>
      <c r="K869" s="7"/>
      <c r="M869" s="88"/>
      <c r="N869" s="15"/>
    </row>
    <row r="870" spans="9:14">
      <c r="I870" s="7"/>
      <c r="K870" s="7"/>
      <c r="M870" s="88"/>
      <c r="N870" s="15"/>
    </row>
    <row r="871" spans="9:14">
      <c r="I871" s="7"/>
      <c r="K871" s="7"/>
      <c r="M871" s="88"/>
      <c r="N871" s="15"/>
    </row>
    <row r="872" spans="9:14">
      <c r="I872" s="7"/>
      <c r="K872" s="7"/>
      <c r="M872" s="88"/>
      <c r="N872" s="15"/>
    </row>
    <row r="873" spans="9:14">
      <c r="I873" s="7"/>
      <c r="K873" s="7"/>
      <c r="M873" s="88"/>
      <c r="N873" s="15"/>
    </row>
    <row r="874" spans="9:14">
      <c r="I874" s="7"/>
      <c r="K874" s="7"/>
      <c r="M874" s="88"/>
      <c r="N874" s="15"/>
    </row>
    <row r="875" spans="9:14">
      <c r="I875" s="7"/>
      <c r="K875" s="7"/>
      <c r="M875" s="88"/>
      <c r="N875" s="15"/>
    </row>
    <row r="876" spans="9:14">
      <c r="I876" s="7"/>
      <c r="K876" s="7"/>
      <c r="M876" s="88"/>
      <c r="N876" s="15"/>
    </row>
    <row r="877" spans="9:14">
      <c r="I877" s="7"/>
      <c r="K877" s="7"/>
      <c r="M877" s="88"/>
      <c r="N877" s="15"/>
    </row>
    <row r="878" spans="9:14">
      <c r="I878" s="7"/>
      <c r="K878" s="7"/>
      <c r="M878" s="88"/>
      <c r="N878" s="15"/>
    </row>
    <row r="879" spans="9:14">
      <c r="I879" s="7"/>
      <c r="K879" s="7"/>
      <c r="M879" s="88"/>
      <c r="N879" s="15"/>
    </row>
    <row r="880" spans="9:14">
      <c r="I880" s="7"/>
      <c r="K880" s="7"/>
      <c r="M880" s="88"/>
      <c r="N880" s="15"/>
    </row>
    <row r="881" spans="9:14">
      <c r="I881" s="7"/>
      <c r="K881" s="7"/>
      <c r="M881" s="88"/>
      <c r="N881" s="15"/>
    </row>
    <row r="882" spans="9:14">
      <c r="I882" s="7"/>
      <c r="K882" s="7"/>
      <c r="M882" s="88"/>
      <c r="N882" s="15"/>
    </row>
    <row r="883" spans="9:14">
      <c r="I883" s="7"/>
      <c r="K883" s="7"/>
      <c r="M883" s="88"/>
      <c r="N883" s="15"/>
    </row>
    <row r="884" spans="9:14">
      <c r="I884" s="7"/>
      <c r="K884" s="7"/>
      <c r="M884" s="88"/>
      <c r="N884" s="15"/>
    </row>
    <row r="885" spans="9:14">
      <c r="I885" s="7"/>
      <c r="K885" s="7"/>
      <c r="M885" s="88"/>
      <c r="N885" s="15"/>
    </row>
    <row r="886" spans="9:14">
      <c r="I886" s="7"/>
      <c r="K886" s="7"/>
      <c r="M886" s="88"/>
      <c r="N886" s="15"/>
    </row>
    <row r="887" spans="9:14">
      <c r="I887" s="7"/>
      <c r="K887" s="7"/>
      <c r="M887" s="88"/>
      <c r="N887" s="15"/>
    </row>
    <row r="888" spans="9:14">
      <c r="I888" s="7"/>
      <c r="K888" s="7"/>
      <c r="M888" s="88"/>
      <c r="N888" s="15"/>
    </row>
    <row r="889" spans="9:14">
      <c r="I889" s="7"/>
      <c r="K889" s="7"/>
      <c r="M889" s="88"/>
      <c r="N889" s="15"/>
    </row>
    <row r="890" spans="9:14">
      <c r="I890" s="7"/>
      <c r="K890" s="7"/>
      <c r="M890" s="88"/>
      <c r="N890" s="15"/>
    </row>
    <row r="891" spans="9:14">
      <c r="I891" s="7"/>
      <c r="K891" s="7"/>
      <c r="M891" s="88"/>
      <c r="N891" s="15"/>
    </row>
    <row r="892" spans="9:14">
      <c r="I892" s="7"/>
      <c r="K892" s="7"/>
      <c r="M892" s="88"/>
      <c r="N892" s="15"/>
    </row>
    <row r="893" spans="9:14">
      <c r="I893" s="7"/>
      <c r="K893" s="7"/>
      <c r="M893" s="88"/>
      <c r="N893" s="15"/>
    </row>
    <row r="894" spans="9:14">
      <c r="I894" s="7"/>
      <c r="K894" s="7"/>
      <c r="M894" s="88"/>
      <c r="N894" s="15"/>
    </row>
    <row r="895" spans="9:14">
      <c r="I895" s="7"/>
      <c r="K895" s="7"/>
      <c r="M895" s="88"/>
      <c r="N895" s="15"/>
    </row>
    <row r="896" spans="9:14">
      <c r="I896" s="7"/>
      <c r="K896" s="7"/>
      <c r="M896" s="88"/>
      <c r="N896" s="15"/>
    </row>
    <row r="897" spans="2:14">
      <c r="I897" s="7"/>
      <c r="K897" s="7"/>
      <c r="M897" s="88"/>
      <c r="N897" s="15"/>
    </row>
    <row r="898" spans="2:14">
      <c r="I898" s="7"/>
      <c r="K898" s="7"/>
      <c r="M898" s="88"/>
      <c r="N898" s="15"/>
    </row>
    <row r="899" spans="2:14">
      <c r="I899" s="7"/>
      <c r="K899" s="7"/>
      <c r="M899" s="88"/>
      <c r="N899" s="15"/>
    </row>
    <row r="900" spans="2:14">
      <c r="I900" s="7"/>
      <c r="K900" s="7"/>
      <c r="M900" s="88"/>
      <c r="N900" s="15"/>
    </row>
    <row r="901" spans="2:14">
      <c r="I901" s="7"/>
      <c r="K901" s="7"/>
      <c r="M901" s="88"/>
      <c r="N901" s="15"/>
    </row>
    <row r="902" spans="2:14">
      <c r="I902" s="7"/>
      <c r="K902" s="7"/>
      <c r="M902" s="88"/>
      <c r="N902" s="15"/>
    </row>
    <row r="903" spans="2:14">
      <c r="I903" s="7"/>
      <c r="K903" s="7"/>
      <c r="M903" s="88"/>
      <c r="N903" s="15"/>
    </row>
    <row r="904" spans="2:14">
      <c r="B904" s="81"/>
      <c r="C904" s="81"/>
      <c r="D904" s="81"/>
      <c r="E904" s="81"/>
      <c r="F904" s="81"/>
      <c r="G904" s="81"/>
      <c r="H904" s="81"/>
      <c r="I904" s="81"/>
      <c r="K904" s="81"/>
      <c r="M904" s="88"/>
      <c r="N904" s="15"/>
    </row>
    <row r="905" spans="2:14">
      <c r="B905" s="81"/>
      <c r="C905" s="81"/>
      <c r="D905" s="81"/>
      <c r="E905" s="81"/>
      <c r="F905" s="81"/>
      <c r="G905" s="81"/>
      <c r="H905" s="81"/>
      <c r="I905" s="81"/>
      <c r="K905" s="81"/>
      <c r="M905" s="88"/>
      <c r="N905" s="15"/>
    </row>
    <row r="906" spans="2:14">
      <c r="B906" s="82"/>
      <c r="C906" s="82"/>
      <c r="D906" s="82"/>
      <c r="E906" s="82"/>
      <c r="F906" s="82"/>
      <c r="G906" s="82"/>
      <c r="H906" s="82"/>
      <c r="I906" s="89"/>
      <c r="J906" s="83"/>
      <c r="K906" s="89"/>
      <c r="L906" s="25"/>
      <c r="M906" s="88"/>
      <c r="N906" s="15"/>
    </row>
    <row r="907" spans="2:14">
      <c r="B907" s="82"/>
      <c r="C907" s="82"/>
      <c r="D907" s="82"/>
      <c r="E907" s="82"/>
      <c r="F907" s="82"/>
      <c r="G907" s="82"/>
      <c r="H907" s="82"/>
      <c r="I907" s="89"/>
      <c r="J907" s="83"/>
      <c r="K907" s="89"/>
      <c r="L907" s="25"/>
      <c r="M907" s="88"/>
      <c r="N907" s="15"/>
    </row>
    <row r="908" spans="2:14">
      <c r="B908" s="82"/>
      <c r="C908" s="82"/>
      <c r="D908" s="82"/>
      <c r="E908" s="82"/>
      <c r="F908" s="82"/>
      <c r="G908" s="82"/>
      <c r="H908" s="82"/>
      <c r="I908" s="89"/>
      <c r="J908" s="83"/>
      <c r="K908" s="89"/>
      <c r="L908" s="25"/>
      <c r="M908" s="88"/>
      <c r="N908" s="15"/>
    </row>
    <row r="909" spans="2:14">
      <c r="B909" s="81"/>
      <c r="C909" s="81"/>
      <c r="D909" s="81"/>
      <c r="E909" s="81"/>
      <c r="F909" s="81"/>
      <c r="G909" s="81"/>
      <c r="H909" s="81"/>
      <c r="I909" s="81"/>
      <c r="K909" s="81"/>
      <c r="M909" s="88"/>
      <c r="N909" s="15"/>
    </row>
    <row r="910" spans="2:14">
      <c r="I910" s="7"/>
      <c r="K910" s="7"/>
      <c r="M910" s="88"/>
      <c r="N910" s="15"/>
    </row>
    <row r="911" spans="2:14">
      <c r="I911" s="7"/>
      <c r="J911" s="83"/>
      <c r="K911" s="7"/>
      <c r="L911" s="83"/>
      <c r="M911" s="88"/>
      <c r="N911" s="15"/>
    </row>
    <row r="912" spans="2:14">
      <c r="I912" s="7"/>
      <c r="J912" s="83"/>
      <c r="K912" s="7"/>
      <c r="L912" s="83"/>
      <c r="M912" s="88"/>
      <c r="N912" s="15"/>
    </row>
    <row r="913" spans="9:19">
      <c r="I913" s="7"/>
      <c r="K913" s="7"/>
      <c r="M913" s="88"/>
      <c r="N913" s="15"/>
    </row>
    <row r="914" spans="9:19">
      <c r="I914" s="7"/>
      <c r="K914" s="7"/>
      <c r="M914" s="88"/>
      <c r="N914" s="15"/>
    </row>
    <row r="915" spans="9:19">
      <c r="I915" s="7"/>
      <c r="K915" s="7"/>
      <c r="M915" s="88"/>
      <c r="N915" s="15"/>
    </row>
    <row r="916" spans="9:19">
      <c r="I916" s="7"/>
      <c r="K916" s="7"/>
      <c r="M916" s="88"/>
      <c r="N916" s="15"/>
      <c r="O916" s="11"/>
      <c r="P916" s="11"/>
      <c r="Q916" s="11"/>
      <c r="R916" s="11"/>
      <c r="S916" s="11"/>
    </row>
    <row r="917" spans="9:19">
      <c r="I917" s="7"/>
      <c r="K917" s="7"/>
      <c r="M917" s="88"/>
      <c r="N917" s="15"/>
    </row>
    <row r="918" spans="9:19">
      <c r="I918" s="7"/>
      <c r="K918" s="7"/>
      <c r="M918" s="88"/>
      <c r="N918" s="15"/>
    </row>
    <row r="919" spans="9:19">
      <c r="I919" s="7"/>
      <c r="K919" s="7"/>
      <c r="M919" s="88"/>
      <c r="N919" s="15"/>
    </row>
    <row r="920" spans="9:19">
      <c r="I920" s="7"/>
      <c r="K920" s="7"/>
      <c r="M920" s="88"/>
      <c r="N920" s="15"/>
    </row>
    <row r="921" spans="9:19">
      <c r="I921" s="7"/>
      <c r="K921" s="7"/>
      <c r="M921" s="88"/>
      <c r="N921" s="15"/>
    </row>
    <row r="922" spans="9:19">
      <c r="I922" s="7"/>
      <c r="K922" s="7"/>
      <c r="M922" s="88"/>
      <c r="N922" s="15"/>
    </row>
    <row r="923" spans="9:19">
      <c r="I923" s="7"/>
      <c r="K923" s="7"/>
      <c r="M923" s="88"/>
      <c r="N923" s="15"/>
    </row>
    <row r="924" spans="9:19">
      <c r="I924" s="7"/>
      <c r="K924" s="7"/>
      <c r="M924" s="88"/>
      <c r="N924" s="15"/>
    </row>
    <row r="925" spans="9:19">
      <c r="I925" s="7"/>
      <c r="K925" s="7"/>
      <c r="M925" s="88"/>
      <c r="N925" s="15"/>
    </row>
    <row r="926" spans="9:19">
      <c r="I926" s="7"/>
      <c r="K926" s="7"/>
      <c r="M926" s="88"/>
      <c r="N926" s="15"/>
    </row>
    <row r="927" spans="9:19">
      <c r="I927" s="7"/>
      <c r="K927" s="7"/>
      <c r="M927" s="88"/>
      <c r="N927" s="15"/>
    </row>
    <row r="928" spans="9:19">
      <c r="I928" s="7"/>
      <c r="K928" s="7"/>
      <c r="M928" s="88"/>
      <c r="N928" s="15"/>
    </row>
    <row r="929" spans="9:14">
      <c r="I929" s="7"/>
      <c r="K929" s="7"/>
      <c r="M929" s="88"/>
      <c r="N929" s="15"/>
    </row>
    <row r="930" spans="9:14">
      <c r="I930" s="7"/>
      <c r="K930" s="7"/>
      <c r="M930" s="88"/>
      <c r="N930" s="15"/>
    </row>
    <row r="931" spans="9:14">
      <c r="I931" s="7"/>
      <c r="K931" s="7"/>
      <c r="M931" s="88"/>
      <c r="N931" s="15"/>
    </row>
    <row r="932" spans="9:14">
      <c r="I932" s="7"/>
      <c r="J932" s="83"/>
      <c r="K932" s="7"/>
      <c r="L932" s="83"/>
      <c r="M932" s="88"/>
      <c r="N932" s="15"/>
    </row>
    <row r="933" spans="9:14">
      <c r="I933" s="7"/>
      <c r="J933" s="83"/>
      <c r="K933" s="7"/>
      <c r="L933" s="83"/>
      <c r="M933" s="88"/>
      <c r="N933" s="15"/>
    </row>
    <row r="934" spans="9:14">
      <c r="I934" s="7"/>
      <c r="J934" s="83"/>
      <c r="K934" s="7"/>
      <c r="L934" s="83"/>
      <c r="M934" s="88"/>
      <c r="N934" s="15"/>
    </row>
    <row r="935" spans="9:14">
      <c r="I935" s="7"/>
      <c r="J935" s="83"/>
      <c r="K935" s="7"/>
      <c r="L935" s="83"/>
      <c r="M935" s="88"/>
      <c r="N935" s="15"/>
    </row>
    <row r="936" spans="9:14">
      <c r="I936" s="7"/>
      <c r="J936" s="83"/>
      <c r="K936" s="7"/>
      <c r="L936" s="83"/>
      <c r="M936" s="88"/>
      <c r="N936" s="15"/>
    </row>
    <row r="937" spans="9:14">
      <c r="I937" s="7"/>
      <c r="J937" s="83"/>
      <c r="K937" s="7"/>
      <c r="L937" s="83"/>
      <c r="M937" s="88"/>
      <c r="N937" s="15"/>
    </row>
    <row r="938" spans="9:14">
      <c r="I938" s="7"/>
      <c r="J938" s="83"/>
      <c r="K938" s="7"/>
      <c r="L938" s="83"/>
      <c r="M938" s="88"/>
      <c r="N938" s="15"/>
    </row>
    <row r="939" spans="9:14">
      <c r="I939" s="7"/>
      <c r="J939" s="83"/>
      <c r="K939" s="7"/>
      <c r="L939" s="83"/>
      <c r="M939" s="88"/>
      <c r="N939" s="15"/>
    </row>
    <row r="940" spans="9:14">
      <c r="I940" s="7"/>
      <c r="K940" s="7"/>
      <c r="M940" s="88"/>
      <c r="N940" s="15"/>
    </row>
    <row r="941" spans="9:14">
      <c r="I941" s="7"/>
      <c r="K941" s="7"/>
      <c r="M941" s="88"/>
      <c r="N941" s="15"/>
    </row>
    <row r="942" spans="9:14">
      <c r="I942" s="7"/>
      <c r="K942" s="7"/>
      <c r="M942" s="88"/>
      <c r="N942" s="15"/>
    </row>
    <row r="943" spans="9:14">
      <c r="I943" s="7"/>
      <c r="K943" s="7"/>
      <c r="M943" s="88"/>
      <c r="N943" s="15"/>
    </row>
    <row r="944" spans="9:14">
      <c r="I944" s="7"/>
      <c r="K944" s="7"/>
      <c r="M944" s="88"/>
      <c r="N944" s="15"/>
    </row>
    <row r="945" spans="9:14">
      <c r="I945" s="7"/>
      <c r="K945" s="7"/>
      <c r="M945" s="88"/>
      <c r="N945" s="15"/>
    </row>
    <row r="946" spans="9:14">
      <c r="I946" s="7"/>
      <c r="K946" s="7"/>
      <c r="M946" s="88"/>
      <c r="N946" s="15"/>
    </row>
    <row r="947" spans="9:14">
      <c r="I947" s="7"/>
      <c r="K947" s="7"/>
      <c r="M947" s="88"/>
      <c r="N947" s="15"/>
    </row>
    <row r="948" spans="9:14">
      <c r="I948" s="7"/>
      <c r="K948" s="7"/>
      <c r="M948" s="88"/>
      <c r="N948" s="15"/>
    </row>
    <row r="949" spans="9:14">
      <c r="I949" s="7"/>
      <c r="K949" s="7"/>
      <c r="M949" s="88"/>
      <c r="N949" s="15"/>
    </row>
    <row r="950" spans="9:14">
      <c r="I950" s="7"/>
      <c r="K950" s="7"/>
      <c r="M950" s="88"/>
      <c r="N950" s="15"/>
    </row>
    <row r="951" spans="9:14">
      <c r="I951" s="7"/>
      <c r="K951" s="7"/>
      <c r="M951" s="88"/>
      <c r="N951" s="15"/>
    </row>
    <row r="952" spans="9:14">
      <c r="I952" s="7"/>
      <c r="K952" s="7"/>
      <c r="M952" s="88"/>
      <c r="N952" s="15"/>
    </row>
    <row r="953" spans="9:14">
      <c r="I953" s="7"/>
      <c r="K953" s="7"/>
      <c r="M953" s="88"/>
      <c r="N953" s="15"/>
    </row>
    <row r="954" spans="9:14">
      <c r="I954" s="7"/>
      <c r="K954" s="7"/>
      <c r="M954" s="88"/>
      <c r="N954" s="15"/>
    </row>
    <row r="955" spans="9:14">
      <c r="I955" s="7"/>
      <c r="K955" s="7"/>
      <c r="M955" s="88"/>
      <c r="N955" s="15"/>
    </row>
    <row r="956" spans="9:14">
      <c r="I956" s="7"/>
      <c r="K956" s="7"/>
      <c r="M956" s="88"/>
      <c r="N956" s="15"/>
    </row>
    <row r="957" spans="9:14">
      <c r="I957" s="7"/>
      <c r="K957" s="7"/>
      <c r="M957" s="88"/>
      <c r="N957" s="15"/>
    </row>
    <row r="958" spans="9:14">
      <c r="I958" s="7"/>
      <c r="K958" s="7"/>
      <c r="M958" s="88"/>
      <c r="N958" s="15"/>
    </row>
    <row r="959" spans="9:14">
      <c r="I959" s="7"/>
      <c r="K959" s="7"/>
      <c r="M959" s="88"/>
      <c r="N959" s="15"/>
    </row>
    <row r="960" spans="9:14">
      <c r="I960" s="7"/>
      <c r="J960" s="83"/>
      <c r="K960" s="7"/>
      <c r="L960" s="83"/>
      <c r="M960" s="88"/>
      <c r="N960" s="15"/>
    </row>
    <row r="961" spans="9:14">
      <c r="I961" s="7"/>
      <c r="J961" s="83"/>
      <c r="K961" s="7"/>
      <c r="L961" s="83"/>
      <c r="M961" s="88"/>
      <c r="N961" s="15"/>
    </row>
    <row r="962" spans="9:14">
      <c r="I962" s="7"/>
      <c r="J962" s="83"/>
      <c r="K962" s="7"/>
      <c r="L962" s="83"/>
      <c r="M962" s="88"/>
      <c r="N962" s="15"/>
    </row>
    <row r="963" spans="9:14">
      <c r="I963" s="7"/>
      <c r="J963" s="83"/>
      <c r="K963" s="7"/>
      <c r="L963" s="83"/>
      <c r="M963" s="88"/>
      <c r="N963" s="15"/>
    </row>
    <row r="964" spans="9:14">
      <c r="I964" s="7"/>
      <c r="J964" s="83"/>
      <c r="K964" s="7"/>
      <c r="L964" s="83"/>
      <c r="M964" s="88"/>
      <c r="N964" s="15"/>
    </row>
    <row r="965" spans="9:14">
      <c r="I965" s="7"/>
      <c r="J965" s="83"/>
      <c r="K965" s="7"/>
      <c r="L965" s="83"/>
      <c r="M965" s="88"/>
      <c r="N965" s="15"/>
    </row>
    <row r="966" spans="9:14">
      <c r="I966" s="7"/>
      <c r="J966" s="83"/>
      <c r="K966" s="7"/>
      <c r="L966" s="83"/>
      <c r="M966" s="88"/>
      <c r="N966" s="15"/>
    </row>
    <row r="967" spans="9:14">
      <c r="I967" s="7"/>
      <c r="J967" s="83"/>
      <c r="K967" s="7"/>
      <c r="L967" s="83"/>
      <c r="M967" s="88"/>
      <c r="N967" s="15"/>
    </row>
    <row r="968" spans="9:14">
      <c r="I968" s="7"/>
      <c r="K968" s="7"/>
      <c r="M968" s="88"/>
      <c r="N968" s="15"/>
    </row>
    <row r="969" spans="9:14">
      <c r="I969" s="7"/>
      <c r="K969" s="7"/>
      <c r="M969" s="88"/>
      <c r="N969" s="15"/>
    </row>
    <row r="970" spans="9:14">
      <c r="I970" s="7"/>
      <c r="K970" s="7"/>
      <c r="M970" s="88"/>
      <c r="N970" s="15"/>
    </row>
    <row r="971" spans="9:14">
      <c r="I971" s="7"/>
      <c r="K971" s="7"/>
      <c r="M971" s="88"/>
      <c r="N971" s="15"/>
    </row>
    <row r="972" spans="9:14">
      <c r="I972" s="7"/>
      <c r="K972" s="7"/>
      <c r="M972" s="88"/>
      <c r="N972" s="15"/>
    </row>
    <row r="973" spans="9:14">
      <c r="I973" s="7"/>
      <c r="K973" s="7"/>
      <c r="M973" s="88"/>
      <c r="N973" s="15"/>
    </row>
    <row r="974" spans="9:14">
      <c r="I974" s="7"/>
      <c r="K974" s="7"/>
      <c r="M974" s="88"/>
      <c r="N974" s="15"/>
    </row>
    <row r="975" spans="9:14">
      <c r="I975" s="7"/>
      <c r="K975" s="7"/>
      <c r="M975" s="88"/>
      <c r="N975" s="15"/>
    </row>
    <row r="976" spans="9:14">
      <c r="I976" s="7"/>
      <c r="K976" s="7"/>
      <c r="M976" s="88"/>
      <c r="N976" s="15"/>
    </row>
    <row r="977" spans="9:14">
      <c r="I977" s="7"/>
      <c r="K977" s="7"/>
      <c r="M977" s="88"/>
      <c r="N977" s="15"/>
    </row>
    <row r="978" spans="9:14">
      <c r="I978" s="7"/>
      <c r="K978" s="7"/>
      <c r="M978" s="88"/>
      <c r="N978" s="15"/>
    </row>
    <row r="979" spans="9:14">
      <c r="I979" s="7"/>
      <c r="K979" s="7"/>
      <c r="M979" s="88"/>
      <c r="N979" s="15"/>
    </row>
    <row r="980" spans="9:14">
      <c r="I980" s="7"/>
      <c r="K980" s="7"/>
      <c r="M980" s="88"/>
      <c r="N980" s="15"/>
    </row>
    <row r="981" spans="9:14">
      <c r="I981" s="7"/>
      <c r="K981" s="7"/>
      <c r="M981" s="88"/>
      <c r="N981" s="15"/>
    </row>
    <row r="982" spans="9:14">
      <c r="I982" s="7"/>
      <c r="K982" s="7"/>
      <c r="M982" s="88"/>
      <c r="N982" s="15"/>
    </row>
    <row r="983" spans="9:14">
      <c r="I983" s="7"/>
      <c r="K983" s="7"/>
      <c r="M983" s="88"/>
      <c r="N983" s="15"/>
    </row>
    <row r="984" spans="9:14">
      <c r="I984" s="7"/>
      <c r="K984" s="7"/>
      <c r="M984" s="88"/>
      <c r="N984" s="15"/>
    </row>
    <row r="985" spans="9:14">
      <c r="I985" s="7"/>
      <c r="K985" s="7"/>
      <c r="M985" s="88"/>
      <c r="N985" s="15"/>
    </row>
    <row r="986" spans="9:14">
      <c r="I986" s="7"/>
      <c r="K986" s="7"/>
      <c r="M986" s="88"/>
      <c r="N986" s="15"/>
    </row>
    <row r="987" spans="9:14">
      <c r="I987" s="7"/>
      <c r="K987" s="7"/>
      <c r="M987" s="88"/>
      <c r="N987" s="15"/>
    </row>
    <row r="988" spans="9:14">
      <c r="I988" s="7"/>
      <c r="K988" s="7"/>
      <c r="M988" s="88"/>
      <c r="N988" s="15"/>
    </row>
    <row r="989" spans="9:14">
      <c r="I989" s="7"/>
      <c r="K989" s="7"/>
      <c r="M989" s="88"/>
      <c r="N989" s="15"/>
    </row>
    <row r="990" spans="9:14">
      <c r="I990" s="7"/>
      <c r="K990" s="7"/>
      <c r="M990" s="88"/>
      <c r="N990" s="15"/>
    </row>
    <row r="991" spans="9:14">
      <c r="I991" s="7"/>
      <c r="K991" s="7"/>
      <c r="M991" s="88"/>
      <c r="N991" s="15"/>
    </row>
    <row r="992" spans="9:14">
      <c r="I992" s="7"/>
      <c r="K992" s="7"/>
      <c r="M992" s="88"/>
      <c r="N992" s="15"/>
    </row>
    <row r="993" spans="9:14">
      <c r="I993" s="7"/>
      <c r="K993" s="7"/>
      <c r="M993" s="88"/>
      <c r="N993" s="15"/>
    </row>
    <row r="994" spans="9:14">
      <c r="I994" s="7"/>
      <c r="K994" s="7"/>
      <c r="M994" s="88"/>
      <c r="N994" s="15"/>
    </row>
    <row r="995" spans="9:14">
      <c r="I995" s="7"/>
      <c r="K995" s="7"/>
      <c r="M995" s="88"/>
      <c r="N995" s="15"/>
    </row>
    <row r="996" spans="9:14">
      <c r="I996" s="7"/>
      <c r="K996" s="7"/>
      <c r="M996" s="88"/>
      <c r="N996" s="15"/>
    </row>
    <row r="997" spans="9:14">
      <c r="I997" s="7"/>
      <c r="K997" s="7"/>
      <c r="M997" s="88"/>
      <c r="N997" s="15"/>
    </row>
    <row r="998" spans="9:14">
      <c r="I998" s="7"/>
      <c r="K998" s="7"/>
      <c r="M998" s="88"/>
      <c r="N998" s="15"/>
    </row>
    <row r="999" spans="9:14">
      <c r="I999" s="7"/>
      <c r="K999" s="7"/>
      <c r="M999" s="88"/>
      <c r="N999" s="15"/>
    </row>
    <row r="1000" spans="9:14">
      <c r="I1000" s="7"/>
      <c r="K1000" s="7"/>
      <c r="M1000" s="88"/>
      <c r="N1000" s="15"/>
    </row>
    <row r="1001" spans="9:14">
      <c r="I1001" s="7"/>
      <c r="K1001" s="7"/>
      <c r="M1001" s="88"/>
      <c r="N1001" s="15"/>
    </row>
    <row r="1002" spans="9:14">
      <c r="I1002" s="7"/>
      <c r="K1002" s="7"/>
      <c r="M1002" s="88"/>
      <c r="N1002" s="15"/>
    </row>
    <row r="1003" spans="9:14">
      <c r="I1003" s="7"/>
      <c r="K1003" s="7"/>
      <c r="M1003" s="88"/>
      <c r="N1003" s="15"/>
    </row>
    <row r="1004" spans="9:14">
      <c r="I1004" s="7"/>
      <c r="K1004" s="7"/>
      <c r="M1004" s="88"/>
      <c r="N1004" s="15"/>
    </row>
    <row r="1005" spans="9:14">
      <c r="I1005" s="7"/>
      <c r="K1005" s="7"/>
      <c r="M1005" s="88"/>
      <c r="N1005" s="15"/>
    </row>
    <row r="1006" spans="9:14">
      <c r="I1006" s="7"/>
      <c r="K1006" s="7"/>
      <c r="M1006" s="88"/>
      <c r="N1006" s="15"/>
    </row>
    <row r="1007" spans="9:14">
      <c r="I1007" s="7"/>
      <c r="K1007" s="7"/>
      <c r="M1007" s="88"/>
      <c r="N1007" s="15"/>
    </row>
    <row r="1008" spans="9:14">
      <c r="I1008" s="7"/>
      <c r="K1008" s="7"/>
      <c r="M1008" s="88"/>
      <c r="N1008" s="15"/>
    </row>
    <row r="1009" spans="9:14">
      <c r="I1009" s="7"/>
      <c r="K1009" s="7"/>
      <c r="M1009" s="88"/>
      <c r="N1009" s="15"/>
    </row>
    <row r="1010" spans="9:14">
      <c r="I1010" s="7"/>
      <c r="K1010" s="7"/>
      <c r="M1010" s="88"/>
      <c r="N1010" s="15"/>
    </row>
    <row r="1011" spans="9:14">
      <c r="I1011" s="7"/>
      <c r="K1011" s="7"/>
      <c r="M1011" s="88"/>
      <c r="N1011" s="15"/>
    </row>
    <row r="1012" spans="9:14">
      <c r="I1012" s="7"/>
      <c r="K1012" s="7"/>
      <c r="M1012" s="88"/>
      <c r="N1012" s="15"/>
    </row>
    <row r="1013" spans="9:14">
      <c r="I1013" s="7"/>
      <c r="K1013" s="7"/>
      <c r="M1013" s="88"/>
      <c r="N1013" s="15"/>
    </row>
    <row r="1014" spans="9:14">
      <c r="I1014" s="7"/>
      <c r="K1014" s="7"/>
      <c r="M1014" s="88"/>
      <c r="N1014" s="15"/>
    </row>
    <row r="1015" spans="9:14">
      <c r="I1015" s="7"/>
      <c r="K1015" s="7"/>
      <c r="M1015" s="88"/>
      <c r="N1015" s="15"/>
    </row>
    <row r="1016" spans="9:14">
      <c r="I1016" s="7"/>
      <c r="K1016" s="7"/>
      <c r="M1016" s="88"/>
      <c r="N1016" s="15"/>
    </row>
    <row r="1017" spans="9:14">
      <c r="I1017" s="7"/>
      <c r="K1017" s="7"/>
      <c r="M1017" s="88"/>
      <c r="N1017" s="15"/>
    </row>
    <row r="1018" spans="9:14">
      <c r="I1018" s="7"/>
      <c r="K1018" s="7"/>
      <c r="M1018" s="88"/>
      <c r="N1018" s="15"/>
    </row>
    <row r="1019" spans="9:14">
      <c r="I1019" s="7"/>
      <c r="K1019" s="7"/>
      <c r="M1019" s="88"/>
      <c r="N1019" s="15"/>
    </row>
    <row r="1020" spans="9:14">
      <c r="I1020" s="7"/>
      <c r="K1020" s="7"/>
      <c r="M1020" s="88"/>
      <c r="N1020" s="15"/>
    </row>
    <row r="1021" spans="9:14">
      <c r="I1021" s="7"/>
      <c r="K1021" s="7"/>
      <c r="M1021" s="88"/>
      <c r="N1021" s="15"/>
    </row>
    <row r="1022" spans="9:14">
      <c r="I1022" s="7"/>
      <c r="K1022" s="7"/>
      <c r="M1022" s="88"/>
      <c r="N1022" s="15"/>
    </row>
    <row r="1023" spans="9:14">
      <c r="I1023" s="7"/>
      <c r="K1023" s="7"/>
      <c r="M1023" s="88"/>
      <c r="N1023" s="15"/>
    </row>
    <row r="1024" spans="9:14">
      <c r="I1024" s="7"/>
      <c r="K1024" s="7"/>
      <c r="M1024" s="88"/>
      <c r="N1024" s="15"/>
    </row>
    <row r="1025" spans="9:14">
      <c r="I1025" s="7"/>
      <c r="K1025" s="7"/>
      <c r="M1025" s="88"/>
      <c r="N1025" s="15"/>
    </row>
    <row r="1026" spans="9:14">
      <c r="I1026" s="7"/>
      <c r="K1026" s="7"/>
      <c r="M1026" s="88"/>
      <c r="N1026" s="15"/>
    </row>
    <row r="1027" spans="9:14">
      <c r="I1027" s="7"/>
      <c r="K1027" s="7"/>
      <c r="M1027" s="88"/>
      <c r="N1027" s="15"/>
    </row>
    <row r="1028" spans="9:14">
      <c r="I1028" s="7"/>
      <c r="K1028" s="7"/>
      <c r="M1028" s="88"/>
      <c r="N1028" s="15"/>
    </row>
    <row r="1029" spans="9:14">
      <c r="I1029" s="7"/>
      <c r="K1029" s="7"/>
      <c r="M1029" s="88"/>
      <c r="N1029" s="15"/>
    </row>
    <row r="1030" spans="9:14">
      <c r="I1030" s="7"/>
      <c r="K1030" s="7"/>
      <c r="M1030" s="88"/>
      <c r="N1030" s="15"/>
    </row>
    <row r="1031" spans="9:14">
      <c r="I1031" s="7"/>
      <c r="K1031" s="7"/>
      <c r="M1031" s="88"/>
      <c r="N1031" s="15"/>
    </row>
    <row r="1032" spans="9:14">
      <c r="I1032" s="7"/>
      <c r="K1032" s="7"/>
      <c r="M1032" s="88"/>
      <c r="N1032" s="15"/>
    </row>
    <row r="1033" spans="9:14">
      <c r="I1033" s="7"/>
      <c r="K1033" s="7"/>
      <c r="M1033" s="88"/>
      <c r="N1033" s="15"/>
    </row>
    <row r="1034" spans="9:14">
      <c r="I1034" s="7"/>
      <c r="J1034" s="83"/>
      <c r="K1034" s="7"/>
      <c r="L1034" s="83"/>
      <c r="M1034" s="88"/>
      <c r="N1034" s="15"/>
    </row>
    <row r="1035" spans="9:14">
      <c r="I1035" s="7"/>
      <c r="K1035" s="7"/>
      <c r="M1035" s="88"/>
      <c r="N1035" s="15"/>
    </row>
    <row r="1036" spans="9:14">
      <c r="I1036" s="7"/>
      <c r="K1036" s="7"/>
      <c r="M1036" s="88"/>
      <c r="N1036" s="15"/>
    </row>
    <row r="1037" spans="9:14">
      <c r="I1037" s="7"/>
      <c r="K1037" s="7"/>
      <c r="M1037" s="88"/>
      <c r="N1037" s="15"/>
    </row>
    <row r="1038" spans="9:14">
      <c r="I1038" s="7"/>
      <c r="K1038" s="7"/>
      <c r="M1038" s="88"/>
      <c r="N1038" s="15"/>
    </row>
    <row r="1039" spans="9:14">
      <c r="I1039" s="7"/>
      <c r="K1039" s="7"/>
      <c r="M1039" s="88"/>
      <c r="N1039" s="15"/>
    </row>
    <row r="1040" spans="9:14">
      <c r="I1040" s="7"/>
      <c r="K1040" s="7"/>
      <c r="M1040" s="88"/>
      <c r="N1040" s="15"/>
    </row>
    <row r="1041" spans="9:14">
      <c r="I1041" s="7"/>
      <c r="K1041" s="7"/>
      <c r="M1041" s="88"/>
      <c r="N1041" s="15"/>
    </row>
    <row r="1042" spans="9:14">
      <c r="I1042" s="7"/>
      <c r="K1042" s="7"/>
      <c r="M1042" s="88"/>
      <c r="N1042" s="15"/>
    </row>
    <row r="1043" spans="9:14">
      <c r="I1043" s="7"/>
      <c r="K1043" s="7"/>
      <c r="M1043" s="88"/>
      <c r="N1043" s="15"/>
    </row>
    <row r="1044" spans="9:14">
      <c r="I1044" s="7"/>
      <c r="K1044" s="7"/>
      <c r="M1044" s="88"/>
      <c r="N1044" s="15"/>
    </row>
    <row r="1045" spans="9:14">
      <c r="I1045" s="7"/>
      <c r="K1045" s="7"/>
      <c r="M1045" s="88"/>
      <c r="N1045" s="15"/>
    </row>
    <row r="1046" spans="9:14">
      <c r="I1046" s="7"/>
      <c r="K1046" s="7"/>
      <c r="M1046" s="88"/>
      <c r="N1046" s="15"/>
    </row>
    <row r="1047" spans="9:14">
      <c r="I1047" s="7"/>
      <c r="K1047" s="7"/>
      <c r="M1047" s="88"/>
      <c r="N1047" s="15"/>
    </row>
    <row r="1048" spans="9:14">
      <c r="I1048" s="7"/>
      <c r="K1048" s="7"/>
      <c r="M1048" s="88"/>
      <c r="N1048" s="15"/>
    </row>
    <row r="1049" spans="9:14">
      <c r="I1049" s="7"/>
      <c r="K1049" s="7"/>
      <c r="M1049" s="88"/>
      <c r="N1049" s="15"/>
    </row>
    <row r="1050" spans="9:14">
      <c r="I1050" s="7"/>
      <c r="K1050" s="7"/>
      <c r="M1050" s="88"/>
      <c r="N1050" s="15"/>
    </row>
    <row r="1051" spans="9:14">
      <c r="I1051" s="7"/>
      <c r="J1051" s="83"/>
      <c r="K1051" s="7"/>
      <c r="L1051" s="83"/>
      <c r="M1051" s="88"/>
      <c r="N1051" s="15"/>
    </row>
    <row r="1052" spans="9:14">
      <c r="I1052" s="7"/>
      <c r="J1052" s="83"/>
      <c r="K1052" s="7"/>
      <c r="L1052" s="83"/>
      <c r="M1052" s="88"/>
      <c r="N1052" s="15"/>
    </row>
    <row r="1053" spans="9:14">
      <c r="I1053" s="7"/>
      <c r="K1053" s="7"/>
      <c r="M1053" s="88"/>
      <c r="N1053" s="15"/>
    </row>
    <row r="1054" spans="9:14">
      <c r="I1054" s="7"/>
      <c r="K1054" s="7"/>
      <c r="M1054" s="88"/>
      <c r="N1054" s="15"/>
    </row>
    <row r="1055" spans="9:14">
      <c r="I1055" s="7"/>
      <c r="K1055" s="7"/>
      <c r="M1055" s="88"/>
      <c r="N1055" s="15"/>
    </row>
    <row r="1056" spans="9:14">
      <c r="I1056" s="7"/>
      <c r="K1056" s="7"/>
      <c r="M1056" s="88"/>
      <c r="N1056" s="15"/>
    </row>
    <row r="1057" spans="9:14">
      <c r="I1057" s="7"/>
      <c r="K1057" s="7"/>
      <c r="M1057" s="88"/>
      <c r="N1057" s="15"/>
    </row>
    <row r="1058" spans="9:14">
      <c r="I1058" s="7"/>
      <c r="K1058" s="7"/>
      <c r="M1058" s="88"/>
      <c r="N1058" s="15"/>
    </row>
    <row r="1059" spans="9:14">
      <c r="I1059" s="7"/>
      <c r="K1059" s="7"/>
      <c r="M1059" s="88"/>
      <c r="N1059" s="15"/>
    </row>
    <row r="1060" spans="9:14">
      <c r="I1060" s="7"/>
      <c r="K1060" s="7"/>
      <c r="M1060" s="88"/>
      <c r="N1060" s="15"/>
    </row>
    <row r="1061" spans="9:14">
      <c r="I1061" s="7"/>
      <c r="K1061" s="7"/>
      <c r="M1061" s="88"/>
      <c r="N1061" s="15"/>
    </row>
    <row r="1062" spans="9:14">
      <c r="I1062" s="7"/>
      <c r="K1062" s="7"/>
      <c r="M1062" s="88"/>
      <c r="N1062" s="15"/>
    </row>
    <row r="1063" spans="9:14">
      <c r="I1063" s="7"/>
      <c r="K1063" s="7"/>
      <c r="M1063" s="88"/>
      <c r="N1063" s="15"/>
    </row>
    <row r="1064" spans="9:14">
      <c r="I1064" s="7"/>
      <c r="K1064" s="7"/>
      <c r="M1064" s="88"/>
      <c r="N1064" s="15"/>
    </row>
    <row r="1065" spans="9:14">
      <c r="I1065" s="7"/>
      <c r="K1065" s="7"/>
      <c r="M1065" s="88"/>
      <c r="N1065" s="15"/>
    </row>
    <row r="1066" spans="9:14">
      <c r="I1066" s="7"/>
      <c r="K1066" s="7"/>
      <c r="M1066" s="88"/>
      <c r="N1066" s="15"/>
    </row>
    <row r="1067" spans="9:14">
      <c r="I1067" s="7"/>
      <c r="K1067" s="7"/>
      <c r="M1067" s="88"/>
      <c r="N1067" s="15"/>
    </row>
    <row r="1068" spans="9:14">
      <c r="I1068" s="7"/>
      <c r="K1068" s="7"/>
      <c r="M1068" s="88"/>
      <c r="N1068" s="15"/>
    </row>
    <row r="1069" spans="9:14">
      <c r="I1069" s="7"/>
      <c r="K1069" s="7"/>
      <c r="M1069" s="88"/>
      <c r="N1069" s="15"/>
    </row>
    <row r="1070" spans="9:14">
      <c r="I1070" s="7"/>
      <c r="J1070" s="83"/>
      <c r="K1070" s="7"/>
      <c r="L1070" s="83"/>
      <c r="M1070" s="88"/>
      <c r="N1070" s="15"/>
    </row>
    <row r="1071" spans="9:14">
      <c r="I1071" s="7"/>
      <c r="K1071" s="7"/>
      <c r="M1071" s="88"/>
      <c r="N1071" s="15"/>
    </row>
    <row r="1072" spans="9:14">
      <c r="I1072" s="7"/>
      <c r="J1072" s="83"/>
      <c r="K1072" s="7"/>
      <c r="L1072" s="83"/>
      <c r="M1072" s="88"/>
      <c r="N1072" s="15"/>
    </row>
    <row r="1073" spans="9:14">
      <c r="I1073" s="7"/>
      <c r="K1073" s="7"/>
      <c r="M1073" s="88"/>
      <c r="N1073" s="15"/>
    </row>
    <row r="1074" spans="9:14">
      <c r="I1074" s="7"/>
      <c r="J1074" s="83"/>
      <c r="K1074" s="7"/>
      <c r="L1074" s="83"/>
      <c r="M1074" s="88"/>
      <c r="N1074" s="15"/>
    </row>
    <row r="1075" spans="9:14">
      <c r="I1075" s="7"/>
      <c r="J1075" s="83"/>
      <c r="K1075" s="7"/>
      <c r="L1075" s="83"/>
      <c r="M1075" s="88"/>
      <c r="N1075" s="15"/>
    </row>
    <row r="1076" spans="9:14">
      <c r="I1076" s="7"/>
      <c r="K1076" s="7"/>
      <c r="M1076" s="88"/>
      <c r="N1076" s="15"/>
    </row>
    <row r="1077" spans="9:14">
      <c r="I1077" s="7"/>
      <c r="K1077" s="7"/>
      <c r="M1077" s="88"/>
      <c r="N1077" s="15"/>
    </row>
    <row r="1078" spans="9:14">
      <c r="I1078" s="7"/>
      <c r="K1078" s="7"/>
      <c r="M1078" s="88"/>
      <c r="N1078" s="15"/>
    </row>
    <row r="1079" spans="9:14">
      <c r="I1079" s="7"/>
      <c r="K1079" s="7"/>
      <c r="M1079" s="88"/>
      <c r="N1079" s="15"/>
    </row>
    <row r="1080" spans="9:14">
      <c r="I1080" s="7"/>
      <c r="K1080" s="7"/>
      <c r="M1080" s="88"/>
      <c r="N1080" s="15"/>
    </row>
    <row r="1081" spans="9:14">
      <c r="I1081" s="7"/>
      <c r="K1081" s="7"/>
      <c r="M1081" s="88"/>
      <c r="N1081" s="15"/>
    </row>
    <row r="1082" spans="9:14">
      <c r="I1082" s="7"/>
      <c r="K1082" s="7"/>
      <c r="M1082" s="88"/>
      <c r="N1082" s="15"/>
    </row>
    <row r="1083" spans="9:14">
      <c r="I1083" s="7"/>
      <c r="K1083" s="7"/>
      <c r="M1083" s="88"/>
      <c r="N1083" s="15"/>
    </row>
    <row r="1084" spans="9:14">
      <c r="I1084" s="7"/>
      <c r="K1084" s="7"/>
      <c r="M1084" s="88"/>
      <c r="N1084" s="15"/>
    </row>
    <row r="1085" spans="9:14">
      <c r="I1085" s="7"/>
      <c r="K1085" s="7"/>
      <c r="M1085" s="88"/>
      <c r="N1085" s="15"/>
    </row>
    <row r="1086" spans="9:14">
      <c r="I1086" s="7"/>
      <c r="K1086" s="7"/>
      <c r="M1086" s="88"/>
      <c r="N1086" s="15"/>
    </row>
    <row r="1087" spans="9:14">
      <c r="I1087" s="7"/>
      <c r="K1087" s="7"/>
      <c r="M1087" s="88"/>
      <c r="N1087" s="15"/>
    </row>
    <row r="1088" spans="9:14">
      <c r="I1088" s="7"/>
      <c r="K1088" s="7"/>
      <c r="M1088" s="88"/>
      <c r="N1088" s="15"/>
    </row>
    <row r="1089" spans="9:14">
      <c r="I1089" s="7"/>
      <c r="K1089" s="7"/>
      <c r="M1089" s="88"/>
      <c r="N1089" s="15"/>
    </row>
    <row r="1090" spans="9:14">
      <c r="I1090" s="7"/>
      <c r="K1090" s="7"/>
      <c r="M1090" s="88"/>
      <c r="N1090" s="15"/>
    </row>
    <row r="1091" spans="9:14">
      <c r="I1091" s="7"/>
      <c r="K1091" s="7"/>
      <c r="M1091" s="88"/>
      <c r="N1091" s="15"/>
    </row>
    <row r="1092" spans="9:14">
      <c r="I1092" s="7"/>
      <c r="K1092" s="7"/>
      <c r="M1092" s="88"/>
      <c r="N1092" s="15"/>
    </row>
    <row r="1093" spans="9:14">
      <c r="I1093" s="7"/>
      <c r="K1093" s="7"/>
      <c r="M1093" s="88"/>
      <c r="N1093" s="15"/>
    </row>
    <row r="1094" spans="9:14">
      <c r="I1094" s="7"/>
      <c r="K1094" s="7"/>
      <c r="M1094" s="88"/>
      <c r="N1094" s="15"/>
    </row>
    <row r="1095" spans="9:14">
      <c r="I1095" s="7"/>
      <c r="K1095" s="7"/>
      <c r="M1095" s="88"/>
      <c r="N1095" s="15"/>
    </row>
    <row r="1096" spans="9:14">
      <c r="I1096" s="7"/>
      <c r="K1096" s="7"/>
      <c r="M1096" s="88"/>
      <c r="N1096" s="15"/>
    </row>
    <row r="1097" spans="9:14">
      <c r="I1097" s="7"/>
      <c r="K1097" s="7"/>
      <c r="M1097" s="88"/>
      <c r="N1097" s="15"/>
    </row>
    <row r="1098" spans="9:14">
      <c r="I1098" s="7"/>
      <c r="K1098" s="7"/>
      <c r="M1098" s="88"/>
      <c r="N1098" s="15"/>
    </row>
    <row r="1099" spans="9:14">
      <c r="I1099" s="7"/>
      <c r="K1099" s="7"/>
      <c r="M1099" s="88"/>
      <c r="N1099" s="15"/>
    </row>
    <row r="1100" spans="9:14">
      <c r="I1100" s="7"/>
      <c r="K1100" s="7"/>
      <c r="M1100" s="88"/>
      <c r="N1100" s="15"/>
    </row>
    <row r="1101" spans="9:14">
      <c r="I1101" s="7"/>
      <c r="K1101" s="7"/>
      <c r="M1101" s="88"/>
      <c r="N1101" s="15"/>
    </row>
    <row r="1102" spans="9:14">
      <c r="I1102" s="7"/>
      <c r="K1102" s="7"/>
      <c r="M1102" s="88"/>
      <c r="N1102" s="15"/>
    </row>
    <row r="1103" spans="9:14">
      <c r="I1103" s="7"/>
      <c r="K1103" s="7"/>
      <c r="M1103" s="88"/>
      <c r="N1103" s="15"/>
    </row>
    <row r="1104" spans="9:14">
      <c r="I1104" s="7"/>
      <c r="K1104" s="7"/>
      <c r="M1104" s="88"/>
      <c r="N1104" s="15"/>
    </row>
    <row r="1105" spans="9:14">
      <c r="I1105" s="7"/>
      <c r="K1105" s="7"/>
      <c r="M1105" s="88"/>
      <c r="N1105" s="15"/>
    </row>
    <row r="1106" spans="9:14">
      <c r="I1106" s="7"/>
      <c r="K1106" s="7"/>
      <c r="M1106" s="88"/>
      <c r="N1106" s="15"/>
    </row>
    <row r="1107" spans="9:14">
      <c r="I1107" s="7"/>
      <c r="K1107" s="7"/>
      <c r="M1107" s="88"/>
      <c r="N1107" s="15"/>
    </row>
    <row r="1108" spans="9:14">
      <c r="I1108" s="7"/>
      <c r="K1108" s="7"/>
      <c r="M1108" s="88"/>
      <c r="N1108" s="15"/>
    </row>
    <row r="1109" spans="9:14">
      <c r="I1109" s="7"/>
      <c r="K1109" s="7"/>
      <c r="M1109" s="88"/>
      <c r="N1109" s="15"/>
    </row>
    <row r="1110" spans="9:14">
      <c r="I1110" s="7"/>
      <c r="K1110" s="7"/>
      <c r="M1110" s="88"/>
      <c r="N1110" s="15"/>
    </row>
    <row r="1111" spans="9:14">
      <c r="I1111" s="7"/>
      <c r="K1111" s="7"/>
      <c r="M1111" s="88"/>
      <c r="N1111" s="15"/>
    </row>
    <row r="1112" spans="9:14">
      <c r="I1112" s="7"/>
      <c r="K1112" s="7"/>
      <c r="M1112" s="88"/>
      <c r="N1112" s="15"/>
    </row>
    <row r="1113" spans="9:14">
      <c r="I1113" s="7"/>
      <c r="K1113" s="7"/>
      <c r="M1113" s="88"/>
      <c r="N1113" s="15"/>
    </row>
    <row r="1114" spans="9:14">
      <c r="I1114" s="7"/>
      <c r="K1114" s="7"/>
      <c r="M1114" s="88"/>
      <c r="N1114" s="15"/>
    </row>
    <row r="1115" spans="9:14">
      <c r="I1115" s="7"/>
      <c r="K1115" s="7"/>
      <c r="M1115" s="88"/>
      <c r="N1115" s="15"/>
    </row>
    <row r="1116" spans="9:14">
      <c r="I1116" s="7"/>
      <c r="K1116" s="7"/>
      <c r="M1116" s="88"/>
      <c r="N1116" s="15"/>
    </row>
    <row r="1117" spans="9:14">
      <c r="I1117" s="7"/>
      <c r="K1117" s="7"/>
      <c r="M1117" s="88"/>
      <c r="N1117" s="15"/>
    </row>
    <row r="1118" spans="9:14">
      <c r="I1118" s="7"/>
      <c r="K1118" s="7"/>
      <c r="M1118" s="88"/>
      <c r="N1118" s="15"/>
    </row>
    <row r="1119" spans="9:14">
      <c r="I1119" s="7"/>
      <c r="K1119" s="7"/>
      <c r="M1119" s="88"/>
      <c r="N1119" s="15"/>
    </row>
    <row r="1120" spans="9:14">
      <c r="I1120" s="7"/>
      <c r="K1120" s="7"/>
      <c r="M1120" s="88"/>
      <c r="N1120" s="15"/>
    </row>
    <row r="1121" spans="9:14">
      <c r="I1121" s="7"/>
      <c r="K1121" s="7"/>
      <c r="M1121" s="88"/>
      <c r="N1121" s="15"/>
    </row>
    <row r="1122" spans="9:14">
      <c r="I1122" s="7"/>
      <c r="K1122" s="7"/>
      <c r="M1122" s="88"/>
      <c r="N1122" s="15"/>
    </row>
    <row r="1123" spans="9:14">
      <c r="I1123" s="7"/>
      <c r="K1123" s="7"/>
      <c r="M1123" s="88"/>
      <c r="N1123" s="15"/>
    </row>
    <row r="1124" spans="9:14">
      <c r="I1124" s="7"/>
      <c r="K1124" s="7"/>
      <c r="M1124" s="88"/>
      <c r="N1124" s="15"/>
    </row>
    <row r="1125" spans="9:14">
      <c r="I1125" s="7"/>
      <c r="K1125" s="7"/>
      <c r="M1125" s="88"/>
      <c r="N1125" s="15"/>
    </row>
    <row r="1126" spans="9:14">
      <c r="I1126" s="7"/>
      <c r="K1126" s="7"/>
      <c r="M1126" s="88"/>
      <c r="N1126" s="15"/>
    </row>
    <row r="1127" spans="9:14">
      <c r="I1127" s="7"/>
      <c r="K1127" s="7"/>
      <c r="M1127" s="88"/>
      <c r="N1127" s="15"/>
    </row>
    <row r="1128" spans="9:14">
      <c r="I1128" s="7"/>
      <c r="J1128" s="83"/>
      <c r="K1128" s="7"/>
      <c r="L1128" s="83"/>
      <c r="M1128" s="88"/>
      <c r="N1128" s="15"/>
    </row>
    <row r="1129" spans="9:14">
      <c r="I1129" s="7"/>
      <c r="K1129" s="7"/>
      <c r="M1129" s="88"/>
      <c r="N1129" s="15"/>
    </row>
    <row r="1130" spans="9:14">
      <c r="I1130" s="7"/>
      <c r="K1130" s="7"/>
      <c r="M1130" s="88"/>
      <c r="N1130" s="15"/>
    </row>
    <row r="1131" spans="9:14">
      <c r="I1131" s="7"/>
      <c r="K1131" s="7"/>
      <c r="M1131" s="88"/>
      <c r="N1131" s="15"/>
    </row>
    <row r="1132" spans="9:14">
      <c r="I1132" s="7"/>
      <c r="K1132" s="7"/>
      <c r="M1132" s="88"/>
      <c r="N1132" s="15"/>
    </row>
    <row r="1133" spans="9:14">
      <c r="I1133" s="7"/>
      <c r="K1133" s="7"/>
      <c r="M1133" s="88"/>
      <c r="N1133" s="15"/>
    </row>
    <row r="1134" spans="9:14">
      <c r="I1134" s="7"/>
      <c r="K1134" s="7"/>
      <c r="M1134" s="88"/>
      <c r="N1134" s="15"/>
    </row>
    <row r="1135" spans="9:14">
      <c r="I1135" s="7"/>
      <c r="K1135" s="7"/>
      <c r="M1135" s="88"/>
      <c r="N1135" s="15"/>
    </row>
    <row r="1136" spans="9:14">
      <c r="I1136" s="7"/>
      <c r="K1136" s="7"/>
      <c r="M1136" s="88"/>
      <c r="N1136" s="15"/>
    </row>
    <row r="1137" spans="9:14">
      <c r="I1137" s="7"/>
      <c r="K1137" s="7"/>
      <c r="M1137" s="88"/>
      <c r="N1137" s="15"/>
    </row>
    <row r="1138" spans="9:14">
      <c r="I1138" s="7"/>
      <c r="K1138" s="7"/>
      <c r="M1138" s="88"/>
      <c r="N1138" s="15"/>
    </row>
    <row r="1139" spans="9:14">
      <c r="I1139" s="7"/>
      <c r="K1139" s="7"/>
      <c r="M1139" s="88"/>
      <c r="N1139" s="15"/>
    </row>
    <row r="1140" spans="9:14">
      <c r="I1140" s="7"/>
      <c r="K1140" s="7"/>
      <c r="M1140" s="88"/>
      <c r="N1140" s="15"/>
    </row>
    <row r="1141" spans="9:14">
      <c r="I1141" s="7"/>
      <c r="K1141" s="7"/>
      <c r="M1141" s="88"/>
      <c r="N1141" s="15"/>
    </row>
    <row r="1142" spans="9:14">
      <c r="I1142" s="7"/>
      <c r="K1142" s="7"/>
      <c r="M1142" s="88"/>
      <c r="N1142" s="15"/>
    </row>
    <row r="1143" spans="9:14">
      <c r="I1143" s="7"/>
      <c r="K1143" s="7"/>
      <c r="M1143" s="88"/>
      <c r="N1143" s="15"/>
    </row>
    <row r="1144" spans="9:14">
      <c r="I1144" s="7"/>
      <c r="K1144" s="7"/>
      <c r="M1144" s="88"/>
      <c r="N1144" s="15"/>
    </row>
    <row r="1145" spans="9:14">
      <c r="I1145" s="7"/>
      <c r="K1145" s="7"/>
      <c r="M1145" s="88"/>
      <c r="N1145" s="15"/>
    </row>
    <row r="1146" spans="9:14">
      <c r="I1146" s="7"/>
      <c r="K1146" s="7"/>
      <c r="M1146" s="88"/>
      <c r="N1146" s="15"/>
    </row>
    <row r="1147" spans="9:14">
      <c r="I1147" s="7"/>
      <c r="K1147" s="7"/>
      <c r="M1147" s="88"/>
      <c r="N1147" s="15"/>
    </row>
    <row r="1148" spans="9:14">
      <c r="I1148" s="7"/>
      <c r="K1148" s="7"/>
      <c r="M1148" s="88"/>
      <c r="N1148" s="15"/>
    </row>
    <row r="1149" spans="9:14">
      <c r="I1149" s="7"/>
      <c r="K1149" s="7"/>
      <c r="M1149" s="88"/>
      <c r="N1149" s="15"/>
    </row>
    <row r="1150" spans="9:14">
      <c r="I1150" s="7"/>
      <c r="K1150" s="7"/>
      <c r="M1150" s="88"/>
      <c r="N1150" s="15"/>
    </row>
    <row r="1151" spans="9:14">
      <c r="I1151" s="7"/>
      <c r="K1151" s="7"/>
      <c r="M1151" s="88"/>
      <c r="N1151" s="15"/>
    </row>
    <row r="1152" spans="9:14">
      <c r="I1152" s="7"/>
      <c r="K1152" s="7"/>
      <c r="M1152" s="88"/>
      <c r="N1152" s="15"/>
    </row>
    <row r="1153" spans="9:14">
      <c r="I1153" s="7"/>
      <c r="K1153" s="7"/>
      <c r="M1153" s="88"/>
      <c r="N1153" s="15"/>
    </row>
    <row r="1154" spans="9:14">
      <c r="I1154" s="7"/>
      <c r="K1154" s="7"/>
      <c r="M1154" s="88"/>
      <c r="N1154" s="15"/>
    </row>
    <row r="1155" spans="9:14">
      <c r="I1155" s="7"/>
      <c r="K1155" s="7"/>
      <c r="M1155" s="88"/>
      <c r="N1155" s="15"/>
    </row>
    <row r="1156" spans="9:14">
      <c r="I1156" s="7"/>
      <c r="K1156" s="7"/>
      <c r="M1156" s="88"/>
      <c r="N1156" s="15"/>
    </row>
    <row r="1157" spans="9:14">
      <c r="I1157" s="7"/>
      <c r="K1157" s="7"/>
      <c r="M1157" s="88"/>
      <c r="N1157" s="15"/>
    </row>
    <row r="1158" spans="9:14">
      <c r="I1158" s="7"/>
      <c r="K1158" s="7"/>
      <c r="M1158" s="88"/>
      <c r="N1158" s="15"/>
    </row>
    <row r="1159" spans="9:14">
      <c r="I1159" s="7"/>
      <c r="K1159" s="7"/>
      <c r="M1159" s="88"/>
      <c r="N1159" s="15"/>
    </row>
    <row r="1160" spans="9:14">
      <c r="I1160" s="7"/>
      <c r="K1160" s="7"/>
      <c r="M1160" s="88"/>
      <c r="N1160" s="15"/>
    </row>
    <row r="1161" spans="9:14">
      <c r="I1161" s="7"/>
      <c r="J1161" s="83"/>
      <c r="K1161" s="7"/>
      <c r="L1161" s="83"/>
      <c r="M1161" s="88"/>
      <c r="N1161" s="15"/>
    </row>
    <row r="1162" spans="9:14">
      <c r="I1162" s="7"/>
      <c r="K1162" s="7"/>
      <c r="M1162" s="88"/>
      <c r="N1162" s="15"/>
    </row>
    <row r="1163" spans="9:14">
      <c r="I1163" s="7"/>
      <c r="K1163" s="7"/>
      <c r="M1163" s="88"/>
      <c r="N1163" s="15"/>
    </row>
    <row r="1164" spans="9:14">
      <c r="I1164" s="7"/>
      <c r="K1164" s="7"/>
      <c r="M1164" s="88"/>
      <c r="N1164" s="15"/>
    </row>
    <row r="1165" spans="9:14">
      <c r="I1165" s="7"/>
      <c r="K1165" s="7"/>
      <c r="M1165" s="88"/>
      <c r="N1165" s="15"/>
    </row>
    <row r="1166" spans="9:14">
      <c r="I1166" s="7"/>
      <c r="K1166" s="7"/>
      <c r="M1166" s="88"/>
      <c r="N1166" s="15"/>
    </row>
    <row r="1167" spans="9:14">
      <c r="I1167" s="7"/>
      <c r="K1167" s="7"/>
      <c r="M1167" s="88"/>
      <c r="N1167" s="15"/>
    </row>
    <row r="1168" spans="9:14">
      <c r="I1168" s="7"/>
      <c r="K1168" s="7"/>
      <c r="M1168" s="88"/>
      <c r="N1168" s="15"/>
    </row>
    <row r="1169" spans="9:14">
      <c r="I1169" s="7"/>
      <c r="K1169" s="7"/>
      <c r="M1169" s="88"/>
      <c r="N1169" s="15"/>
    </row>
    <row r="1170" spans="9:14">
      <c r="I1170" s="7"/>
      <c r="K1170" s="7"/>
      <c r="M1170" s="88"/>
      <c r="N1170" s="15"/>
    </row>
    <row r="1171" spans="9:14">
      <c r="I1171" s="7"/>
      <c r="K1171" s="7"/>
      <c r="M1171" s="88"/>
      <c r="N1171" s="15"/>
    </row>
    <row r="1172" spans="9:14">
      <c r="I1172" s="7"/>
      <c r="K1172" s="7"/>
      <c r="M1172" s="88"/>
      <c r="N1172" s="15"/>
    </row>
    <row r="1173" spans="9:14">
      <c r="I1173" s="7"/>
      <c r="K1173" s="7"/>
      <c r="M1173" s="88"/>
      <c r="N1173" s="15"/>
    </row>
    <row r="1174" spans="9:14">
      <c r="I1174" s="7"/>
      <c r="K1174" s="7"/>
      <c r="M1174" s="88"/>
      <c r="N1174" s="15"/>
    </row>
    <row r="1175" spans="9:14">
      <c r="I1175" s="7"/>
      <c r="K1175" s="7"/>
      <c r="M1175" s="88"/>
      <c r="N1175" s="15"/>
    </row>
    <row r="1176" spans="9:14">
      <c r="I1176" s="7"/>
      <c r="K1176" s="7"/>
      <c r="M1176" s="88"/>
      <c r="N1176" s="15"/>
    </row>
    <row r="1177" spans="9:14">
      <c r="I1177" s="7"/>
      <c r="K1177" s="7"/>
      <c r="M1177" s="88"/>
      <c r="N1177" s="15"/>
    </row>
    <row r="1178" spans="9:14">
      <c r="I1178" s="7"/>
      <c r="K1178" s="7"/>
      <c r="M1178" s="88"/>
      <c r="N1178" s="15"/>
    </row>
    <row r="1179" spans="9:14">
      <c r="I1179" s="7"/>
      <c r="K1179" s="7"/>
      <c r="M1179" s="88"/>
      <c r="N1179" s="15"/>
    </row>
    <row r="1180" spans="9:14">
      <c r="I1180" s="7"/>
      <c r="K1180" s="7"/>
      <c r="M1180" s="88"/>
      <c r="N1180" s="15"/>
    </row>
    <row r="1181" spans="9:14">
      <c r="I1181" s="7"/>
      <c r="K1181" s="7"/>
      <c r="M1181" s="88"/>
      <c r="N1181" s="15"/>
    </row>
    <row r="1182" spans="9:14">
      <c r="I1182" s="7"/>
      <c r="K1182" s="7"/>
      <c r="M1182" s="88"/>
      <c r="N1182" s="15"/>
    </row>
    <row r="1183" spans="9:14">
      <c r="I1183" s="7"/>
      <c r="K1183" s="7"/>
      <c r="M1183" s="88"/>
      <c r="N1183" s="15"/>
    </row>
    <row r="1184" spans="9:14">
      <c r="I1184" s="7"/>
      <c r="K1184" s="7"/>
      <c r="M1184" s="88"/>
      <c r="N1184" s="15"/>
    </row>
    <row r="1185" spans="9:14">
      <c r="I1185" s="7"/>
      <c r="K1185" s="7"/>
      <c r="M1185" s="88"/>
      <c r="N1185" s="15"/>
    </row>
    <row r="1186" spans="9:14">
      <c r="I1186" s="7"/>
      <c r="K1186" s="7"/>
      <c r="M1186" s="88"/>
      <c r="N1186" s="15"/>
    </row>
    <row r="1187" spans="9:14">
      <c r="I1187" s="7"/>
      <c r="K1187" s="7"/>
      <c r="M1187" s="88"/>
      <c r="N1187" s="15"/>
    </row>
    <row r="1188" spans="9:14">
      <c r="I1188" s="7"/>
      <c r="K1188" s="7"/>
      <c r="M1188" s="88"/>
      <c r="N1188" s="15"/>
    </row>
    <row r="1189" spans="9:14">
      <c r="I1189" s="7"/>
      <c r="K1189" s="7"/>
      <c r="M1189" s="88"/>
      <c r="N1189" s="15"/>
    </row>
    <row r="1190" spans="9:14">
      <c r="I1190" s="7"/>
      <c r="K1190" s="7"/>
      <c r="M1190" s="88"/>
      <c r="N1190" s="15"/>
    </row>
    <row r="1191" spans="9:14">
      <c r="I1191" s="7"/>
      <c r="K1191" s="7"/>
      <c r="M1191" s="88"/>
      <c r="N1191" s="15"/>
    </row>
    <row r="1192" spans="9:14">
      <c r="I1192" s="7"/>
      <c r="K1192" s="7"/>
      <c r="M1192" s="88"/>
      <c r="N1192" s="15"/>
    </row>
    <row r="1193" spans="9:14">
      <c r="I1193" s="7"/>
      <c r="K1193" s="7"/>
      <c r="M1193" s="88"/>
      <c r="N1193" s="15"/>
    </row>
    <row r="1194" spans="9:14">
      <c r="I1194" s="7"/>
      <c r="K1194" s="7"/>
      <c r="M1194" s="88"/>
      <c r="N1194" s="15"/>
    </row>
    <row r="1195" spans="9:14">
      <c r="I1195" s="7"/>
      <c r="K1195" s="7"/>
      <c r="M1195" s="88"/>
      <c r="N1195" s="15"/>
    </row>
    <row r="1196" spans="9:14">
      <c r="I1196" s="7"/>
      <c r="K1196" s="7"/>
      <c r="M1196" s="88"/>
      <c r="N1196" s="15"/>
    </row>
    <row r="1197" spans="9:14">
      <c r="I1197" s="7"/>
      <c r="K1197" s="7"/>
      <c r="M1197" s="88"/>
      <c r="N1197" s="15"/>
    </row>
    <row r="1198" spans="9:14">
      <c r="I1198" s="7"/>
      <c r="K1198" s="7"/>
      <c r="M1198" s="88"/>
      <c r="N1198" s="15"/>
    </row>
    <row r="1199" spans="9:14">
      <c r="I1199" s="7"/>
      <c r="K1199" s="7"/>
      <c r="M1199" s="88"/>
      <c r="N1199" s="15"/>
    </row>
    <row r="1200" spans="9:14">
      <c r="I1200" s="7"/>
      <c r="K1200" s="7"/>
      <c r="M1200" s="88"/>
      <c r="N1200" s="15"/>
    </row>
    <row r="1201" spans="9:14">
      <c r="I1201" s="7"/>
      <c r="K1201" s="7"/>
      <c r="M1201" s="88"/>
      <c r="N1201" s="15"/>
    </row>
    <row r="1202" spans="9:14">
      <c r="I1202" s="7"/>
      <c r="K1202" s="7"/>
      <c r="M1202" s="88"/>
      <c r="N1202" s="15"/>
    </row>
    <row r="1203" spans="9:14">
      <c r="I1203" s="7"/>
      <c r="K1203" s="7"/>
      <c r="M1203" s="88"/>
      <c r="N1203" s="15"/>
    </row>
    <row r="1204" spans="9:14">
      <c r="I1204" s="7"/>
      <c r="K1204" s="7"/>
      <c r="M1204" s="88"/>
      <c r="N1204" s="15"/>
    </row>
    <row r="1205" spans="9:14">
      <c r="I1205" s="7"/>
      <c r="K1205" s="7"/>
      <c r="M1205" s="88"/>
      <c r="N1205" s="15"/>
    </row>
    <row r="1206" spans="9:14">
      <c r="I1206" s="7"/>
      <c r="K1206" s="7"/>
      <c r="M1206" s="88"/>
      <c r="N1206" s="15"/>
    </row>
    <row r="1207" spans="9:14">
      <c r="I1207" s="7"/>
      <c r="K1207" s="7"/>
      <c r="M1207" s="88"/>
      <c r="N1207" s="15"/>
    </row>
    <row r="1208" spans="9:14">
      <c r="I1208" s="7"/>
      <c r="K1208" s="7"/>
      <c r="M1208" s="88"/>
      <c r="N1208" s="15"/>
    </row>
    <row r="1209" spans="9:14">
      <c r="I1209" s="7"/>
      <c r="K1209" s="7"/>
      <c r="M1209" s="88"/>
      <c r="N1209" s="15"/>
    </row>
    <row r="1210" spans="9:14">
      <c r="I1210" s="7"/>
      <c r="K1210" s="7"/>
      <c r="M1210" s="88"/>
      <c r="N1210" s="15"/>
    </row>
    <row r="1211" spans="9:14">
      <c r="I1211" s="7"/>
      <c r="K1211" s="7"/>
      <c r="M1211" s="88"/>
      <c r="N1211" s="15"/>
    </row>
    <row r="1212" spans="9:14">
      <c r="I1212" s="7"/>
      <c r="K1212" s="7"/>
      <c r="M1212" s="88"/>
      <c r="N1212" s="15"/>
    </row>
    <row r="1213" spans="9:14">
      <c r="I1213" s="7"/>
      <c r="K1213" s="7"/>
      <c r="M1213" s="88"/>
      <c r="N1213" s="15"/>
    </row>
    <row r="1214" spans="9:14">
      <c r="I1214" s="7"/>
      <c r="K1214" s="7"/>
      <c r="M1214" s="88"/>
      <c r="N1214" s="15"/>
    </row>
    <row r="1215" spans="9:14">
      <c r="I1215" s="7"/>
      <c r="K1215" s="7"/>
      <c r="M1215" s="88"/>
      <c r="N1215" s="15"/>
    </row>
    <row r="1216" spans="9:14">
      <c r="I1216" s="7"/>
      <c r="K1216" s="7"/>
      <c r="M1216" s="88"/>
      <c r="N1216" s="15"/>
    </row>
    <row r="1217" spans="9:14">
      <c r="I1217" s="7"/>
      <c r="K1217" s="7"/>
      <c r="M1217" s="88"/>
      <c r="N1217" s="15"/>
    </row>
    <row r="1218" spans="9:14">
      <c r="I1218" s="7"/>
      <c r="K1218" s="7"/>
      <c r="M1218" s="88"/>
      <c r="N1218" s="15"/>
    </row>
    <row r="1219" spans="9:14">
      <c r="I1219" s="7"/>
      <c r="K1219" s="7"/>
      <c r="M1219" s="88"/>
      <c r="N1219" s="15"/>
    </row>
    <row r="1220" spans="9:14">
      <c r="I1220" s="7"/>
      <c r="K1220" s="7"/>
      <c r="M1220" s="88"/>
      <c r="N1220" s="15"/>
    </row>
    <row r="1221" spans="9:14">
      <c r="I1221" s="7"/>
      <c r="K1221" s="7"/>
      <c r="M1221" s="88"/>
      <c r="N1221" s="15"/>
    </row>
    <row r="1222" spans="9:14">
      <c r="I1222" s="7"/>
      <c r="K1222" s="7"/>
      <c r="M1222" s="88"/>
      <c r="N1222" s="15"/>
    </row>
    <row r="1223" spans="9:14">
      <c r="I1223" s="7"/>
      <c r="K1223" s="7"/>
      <c r="M1223" s="88"/>
      <c r="N1223" s="15"/>
    </row>
    <row r="1224" spans="9:14">
      <c r="I1224" s="7"/>
      <c r="K1224" s="7"/>
      <c r="M1224" s="88"/>
      <c r="N1224" s="15"/>
    </row>
    <row r="1225" spans="9:14">
      <c r="I1225" s="7"/>
      <c r="K1225" s="7"/>
      <c r="M1225" s="88"/>
      <c r="N1225" s="15"/>
    </row>
    <row r="1226" spans="9:14">
      <c r="I1226" s="7"/>
      <c r="K1226" s="7"/>
      <c r="M1226" s="88"/>
      <c r="N1226" s="15"/>
    </row>
    <row r="1227" spans="9:14">
      <c r="I1227" s="7"/>
      <c r="K1227" s="7"/>
      <c r="M1227" s="88"/>
      <c r="N1227" s="15"/>
    </row>
    <row r="1228" spans="9:14">
      <c r="I1228" s="7"/>
      <c r="K1228" s="7"/>
      <c r="M1228" s="88"/>
      <c r="N1228" s="15"/>
    </row>
    <row r="1229" spans="9:14">
      <c r="I1229" s="7"/>
      <c r="K1229" s="7"/>
      <c r="M1229" s="88"/>
      <c r="N1229" s="15"/>
    </row>
    <row r="1230" spans="9:14">
      <c r="I1230" s="7"/>
      <c r="K1230" s="7"/>
      <c r="M1230" s="88"/>
      <c r="N1230" s="15"/>
    </row>
    <row r="1231" spans="9:14">
      <c r="I1231" s="7"/>
      <c r="K1231" s="7"/>
      <c r="M1231" s="88"/>
      <c r="N1231" s="15"/>
    </row>
    <row r="1232" spans="9:14">
      <c r="I1232" s="7"/>
      <c r="K1232" s="7"/>
      <c r="M1232" s="88"/>
      <c r="N1232" s="15"/>
    </row>
    <row r="1233" spans="9:14">
      <c r="I1233" s="7"/>
      <c r="K1233" s="7"/>
      <c r="M1233" s="88"/>
      <c r="N1233" s="15"/>
    </row>
    <row r="1234" spans="9:14">
      <c r="I1234" s="7"/>
      <c r="K1234" s="7"/>
      <c r="M1234" s="88"/>
      <c r="N1234" s="15"/>
    </row>
    <row r="1235" spans="9:14">
      <c r="I1235" s="7"/>
      <c r="K1235" s="7"/>
      <c r="M1235" s="88"/>
      <c r="N1235" s="15"/>
    </row>
    <row r="1236" spans="9:14">
      <c r="I1236" s="7"/>
      <c r="K1236" s="7"/>
      <c r="M1236" s="88"/>
      <c r="N1236" s="15"/>
    </row>
    <row r="1237" spans="9:14">
      <c r="I1237" s="7"/>
      <c r="K1237" s="7"/>
      <c r="M1237" s="88"/>
      <c r="N1237" s="15"/>
    </row>
    <row r="1238" spans="9:14">
      <c r="I1238" s="7"/>
      <c r="K1238" s="7"/>
      <c r="M1238" s="88"/>
      <c r="N1238" s="15"/>
    </row>
    <row r="1239" spans="9:14">
      <c r="I1239" s="7"/>
      <c r="K1239" s="7"/>
      <c r="M1239" s="88"/>
      <c r="N1239" s="15"/>
    </row>
    <row r="1240" spans="9:14">
      <c r="I1240" s="7"/>
      <c r="K1240" s="7"/>
      <c r="M1240" s="88"/>
      <c r="N1240" s="15"/>
    </row>
    <row r="1241" spans="9:14">
      <c r="I1241" s="7"/>
      <c r="K1241" s="7"/>
      <c r="M1241" s="88"/>
      <c r="N1241" s="15"/>
    </row>
    <row r="1242" spans="9:14">
      <c r="I1242" s="7"/>
      <c r="K1242" s="7"/>
      <c r="M1242" s="88"/>
      <c r="N1242" s="15"/>
    </row>
    <row r="1243" spans="9:14">
      <c r="I1243" s="7"/>
      <c r="K1243" s="7"/>
      <c r="M1243" s="88"/>
      <c r="N1243" s="15"/>
    </row>
    <row r="1244" spans="9:14">
      <c r="I1244" s="7"/>
      <c r="K1244" s="7"/>
      <c r="M1244" s="88"/>
      <c r="N1244" s="15"/>
    </row>
    <row r="1245" spans="9:14">
      <c r="I1245" s="7"/>
      <c r="K1245" s="7"/>
      <c r="M1245" s="88"/>
      <c r="N1245" s="15"/>
    </row>
    <row r="1246" spans="9:14">
      <c r="I1246" s="7"/>
      <c r="K1246" s="7"/>
      <c r="M1246" s="88"/>
      <c r="N1246" s="15"/>
    </row>
    <row r="1247" spans="9:14">
      <c r="I1247" s="7"/>
      <c r="K1247" s="7"/>
      <c r="M1247" s="88"/>
      <c r="N1247" s="15"/>
    </row>
    <row r="1248" spans="9:14">
      <c r="I1248" s="7"/>
      <c r="K1248" s="7"/>
      <c r="M1248" s="88"/>
      <c r="N1248" s="15"/>
    </row>
    <row r="1249" spans="9:14">
      <c r="I1249" s="7"/>
      <c r="K1249" s="7"/>
      <c r="M1249" s="88"/>
      <c r="N1249" s="15"/>
    </row>
    <row r="1250" spans="9:14">
      <c r="I1250" s="7"/>
      <c r="K1250" s="7"/>
      <c r="M1250" s="88"/>
      <c r="N1250" s="15"/>
    </row>
    <row r="1251" spans="9:14">
      <c r="I1251" s="7"/>
      <c r="K1251" s="7"/>
      <c r="M1251" s="88"/>
      <c r="N1251" s="15"/>
    </row>
    <row r="1252" spans="9:14">
      <c r="I1252" s="7"/>
      <c r="K1252" s="7"/>
      <c r="M1252" s="88"/>
      <c r="N1252" s="15"/>
    </row>
    <row r="1253" spans="9:14">
      <c r="I1253" s="7"/>
      <c r="K1253" s="7"/>
      <c r="M1253" s="88"/>
      <c r="N1253" s="15"/>
    </row>
    <row r="1254" spans="9:14">
      <c r="I1254" s="7"/>
      <c r="K1254" s="7"/>
      <c r="M1254" s="88"/>
      <c r="N1254" s="15"/>
    </row>
    <row r="1255" spans="9:14">
      <c r="I1255" s="7"/>
      <c r="K1255" s="7"/>
      <c r="M1255" s="88"/>
      <c r="N1255" s="15"/>
    </row>
    <row r="1256" spans="9:14">
      <c r="I1256" s="7"/>
      <c r="K1256" s="7"/>
      <c r="M1256" s="88"/>
      <c r="N1256" s="15"/>
    </row>
    <row r="1257" spans="9:14">
      <c r="I1257" s="7"/>
      <c r="K1257" s="7"/>
      <c r="M1257" s="88"/>
      <c r="N1257" s="15"/>
    </row>
    <row r="1258" spans="9:14">
      <c r="I1258" s="7"/>
      <c r="K1258" s="7"/>
      <c r="M1258" s="88"/>
      <c r="N1258" s="15"/>
    </row>
    <row r="1259" spans="9:14">
      <c r="I1259" s="7"/>
      <c r="K1259" s="7"/>
      <c r="M1259" s="88"/>
      <c r="N1259" s="15"/>
    </row>
    <row r="1260" spans="9:14">
      <c r="I1260" s="7"/>
      <c r="K1260" s="7"/>
      <c r="M1260" s="88"/>
      <c r="N1260" s="15"/>
    </row>
    <row r="1261" spans="9:14">
      <c r="I1261" s="7"/>
      <c r="K1261" s="7"/>
      <c r="M1261" s="88"/>
      <c r="N1261" s="15"/>
    </row>
    <row r="1262" spans="9:14">
      <c r="I1262" s="7"/>
      <c r="K1262" s="7"/>
      <c r="M1262" s="88"/>
      <c r="N1262" s="15"/>
    </row>
    <row r="1263" spans="9:14">
      <c r="I1263" s="7"/>
      <c r="K1263" s="7"/>
      <c r="M1263" s="88"/>
      <c r="N1263" s="15"/>
    </row>
    <row r="1264" spans="9:14">
      <c r="I1264" s="7"/>
      <c r="K1264" s="7"/>
      <c r="M1264" s="88"/>
      <c r="N1264" s="15"/>
    </row>
    <row r="1265" spans="9:14">
      <c r="I1265" s="7"/>
      <c r="K1265" s="7"/>
      <c r="M1265" s="88"/>
      <c r="N1265" s="15"/>
    </row>
    <row r="1266" spans="9:14">
      <c r="I1266" s="7"/>
      <c r="K1266" s="7"/>
      <c r="M1266" s="88"/>
      <c r="N1266" s="15"/>
    </row>
    <row r="1267" spans="9:14">
      <c r="I1267" s="7"/>
      <c r="K1267" s="7"/>
      <c r="M1267" s="88"/>
      <c r="N1267" s="15"/>
    </row>
    <row r="1268" spans="9:14">
      <c r="I1268" s="7"/>
      <c r="J1268" s="83"/>
      <c r="K1268" s="7"/>
      <c r="L1268" s="83"/>
      <c r="M1268" s="88"/>
      <c r="N1268" s="15"/>
    </row>
    <row r="1269" spans="9:14">
      <c r="I1269" s="7"/>
      <c r="J1269" s="83"/>
      <c r="K1269" s="7"/>
      <c r="L1269" s="83"/>
      <c r="M1269" s="88"/>
      <c r="N1269" s="15"/>
    </row>
    <row r="1270" spans="9:14">
      <c r="I1270" s="7"/>
      <c r="K1270" s="7"/>
      <c r="M1270" s="88"/>
      <c r="N1270" s="15"/>
    </row>
    <row r="1271" spans="9:14">
      <c r="I1271" s="7"/>
      <c r="K1271" s="7"/>
      <c r="M1271" s="88"/>
      <c r="N1271" s="15"/>
    </row>
    <row r="1272" spans="9:14">
      <c r="I1272" s="7"/>
      <c r="K1272" s="7"/>
      <c r="M1272" s="88"/>
      <c r="N1272" s="15"/>
    </row>
    <row r="1273" spans="9:14">
      <c r="I1273" s="7"/>
      <c r="K1273" s="7"/>
      <c r="M1273" s="88"/>
      <c r="N1273" s="15"/>
    </row>
    <row r="1274" spans="9:14">
      <c r="I1274" s="7"/>
      <c r="K1274" s="7"/>
      <c r="M1274" s="88"/>
      <c r="N1274" s="15"/>
    </row>
    <row r="1275" spans="9:14">
      <c r="I1275" s="7"/>
      <c r="K1275" s="7"/>
      <c r="M1275" s="88"/>
      <c r="N1275" s="15"/>
    </row>
    <row r="1276" spans="9:14">
      <c r="I1276" s="7"/>
      <c r="K1276" s="7"/>
      <c r="M1276" s="88"/>
      <c r="N1276" s="15"/>
    </row>
    <row r="1277" spans="9:14">
      <c r="I1277" s="7"/>
      <c r="K1277" s="7"/>
      <c r="M1277" s="88"/>
      <c r="N1277" s="15"/>
    </row>
    <row r="1278" spans="9:14">
      <c r="I1278" s="7"/>
      <c r="K1278" s="7"/>
      <c r="M1278" s="88"/>
      <c r="N1278" s="15"/>
    </row>
    <row r="1279" spans="9:14">
      <c r="I1279" s="7"/>
      <c r="K1279" s="7"/>
      <c r="M1279" s="88"/>
      <c r="N1279" s="15"/>
    </row>
    <row r="1280" spans="9:14">
      <c r="I1280" s="7"/>
      <c r="K1280" s="7"/>
      <c r="M1280" s="88"/>
      <c r="N1280" s="15"/>
    </row>
    <row r="1281" spans="9:14">
      <c r="I1281" s="7"/>
      <c r="K1281" s="7"/>
      <c r="M1281" s="88"/>
      <c r="N1281" s="15"/>
    </row>
    <row r="1282" spans="9:14">
      <c r="I1282" s="7"/>
      <c r="K1282" s="7"/>
      <c r="M1282" s="88"/>
      <c r="N1282" s="15"/>
    </row>
    <row r="1283" spans="9:14">
      <c r="I1283" s="7"/>
      <c r="K1283" s="7"/>
      <c r="M1283" s="88"/>
      <c r="N1283" s="15"/>
    </row>
    <row r="1284" spans="9:14">
      <c r="I1284" s="7"/>
      <c r="K1284" s="7"/>
      <c r="M1284" s="88"/>
      <c r="N1284" s="15"/>
    </row>
    <row r="1285" spans="9:14">
      <c r="I1285" s="7"/>
      <c r="K1285" s="7"/>
      <c r="M1285" s="88"/>
      <c r="N1285" s="15"/>
    </row>
    <row r="1286" spans="9:14">
      <c r="I1286" s="7"/>
      <c r="K1286" s="7"/>
      <c r="M1286" s="88"/>
      <c r="N1286" s="15"/>
    </row>
    <row r="1287" spans="9:14">
      <c r="I1287" s="7"/>
      <c r="K1287" s="7"/>
      <c r="M1287" s="88"/>
      <c r="N1287" s="15"/>
    </row>
    <row r="1288" spans="9:14">
      <c r="I1288" s="7"/>
      <c r="K1288" s="7"/>
      <c r="M1288" s="88"/>
      <c r="N1288" s="15"/>
    </row>
    <row r="1289" spans="9:14">
      <c r="I1289" s="7"/>
      <c r="K1289" s="7"/>
      <c r="M1289" s="88"/>
      <c r="N1289" s="15"/>
    </row>
    <row r="1290" spans="9:14">
      <c r="I1290" s="7"/>
      <c r="K1290" s="7"/>
      <c r="M1290" s="88"/>
      <c r="N1290" s="15"/>
    </row>
    <row r="1291" spans="9:14">
      <c r="I1291" s="7"/>
      <c r="K1291" s="7"/>
      <c r="M1291" s="88"/>
      <c r="N1291" s="15"/>
    </row>
    <row r="1292" spans="9:14">
      <c r="I1292" s="7"/>
      <c r="K1292" s="7"/>
      <c r="M1292" s="88"/>
      <c r="N1292" s="15"/>
    </row>
    <row r="1293" spans="9:14">
      <c r="I1293" s="7"/>
      <c r="K1293" s="7"/>
      <c r="M1293" s="88"/>
      <c r="N1293" s="15"/>
    </row>
    <row r="1294" spans="9:14">
      <c r="I1294" s="7"/>
      <c r="K1294" s="7"/>
      <c r="M1294" s="88"/>
      <c r="N1294" s="15"/>
    </row>
    <row r="1295" spans="9:14">
      <c r="I1295" s="7"/>
      <c r="K1295" s="7"/>
      <c r="M1295" s="88"/>
      <c r="N1295" s="15"/>
    </row>
    <row r="1296" spans="9:14">
      <c r="I1296" s="7"/>
      <c r="K1296" s="7"/>
      <c r="M1296" s="88"/>
      <c r="N1296" s="15"/>
    </row>
    <row r="1297" spans="9:14">
      <c r="I1297" s="7"/>
      <c r="K1297" s="7"/>
      <c r="M1297" s="88"/>
      <c r="N1297" s="15"/>
    </row>
    <row r="1298" spans="9:14">
      <c r="I1298" s="7"/>
      <c r="K1298" s="7"/>
      <c r="M1298" s="88"/>
      <c r="N1298" s="15"/>
    </row>
    <row r="1299" spans="9:14">
      <c r="I1299" s="7"/>
      <c r="K1299" s="7"/>
      <c r="M1299" s="88"/>
      <c r="N1299" s="15"/>
    </row>
    <row r="1300" spans="9:14">
      <c r="I1300" s="7"/>
      <c r="J1300" s="83"/>
      <c r="K1300" s="7"/>
      <c r="L1300" s="83"/>
      <c r="M1300" s="88"/>
      <c r="N1300" s="15"/>
    </row>
    <row r="1301" spans="9:14">
      <c r="I1301" s="7"/>
      <c r="J1301" s="83"/>
      <c r="K1301" s="7"/>
      <c r="L1301" s="83"/>
      <c r="M1301" s="88"/>
      <c r="N1301" s="15"/>
    </row>
    <row r="1302" spans="9:14">
      <c r="I1302" s="7"/>
      <c r="J1302" s="83"/>
      <c r="K1302" s="7"/>
      <c r="L1302" s="83"/>
      <c r="M1302" s="88"/>
      <c r="N1302" s="15"/>
    </row>
    <row r="1303" spans="9:14">
      <c r="I1303" s="7"/>
      <c r="J1303" s="83"/>
      <c r="K1303" s="7"/>
      <c r="L1303" s="83"/>
      <c r="M1303" s="88"/>
      <c r="N1303" s="15"/>
    </row>
    <row r="1304" spans="9:14">
      <c r="I1304" s="7"/>
      <c r="J1304" s="83"/>
      <c r="K1304" s="7"/>
      <c r="L1304" s="83"/>
      <c r="M1304" s="88"/>
      <c r="N1304" s="15"/>
    </row>
    <row r="1305" spans="9:14">
      <c r="I1305" s="7"/>
      <c r="J1305" s="83"/>
      <c r="K1305" s="7"/>
      <c r="L1305" s="83"/>
      <c r="M1305" s="88"/>
      <c r="N1305" s="15"/>
    </row>
    <row r="1306" spans="9:14">
      <c r="I1306" s="7"/>
      <c r="J1306" s="83"/>
      <c r="K1306" s="7"/>
      <c r="L1306" s="83"/>
      <c r="M1306" s="88"/>
      <c r="N1306" s="15"/>
    </row>
    <row r="1307" spans="9:14">
      <c r="I1307" s="7"/>
      <c r="K1307" s="7"/>
      <c r="M1307" s="88"/>
      <c r="N1307" s="15"/>
    </row>
    <row r="1308" spans="9:14">
      <c r="I1308" s="7"/>
      <c r="K1308" s="7"/>
      <c r="M1308" s="88"/>
      <c r="N1308" s="15"/>
    </row>
    <row r="1309" spans="9:14">
      <c r="I1309" s="7"/>
      <c r="K1309" s="7"/>
      <c r="M1309" s="88"/>
      <c r="N1309" s="15"/>
    </row>
    <row r="1310" spans="9:14">
      <c r="I1310" s="7"/>
      <c r="K1310" s="7"/>
      <c r="M1310" s="88"/>
      <c r="N1310" s="15"/>
    </row>
    <row r="1311" spans="9:14">
      <c r="I1311" s="7"/>
      <c r="K1311" s="7"/>
      <c r="M1311" s="88"/>
      <c r="N1311" s="15"/>
    </row>
    <row r="1312" spans="9:14">
      <c r="I1312" s="7"/>
      <c r="K1312" s="7"/>
      <c r="M1312" s="88"/>
      <c r="N1312" s="15"/>
    </row>
    <row r="1313" spans="9:14">
      <c r="I1313" s="7"/>
      <c r="K1313" s="7"/>
      <c r="M1313" s="88"/>
      <c r="N1313" s="15"/>
    </row>
    <row r="1314" spans="9:14">
      <c r="I1314" s="7"/>
      <c r="K1314" s="7"/>
      <c r="M1314" s="88"/>
      <c r="N1314" s="15"/>
    </row>
    <row r="1315" spans="9:14">
      <c r="I1315" s="7"/>
      <c r="K1315" s="7"/>
      <c r="M1315" s="88"/>
      <c r="N1315" s="15"/>
    </row>
    <row r="1316" spans="9:14">
      <c r="I1316" s="7"/>
      <c r="K1316" s="7"/>
      <c r="M1316" s="88"/>
      <c r="N1316" s="15"/>
    </row>
    <row r="1317" spans="9:14">
      <c r="I1317" s="7"/>
      <c r="K1317" s="7"/>
      <c r="M1317" s="88"/>
      <c r="N1317" s="15"/>
    </row>
    <row r="1318" spans="9:14">
      <c r="I1318" s="7"/>
      <c r="K1318" s="7"/>
      <c r="M1318" s="88"/>
      <c r="N1318" s="15"/>
    </row>
    <row r="1319" spans="9:14">
      <c r="I1319" s="7"/>
      <c r="K1319" s="7"/>
      <c r="M1319" s="88"/>
      <c r="N1319" s="15"/>
    </row>
    <row r="1320" spans="9:14">
      <c r="I1320" s="7"/>
      <c r="K1320" s="7"/>
      <c r="M1320" s="88"/>
      <c r="N1320" s="15"/>
    </row>
    <row r="1321" spans="9:14">
      <c r="I1321" s="7"/>
      <c r="K1321" s="7"/>
      <c r="M1321" s="88"/>
      <c r="N1321" s="15"/>
    </row>
    <row r="1322" spans="9:14">
      <c r="I1322" s="7"/>
      <c r="K1322" s="7"/>
      <c r="M1322" s="88"/>
      <c r="N1322" s="15"/>
    </row>
    <row r="1323" spans="9:14">
      <c r="I1323" s="7"/>
      <c r="K1323" s="7"/>
      <c r="M1323" s="88"/>
      <c r="N1323" s="15"/>
    </row>
    <row r="1324" spans="9:14">
      <c r="I1324" s="7"/>
      <c r="K1324" s="7"/>
      <c r="M1324" s="88"/>
      <c r="N1324" s="15"/>
    </row>
    <row r="1325" spans="9:14">
      <c r="I1325" s="7"/>
      <c r="K1325" s="7"/>
      <c r="M1325" s="88"/>
      <c r="N1325" s="15"/>
    </row>
    <row r="1326" spans="9:14">
      <c r="I1326" s="7"/>
      <c r="K1326" s="7"/>
      <c r="M1326" s="88"/>
      <c r="N1326" s="15"/>
    </row>
    <row r="1327" spans="9:14">
      <c r="I1327" s="7"/>
      <c r="K1327" s="7"/>
      <c r="M1327" s="88"/>
      <c r="N1327" s="15"/>
    </row>
    <row r="1328" spans="9:14">
      <c r="I1328" s="7"/>
      <c r="K1328" s="7"/>
      <c r="M1328" s="88"/>
      <c r="N1328" s="15"/>
    </row>
    <row r="1329" spans="9:14">
      <c r="I1329" s="7"/>
      <c r="K1329" s="7"/>
      <c r="M1329" s="88"/>
      <c r="N1329" s="15"/>
    </row>
    <row r="1330" spans="9:14">
      <c r="I1330" s="7"/>
      <c r="K1330" s="7"/>
      <c r="M1330" s="88"/>
      <c r="N1330" s="15"/>
    </row>
    <row r="1331" spans="9:14">
      <c r="I1331" s="7"/>
      <c r="K1331" s="7"/>
      <c r="M1331" s="88"/>
      <c r="N1331" s="15"/>
    </row>
    <row r="1332" spans="9:14">
      <c r="I1332" s="7"/>
      <c r="K1332" s="7"/>
      <c r="M1332" s="88"/>
      <c r="N1332" s="15"/>
    </row>
    <row r="1333" spans="9:14">
      <c r="I1333" s="7"/>
      <c r="K1333" s="7"/>
      <c r="M1333" s="88"/>
      <c r="N1333" s="15"/>
    </row>
    <row r="1334" spans="9:14">
      <c r="I1334" s="7"/>
      <c r="K1334" s="7"/>
      <c r="M1334" s="88"/>
      <c r="N1334" s="15"/>
    </row>
    <row r="1335" spans="9:14">
      <c r="I1335" s="7"/>
      <c r="K1335" s="7"/>
      <c r="M1335" s="88"/>
      <c r="N1335" s="15"/>
    </row>
    <row r="1336" spans="9:14">
      <c r="I1336" s="7"/>
      <c r="K1336" s="7"/>
      <c r="M1336" s="88"/>
      <c r="N1336" s="15"/>
    </row>
    <row r="1337" spans="9:14">
      <c r="I1337" s="7"/>
      <c r="K1337" s="7"/>
      <c r="M1337" s="88"/>
      <c r="N1337" s="15"/>
    </row>
    <row r="1338" spans="9:14">
      <c r="I1338" s="7"/>
      <c r="K1338" s="7"/>
      <c r="M1338" s="88"/>
      <c r="N1338" s="15"/>
    </row>
    <row r="1339" spans="9:14">
      <c r="I1339" s="7"/>
      <c r="K1339" s="7"/>
      <c r="M1339" s="88"/>
      <c r="N1339" s="15"/>
    </row>
    <row r="1340" spans="9:14">
      <c r="I1340" s="7"/>
      <c r="K1340" s="7"/>
      <c r="M1340" s="88"/>
      <c r="N1340" s="15"/>
    </row>
    <row r="1341" spans="9:14">
      <c r="I1341" s="7"/>
      <c r="K1341" s="7"/>
      <c r="M1341" s="88"/>
      <c r="N1341" s="15"/>
    </row>
    <row r="1342" spans="9:14">
      <c r="I1342" s="7"/>
      <c r="K1342" s="7"/>
      <c r="M1342" s="88"/>
      <c r="N1342" s="15"/>
    </row>
    <row r="1343" spans="9:14">
      <c r="I1343" s="7"/>
      <c r="J1343" s="83"/>
      <c r="K1343" s="7"/>
      <c r="L1343" s="83"/>
      <c r="M1343" s="88"/>
      <c r="N1343" s="15"/>
    </row>
    <row r="1344" spans="9:14">
      <c r="I1344" s="7"/>
      <c r="J1344" s="83"/>
      <c r="K1344" s="7"/>
      <c r="L1344" s="83"/>
      <c r="M1344" s="88"/>
      <c r="N1344" s="15"/>
    </row>
    <row r="1345" spans="9:14">
      <c r="I1345" s="7"/>
      <c r="K1345" s="7"/>
      <c r="M1345" s="88"/>
      <c r="N1345" s="15"/>
    </row>
    <row r="1346" spans="9:14">
      <c r="I1346" s="7"/>
      <c r="K1346" s="7"/>
      <c r="M1346" s="88"/>
      <c r="N1346" s="15"/>
    </row>
    <row r="1347" spans="9:14">
      <c r="I1347" s="7"/>
      <c r="K1347" s="7"/>
      <c r="M1347" s="88"/>
      <c r="N1347" s="15"/>
    </row>
    <row r="1348" spans="9:14">
      <c r="I1348" s="7"/>
      <c r="K1348" s="7"/>
      <c r="M1348" s="88"/>
      <c r="N1348" s="15"/>
    </row>
    <row r="1349" spans="9:14">
      <c r="I1349" s="7"/>
      <c r="J1349" s="83"/>
      <c r="K1349" s="7"/>
      <c r="L1349" s="83"/>
      <c r="M1349" s="88"/>
      <c r="N1349" s="15"/>
    </row>
    <row r="1350" spans="9:14">
      <c r="I1350" s="7"/>
      <c r="K1350" s="7"/>
      <c r="M1350" s="88"/>
      <c r="N1350" s="15"/>
    </row>
    <row r="1351" spans="9:14">
      <c r="I1351" s="7"/>
      <c r="K1351" s="7"/>
      <c r="M1351" s="88"/>
      <c r="N1351" s="15"/>
    </row>
    <row r="1352" spans="9:14">
      <c r="I1352" s="7"/>
      <c r="K1352" s="7"/>
      <c r="M1352" s="88"/>
      <c r="N1352" s="15"/>
    </row>
    <row r="1353" spans="9:14">
      <c r="I1353" s="7"/>
      <c r="K1353" s="7"/>
      <c r="M1353" s="88"/>
      <c r="N1353" s="15"/>
    </row>
    <row r="1354" spans="9:14">
      <c r="I1354" s="7"/>
      <c r="K1354" s="7"/>
      <c r="M1354" s="88"/>
      <c r="N1354" s="15"/>
    </row>
    <row r="1355" spans="9:14">
      <c r="I1355" s="7"/>
      <c r="K1355" s="7"/>
      <c r="M1355" s="88"/>
      <c r="N1355" s="15"/>
    </row>
    <row r="1356" spans="9:14">
      <c r="I1356" s="7"/>
      <c r="J1356" s="83"/>
      <c r="K1356" s="7"/>
      <c r="L1356" s="83"/>
      <c r="M1356" s="88"/>
      <c r="N1356" s="15"/>
    </row>
    <row r="1357" spans="9:14">
      <c r="I1357" s="7"/>
      <c r="J1357" s="83"/>
      <c r="K1357" s="7"/>
      <c r="L1357" s="83"/>
      <c r="M1357" s="88"/>
      <c r="N1357" s="15"/>
    </row>
    <row r="1358" spans="9:14">
      <c r="I1358" s="7"/>
      <c r="J1358" s="83"/>
      <c r="K1358" s="7"/>
      <c r="L1358" s="83"/>
      <c r="M1358" s="88"/>
      <c r="N1358" s="15"/>
    </row>
    <row r="1359" spans="9:14">
      <c r="I1359" s="7"/>
      <c r="J1359" s="83"/>
      <c r="K1359" s="7"/>
      <c r="L1359" s="83"/>
      <c r="M1359" s="88"/>
      <c r="N1359" s="15"/>
    </row>
    <row r="1360" spans="9:14">
      <c r="I1360" s="7"/>
      <c r="J1360" s="83"/>
      <c r="K1360" s="7"/>
      <c r="L1360" s="83"/>
      <c r="M1360" s="88"/>
      <c r="N1360" s="15"/>
    </row>
    <row r="1361" spans="9:14">
      <c r="I1361" s="7"/>
      <c r="J1361" s="83"/>
      <c r="K1361" s="7"/>
      <c r="L1361" s="83"/>
      <c r="M1361" s="88"/>
      <c r="N1361" s="15"/>
    </row>
    <row r="1362" spans="9:14">
      <c r="I1362" s="7"/>
      <c r="J1362" s="83"/>
      <c r="K1362" s="7"/>
      <c r="L1362" s="83"/>
      <c r="M1362" s="88"/>
      <c r="N1362" s="15"/>
    </row>
    <row r="1363" spans="9:14">
      <c r="I1363" s="7"/>
      <c r="J1363" s="83"/>
      <c r="K1363" s="7"/>
      <c r="L1363" s="83"/>
      <c r="M1363" s="88"/>
      <c r="N1363" s="15"/>
    </row>
    <row r="1364" spans="9:14">
      <c r="I1364" s="7"/>
      <c r="J1364" s="83"/>
      <c r="K1364" s="7"/>
      <c r="L1364" s="83"/>
      <c r="M1364" s="88"/>
      <c r="N1364" s="15"/>
    </row>
    <row r="1365" spans="9:14">
      <c r="I1365" s="7"/>
      <c r="K1365" s="7"/>
      <c r="M1365" s="88"/>
      <c r="N1365" s="15"/>
    </row>
    <row r="1366" spans="9:14">
      <c r="I1366" s="7"/>
      <c r="K1366" s="7"/>
      <c r="M1366" s="88"/>
      <c r="N1366" s="15"/>
    </row>
    <row r="1367" spans="9:14">
      <c r="I1367" s="7"/>
      <c r="K1367" s="7"/>
      <c r="M1367" s="88"/>
      <c r="N1367" s="15"/>
    </row>
    <row r="1368" spans="9:14">
      <c r="I1368" s="7"/>
      <c r="J1368" s="83"/>
      <c r="K1368" s="7"/>
      <c r="L1368" s="83"/>
      <c r="M1368" s="88"/>
      <c r="N1368" s="15"/>
    </row>
    <row r="1369" spans="9:14">
      <c r="I1369" s="7"/>
      <c r="J1369" s="83"/>
      <c r="K1369" s="7"/>
      <c r="L1369" s="83"/>
      <c r="M1369" s="88"/>
      <c r="N1369" s="15"/>
    </row>
    <row r="1370" spans="9:14">
      <c r="I1370" s="7"/>
      <c r="J1370" s="83"/>
      <c r="K1370" s="7"/>
      <c r="L1370" s="83"/>
      <c r="M1370" s="88"/>
      <c r="N1370" s="15"/>
    </row>
    <row r="1371" spans="9:14">
      <c r="I1371" s="7"/>
      <c r="J1371" s="83"/>
      <c r="K1371" s="7"/>
      <c r="L1371" s="83"/>
      <c r="M1371" s="88"/>
      <c r="N1371" s="15"/>
    </row>
    <row r="1372" spans="9:14">
      <c r="I1372" s="7"/>
      <c r="K1372" s="7"/>
      <c r="M1372" s="88"/>
      <c r="N1372" s="15"/>
    </row>
    <row r="1373" spans="9:14">
      <c r="I1373" s="7"/>
      <c r="K1373" s="7"/>
      <c r="M1373" s="88"/>
      <c r="N1373" s="15"/>
    </row>
    <row r="1374" spans="9:14">
      <c r="I1374" s="7"/>
      <c r="K1374" s="7"/>
      <c r="M1374" s="88"/>
      <c r="N1374" s="15"/>
    </row>
    <row r="1375" spans="9:14">
      <c r="I1375" s="7"/>
      <c r="K1375" s="7"/>
      <c r="M1375" s="88"/>
      <c r="N1375" s="15"/>
    </row>
    <row r="1376" spans="9:14">
      <c r="I1376" s="7"/>
      <c r="K1376" s="7"/>
      <c r="M1376" s="88"/>
      <c r="N1376" s="15"/>
    </row>
    <row r="1377" spans="9:14">
      <c r="I1377" s="7"/>
      <c r="K1377" s="7"/>
      <c r="M1377" s="88"/>
      <c r="N1377" s="15"/>
    </row>
    <row r="1378" spans="9:14">
      <c r="I1378" s="7"/>
      <c r="K1378" s="7"/>
      <c r="M1378" s="88"/>
      <c r="N1378" s="15"/>
    </row>
    <row r="1379" spans="9:14">
      <c r="I1379" s="7"/>
      <c r="K1379" s="7"/>
      <c r="M1379" s="88"/>
      <c r="N1379" s="15"/>
    </row>
    <row r="1380" spans="9:14">
      <c r="I1380" s="7"/>
      <c r="K1380" s="7"/>
      <c r="M1380" s="88"/>
      <c r="N1380" s="15"/>
    </row>
    <row r="1381" spans="9:14">
      <c r="I1381" s="7"/>
      <c r="K1381" s="7"/>
      <c r="M1381" s="88"/>
      <c r="N1381" s="15"/>
    </row>
    <row r="1382" spans="9:14">
      <c r="I1382" s="7"/>
      <c r="K1382" s="7"/>
      <c r="M1382" s="88"/>
      <c r="N1382" s="15"/>
    </row>
    <row r="1383" spans="9:14">
      <c r="I1383" s="7"/>
      <c r="K1383" s="7"/>
      <c r="M1383" s="88"/>
      <c r="N1383" s="15"/>
    </row>
    <row r="1384" spans="9:14">
      <c r="I1384" s="7"/>
      <c r="K1384" s="7"/>
      <c r="M1384" s="88"/>
      <c r="N1384" s="15"/>
    </row>
    <row r="1385" spans="9:14">
      <c r="I1385" s="7"/>
      <c r="K1385" s="7"/>
      <c r="M1385" s="88"/>
      <c r="N1385" s="15"/>
    </row>
    <row r="1386" spans="9:14">
      <c r="I1386" s="7"/>
      <c r="K1386" s="7"/>
      <c r="M1386" s="88"/>
      <c r="N1386" s="15"/>
    </row>
    <row r="1387" spans="9:14">
      <c r="I1387" s="7"/>
      <c r="K1387" s="7"/>
      <c r="M1387" s="88"/>
      <c r="N1387" s="15"/>
    </row>
    <row r="1388" spans="9:14">
      <c r="I1388" s="7"/>
      <c r="K1388" s="7"/>
      <c r="M1388" s="88"/>
      <c r="N1388" s="15"/>
    </row>
    <row r="1389" spans="9:14">
      <c r="I1389" s="7"/>
      <c r="K1389" s="7"/>
      <c r="M1389" s="88"/>
      <c r="N1389" s="15"/>
    </row>
    <row r="1390" spans="9:14">
      <c r="I1390" s="7"/>
      <c r="K1390" s="7"/>
      <c r="M1390" s="88"/>
      <c r="N1390" s="15"/>
    </row>
    <row r="1391" spans="9:14">
      <c r="I1391" s="7"/>
      <c r="K1391" s="7"/>
      <c r="M1391" s="88"/>
      <c r="N1391" s="15"/>
    </row>
    <row r="1392" spans="9:14">
      <c r="I1392" s="7"/>
      <c r="K1392" s="7"/>
      <c r="M1392" s="88"/>
      <c r="N1392" s="15"/>
    </row>
    <row r="1393" spans="9:14">
      <c r="I1393" s="7"/>
      <c r="K1393" s="7"/>
      <c r="M1393" s="88"/>
      <c r="N1393" s="15"/>
    </row>
    <row r="1394" spans="9:14">
      <c r="I1394" s="7"/>
      <c r="K1394" s="7"/>
      <c r="M1394" s="88"/>
      <c r="N1394" s="15"/>
    </row>
    <row r="1395" spans="9:14">
      <c r="I1395" s="7"/>
      <c r="K1395" s="7"/>
      <c r="M1395" s="88"/>
      <c r="N1395" s="15"/>
    </row>
    <row r="1396" spans="9:14">
      <c r="I1396" s="7"/>
      <c r="K1396" s="7"/>
      <c r="M1396" s="88"/>
      <c r="N1396" s="15"/>
    </row>
    <row r="1397" spans="9:14">
      <c r="I1397" s="7"/>
      <c r="K1397" s="7"/>
      <c r="M1397" s="88"/>
      <c r="N1397" s="15"/>
    </row>
    <row r="1398" spans="9:14">
      <c r="I1398" s="7"/>
      <c r="K1398" s="7"/>
      <c r="M1398" s="88"/>
      <c r="N1398" s="15"/>
    </row>
    <row r="1399" spans="9:14">
      <c r="I1399" s="7"/>
      <c r="K1399" s="7"/>
      <c r="M1399" s="88"/>
      <c r="N1399" s="15"/>
    </row>
    <row r="1400" spans="9:14">
      <c r="I1400" s="7"/>
      <c r="K1400" s="7"/>
      <c r="M1400" s="88"/>
      <c r="N1400" s="15"/>
    </row>
    <row r="1401" spans="9:14">
      <c r="I1401" s="7"/>
      <c r="K1401" s="7"/>
      <c r="M1401" s="88"/>
      <c r="N1401" s="15"/>
    </row>
    <row r="1402" spans="9:14">
      <c r="I1402" s="7"/>
      <c r="K1402" s="7"/>
      <c r="M1402" s="88"/>
      <c r="N1402" s="15"/>
    </row>
    <row r="1403" spans="9:14">
      <c r="I1403" s="7"/>
      <c r="K1403" s="7"/>
      <c r="M1403" s="88"/>
      <c r="N1403" s="15"/>
    </row>
    <row r="1404" spans="9:14">
      <c r="I1404" s="7"/>
      <c r="K1404" s="7"/>
      <c r="M1404" s="88"/>
      <c r="N1404" s="15"/>
    </row>
    <row r="1405" spans="9:14">
      <c r="I1405" s="7"/>
      <c r="K1405" s="7"/>
      <c r="M1405" s="88"/>
      <c r="N1405" s="15"/>
    </row>
    <row r="1406" spans="9:14">
      <c r="I1406" s="7"/>
      <c r="K1406" s="7"/>
      <c r="M1406" s="88"/>
      <c r="N1406" s="15"/>
    </row>
    <row r="1407" spans="9:14">
      <c r="I1407" s="7"/>
      <c r="K1407" s="7"/>
      <c r="M1407" s="88"/>
      <c r="N1407" s="15"/>
    </row>
    <row r="1408" spans="9:14">
      <c r="I1408" s="7"/>
      <c r="K1408" s="7"/>
      <c r="M1408" s="88"/>
      <c r="N1408" s="15"/>
    </row>
    <row r="1409" spans="2:14">
      <c r="I1409" s="7"/>
      <c r="K1409" s="7"/>
      <c r="M1409" s="88"/>
      <c r="N1409" s="15"/>
    </row>
    <row r="1410" spans="2:14">
      <c r="I1410" s="7"/>
      <c r="K1410" s="7"/>
      <c r="M1410" s="88"/>
      <c r="N1410" s="15"/>
    </row>
    <row r="1411" spans="2:14">
      <c r="B1411" s="81"/>
      <c r="C1411" s="81"/>
      <c r="D1411" s="81"/>
      <c r="E1411" s="81"/>
      <c r="F1411" s="81"/>
      <c r="G1411" s="81"/>
      <c r="H1411" s="81"/>
      <c r="I1411" s="81"/>
      <c r="K1411" s="81"/>
      <c r="M1411" s="88"/>
      <c r="N1411" s="15"/>
    </row>
    <row r="1412" spans="2:14">
      <c r="I1412" s="7"/>
      <c r="K1412" s="7"/>
      <c r="M1412" s="88"/>
      <c r="N1412" s="15"/>
    </row>
    <row r="1413" spans="2:14">
      <c r="I1413" s="7"/>
      <c r="K1413" s="7"/>
      <c r="M1413" s="88"/>
      <c r="N1413" s="15"/>
    </row>
    <row r="1414" spans="2:14">
      <c r="B1414" s="82"/>
      <c r="C1414" s="82"/>
      <c r="D1414" s="82"/>
      <c r="E1414" s="82"/>
      <c r="F1414" s="82"/>
      <c r="G1414" s="82"/>
      <c r="H1414" s="82"/>
      <c r="I1414" s="89"/>
      <c r="J1414" s="83"/>
      <c r="K1414" s="89"/>
      <c r="L1414" s="25"/>
      <c r="M1414" s="88"/>
      <c r="N1414" s="15"/>
    </row>
    <row r="1415" spans="2:14">
      <c r="B1415" s="82"/>
      <c r="C1415" s="82"/>
      <c r="D1415" s="82"/>
      <c r="E1415" s="82"/>
      <c r="F1415" s="82"/>
      <c r="G1415" s="82"/>
      <c r="H1415" s="82"/>
      <c r="I1415" s="89"/>
      <c r="J1415" s="83"/>
      <c r="K1415" s="89"/>
      <c r="L1415" s="25"/>
      <c r="M1415" s="88"/>
      <c r="N1415" s="15"/>
    </row>
    <row r="1416" spans="2:14">
      <c r="B1416" s="81"/>
      <c r="C1416" s="81"/>
      <c r="D1416" s="81"/>
      <c r="E1416" s="81"/>
      <c r="F1416" s="81"/>
      <c r="G1416" s="81"/>
      <c r="H1416" s="81"/>
      <c r="I1416" s="81"/>
      <c r="K1416" s="81"/>
      <c r="M1416" s="88"/>
      <c r="N1416" s="15"/>
    </row>
    <row r="1417" spans="2:14">
      <c r="B1417" s="81"/>
      <c r="C1417" s="81"/>
      <c r="D1417" s="81"/>
      <c r="E1417" s="81"/>
      <c r="F1417" s="81"/>
      <c r="G1417" s="81"/>
      <c r="H1417" s="81"/>
      <c r="I1417" s="81"/>
      <c r="K1417" s="81"/>
      <c r="M1417" s="88"/>
      <c r="N1417" s="15"/>
    </row>
    <row r="1418" spans="2:14">
      <c r="B1418" s="81"/>
      <c r="C1418" s="81"/>
      <c r="D1418" s="81"/>
      <c r="E1418" s="81"/>
      <c r="F1418" s="81"/>
      <c r="G1418" s="81"/>
      <c r="H1418" s="81"/>
      <c r="I1418" s="81"/>
      <c r="K1418" s="81"/>
      <c r="M1418" s="88"/>
      <c r="N1418" s="15"/>
    </row>
    <row r="1419" spans="2:14">
      <c r="I1419" s="7"/>
      <c r="K1419" s="7"/>
      <c r="M1419" s="88"/>
      <c r="N1419" s="15"/>
    </row>
    <row r="1420" spans="2:14">
      <c r="I1420" s="7"/>
      <c r="K1420" s="7"/>
      <c r="M1420" s="88"/>
      <c r="N1420" s="15"/>
    </row>
    <row r="1421" spans="2:14">
      <c r="I1421" s="7"/>
      <c r="K1421" s="7"/>
      <c r="M1421" s="88"/>
      <c r="N1421" s="15"/>
    </row>
    <row r="1422" spans="2:14">
      <c r="I1422" s="7"/>
      <c r="K1422" s="7"/>
      <c r="M1422" s="88"/>
      <c r="N1422" s="15"/>
    </row>
    <row r="1423" spans="2:14">
      <c r="I1423" s="7"/>
      <c r="J1423" s="83"/>
      <c r="K1423" s="7"/>
      <c r="L1423" s="83"/>
      <c r="M1423" s="88"/>
      <c r="N1423" s="15"/>
    </row>
    <row r="1424" spans="2:14">
      <c r="I1424" s="7"/>
      <c r="J1424" s="83"/>
      <c r="K1424" s="7"/>
      <c r="L1424" s="83"/>
      <c r="M1424" s="88"/>
      <c r="N1424" s="15"/>
    </row>
    <row r="1425" spans="9:14">
      <c r="I1425" s="7"/>
      <c r="J1425" s="83"/>
      <c r="K1425" s="7"/>
      <c r="L1425" s="83"/>
      <c r="M1425" s="88"/>
      <c r="N1425" s="15"/>
    </row>
    <row r="1426" spans="9:14">
      <c r="I1426" s="7"/>
      <c r="K1426" s="7"/>
      <c r="M1426" s="88"/>
      <c r="N1426" s="15"/>
    </row>
    <row r="1427" spans="9:14">
      <c r="I1427" s="7"/>
      <c r="K1427" s="7"/>
      <c r="M1427" s="88"/>
      <c r="N1427" s="15"/>
    </row>
    <row r="1428" spans="9:14">
      <c r="I1428" s="7"/>
      <c r="K1428" s="7"/>
      <c r="M1428" s="88"/>
      <c r="N1428" s="15"/>
    </row>
    <row r="1429" spans="9:14">
      <c r="I1429" s="7"/>
      <c r="K1429" s="7"/>
      <c r="M1429" s="88"/>
      <c r="N1429" s="15"/>
    </row>
    <row r="1430" spans="9:14">
      <c r="I1430" s="7"/>
      <c r="K1430" s="7"/>
      <c r="M1430" s="88"/>
      <c r="N1430" s="15"/>
    </row>
    <row r="1431" spans="9:14">
      <c r="I1431" s="7"/>
      <c r="K1431" s="7"/>
      <c r="M1431" s="88"/>
      <c r="N1431" s="15"/>
    </row>
    <row r="1432" spans="9:14">
      <c r="I1432" s="7"/>
      <c r="K1432" s="7"/>
      <c r="M1432" s="88"/>
      <c r="N1432" s="15"/>
    </row>
    <row r="1433" spans="9:14">
      <c r="I1433" s="7"/>
      <c r="K1433" s="7"/>
      <c r="M1433" s="88"/>
      <c r="N1433" s="15"/>
    </row>
    <row r="1434" spans="9:14">
      <c r="I1434" s="7"/>
      <c r="K1434" s="7"/>
      <c r="M1434" s="88"/>
      <c r="N1434" s="15"/>
    </row>
    <row r="1435" spans="9:14">
      <c r="I1435" s="7"/>
      <c r="K1435" s="7"/>
      <c r="M1435" s="88"/>
      <c r="N1435" s="15"/>
    </row>
    <row r="1436" spans="9:14">
      <c r="I1436" s="7"/>
      <c r="K1436" s="7"/>
      <c r="M1436" s="88"/>
      <c r="N1436" s="15"/>
    </row>
    <row r="1437" spans="9:14">
      <c r="I1437" s="7"/>
      <c r="K1437" s="7"/>
      <c r="M1437" s="88"/>
      <c r="N1437" s="15"/>
    </row>
    <row r="1438" spans="9:14">
      <c r="I1438" s="7"/>
      <c r="K1438" s="7"/>
      <c r="M1438" s="88"/>
      <c r="N1438" s="15"/>
    </row>
    <row r="1439" spans="9:14">
      <c r="I1439" s="7"/>
      <c r="K1439" s="7"/>
      <c r="M1439" s="88"/>
      <c r="N1439" s="15"/>
    </row>
    <row r="1440" spans="9:14">
      <c r="I1440" s="7"/>
      <c r="K1440" s="7"/>
      <c r="M1440" s="88"/>
      <c r="N1440" s="15"/>
    </row>
    <row r="1441" spans="9:14">
      <c r="I1441" s="7"/>
      <c r="K1441" s="7"/>
      <c r="M1441" s="88"/>
      <c r="N1441" s="15"/>
    </row>
    <row r="1442" spans="9:14">
      <c r="I1442" s="7"/>
      <c r="K1442" s="7"/>
      <c r="M1442" s="88"/>
      <c r="N1442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C1850"/>
  <sheetViews>
    <sheetView workbookViewId="0">
      <pane ySplit="1" topLeftCell="A1818" activePane="bottomLeft" state="frozen"/>
      <selection pane="bottomLeft" activeCell="A1851" sqref="A1851"/>
    </sheetView>
  </sheetViews>
  <sheetFormatPr defaultRowHeight="12.75"/>
  <cols>
    <col min="1" max="1" width="13.140625" style="14" customWidth="1"/>
    <col min="2" max="2" width="40" style="14" customWidth="1"/>
  </cols>
  <sheetData>
    <row r="1" spans="1:2" ht="51" customHeight="1" thickBot="1">
      <c r="A1" s="6" t="s">
        <v>1465</v>
      </c>
      <c r="B1" s="3" t="s">
        <v>1464</v>
      </c>
    </row>
    <row r="2" spans="1:2" ht="13.5" thickTop="1">
      <c r="A2" s="15">
        <v>1</v>
      </c>
      <c r="B2" s="14" t="s">
        <v>504</v>
      </c>
    </row>
    <row r="3" spans="1:2">
      <c r="A3" s="15">
        <v>2</v>
      </c>
      <c r="B3" s="20" t="s">
        <v>429</v>
      </c>
    </row>
    <row r="4" spans="1:2">
      <c r="A4" s="15">
        <v>3</v>
      </c>
      <c r="B4" s="14" t="s">
        <v>1202</v>
      </c>
    </row>
    <row r="5" spans="1:2">
      <c r="A5" s="15">
        <v>4</v>
      </c>
      <c r="B5" s="20" t="s">
        <v>505</v>
      </c>
    </row>
    <row r="6" spans="1:2">
      <c r="A6" s="15">
        <v>5</v>
      </c>
      <c r="B6" s="14" t="s">
        <v>506</v>
      </c>
    </row>
    <row r="7" spans="1:2">
      <c r="A7" s="15">
        <v>6</v>
      </c>
      <c r="B7" s="20" t="s">
        <v>507</v>
      </c>
    </row>
    <row r="8" spans="1:2">
      <c r="A8" s="15">
        <v>7</v>
      </c>
      <c r="B8" s="20" t="s">
        <v>508</v>
      </c>
    </row>
    <row r="9" spans="1:2">
      <c r="A9" s="15">
        <v>8</v>
      </c>
      <c r="B9" s="20" t="s">
        <v>509</v>
      </c>
    </row>
    <row r="10" spans="1:2">
      <c r="A10" s="15">
        <v>9</v>
      </c>
      <c r="B10" s="20" t="s">
        <v>1203</v>
      </c>
    </row>
    <row r="11" spans="1:2">
      <c r="A11" s="15">
        <v>10</v>
      </c>
      <c r="B11" s="20" t="s">
        <v>510</v>
      </c>
    </row>
    <row r="12" spans="1:2">
      <c r="A12" s="15">
        <v>11</v>
      </c>
      <c r="B12" s="20" t="s">
        <v>511</v>
      </c>
    </row>
    <row r="13" spans="1:2">
      <c r="A13" s="15">
        <v>12</v>
      </c>
      <c r="B13" s="20" t="s">
        <v>332</v>
      </c>
    </row>
    <row r="14" spans="1:2">
      <c r="A14" s="15">
        <v>13</v>
      </c>
      <c r="B14" s="20" t="s">
        <v>512</v>
      </c>
    </row>
    <row r="15" spans="1:2">
      <c r="A15" s="15">
        <v>14</v>
      </c>
      <c r="B15" s="20" t="s">
        <v>513</v>
      </c>
    </row>
    <row r="16" spans="1:2">
      <c r="A16" s="15">
        <v>15</v>
      </c>
      <c r="B16" s="20" t="s">
        <v>514</v>
      </c>
    </row>
    <row r="17" spans="1:2">
      <c r="A17" s="15">
        <v>16</v>
      </c>
      <c r="B17" s="20" t="s">
        <v>515</v>
      </c>
    </row>
    <row r="18" spans="1:2">
      <c r="A18" s="15">
        <v>17</v>
      </c>
      <c r="B18" s="20" t="s">
        <v>516</v>
      </c>
    </row>
    <row r="19" spans="1:2">
      <c r="A19" s="15">
        <v>18</v>
      </c>
      <c r="B19" s="20" t="s">
        <v>517</v>
      </c>
    </row>
    <row r="20" spans="1:2">
      <c r="A20" s="15">
        <v>19</v>
      </c>
      <c r="B20" s="20" t="s">
        <v>1204</v>
      </c>
    </row>
    <row r="21" spans="1:2">
      <c r="A21" s="15">
        <v>20</v>
      </c>
      <c r="B21" s="20" t="s">
        <v>460</v>
      </c>
    </row>
    <row r="22" spans="1:2">
      <c r="A22" s="15">
        <v>21</v>
      </c>
      <c r="B22" s="14" t="s">
        <v>518</v>
      </c>
    </row>
    <row r="23" spans="1:2">
      <c r="A23" s="15">
        <v>22</v>
      </c>
      <c r="B23" s="20" t="s">
        <v>519</v>
      </c>
    </row>
    <row r="24" spans="1:2">
      <c r="A24" s="15">
        <v>23</v>
      </c>
      <c r="B24" s="14" t="s">
        <v>520</v>
      </c>
    </row>
    <row r="25" spans="1:2">
      <c r="A25" s="15">
        <v>24</v>
      </c>
      <c r="B25" s="20" t="s">
        <v>454</v>
      </c>
    </row>
    <row r="26" spans="1:2">
      <c r="A26" s="15">
        <v>25</v>
      </c>
      <c r="B26" s="14" t="s">
        <v>521</v>
      </c>
    </row>
    <row r="27" spans="1:2">
      <c r="A27" s="15">
        <v>26</v>
      </c>
      <c r="B27" s="20" t="s">
        <v>488</v>
      </c>
    </row>
    <row r="28" spans="1:2">
      <c r="A28" s="15">
        <v>27</v>
      </c>
      <c r="B28" s="20" t="s">
        <v>522</v>
      </c>
    </row>
    <row r="29" spans="1:2">
      <c r="A29" s="15">
        <v>28</v>
      </c>
      <c r="B29" s="20" t="s">
        <v>472</v>
      </c>
    </row>
    <row r="30" spans="1:2">
      <c r="A30" s="15">
        <v>29</v>
      </c>
      <c r="B30" s="20" t="s">
        <v>43</v>
      </c>
    </row>
    <row r="31" spans="1:2">
      <c r="A31" s="15">
        <v>30</v>
      </c>
      <c r="B31" s="20" t="s">
        <v>44</v>
      </c>
    </row>
    <row r="32" spans="1:2">
      <c r="A32" s="15">
        <v>31</v>
      </c>
      <c r="B32" s="20" t="s">
        <v>1949</v>
      </c>
    </row>
    <row r="33" spans="1:2">
      <c r="A33" s="15">
        <v>32</v>
      </c>
      <c r="B33" s="20" t="s">
        <v>523</v>
      </c>
    </row>
    <row r="34" spans="1:2">
      <c r="A34" s="15">
        <v>33</v>
      </c>
      <c r="B34" s="20" t="s">
        <v>524</v>
      </c>
    </row>
    <row r="35" spans="1:2">
      <c r="A35" s="15">
        <v>34</v>
      </c>
      <c r="B35" s="14" t="s">
        <v>525</v>
      </c>
    </row>
    <row r="36" spans="1:2">
      <c r="A36" s="15">
        <v>35</v>
      </c>
      <c r="B36" s="20" t="s">
        <v>378</v>
      </c>
    </row>
    <row r="37" spans="1:2">
      <c r="A37" s="15">
        <v>36</v>
      </c>
      <c r="B37" s="20" t="s">
        <v>480</v>
      </c>
    </row>
    <row r="38" spans="1:2">
      <c r="A38" s="15">
        <v>37</v>
      </c>
      <c r="B38" s="14" t="s">
        <v>526</v>
      </c>
    </row>
    <row r="39" spans="1:2">
      <c r="A39" s="15">
        <v>38</v>
      </c>
      <c r="B39" s="20" t="s">
        <v>527</v>
      </c>
    </row>
    <row r="40" spans="1:2">
      <c r="A40" s="15">
        <v>39</v>
      </c>
      <c r="B40" s="20" t="s">
        <v>528</v>
      </c>
    </row>
    <row r="41" spans="1:2">
      <c r="A41" s="15">
        <v>40</v>
      </c>
      <c r="B41" s="20" t="s">
        <v>485</v>
      </c>
    </row>
    <row r="42" spans="1:2">
      <c r="A42" s="15">
        <v>41</v>
      </c>
      <c r="B42" s="20" t="s">
        <v>1416</v>
      </c>
    </row>
    <row r="43" spans="1:2">
      <c r="A43" s="15">
        <v>42</v>
      </c>
      <c r="B43" s="14" t="s">
        <v>1298</v>
      </c>
    </row>
    <row r="44" spans="1:2">
      <c r="A44" s="15">
        <v>43</v>
      </c>
      <c r="B44" s="14" t="s">
        <v>529</v>
      </c>
    </row>
    <row r="45" spans="1:2">
      <c r="A45" s="15">
        <v>44</v>
      </c>
      <c r="B45" s="20" t="s">
        <v>21</v>
      </c>
    </row>
    <row r="46" spans="1:2">
      <c r="A46" s="15">
        <v>45</v>
      </c>
      <c r="B46" s="20" t="s">
        <v>1299</v>
      </c>
    </row>
    <row r="47" spans="1:2">
      <c r="A47" s="15">
        <v>46</v>
      </c>
      <c r="B47" s="20" t="s">
        <v>18</v>
      </c>
    </row>
    <row r="48" spans="1:2">
      <c r="A48" s="15">
        <v>47</v>
      </c>
      <c r="B48" s="20" t="s">
        <v>1950</v>
      </c>
    </row>
    <row r="49" spans="1:2">
      <c r="A49" s="15">
        <v>48</v>
      </c>
      <c r="B49" s="20" t="s">
        <v>366</v>
      </c>
    </row>
    <row r="50" spans="1:2">
      <c r="A50" s="15">
        <v>49</v>
      </c>
      <c r="B50" s="20" t="s">
        <v>530</v>
      </c>
    </row>
    <row r="51" spans="1:2">
      <c r="A51" s="15">
        <v>50</v>
      </c>
      <c r="B51" s="20" t="s">
        <v>531</v>
      </c>
    </row>
    <row r="52" spans="1:2">
      <c r="A52" s="15">
        <v>51</v>
      </c>
      <c r="B52" s="20" t="s">
        <v>1391</v>
      </c>
    </row>
    <row r="53" spans="1:2">
      <c r="A53" s="15">
        <v>52</v>
      </c>
      <c r="B53" s="20" t="s">
        <v>1390</v>
      </c>
    </row>
    <row r="54" spans="1:2">
      <c r="A54" s="15">
        <v>53</v>
      </c>
      <c r="B54" s="20" t="s">
        <v>1951</v>
      </c>
    </row>
    <row r="55" spans="1:2">
      <c r="A55" s="15">
        <v>54</v>
      </c>
      <c r="B55" s="14" t="s">
        <v>532</v>
      </c>
    </row>
    <row r="56" spans="1:2">
      <c r="A56" s="15">
        <v>55</v>
      </c>
      <c r="B56" s="14" t="s">
        <v>533</v>
      </c>
    </row>
    <row r="57" spans="1:2">
      <c r="A57" s="15">
        <v>56</v>
      </c>
      <c r="B57" s="14" t="s">
        <v>534</v>
      </c>
    </row>
    <row r="58" spans="1:2">
      <c r="A58" s="15">
        <v>57</v>
      </c>
      <c r="B58" s="14" t="s">
        <v>535</v>
      </c>
    </row>
    <row r="59" spans="1:2">
      <c r="A59" s="15">
        <v>58</v>
      </c>
      <c r="B59" s="14" t="s">
        <v>1952</v>
      </c>
    </row>
    <row r="60" spans="1:2">
      <c r="A60" s="15">
        <v>59</v>
      </c>
      <c r="B60" s="14" t="s">
        <v>1300</v>
      </c>
    </row>
    <row r="61" spans="1:2">
      <c r="A61" s="15">
        <v>60</v>
      </c>
      <c r="B61" s="20" t="s">
        <v>536</v>
      </c>
    </row>
    <row r="62" spans="1:2">
      <c r="A62" s="15">
        <v>61</v>
      </c>
      <c r="B62" s="20" t="s">
        <v>537</v>
      </c>
    </row>
    <row r="63" spans="1:2">
      <c r="A63" s="15">
        <v>62</v>
      </c>
      <c r="B63" s="20" t="s">
        <v>1953</v>
      </c>
    </row>
    <row r="64" spans="1:2">
      <c r="A64" s="15">
        <v>63</v>
      </c>
      <c r="B64" s="20" t="s">
        <v>538</v>
      </c>
    </row>
    <row r="65" spans="1:2">
      <c r="A65" s="15">
        <v>64</v>
      </c>
      <c r="B65" s="20" t="s">
        <v>1301</v>
      </c>
    </row>
    <row r="66" spans="1:2">
      <c r="A66" s="15">
        <v>65</v>
      </c>
      <c r="B66" s="20" t="s">
        <v>539</v>
      </c>
    </row>
    <row r="67" spans="1:2">
      <c r="A67" s="15">
        <v>66</v>
      </c>
      <c r="B67" s="20" t="s">
        <v>540</v>
      </c>
    </row>
    <row r="68" spans="1:2">
      <c r="A68" s="15">
        <v>67</v>
      </c>
      <c r="B68" s="20" t="s">
        <v>541</v>
      </c>
    </row>
    <row r="69" spans="1:2">
      <c r="A69" s="15">
        <v>68</v>
      </c>
      <c r="B69" s="14" t="s">
        <v>542</v>
      </c>
    </row>
    <row r="70" spans="1:2">
      <c r="A70" s="15">
        <v>69</v>
      </c>
      <c r="B70" s="20" t="s">
        <v>45</v>
      </c>
    </row>
    <row r="71" spans="1:2">
      <c r="A71" s="15">
        <v>70</v>
      </c>
      <c r="B71" s="20" t="s">
        <v>381</v>
      </c>
    </row>
    <row r="72" spans="1:2">
      <c r="A72" s="15">
        <v>71</v>
      </c>
      <c r="B72" s="20" t="s">
        <v>418</v>
      </c>
    </row>
    <row r="73" spans="1:2">
      <c r="A73" s="15">
        <v>72</v>
      </c>
      <c r="B73" s="20" t="s">
        <v>46</v>
      </c>
    </row>
    <row r="74" spans="1:2">
      <c r="A74" s="15">
        <v>73</v>
      </c>
      <c r="B74" s="20" t="s">
        <v>20</v>
      </c>
    </row>
    <row r="75" spans="1:2">
      <c r="A75" s="15">
        <v>74</v>
      </c>
      <c r="B75" s="20" t="s">
        <v>47</v>
      </c>
    </row>
    <row r="76" spans="1:2">
      <c r="A76" s="15">
        <v>75</v>
      </c>
      <c r="B76" s="20" t="s">
        <v>1954</v>
      </c>
    </row>
    <row r="77" spans="1:2">
      <c r="A77" s="15">
        <v>76</v>
      </c>
      <c r="B77" s="20" t="s">
        <v>543</v>
      </c>
    </row>
    <row r="78" spans="1:2">
      <c r="A78" s="15">
        <v>77</v>
      </c>
      <c r="B78" s="20" t="s">
        <v>544</v>
      </c>
    </row>
    <row r="79" spans="1:2">
      <c r="A79" s="15">
        <v>78</v>
      </c>
      <c r="B79" s="20" t="s">
        <v>545</v>
      </c>
    </row>
    <row r="80" spans="1:2">
      <c r="A80" s="15">
        <v>79</v>
      </c>
      <c r="B80" s="20" t="s">
        <v>546</v>
      </c>
    </row>
    <row r="81" spans="1:2">
      <c r="A81" s="15">
        <v>80</v>
      </c>
      <c r="B81" s="20" t="s">
        <v>1955</v>
      </c>
    </row>
    <row r="82" spans="1:2">
      <c r="A82" s="15">
        <v>81</v>
      </c>
      <c r="B82" s="20" t="s">
        <v>547</v>
      </c>
    </row>
    <row r="83" spans="1:2">
      <c r="A83" s="15">
        <v>82</v>
      </c>
      <c r="B83" s="20" t="s">
        <v>548</v>
      </c>
    </row>
    <row r="84" spans="1:2">
      <c r="A84" s="15">
        <v>83</v>
      </c>
      <c r="B84" s="14" t="s">
        <v>550</v>
      </c>
    </row>
    <row r="85" spans="1:2">
      <c r="A85" s="15">
        <v>84</v>
      </c>
      <c r="B85" s="14" t="s">
        <v>1956</v>
      </c>
    </row>
    <row r="86" spans="1:2">
      <c r="A86" s="15">
        <v>85</v>
      </c>
      <c r="B86" s="20" t="s">
        <v>549</v>
      </c>
    </row>
    <row r="87" spans="1:2">
      <c r="A87" s="15">
        <v>86</v>
      </c>
      <c r="B87" s="20" t="s">
        <v>22</v>
      </c>
    </row>
    <row r="88" spans="1:2">
      <c r="A88" s="15">
        <v>87</v>
      </c>
      <c r="B88" s="20" t="s">
        <v>1205</v>
      </c>
    </row>
    <row r="89" spans="1:2">
      <c r="A89" s="15">
        <v>88</v>
      </c>
      <c r="B89" s="20" t="s">
        <v>49</v>
      </c>
    </row>
    <row r="90" spans="1:2">
      <c r="A90" s="15">
        <v>89</v>
      </c>
      <c r="B90" s="20" t="s">
        <v>341</v>
      </c>
    </row>
    <row r="91" spans="1:2">
      <c r="A91" s="15">
        <v>90</v>
      </c>
      <c r="B91" s="20" t="s">
        <v>48</v>
      </c>
    </row>
    <row r="92" spans="1:2">
      <c r="A92" s="15">
        <v>91</v>
      </c>
      <c r="B92" s="20" t="s">
        <v>50</v>
      </c>
    </row>
    <row r="93" spans="1:2">
      <c r="A93" s="15">
        <v>92</v>
      </c>
      <c r="B93" s="20" t="s">
        <v>51</v>
      </c>
    </row>
    <row r="94" spans="1:2">
      <c r="A94" s="15">
        <v>93</v>
      </c>
      <c r="B94" s="20" t="s">
        <v>401</v>
      </c>
    </row>
    <row r="95" spans="1:2">
      <c r="A95" s="15">
        <v>94</v>
      </c>
      <c r="B95" s="20" t="s">
        <v>551</v>
      </c>
    </row>
    <row r="96" spans="1:2">
      <c r="A96" s="15">
        <v>95</v>
      </c>
      <c r="B96" s="20" t="s">
        <v>23</v>
      </c>
    </row>
    <row r="97" spans="1:2">
      <c r="A97" s="15">
        <v>96</v>
      </c>
      <c r="B97" s="20" t="s">
        <v>1957</v>
      </c>
    </row>
    <row r="98" spans="1:2">
      <c r="A98" s="15">
        <v>97</v>
      </c>
      <c r="B98" s="20" t="s">
        <v>1206</v>
      </c>
    </row>
    <row r="99" spans="1:2">
      <c r="A99" s="15">
        <v>98</v>
      </c>
      <c r="B99" s="20" t="s">
        <v>552</v>
      </c>
    </row>
    <row r="100" spans="1:2">
      <c r="A100" s="15">
        <v>99</v>
      </c>
      <c r="B100" s="20" t="s">
        <v>403</v>
      </c>
    </row>
    <row r="101" spans="1:2">
      <c r="A101" s="15">
        <v>100</v>
      </c>
      <c r="B101" s="20" t="s">
        <v>1417</v>
      </c>
    </row>
    <row r="102" spans="1:2">
      <c r="A102" s="15">
        <v>101</v>
      </c>
      <c r="B102" s="20" t="s">
        <v>1419</v>
      </c>
    </row>
    <row r="103" spans="1:2">
      <c r="A103" s="15">
        <v>102</v>
      </c>
      <c r="B103" s="20" t="s">
        <v>1418</v>
      </c>
    </row>
    <row r="104" spans="1:2">
      <c r="A104" s="15">
        <v>103</v>
      </c>
      <c r="B104" s="20" t="s">
        <v>1958</v>
      </c>
    </row>
    <row r="105" spans="1:2">
      <c r="A105" s="15">
        <v>104</v>
      </c>
      <c r="B105" s="14" t="s">
        <v>553</v>
      </c>
    </row>
    <row r="106" spans="1:2">
      <c r="A106" s="15">
        <v>105</v>
      </c>
      <c r="B106" s="14" t="s">
        <v>1959</v>
      </c>
    </row>
    <row r="107" spans="1:2">
      <c r="A107" s="15">
        <v>106</v>
      </c>
      <c r="B107" s="20" t="s">
        <v>554</v>
      </c>
    </row>
    <row r="108" spans="1:2">
      <c r="A108" s="15">
        <v>107</v>
      </c>
      <c r="B108" s="20" t="s">
        <v>1407</v>
      </c>
    </row>
    <row r="109" spans="1:2">
      <c r="A109" s="15">
        <v>108</v>
      </c>
      <c r="B109" s="20" t="s">
        <v>1960</v>
      </c>
    </row>
    <row r="110" spans="1:2">
      <c r="A110" s="15">
        <v>109</v>
      </c>
      <c r="B110" s="20" t="s">
        <v>555</v>
      </c>
    </row>
    <row r="111" spans="1:2">
      <c r="A111" s="15">
        <v>110</v>
      </c>
      <c r="B111" s="20" t="s">
        <v>363</v>
      </c>
    </row>
    <row r="112" spans="1:2">
      <c r="A112" s="15">
        <v>111</v>
      </c>
      <c r="B112" s="20" t="s">
        <v>556</v>
      </c>
    </row>
    <row r="113" spans="1:2">
      <c r="A113" s="15">
        <v>112</v>
      </c>
      <c r="B113" s="20" t="s">
        <v>446</v>
      </c>
    </row>
    <row r="114" spans="1:2">
      <c r="A114" s="15">
        <v>113</v>
      </c>
      <c r="B114" s="14" t="s">
        <v>557</v>
      </c>
    </row>
    <row r="115" spans="1:2">
      <c r="A115" s="15">
        <v>114</v>
      </c>
      <c r="B115" s="20" t="s">
        <v>558</v>
      </c>
    </row>
    <row r="116" spans="1:2">
      <c r="A116" s="15">
        <v>115</v>
      </c>
      <c r="B116" s="23" t="s">
        <v>559</v>
      </c>
    </row>
    <row r="117" spans="1:2">
      <c r="A117" s="15">
        <v>116</v>
      </c>
      <c r="B117" s="20" t="s">
        <v>560</v>
      </c>
    </row>
    <row r="118" spans="1:2">
      <c r="A118" s="15">
        <v>117</v>
      </c>
      <c r="B118" s="20" t="s">
        <v>1283</v>
      </c>
    </row>
    <row r="119" spans="1:2">
      <c r="A119" s="15">
        <v>118</v>
      </c>
      <c r="B119" s="20" t="s">
        <v>561</v>
      </c>
    </row>
    <row r="120" spans="1:2">
      <c r="A120" s="15">
        <v>119</v>
      </c>
      <c r="B120" s="20" t="s">
        <v>52</v>
      </c>
    </row>
    <row r="121" spans="1:2">
      <c r="A121" s="15">
        <v>120</v>
      </c>
      <c r="B121" s="20" t="s">
        <v>53</v>
      </c>
    </row>
    <row r="122" spans="1:2">
      <c r="A122" s="15">
        <v>121</v>
      </c>
      <c r="B122" s="20" t="s">
        <v>467</v>
      </c>
    </row>
    <row r="123" spans="1:2">
      <c r="A123" s="15">
        <v>122</v>
      </c>
      <c r="B123" s="20" t="s">
        <v>1961</v>
      </c>
    </row>
    <row r="124" spans="1:2">
      <c r="A124" s="15">
        <v>123</v>
      </c>
      <c r="B124" s="20" t="s">
        <v>562</v>
      </c>
    </row>
    <row r="125" spans="1:2">
      <c r="A125" s="15">
        <v>124</v>
      </c>
      <c r="B125" s="20" t="s">
        <v>563</v>
      </c>
    </row>
    <row r="126" spans="1:2">
      <c r="A126" s="15">
        <v>125</v>
      </c>
      <c r="B126" s="20" t="s">
        <v>564</v>
      </c>
    </row>
    <row r="127" spans="1:2">
      <c r="A127" s="15">
        <v>126</v>
      </c>
      <c r="B127" s="20" t="s">
        <v>1260</v>
      </c>
    </row>
    <row r="128" spans="1:2">
      <c r="A128" s="15">
        <v>127</v>
      </c>
      <c r="B128" s="20" t="s">
        <v>1207</v>
      </c>
    </row>
    <row r="129" spans="1:2">
      <c r="A129" s="15">
        <v>128</v>
      </c>
      <c r="B129" s="14" t="s">
        <v>565</v>
      </c>
    </row>
    <row r="130" spans="1:2">
      <c r="A130" s="15">
        <v>129</v>
      </c>
      <c r="B130" s="20" t="s">
        <v>566</v>
      </c>
    </row>
    <row r="131" spans="1:2">
      <c r="A131" s="15">
        <v>130</v>
      </c>
      <c r="B131" s="20" t="s">
        <v>1421</v>
      </c>
    </row>
    <row r="132" spans="1:2">
      <c r="A132" s="15">
        <v>131</v>
      </c>
      <c r="B132" s="20" t="s">
        <v>1422</v>
      </c>
    </row>
    <row r="133" spans="1:2">
      <c r="A133" s="15">
        <v>132</v>
      </c>
      <c r="B133" s="20" t="s">
        <v>1420</v>
      </c>
    </row>
    <row r="134" spans="1:2">
      <c r="A134" s="15">
        <v>133</v>
      </c>
      <c r="B134" s="20" t="s">
        <v>1962</v>
      </c>
    </row>
    <row r="135" spans="1:2">
      <c r="A135" s="15">
        <v>134</v>
      </c>
      <c r="B135" s="20" t="s">
        <v>1423</v>
      </c>
    </row>
    <row r="136" spans="1:2">
      <c r="A136" s="15">
        <v>135</v>
      </c>
      <c r="B136" s="20" t="s">
        <v>1427</v>
      </c>
    </row>
    <row r="137" spans="1:2">
      <c r="A137" s="15">
        <v>136</v>
      </c>
      <c r="B137" s="20" t="s">
        <v>1426</v>
      </c>
    </row>
    <row r="138" spans="1:2">
      <c r="A138" s="15">
        <v>137</v>
      </c>
      <c r="B138" s="20" t="s">
        <v>1963</v>
      </c>
    </row>
    <row r="139" spans="1:2">
      <c r="A139" s="15">
        <v>138</v>
      </c>
      <c r="B139" s="20" t="s">
        <v>1425</v>
      </c>
    </row>
    <row r="140" spans="1:2">
      <c r="A140" s="15">
        <v>139</v>
      </c>
      <c r="B140" s="20" t="s">
        <v>1424</v>
      </c>
    </row>
    <row r="141" spans="1:2">
      <c r="A141" s="15">
        <v>140</v>
      </c>
      <c r="B141" s="20" t="s">
        <v>1964</v>
      </c>
    </row>
    <row r="142" spans="1:2">
      <c r="A142" s="15">
        <v>141</v>
      </c>
      <c r="B142" s="14" t="s">
        <v>567</v>
      </c>
    </row>
    <row r="143" spans="1:2">
      <c r="A143" s="15">
        <v>142</v>
      </c>
      <c r="B143" s="14" t="s">
        <v>1208</v>
      </c>
    </row>
    <row r="144" spans="1:2">
      <c r="A144" s="15">
        <v>143</v>
      </c>
      <c r="B144" s="14" t="s">
        <v>1965</v>
      </c>
    </row>
    <row r="145" spans="1:2">
      <c r="A145" s="15">
        <v>144</v>
      </c>
      <c r="B145" s="20" t="s">
        <v>493</v>
      </c>
    </row>
    <row r="146" spans="1:2">
      <c r="A146" s="15">
        <v>145</v>
      </c>
      <c r="B146" s="20" t="s">
        <v>4</v>
      </c>
    </row>
    <row r="147" spans="1:2">
      <c r="A147" s="15">
        <v>146</v>
      </c>
      <c r="B147" s="20" t="s">
        <v>54</v>
      </c>
    </row>
    <row r="148" spans="1:2">
      <c r="A148" s="15">
        <v>147</v>
      </c>
      <c r="B148" s="20" t="s">
        <v>568</v>
      </c>
    </row>
    <row r="149" spans="1:2">
      <c r="A149" s="15">
        <v>148</v>
      </c>
      <c r="B149" s="20" t="s">
        <v>1966</v>
      </c>
    </row>
    <row r="150" spans="1:2">
      <c r="A150" s="15">
        <v>149</v>
      </c>
      <c r="B150" s="14" t="s">
        <v>569</v>
      </c>
    </row>
    <row r="151" spans="1:2">
      <c r="A151" s="15">
        <v>150</v>
      </c>
      <c r="B151" s="14" t="s">
        <v>570</v>
      </c>
    </row>
    <row r="152" spans="1:2">
      <c r="A152" s="15">
        <v>151</v>
      </c>
      <c r="B152" s="14" t="s">
        <v>571</v>
      </c>
    </row>
    <row r="153" spans="1:2">
      <c r="A153" s="15">
        <v>152</v>
      </c>
      <c r="B153" s="20" t="s">
        <v>487</v>
      </c>
    </row>
    <row r="154" spans="1:2">
      <c r="A154" s="15">
        <v>153</v>
      </c>
      <c r="B154" s="20" t="s">
        <v>572</v>
      </c>
    </row>
    <row r="155" spans="1:2">
      <c r="A155" s="15">
        <v>154</v>
      </c>
      <c r="B155" s="14" t="s">
        <v>573</v>
      </c>
    </row>
    <row r="156" spans="1:2">
      <c r="A156" s="15">
        <v>155</v>
      </c>
      <c r="B156" s="14" t="s">
        <v>574</v>
      </c>
    </row>
    <row r="157" spans="1:2">
      <c r="A157" s="15">
        <v>156</v>
      </c>
      <c r="B157" s="14" t="s">
        <v>575</v>
      </c>
    </row>
    <row r="158" spans="1:2">
      <c r="A158" s="15">
        <v>157</v>
      </c>
      <c r="B158" s="14" t="s">
        <v>576</v>
      </c>
    </row>
    <row r="159" spans="1:2">
      <c r="A159" s="15">
        <v>158</v>
      </c>
      <c r="B159" s="14" t="s">
        <v>577</v>
      </c>
    </row>
    <row r="160" spans="1:2">
      <c r="A160" s="15">
        <v>159</v>
      </c>
      <c r="B160" s="14" t="s">
        <v>578</v>
      </c>
    </row>
    <row r="161" spans="1:2">
      <c r="A161" s="15">
        <v>160</v>
      </c>
      <c r="B161" s="14" t="s">
        <v>579</v>
      </c>
    </row>
    <row r="162" spans="1:2">
      <c r="A162" s="15">
        <v>161</v>
      </c>
      <c r="B162" s="20" t="s">
        <v>486</v>
      </c>
    </row>
    <row r="163" spans="1:2">
      <c r="A163" s="15">
        <v>162</v>
      </c>
      <c r="B163" s="20" t="s">
        <v>1967</v>
      </c>
    </row>
    <row r="164" spans="1:2">
      <c r="A164" s="15">
        <v>163</v>
      </c>
      <c r="B164" s="20" t="s">
        <v>580</v>
      </c>
    </row>
    <row r="165" spans="1:2">
      <c r="A165" s="15">
        <v>164</v>
      </c>
      <c r="B165" s="14" t="s">
        <v>581</v>
      </c>
    </row>
    <row r="166" spans="1:2">
      <c r="A166" s="15">
        <v>165</v>
      </c>
      <c r="B166" s="20" t="s">
        <v>345</v>
      </c>
    </row>
    <row r="167" spans="1:2">
      <c r="A167" s="15">
        <v>166</v>
      </c>
      <c r="B167" s="20" t="s">
        <v>55</v>
      </c>
    </row>
    <row r="168" spans="1:2">
      <c r="A168" s="15">
        <v>167</v>
      </c>
      <c r="B168" s="20" t="s">
        <v>582</v>
      </c>
    </row>
    <row r="169" spans="1:2">
      <c r="A169" s="15">
        <v>168</v>
      </c>
      <c r="B169" s="20" t="s">
        <v>583</v>
      </c>
    </row>
    <row r="170" spans="1:2">
      <c r="A170" s="15">
        <v>169</v>
      </c>
      <c r="B170" s="20" t="s">
        <v>457</v>
      </c>
    </row>
    <row r="171" spans="1:2">
      <c r="A171" s="15">
        <v>170</v>
      </c>
      <c r="B171" s="20" t="s">
        <v>1968</v>
      </c>
    </row>
    <row r="172" spans="1:2">
      <c r="A172" s="15">
        <v>171</v>
      </c>
      <c r="B172" s="20" t="s">
        <v>584</v>
      </c>
    </row>
    <row r="173" spans="1:2">
      <c r="A173" s="15">
        <v>172</v>
      </c>
      <c r="B173" s="20" t="s">
        <v>585</v>
      </c>
    </row>
    <row r="174" spans="1:2">
      <c r="A174" s="15">
        <v>173</v>
      </c>
      <c r="B174" s="20" t="s">
        <v>586</v>
      </c>
    </row>
    <row r="175" spans="1:2">
      <c r="A175" s="15">
        <v>174</v>
      </c>
      <c r="B175" s="20" t="s">
        <v>587</v>
      </c>
    </row>
    <row r="176" spans="1:2">
      <c r="A176" s="15">
        <v>175</v>
      </c>
      <c r="B176" s="14" t="s">
        <v>1209</v>
      </c>
    </row>
    <row r="177" spans="1:2">
      <c r="A177" s="15">
        <v>176</v>
      </c>
      <c r="B177" s="20" t="s">
        <v>42</v>
      </c>
    </row>
    <row r="178" spans="1:2">
      <c r="A178" s="15">
        <v>177</v>
      </c>
      <c r="B178" s="20" t="s">
        <v>588</v>
      </c>
    </row>
    <row r="179" spans="1:2">
      <c r="A179" s="15">
        <v>178</v>
      </c>
      <c r="B179" s="20" t="s">
        <v>589</v>
      </c>
    </row>
    <row r="180" spans="1:2">
      <c r="A180" s="15">
        <v>179</v>
      </c>
      <c r="B180" s="20" t="s">
        <v>590</v>
      </c>
    </row>
    <row r="181" spans="1:2">
      <c r="A181" s="15">
        <v>180</v>
      </c>
      <c r="B181" s="20" t="s">
        <v>1276</v>
      </c>
    </row>
    <row r="182" spans="1:2">
      <c r="A182" s="15">
        <v>181</v>
      </c>
      <c r="B182" s="20" t="s">
        <v>591</v>
      </c>
    </row>
    <row r="183" spans="1:2">
      <c r="A183" s="15">
        <v>182</v>
      </c>
      <c r="B183" s="20" t="s">
        <v>459</v>
      </c>
    </row>
    <row r="184" spans="1:2">
      <c r="A184" s="15">
        <v>183</v>
      </c>
      <c r="B184" s="20" t="s">
        <v>56</v>
      </c>
    </row>
    <row r="185" spans="1:2">
      <c r="A185" s="15">
        <v>184</v>
      </c>
      <c r="B185" s="20" t="s">
        <v>592</v>
      </c>
    </row>
    <row r="186" spans="1:2">
      <c r="A186" s="15">
        <v>185</v>
      </c>
      <c r="B186" s="20" t="s">
        <v>335</v>
      </c>
    </row>
    <row r="187" spans="1:2">
      <c r="A187" s="15">
        <v>186</v>
      </c>
      <c r="B187" s="20" t="s">
        <v>1279</v>
      </c>
    </row>
    <row r="188" spans="1:2">
      <c r="A188" s="15">
        <v>187</v>
      </c>
      <c r="B188" s="20" t="s">
        <v>593</v>
      </c>
    </row>
    <row r="189" spans="1:2">
      <c r="A189" s="15">
        <v>188</v>
      </c>
      <c r="B189" s="20" t="s">
        <v>594</v>
      </c>
    </row>
    <row r="190" spans="1:2">
      <c r="A190" s="15">
        <v>189</v>
      </c>
      <c r="B190" s="20" t="s">
        <v>595</v>
      </c>
    </row>
    <row r="191" spans="1:2">
      <c r="A191" s="15">
        <v>190</v>
      </c>
      <c r="B191" s="20" t="s">
        <v>24</v>
      </c>
    </row>
    <row r="192" spans="1:2">
      <c r="A192" s="15">
        <v>191</v>
      </c>
      <c r="B192" s="20" t="s">
        <v>1969</v>
      </c>
    </row>
    <row r="193" spans="1:2">
      <c r="A193" s="15">
        <v>192</v>
      </c>
      <c r="B193" s="20" t="s">
        <v>57</v>
      </c>
    </row>
    <row r="194" spans="1:2">
      <c r="A194" s="15">
        <v>193</v>
      </c>
      <c r="B194" s="20" t="s">
        <v>596</v>
      </c>
    </row>
    <row r="195" spans="1:2">
      <c r="A195" s="15">
        <v>194</v>
      </c>
      <c r="B195" s="14" t="s">
        <v>597</v>
      </c>
    </row>
    <row r="196" spans="1:2">
      <c r="A196" s="15">
        <v>195</v>
      </c>
      <c r="B196" s="20" t="s">
        <v>58</v>
      </c>
    </row>
    <row r="197" spans="1:2">
      <c r="A197" s="15">
        <v>196</v>
      </c>
      <c r="B197" s="20" t="s">
        <v>598</v>
      </c>
    </row>
    <row r="198" spans="1:2">
      <c r="A198" s="15">
        <v>197</v>
      </c>
      <c r="B198" s="20" t="s">
        <v>1970</v>
      </c>
    </row>
    <row r="199" spans="1:2">
      <c r="A199" s="15">
        <v>198</v>
      </c>
      <c r="B199" s="20" t="s">
        <v>599</v>
      </c>
    </row>
    <row r="200" spans="1:2">
      <c r="A200" s="15">
        <v>199</v>
      </c>
      <c r="B200" s="20" t="s">
        <v>59</v>
      </c>
    </row>
    <row r="201" spans="1:2">
      <c r="A201" s="15">
        <v>200</v>
      </c>
      <c r="B201" s="20" t="s">
        <v>60</v>
      </c>
    </row>
    <row r="202" spans="1:2">
      <c r="A202" s="15">
        <v>201</v>
      </c>
      <c r="B202" s="20" t="s">
        <v>600</v>
      </c>
    </row>
    <row r="203" spans="1:2">
      <c r="A203" s="15">
        <v>202</v>
      </c>
      <c r="B203" s="20" t="s">
        <v>61</v>
      </c>
    </row>
    <row r="204" spans="1:2">
      <c r="A204" s="15">
        <v>203</v>
      </c>
      <c r="B204" s="20" t="s">
        <v>346</v>
      </c>
    </row>
    <row r="205" spans="1:2">
      <c r="A205" s="15">
        <v>204</v>
      </c>
      <c r="B205" s="20" t="s">
        <v>601</v>
      </c>
    </row>
    <row r="206" spans="1:2">
      <c r="A206" s="15">
        <v>205</v>
      </c>
      <c r="B206" s="14" t="s">
        <v>602</v>
      </c>
    </row>
    <row r="207" spans="1:2">
      <c r="A207" s="15">
        <v>206</v>
      </c>
      <c r="B207" s="20" t="s">
        <v>25</v>
      </c>
    </row>
    <row r="208" spans="1:2">
      <c r="A208" s="15">
        <v>207</v>
      </c>
      <c r="B208" s="20" t="s">
        <v>603</v>
      </c>
    </row>
    <row r="209" spans="1:2">
      <c r="A209" s="15">
        <v>208</v>
      </c>
      <c r="B209" s="20" t="s">
        <v>604</v>
      </c>
    </row>
    <row r="210" spans="1:2">
      <c r="A210" s="15">
        <v>209</v>
      </c>
      <c r="B210" s="20" t="s">
        <v>605</v>
      </c>
    </row>
    <row r="211" spans="1:2">
      <c r="A211" s="15">
        <v>210</v>
      </c>
      <c r="B211" s="20" t="s">
        <v>606</v>
      </c>
    </row>
    <row r="212" spans="1:2">
      <c r="A212" s="15">
        <v>211</v>
      </c>
      <c r="B212" s="20" t="s">
        <v>325</v>
      </c>
    </row>
    <row r="213" spans="1:2">
      <c r="A213" s="15">
        <v>212</v>
      </c>
      <c r="B213" s="14" t="s">
        <v>607</v>
      </c>
    </row>
    <row r="214" spans="1:2">
      <c r="A214" s="15">
        <v>213</v>
      </c>
      <c r="B214" s="20" t="s">
        <v>608</v>
      </c>
    </row>
    <row r="215" spans="1:2">
      <c r="A215" s="15">
        <v>214</v>
      </c>
      <c r="B215" s="20" t="s">
        <v>609</v>
      </c>
    </row>
    <row r="216" spans="1:2">
      <c r="A216" s="15">
        <v>215</v>
      </c>
      <c r="B216" s="20" t="s">
        <v>610</v>
      </c>
    </row>
    <row r="217" spans="1:2">
      <c r="A217" s="15">
        <v>216</v>
      </c>
      <c r="B217" s="20" t="s">
        <v>611</v>
      </c>
    </row>
    <row r="218" spans="1:2">
      <c r="A218" s="15">
        <v>217</v>
      </c>
      <c r="B218" s="20" t="s">
        <v>612</v>
      </c>
    </row>
    <row r="219" spans="1:2">
      <c r="A219" s="15">
        <v>218</v>
      </c>
      <c r="B219" s="20" t="s">
        <v>62</v>
      </c>
    </row>
    <row r="220" spans="1:2">
      <c r="A220" s="15">
        <v>219</v>
      </c>
      <c r="B220" s="20" t="s">
        <v>613</v>
      </c>
    </row>
    <row r="221" spans="1:2">
      <c r="A221" s="15">
        <v>220</v>
      </c>
      <c r="B221" s="20" t="s">
        <v>614</v>
      </c>
    </row>
    <row r="222" spans="1:2">
      <c r="A222" s="15">
        <v>221</v>
      </c>
      <c r="B222" s="20" t="s">
        <v>63</v>
      </c>
    </row>
    <row r="223" spans="1:2">
      <c r="A223" s="15">
        <v>222</v>
      </c>
      <c r="B223" s="20" t="s">
        <v>64</v>
      </c>
    </row>
    <row r="224" spans="1:2">
      <c r="A224" s="15">
        <v>223</v>
      </c>
      <c r="B224" s="20" t="s">
        <v>65</v>
      </c>
    </row>
    <row r="225" spans="1:2">
      <c r="A225" s="15">
        <v>224</v>
      </c>
      <c r="B225" s="20" t="s">
        <v>615</v>
      </c>
    </row>
    <row r="226" spans="1:2">
      <c r="A226" s="15">
        <v>225</v>
      </c>
      <c r="B226" s="20" t="s">
        <v>432</v>
      </c>
    </row>
    <row r="227" spans="1:2">
      <c r="A227" s="15">
        <v>226</v>
      </c>
      <c r="B227" s="20" t="s">
        <v>616</v>
      </c>
    </row>
    <row r="228" spans="1:2">
      <c r="A228" s="15">
        <v>227</v>
      </c>
      <c r="B228" s="20" t="s">
        <v>617</v>
      </c>
    </row>
    <row r="229" spans="1:2">
      <c r="A229" s="15">
        <v>228</v>
      </c>
      <c r="B229" s="20" t="s">
        <v>375</v>
      </c>
    </row>
    <row r="230" spans="1:2">
      <c r="A230" s="15">
        <v>229</v>
      </c>
      <c r="B230" s="14" t="s">
        <v>618</v>
      </c>
    </row>
    <row r="231" spans="1:2">
      <c r="A231" s="15">
        <v>230</v>
      </c>
      <c r="B231" s="20" t="s">
        <v>67</v>
      </c>
    </row>
    <row r="232" spans="1:2">
      <c r="A232" s="15">
        <v>231</v>
      </c>
      <c r="B232" s="20" t="s">
        <v>351</v>
      </c>
    </row>
    <row r="233" spans="1:2">
      <c r="A233" s="15">
        <v>232</v>
      </c>
      <c r="B233" s="20" t="s">
        <v>619</v>
      </c>
    </row>
    <row r="234" spans="1:2">
      <c r="A234" s="15">
        <v>233</v>
      </c>
      <c r="B234" s="20" t="s">
        <v>68</v>
      </c>
    </row>
    <row r="235" spans="1:2">
      <c r="A235" s="15">
        <v>234</v>
      </c>
      <c r="B235" s="20" t="s">
        <v>620</v>
      </c>
    </row>
    <row r="236" spans="1:2">
      <c r="A236" s="15">
        <v>235</v>
      </c>
      <c r="B236" s="20" t="s">
        <v>66</v>
      </c>
    </row>
    <row r="237" spans="1:2">
      <c r="A237" s="15">
        <v>236</v>
      </c>
      <c r="B237" s="20" t="s">
        <v>69</v>
      </c>
    </row>
    <row r="238" spans="1:2">
      <c r="A238" s="15">
        <v>237</v>
      </c>
      <c r="B238" s="20" t="s">
        <v>70</v>
      </c>
    </row>
    <row r="239" spans="1:2">
      <c r="A239" s="15">
        <v>238</v>
      </c>
      <c r="B239" s="20" t="s">
        <v>621</v>
      </c>
    </row>
    <row r="240" spans="1:2">
      <c r="A240" s="15">
        <v>239</v>
      </c>
      <c r="B240" s="20" t="s">
        <v>622</v>
      </c>
    </row>
    <row r="241" spans="1:2">
      <c r="A241" s="15">
        <v>240</v>
      </c>
      <c r="B241" s="20" t="s">
        <v>71</v>
      </c>
    </row>
    <row r="242" spans="1:2">
      <c r="A242" s="15">
        <v>241</v>
      </c>
      <c r="B242" s="20" t="s">
        <v>72</v>
      </c>
    </row>
    <row r="243" spans="1:2">
      <c r="A243" s="15">
        <v>242</v>
      </c>
      <c r="B243" s="20" t="s">
        <v>1971</v>
      </c>
    </row>
    <row r="244" spans="1:2">
      <c r="A244" s="15">
        <v>243</v>
      </c>
      <c r="B244" s="20" t="s">
        <v>623</v>
      </c>
    </row>
    <row r="245" spans="1:2">
      <c r="A245" s="15">
        <v>244</v>
      </c>
      <c r="B245" s="20" t="s">
        <v>624</v>
      </c>
    </row>
    <row r="246" spans="1:2">
      <c r="A246" s="15">
        <v>245</v>
      </c>
      <c r="B246" s="20" t="s">
        <v>73</v>
      </c>
    </row>
    <row r="247" spans="1:2">
      <c r="A247" s="15">
        <v>246</v>
      </c>
      <c r="B247" s="20" t="s">
        <v>625</v>
      </c>
    </row>
    <row r="248" spans="1:2">
      <c r="A248" s="15">
        <v>247</v>
      </c>
      <c r="B248" s="14" t="s">
        <v>1210</v>
      </c>
    </row>
    <row r="249" spans="1:2">
      <c r="A249" s="15">
        <v>248</v>
      </c>
      <c r="B249" s="20" t="s">
        <v>74</v>
      </c>
    </row>
    <row r="250" spans="1:2">
      <c r="A250" s="15">
        <v>249</v>
      </c>
      <c r="B250" s="20" t="s">
        <v>626</v>
      </c>
    </row>
    <row r="251" spans="1:2">
      <c r="A251" s="15">
        <v>250</v>
      </c>
      <c r="B251" s="14" t="s">
        <v>1274</v>
      </c>
    </row>
    <row r="252" spans="1:2">
      <c r="A252" s="15">
        <v>251</v>
      </c>
      <c r="B252" s="14" t="s">
        <v>627</v>
      </c>
    </row>
    <row r="253" spans="1:2">
      <c r="A253" s="15">
        <v>252</v>
      </c>
      <c r="B253" s="14" t="s">
        <v>1302</v>
      </c>
    </row>
    <row r="254" spans="1:2">
      <c r="A254" s="15">
        <v>253</v>
      </c>
      <c r="B254" s="14" t="s">
        <v>1211</v>
      </c>
    </row>
    <row r="255" spans="1:2">
      <c r="A255" s="15">
        <v>254</v>
      </c>
      <c r="B255" s="14" t="s">
        <v>628</v>
      </c>
    </row>
    <row r="256" spans="1:2">
      <c r="A256" s="15">
        <v>255</v>
      </c>
      <c r="B256" s="14" t="s">
        <v>1303</v>
      </c>
    </row>
    <row r="257" spans="1:2">
      <c r="A257" s="15">
        <v>256</v>
      </c>
      <c r="B257" s="14" t="s">
        <v>629</v>
      </c>
    </row>
    <row r="258" spans="1:2">
      <c r="A258" s="15">
        <v>257</v>
      </c>
      <c r="B258" s="20" t="s">
        <v>75</v>
      </c>
    </row>
    <row r="259" spans="1:2">
      <c r="A259" s="15">
        <v>258</v>
      </c>
      <c r="B259" s="20" t="s">
        <v>1304</v>
      </c>
    </row>
    <row r="260" spans="1:2">
      <c r="A260" s="15">
        <v>259</v>
      </c>
      <c r="B260" s="20" t="s">
        <v>1972</v>
      </c>
    </row>
    <row r="261" spans="1:2">
      <c r="A261" s="15">
        <v>260</v>
      </c>
      <c r="B261" s="20" t="s">
        <v>630</v>
      </c>
    </row>
    <row r="262" spans="1:2">
      <c r="A262" s="15">
        <v>261</v>
      </c>
      <c r="B262" s="20" t="s">
        <v>631</v>
      </c>
    </row>
    <row r="263" spans="1:2">
      <c r="A263" s="15">
        <v>262</v>
      </c>
      <c r="B263" s="20" t="s">
        <v>1973</v>
      </c>
    </row>
    <row r="264" spans="1:2">
      <c r="A264" s="15">
        <v>263</v>
      </c>
      <c r="B264" s="14" t="s">
        <v>632</v>
      </c>
    </row>
    <row r="265" spans="1:2">
      <c r="A265" s="15">
        <v>264</v>
      </c>
      <c r="B265" s="20" t="s">
        <v>633</v>
      </c>
    </row>
    <row r="266" spans="1:2">
      <c r="A266" s="15">
        <v>265</v>
      </c>
      <c r="B266" s="20" t="s">
        <v>453</v>
      </c>
    </row>
    <row r="267" spans="1:2">
      <c r="A267" s="15">
        <v>266</v>
      </c>
      <c r="B267" s="20" t="s">
        <v>415</v>
      </c>
    </row>
    <row r="268" spans="1:2">
      <c r="A268" s="15">
        <v>267</v>
      </c>
      <c r="B268" s="20" t="s">
        <v>76</v>
      </c>
    </row>
    <row r="269" spans="1:2">
      <c r="A269" s="15">
        <v>268</v>
      </c>
      <c r="B269" s="20" t="s">
        <v>77</v>
      </c>
    </row>
    <row r="270" spans="1:2">
      <c r="A270" s="15">
        <v>269</v>
      </c>
      <c r="B270" s="20" t="s">
        <v>634</v>
      </c>
    </row>
    <row r="271" spans="1:2">
      <c r="A271" s="15">
        <v>270</v>
      </c>
      <c r="B271" s="20" t="s">
        <v>468</v>
      </c>
    </row>
    <row r="272" spans="1:2">
      <c r="A272" s="15">
        <v>271</v>
      </c>
      <c r="B272" s="20" t="s">
        <v>78</v>
      </c>
    </row>
    <row r="273" spans="1:2">
      <c r="A273" s="15">
        <v>272</v>
      </c>
      <c r="B273" s="20" t="s">
        <v>79</v>
      </c>
    </row>
    <row r="274" spans="1:2">
      <c r="A274" s="15">
        <v>273</v>
      </c>
      <c r="B274" s="20" t="s">
        <v>389</v>
      </c>
    </row>
    <row r="275" spans="1:2">
      <c r="A275" s="15">
        <v>274</v>
      </c>
      <c r="B275" s="20" t="s">
        <v>1974</v>
      </c>
    </row>
    <row r="276" spans="1:2">
      <c r="A276" s="15">
        <v>275</v>
      </c>
      <c r="B276" s="20" t="s">
        <v>384</v>
      </c>
    </row>
    <row r="277" spans="1:2">
      <c r="A277" s="15">
        <v>276</v>
      </c>
      <c r="B277" s="20" t="s">
        <v>80</v>
      </c>
    </row>
    <row r="278" spans="1:2">
      <c r="A278" s="15">
        <v>277</v>
      </c>
      <c r="B278" s="23" t="s">
        <v>635</v>
      </c>
    </row>
    <row r="279" spans="1:2">
      <c r="A279" s="15">
        <v>278</v>
      </c>
      <c r="B279" s="20" t="s">
        <v>17</v>
      </c>
    </row>
    <row r="280" spans="1:2">
      <c r="A280" s="15">
        <v>279</v>
      </c>
      <c r="B280" s="20" t="s">
        <v>344</v>
      </c>
    </row>
    <row r="281" spans="1:2">
      <c r="A281" s="15">
        <v>280</v>
      </c>
      <c r="B281" s="20" t="s">
        <v>81</v>
      </c>
    </row>
    <row r="282" spans="1:2">
      <c r="A282" s="15">
        <v>281</v>
      </c>
      <c r="B282" s="20" t="s">
        <v>442</v>
      </c>
    </row>
    <row r="283" spans="1:2">
      <c r="A283" s="15">
        <v>282</v>
      </c>
      <c r="B283" s="14" t="s">
        <v>636</v>
      </c>
    </row>
    <row r="284" spans="1:2">
      <c r="A284" s="15">
        <v>283</v>
      </c>
      <c r="B284" s="20" t="s">
        <v>377</v>
      </c>
    </row>
    <row r="285" spans="1:2">
      <c r="A285" s="15">
        <v>284</v>
      </c>
      <c r="B285" s="14" t="s">
        <v>637</v>
      </c>
    </row>
    <row r="286" spans="1:2">
      <c r="A286" s="15">
        <v>285</v>
      </c>
      <c r="B286" s="20" t="s">
        <v>82</v>
      </c>
    </row>
    <row r="287" spans="1:2">
      <c r="A287" s="15">
        <v>286</v>
      </c>
      <c r="B287" s="20" t="s">
        <v>390</v>
      </c>
    </row>
    <row r="288" spans="1:2">
      <c r="A288" s="15">
        <v>287</v>
      </c>
      <c r="B288" s="20" t="s">
        <v>83</v>
      </c>
    </row>
    <row r="289" spans="1:2">
      <c r="A289" s="15">
        <v>288</v>
      </c>
      <c r="B289" s="20" t="s">
        <v>399</v>
      </c>
    </row>
    <row r="290" spans="1:2">
      <c r="A290" s="15">
        <v>289</v>
      </c>
      <c r="B290" s="20" t="s">
        <v>84</v>
      </c>
    </row>
    <row r="291" spans="1:2">
      <c r="A291" s="15">
        <v>290</v>
      </c>
      <c r="B291" s="20" t="s">
        <v>1975</v>
      </c>
    </row>
    <row r="292" spans="1:2">
      <c r="A292" s="15">
        <v>291</v>
      </c>
      <c r="B292" s="20" t="s">
        <v>638</v>
      </c>
    </row>
    <row r="293" spans="1:2">
      <c r="A293" s="15">
        <v>292</v>
      </c>
      <c r="B293" s="20" t="s">
        <v>1273</v>
      </c>
    </row>
    <row r="294" spans="1:2">
      <c r="A294" s="15">
        <v>293</v>
      </c>
      <c r="B294" s="20" t="s">
        <v>419</v>
      </c>
    </row>
    <row r="295" spans="1:2">
      <c r="A295" s="15">
        <v>294</v>
      </c>
      <c r="B295" s="20" t="s">
        <v>639</v>
      </c>
    </row>
    <row r="296" spans="1:2">
      <c r="A296" s="15">
        <v>295</v>
      </c>
      <c r="B296" s="20" t="s">
        <v>1374</v>
      </c>
    </row>
    <row r="297" spans="1:2">
      <c r="A297" s="15">
        <v>296</v>
      </c>
      <c r="B297" s="20" t="s">
        <v>1402</v>
      </c>
    </row>
    <row r="298" spans="1:2">
      <c r="A298" s="15">
        <v>297</v>
      </c>
      <c r="B298" s="20" t="s">
        <v>1403</v>
      </c>
    </row>
    <row r="299" spans="1:2">
      <c r="A299" s="15">
        <v>298</v>
      </c>
      <c r="B299" s="20" t="s">
        <v>1976</v>
      </c>
    </row>
    <row r="300" spans="1:2">
      <c r="A300" s="15">
        <v>299</v>
      </c>
      <c r="B300" s="20" t="s">
        <v>640</v>
      </c>
    </row>
    <row r="301" spans="1:2">
      <c r="A301" s="15">
        <v>300</v>
      </c>
      <c r="B301" s="20" t="s">
        <v>641</v>
      </c>
    </row>
    <row r="302" spans="1:2">
      <c r="A302" s="15">
        <v>301</v>
      </c>
      <c r="B302" s="14" t="s">
        <v>465</v>
      </c>
    </row>
    <row r="303" spans="1:2">
      <c r="A303" s="15">
        <v>302</v>
      </c>
      <c r="B303" s="20" t="s">
        <v>336</v>
      </c>
    </row>
    <row r="304" spans="1:2">
      <c r="A304" s="15">
        <v>303</v>
      </c>
      <c r="B304" s="20" t="s">
        <v>642</v>
      </c>
    </row>
    <row r="305" spans="1:2">
      <c r="A305" s="15">
        <v>304</v>
      </c>
      <c r="B305" s="20" t="s">
        <v>26</v>
      </c>
    </row>
    <row r="306" spans="1:2">
      <c r="A306" s="15">
        <v>305</v>
      </c>
      <c r="B306" s="14" t="s">
        <v>643</v>
      </c>
    </row>
    <row r="307" spans="1:2">
      <c r="A307" s="15">
        <v>306</v>
      </c>
      <c r="B307" s="20" t="s">
        <v>337</v>
      </c>
    </row>
    <row r="308" spans="1:2">
      <c r="A308" s="15">
        <v>307</v>
      </c>
      <c r="B308" s="14" t="s">
        <v>644</v>
      </c>
    </row>
    <row r="309" spans="1:2">
      <c r="A309" s="15">
        <v>308</v>
      </c>
      <c r="B309" s="20" t="s">
        <v>1305</v>
      </c>
    </row>
    <row r="310" spans="1:2">
      <c r="A310" s="15">
        <v>309</v>
      </c>
      <c r="B310" s="20" t="s">
        <v>355</v>
      </c>
    </row>
    <row r="311" spans="1:2">
      <c r="A311" s="15">
        <v>310</v>
      </c>
      <c r="B311" s="20" t="s">
        <v>645</v>
      </c>
    </row>
    <row r="312" spans="1:2">
      <c r="A312" s="15">
        <v>311</v>
      </c>
      <c r="B312" s="20" t="s">
        <v>1977</v>
      </c>
    </row>
    <row r="313" spans="1:2">
      <c r="A313" s="15">
        <v>312</v>
      </c>
      <c r="B313" s="14" t="s">
        <v>646</v>
      </c>
    </row>
    <row r="314" spans="1:2">
      <c r="A314" s="15">
        <v>313</v>
      </c>
      <c r="B314" s="14" t="s">
        <v>1306</v>
      </c>
    </row>
    <row r="315" spans="1:2">
      <c r="A315" s="15">
        <v>314</v>
      </c>
      <c r="B315" s="20" t="s">
        <v>1307</v>
      </c>
    </row>
    <row r="316" spans="1:2">
      <c r="A316" s="15">
        <v>315</v>
      </c>
      <c r="B316" s="20" t="s">
        <v>647</v>
      </c>
    </row>
    <row r="317" spans="1:2">
      <c r="A317" s="15">
        <v>316</v>
      </c>
      <c r="B317" s="20" t="s">
        <v>648</v>
      </c>
    </row>
    <row r="318" spans="1:2">
      <c r="A318" s="15">
        <v>317</v>
      </c>
      <c r="B318" s="20" t="s">
        <v>1308</v>
      </c>
    </row>
    <row r="319" spans="1:2">
      <c r="A319" s="15">
        <v>318</v>
      </c>
      <c r="B319" s="20" t="s">
        <v>1978</v>
      </c>
    </row>
    <row r="320" spans="1:2">
      <c r="A320" s="15">
        <v>319</v>
      </c>
      <c r="B320" s="20" t="s">
        <v>649</v>
      </c>
    </row>
    <row r="321" spans="1:2">
      <c r="A321" s="15">
        <v>320</v>
      </c>
      <c r="B321" s="20" t="s">
        <v>1979</v>
      </c>
    </row>
    <row r="322" spans="1:2">
      <c r="A322" s="15">
        <v>321</v>
      </c>
      <c r="B322" s="20" t="s">
        <v>338</v>
      </c>
    </row>
    <row r="323" spans="1:2">
      <c r="A323" s="15">
        <v>322</v>
      </c>
      <c r="B323" s="20" t="s">
        <v>650</v>
      </c>
    </row>
    <row r="324" spans="1:2">
      <c r="A324" s="15">
        <v>323</v>
      </c>
      <c r="B324" s="20" t="s">
        <v>1270</v>
      </c>
    </row>
    <row r="325" spans="1:2">
      <c r="A325" s="15">
        <v>324</v>
      </c>
      <c r="B325" s="20" t="s">
        <v>651</v>
      </c>
    </row>
    <row r="326" spans="1:2">
      <c r="A326" s="15">
        <v>325</v>
      </c>
      <c r="B326" s="20" t="s">
        <v>85</v>
      </c>
    </row>
    <row r="327" spans="1:2">
      <c r="A327" s="15">
        <v>326</v>
      </c>
      <c r="B327" s="20" t="s">
        <v>86</v>
      </c>
    </row>
    <row r="328" spans="1:2">
      <c r="A328" s="15">
        <v>327</v>
      </c>
      <c r="B328" s="20" t="s">
        <v>1980</v>
      </c>
    </row>
    <row r="329" spans="1:2">
      <c r="A329" s="15">
        <v>328</v>
      </c>
      <c r="B329" s="20" t="s">
        <v>87</v>
      </c>
    </row>
    <row r="330" spans="1:2">
      <c r="A330" s="15">
        <v>329</v>
      </c>
      <c r="B330" s="20" t="s">
        <v>88</v>
      </c>
    </row>
    <row r="331" spans="1:2">
      <c r="A331" s="15">
        <v>330</v>
      </c>
      <c r="B331" s="20" t="s">
        <v>652</v>
      </c>
    </row>
    <row r="332" spans="1:2">
      <c r="A332" s="15">
        <v>331</v>
      </c>
      <c r="B332" s="20" t="s">
        <v>1431</v>
      </c>
    </row>
    <row r="333" spans="1:2">
      <c r="A333" s="15">
        <v>332</v>
      </c>
      <c r="B333" s="20" t="s">
        <v>1432</v>
      </c>
    </row>
    <row r="334" spans="1:2">
      <c r="A334" s="15">
        <v>333</v>
      </c>
      <c r="B334" s="20" t="s">
        <v>1429</v>
      </c>
    </row>
    <row r="335" spans="1:2">
      <c r="A335" s="15">
        <v>334</v>
      </c>
      <c r="B335" s="20" t="s">
        <v>1981</v>
      </c>
    </row>
    <row r="336" spans="1:2">
      <c r="A336" s="15">
        <v>335</v>
      </c>
      <c r="B336" s="20" t="s">
        <v>1433</v>
      </c>
    </row>
    <row r="337" spans="1:2">
      <c r="A337" s="15">
        <v>336</v>
      </c>
      <c r="B337" s="20" t="s">
        <v>1430</v>
      </c>
    </row>
    <row r="338" spans="1:2">
      <c r="A338" s="15">
        <v>337</v>
      </c>
      <c r="B338" s="20" t="s">
        <v>471</v>
      </c>
    </row>
    <row r="339" spans="1:2">
      <c r="A339" s="15">
        <v>338</v>
      </c>
      <c r="B339" s="20" t="s">
        <v>439</v>
      </c>
    </row>
    <row r="340" spans="1:2">
      <c r="A340" s="15">
        <v>339</v>
      </c>
      <c r="B340" s="20" t="s">
        <v>653</v>
      </c>
    </row>
    <row r="341" spans="1:2">
      <c r="A341" s="15">
        <v>340</v>
      </c>
      <c r="B341" s="20" t="s">
        <v>89</v>
      </c>
    </row>
    <row r="342" spans="1:2">
      <c r="A342" s="15">
        <v>341</v>
      </c>
      <c r="B342" s="14" t="s">
        <v>654</v>
      </c>
    </row>
    <row r="343" spans="1:2">
      <c r="A343" s="15">
        <v>342</v>
      </c>
      <c r="B343" s="20" t="s">
        <v>1309</v>
      </c>
    </row>
    <row r="344" spans="1:2">
      <c r="A344" s="15">
        <v>343</v>
      </c>
      <c r="B344" s="20" t="s">
        <v>655</v>
      </c>
    </row>
    <row r="345" spans="1:2">
      <c r="A345" s="15">
        <v>344</v>
      </c>
      <c r="B345" s="14" t="s">
        <v>656</v>
      </c>
    </row>
    <row r="346" spans="1:2">
      <c r="A346" s="15">
        <v>345</v>
      </c>
      <c r="B346" s="14" t="s">
        <v>657</v>
      </c>
    </row>
    <row r="347" spans="1:2">
      <c r="A347" s="15">
        <v>346</v>
      </c>
      <c r="B347" s="20" t="s">
        <v>90</v>
      </c>
    </row>
    <row r="348" spans="1:2">
      <c r="A348" s="15">
        <v>347</v>
      </c>
      <c r="B348" s="20" t="s">
        <v>333</v>
      </c>
    </row>
    <row r="349" spans="1:2">
      <c r="A349" s="15">
        <v>348</v>
      </c>
      <c r="B349" s="20" t="s">
        <v>91</v>
      </c>
    </row>
    <row r="350" spans="1:2">
      <c r="A350" s="15">
        <v>349</v>
      </c>
      <c r="B350" s="14" t="s">
        <v>658</v>
      </c>
    </row>
    <row r="351" spans="1:2">
      <c r="A351" s="15">
        <v>350</v>
      </c>
      <c r="B351" s="20" t="s">
        <v>659</v>
      </c>
    </row>
    <row r="352" spans="1:2">
      <c r="A352" s="15">
        <v>351</v>
      </c>
      <c r="B352" s="14" t="s">
        <v>660</v>
      </c>
    </row>
    <row r="353" spans="1:2">
      <c r="A353" s="15">
        <v>352</v>
      </c>
      <c r="B353" s="20" t="s">
        <v>92</v>
      </c>
    </row>
    <row r="354" spans="1:2">
      <c r="A354" s="15">
        <v>353</v>
      </c>
      <c r="B354" s="20" t="s">
        <v>400</v>
      </c>
    </row>
    <row r="355" spans="1:2">
      <c r="A355" s="15">
        <v>354</v>
      </c>
      <c r="B355" s="20" t="s">
        <v>353</v>
      </c>
    </row>
    <row r="356" spans="1:2">
      <c r="A356" s="15">
        <v>355</v>
      </c>
      <c r="B356" s="14" t="s">
        <v>661</v>
      </c>
    </row>
    <row r="357" spans="1:2">
      <c r="A357" s="15">
        <v>356</v>
      </c>
      <c r="B357" s="20" t="s">
        <v>662</v>
      </c>
    </row>
    <row r="358" spans="1:2">
      <c r="A358" s="15">
        <v>357</v>
      </c>
      <c r="B358" s="14" t="s">
        <v>663</v>
      </c>
    </row>
    <row r="359" spans="1:2">
      <c r="A359" s="15">
        <v>358</v>
      </c>
      <c r="B359" s="20" t="s">
        <v>93</v>
      </c>
    </row>
    <row r="360" spans="1:2">
      <c r="A360" s="15">
        <v>359</v>
      </c>
      <c r="B360" s="20" t="s">
        <v>664</v>
      </c>
    </row>
    <row r="361" spans="1:2">
      <c r="A361" s="15">
        <v>360</v>
      </c>
      <c r="B361" s="20" t="s">
        <v>94</v>
      </c>
    </row>
    <row r="362" spans="1:2">
      <c r="A362" s="15">
        <v>361</v>
      </c>
      <c r="B362" s="20" t="s">
        <v>665</v>
      </c>
    </row>
    <row r="363" spans="1:2">
      <c r="A363" s="15">
        <v>362</v>
      </c>
      <c r="B363" s="20" t="s">
        <v>1310</v>
      </c>
    </row>
    <row r="364" spans="1:2">
      <c r="A364" s="15">
        <v>363</v>
      </c>
      <c r="B364" s="20" t="s">
        <v>95</v>
      </c>
    </row>
    <row r="365" spans="1:2">
      <c r="A365" s="15">
        <v>364</v>
      </c>
      <c r="B365" s="20" t="s">
        <v>479</v>
      </c>
    </row>
    <row r="366" spans="1:2">
      <c r="A366" s="15">
        <v>365</v>
      </c>
      <c r="B366" s="20" t="s">
        <v>666</v>
      </c>
    </row>
    <row r="367" spans="1:2">
      <c r="A367" s="15">
        <v>366</v>
      </c>
      <c r="B367" s="20" t="s">
        <v>96</v>
      </c>
    </row>
    <row r="368" spans="1:2">
      <c r="A368" s="15">
        <v>367</v>
      </c>
      <c r="B368" s="20" t="s">
        <v>1982</v>
      </c>
    </row>
    <row r="369" spans="1:2">
      <c r="A369" s="15">
        <v>368</v>
      </c>
      <c r="B369" s="14" t="s">
        <v>667</v>
      </c>
    </row>
    <row r="370" spans="1:2">
      <c r="A370" s="15">
        <v>369</v>
      </c>
      <c r="B370" s="14" t="s">
        <v>668</v>
      </c>
    </row>
    <row r="371" spans="1:2">
      <c r="A371" s="15">
        <v>370</v>
      </c>
      <c r="B371" s="20" t="s">
        <v>97</v>
      </c>
    </row>
    <row r="372" spans="1:2">
      <c r="A372" s="15">
        <v>371</v>
      </c>
      <c r="B372" s="20" t="s">
        <v>669</v>
      </c>
    </row>
    <row r="373" spans="1:2">
      <c r="A373" s="15">
        <v>372</v>
      </c>
      <c r="B373" s="20" t="s">
        <v>98</v>
      </c>
    </row>
    <row r="374" spans="1:2">
      <c r="A374" s="15">
        <v>373</v>
      </c>
      <c r="B374" s="20" t="s">
        <v>670</v>
      </c>
    </row>
    <row r="375" spans="1:2">
      <c r="A375" s="15">
        <v>374</v>
      </c>
      <c r="B375" s="20" t="s">
        <v>1212</v>
      </c>
    </row>
    <row r="376" spans="1:2">
      <c r="A376" s="15">
        <v>375</v>
      </c>
      <c r="B376" s="20" t="s">
        <v>1311</v>
      </c>
    </row>
    <row r="377" spans="1:2">
      <c r="A377" s="15">
        <v>376</v>
      </c>
      <c r="B377" s="20" t="s">
        <v>1312</v>
      </c>
    </row>
    <row r="378" spans="1:2">
      <c r="A378" s="15">
        <v>377</v>
      </c>
      <c r="B378" s="20" t="s">
        <v>99</v>
      </c>
    </row>
    <row r="379" spans="1:2">
      <c r="A379" s="15">
        <v>378</v>
      </c>
      <c r="B379" s="20" t="s">
        <v>100</v>
      </c>
    </row>
    <row r="380" spans="1:2">
      <c r="A380" s="15">
        <v>379</v>
      </c>
      <c r="B380" s="20" t="s">
        <v>101</v>
      </c>
    </row>
    <row r="381" spans="1:2">
      <c r="A381" s="15">
        <v>380</v>
      </c>
      <c r="B381" s="20" t="s">
        <v>102</v>
      </c>
    </row>
    <row r="382" spans="1:2">
      <c r="A382" s="15">
        <v>381</v>
      </c>
      <c r="B382" s="20" t="s">
        <v>103</v>
      </c>
    </row>
    <row r="383" spans="1:2">
      <c r="A383" s="15">
        <v>382</v>
      </c>
      <c r="B383" s="20" t="s">
        <v>104</v>
      </c>
    </row>
    <row r="384" spans="1:2">
      <c r="A384" s="15">
        <v>383</v>
      </c>
      <c r="B384" s="20" t="s">
        <v>27</v>
      </c>
    </row>
    <row r="385" spans="1:2">
      <c r="A385" s="15">
        <v>384</v>
      </c>
      <c r="B385" s="14" t="s">
        <v>671</v>
      </c>
    </row>
    <row r="386" spans="1:2">
      <c r="A386" s="15">
        <v>385</v>
      </c>
      <c r="B386" s="14" t="s">
        <v>1275</v>
      </c>
    </row>
    <row r="387" spans="1:2">
      <c r="A387" s="15">
        <v>386</v>
      </c>
      <c r="B387" s="14" t="s">
        <v>672</v>
      </c>
    </row>
    <row r="388" spans="1:2">
      <c r="A388" s="15">
        <v>387</v>
      </c>
      <c r="B388" s="20" t="s">
        <v>673</v>
      </c>
    </row>
    <row r="389" spans="1:2">
      <c r="A389" s="15">
        <v>388</v>
      </c>
      <c r="B389" s="20" t="s">
        <v>105</v>
      </c>
    </row>
    <row r="390" spans="1:2">
      <c r="A390" s="15">
        <v>389</v>
      </c>
      <c r="B390" s="20" t="s">
        <v>106</v>
      </c>
    </row>
    <row r="391" spans="1:2">
      <c r="A391" s="15">
        <v>390</v>
      </c>
      <c r="B391" s="14" t="s">
        <v>674</v>
      </c>
    </row>
    <row r="392" spans="1:2">
      <c r="A392" s="15">
        <v>391</v>
      </c>
      <c r="B392" s="20" t="s">
        <v>107</v>
      </c>
    </row>
    <row r="393" spans="1:2">
      <c r="A393" s="15">
        <v>392</v>
      </c>
      <c r="B393" s="20" t="s">
        <v>675</v>
      </c>
    </row>
    <row r="394" spans="1:2">
      <c r="A394" s="15">
        <v>393</v>
      </c>
      <c r="B394" s="20" t="s">
        <v>108</v>
      </c>
    </row>
    <row r="395" spans="1:2">
      <c r="A395" s="15">
        <v>394</v>
      </c>
      <c r="B395" s="20" t="s">
        <v>109</v>
      </c>
    </row>
    <row r="396" spans="1:2">
      <c r="A396" s="15">
        <v>395</v>
      </c>
      <c r="B396" s="20" t="s">
        <v>676</v>
      </c>
    </row>
    <row r="397" spans="1:2">
      <c r="A397" s="15">
        <v>396</v>
      </c>
      <c r="B397" s="14" t="s">
        <v>677</v>
      </c>
    </row>
    <row r="398" spans="1:2">
      <c r="A398" s="15">
        <v>397</v>
      </c>
      <c r="B398" s="20" t="s">
        <v>28</v>
      </c>
    </row>
    <row r="399" spans="1:2">
      <c r="A399" s="15">
        <v>398</v>
      </c>
      <c r="B399" s="20" t="s">
        <v>1983</v>
      </c>
    </row>
    <row r="400" spans="1:2">
      <c r="A400" s="15">
        <v>399</v>
      </c>
      <c r="B400" s="20" t="s">
        <v>449</v>
      </c>
    </row>
    <row r="401" spans="1:2">
      <c r="A401" s="15">
        <v>400</v>
      </c>
      <c r="B401" s="20" t="s">
        <v>1313</v>
      </c>
    </row>
    <row r="402" spans="1:2">
      <c r="A402" s="15">
        <v>401</v>
      </c>
      <c r="B402" s="20" t="s">
        <v>110</v>
      </c>
    </row>
    <row r="403" spans="1:2">
      <c r="A403" s="15">
        <v>402</v>
      </c>
      <c r="B403" s="14" t="s">
        <v>678</v>
      </c>
    </row>
    <row r="404" spans="1:2">
      <c r="A404" s="15">
        <v>403</v>
      </c>
      <c r="B404" s="14" t="s">
        <v>679</v>
      </c>
    </row>
    <row r="405" spans="1:2">
      <c r="A405" s="15">
        <v>404</v>
      </c>
      <c r="B405" s="20" t="s">
        <v>1314</v>
      </c>
    </row>
    <row r="406" spans="1:2">
      <c r="A406" s="15">
        <v>405</v>
      </c>
      <c r="B406" s="20" t="s">
        <v>111</v>
      </c>
    </row>
    <row r="407" spans="1:2">
      <c r="A407" s="15">
        <v>406</v>
      </c>
      <c r="B407" s="20" t="s">
        <v>680</v>
      </c>
    </row>
    <row r="408" spans="1:2">
      <c r="A408" s="15">
        <v>407</v>
      </c>
      <c r="B408" s="20" t="s">
        <v>1315</v>
      </c>
    </row>
    <row r="409" spans="1:2">
      <c r="A409" s="15">
        <v>408</v>
      </c>
      <c r="B409" s="20" t="s">
        <v>112</v>
      </c>
    </row>
    <row r="410" spans="1:2">
      <c r="A410" s="15">
        <v>409</v>
      </c>
      <c r="B410" s="20" t="s">
        <v>1984</v>
      </c>
    </row>
    <row r="411" spans="1:2">
      <c r="A411" s="15">
        <v>410</v>
      </c>
      <c r="B411" s="20" t="s">
        <v>477</v>
      </c>
    </row>
    <row r="412" spans="1:2">
      <c r="A412" s="15">
        <v>411</v>
      </c>
      <c r="B412" s="20" t="s">
        <v>464</v>
      </c>
    </row>
    <row r="413" spans="1:2">
      <c r="A413" s="15">
        <v>412</v>
      </c>
      <c r="B413" s="20" t="s">
        <v>405</v>
      </c>
    </row>
    <row r="414" spans="1:2">
      <c r="A414" s="15">
        <v>413</v>
      </c>
      <c r="B414" s="14" t="s">
        <v>681</v>
      </c>
    </row>
    <row r="415" spans="1:2">
      <c r="A415" s="15">
        <v>414</v>
      </c>
      <c r="B415" s="14" t="s">
        <v>1316</v>
      </c>
    </row>
    <row r="416" spans="1:2">
      <c r="A416" s="15">
        <v>415</v>
      </c>
      <c r="B416" s="14" t="s">
        <v>1272</v>
      </c>
    </row>
    <row r="417" spans="1:2">
      <c r="A417" s="15">
        <v>416</v>
      </c>
      <c r="B417" s="14" t="s">
        <v>682</v>
      </c>
    </row>
    <row r="418" spans="1:2">
      <c r="A418" s="15">
        <v>417</v>
      </c>
      <c r="B418" s="14" t="s">
        <v>683</v>
      </c>
    </row>
    <row r="419" spans="1:2">
      <c r="A419" s="15">
        <v>418</v>
      </c>
      <c r="B419" s="20" t="s">
        <v>684</v>
      </c>
    </row>
    <row r="420" spans="1:2">
      <c r="A420" s="15">
        <v>419</v>
      </c>
      <c r="B420" s="20" t="s">
        <v>685</v>
      </c>
    </row>
    <row r="421" spans="1:2">
      <c r="A421" s="15">
        <v>420</v>
      </c>
      <c r="B421" s="14" t="s">
        <v>1213</v>
      </c>
    </row>
    <row r="422" spans="1:2">
      <c r="A422" s="15">
        <v>421</v>
      </c>
      <c r="B422" s="20" t="s">
        <v>686</v>
      </c>
    </row>
    <row r="423" spans="1:2">
      <c r="A423" s="15">
        <v>422</v>
      </c>
      <c r="B423" s="14" t="s">
        <v>1295</v>
      </c>
    </row>
    <row r="424" spans="1:2">
      <c r="A424" s="15">
        <v>423</v>
      </c>
      <c r="B424" s="20" t="s">
        <v>687</v>
      </c>
    </row>
    <row r="425" spans="1:2">
      <c r="A425" s="15">
        <v>424</v>
      </c>
      <c r="B425" s="20" t="s">
        <v>688</v>
      </c>
    </row>
    <row r="426" spans="1:2">
      <c r="A426" s="15">
        <v>425</v>
      </c>
      <c r="B426" s="14" t="s">
        <v>426</v>
      </c>
    </row>
    <row r="427" spans="1:2">
      <c r="A427" s="15">
        <v>426</v>
      </c>
      <c r="B427" s="14" t="s">
        <v>1985</v>
      </c>
    </row>
    <row r="428" spans="1:2">
      <c r="A428" s="15">
        <v>427</v>
      </c>
      <c r="B428" s="20" t="s">
        <v>113</v>
      </c>
    </row>
    <row r="429" spans="1:2">
      <c r="A429" s="15">
        <v>428</v>
      </c>
      <c r="B429" s="14" t="s">
        <v>689</v>
      </c>
    </row>
    <row r="430" spans="1:2">
      <c r="A430" s="15">
        <v>429</v>
      </c>
      <c r="B430" s="20" t="s">
        <v>690</v>
      </c>
    </row>
    <row r="431" spans="1:2">
      <c r="A431" s="15">
        <v>430</v>
      </c>
      <c r="B431" s="20" t="s">
        <v>691</v>
      </c>
    </row>
    <row r="432" spans="1:2">
      <c r="A432" s="15">
        <v>431</v>
      </c>
      <c r="B432" s="20" t="s">
        <v>114</v>
      </c>
    </row>
    <row r="433" spans="1:2">
      <c r="A433" s="15">
        <v>432</v>
      </c>
      <c r="B433" s="20" t="s">
        <v>115</v>
      </c>
    </row>
    <row r="434" spans="1:2">
      <c r="A434" s="15">
        <v>433</v>
      </c>
      <c r="B434" s="14" t="s">
        <v>692</v>
      </c>
    </row>
    <row r="435" spans="1:2">
      <c r="A435" s="15">
        <v>434</v>
      </c>
      <c r="B435" s="20" t="s">
        <v>116</v>
      </c>
    </row>
    <row r="436" spans="1:2">
      <c r="A436" s="15">
        <v>435</v>
      </c>
      <c r="B436" s="20" t="s">
        <v>117</v>
      </c>
    </row>
    <row r="437" spans="1:2">
      <c r="A437" s="15">
        <v>436</v>
      </c>
      <c r="B437" s="20" t="s">
        <v>1214</v>
      </c>
    </row>
    <row r="438" spans="1:2">
      <c r="A438" s="15">
        <v>437</v>
      </c>
      <c r="B438" s="14" t="s">
        <v>693</v>
      </c>
    </row>
    <row r="439" spans="1:2">
      <c r="A439" s="15">
        <v>438</v>
      </c>
      <c r="B439" s="14" t="s">
        <v>694</v>
      </c>
    </row>
    <row r="440" spans="1:2">
      <c r="A440" s="15">
        <v>439</v>
      </c>
      <c r="B440" s="20" t="s">
        <v>118</v>
      </c>
    </row>
    <row r="441" spans="1:2">
      <c r="A441" s="15">
        <v>440</v>
      </c>
      <c r="B441" s="20" t="s">
        <v>119</v>
      </c>
    </row>
    <row r="442" spans="1:2">
      <c r="A442" s="15">
        <v>441</v>
      </c>
      <c r="B442" s="20" t="s">
        <v>120</v>
      </c>
    </row>
    <row r="443" spans="1:2">
      <c r="A443" s="15">
        <v>442</v>
      </c>
      <c r="B443" s="14" t="s">
        <v>695</v>
      </c>
    </row>
    <row r="444" spans="1:2">
      <c r="A444" s="15">
        <v>443</v>
      </c>
      <c r="B444" s="20" t="s">
        <v>121</v>
      </c>
    </row>
    <row r="445" spans="1:2">
      <c r="A445" s="15">
        <v>444</v>
      </c>
      <c r="B445" s="14" t="s">
        <v>696</v>
      </c>
    </row>
    <row r="446" spans="1:2">
      <c r="A446" s="15">
        <v>445</v>
      </c>
      <c r="B446" s="20" t="s">
        <v>122</v>
      </c>
    </row>
    <row r="447" spans="1:2">
      <c r="A447" s="15">
        <v>446</v>
      </c>
      <c r="B447" s="20" t="s">
        <v>697</v>
      </c>
    </row>
    <row r="448" spans="1:2">
      <c r="A448" s="15">
        <v>447</v>
      </c>
      <c r="B448" s="20" t="s">
        <v>123</v>
      </c>
    </row>
    <row r="449" spans="1:2">
      <c r="A449" s="15">
        <v>448</v>
      </c>
      <c r="B449" s="14" t="s">
        <v>698</v>
      </c>
    </row>
    <row r="450" spans="1:2">
      <c r="A450" s="15">
        <v>449</v>
      </c>
      <c r="B450" s="14" t="s">
        <v>699</v>
      </c>
    </row>
    <row r="451" spans="1:2">
      <c r="A451" s="15">
        <v>450</v>
      </c>
      <c r="B451" s="20" t="s">
        <v>700</v>
      </c>
    </row>
    <row r="452" spans="1:2">
      <c r="A452" s="15">
        <v>451</v>
      </c>
      <c r="B452" s="14" t="s">
        <v>701</v>
      </c>
    </row>
    <row r="453" spans="1:2">
      <c r="A453" s="15">
        <v>452</v>
      </c>
      <c r="B453" s="20" t="s">
        <v>1317</v>
      </c>
    </row>
    <row r="454" spans="1:2">
      <c r="A454" s="15">
        <v>453</v>
      </c>
      <c r="B454" s="20" t="s">
        <v>19</v>
      </c>
    </row>
    <row r="455" spans="1:2">
      <c r="A455" s="15">
        <v>454</v>
      </c>
      <c r="B455" s="20" t="s">
        <v>1318</v>
      </c>
    </row>
    <row r="456" spans="1:2">
      <c r="A456" s="15">
        <v>455</v>
      </c>
      <c r="B456" s="20" t="s">
        <v>124</v>
      </c>
    </row>
    <row r="457" spans="1:2">
      <c r="A457" s="15">
        <v>456</v>
      </c>
      <c r="B457" s="20" t="s">
        <v>702</v>
      </c>
    </row>
    <row r="458" spans="1:2">
      <c r="A458" s="15">
        <v>457</v>
      </c>
      <c r="B458" s="20" t="s">
        <v>703</v>
      </c>
    </row>
    <row r="459" spans="1:2">
      <c r="A459" s="15">
        <v>458</v>
      </c>
      <c r="B459" s="20" t="s">
        <v>125</v>
      </c>
    </row>
    <row r="460" spans="1:2">
      <c r="A460" s="15">
        <v>459</v>
      </c>
      <c r="B460" s="14" t="s">
        <v>704</v>
      </c>
    </row>
    <row r="461" spans="1:2">
      <c r="A461" s="15">
        <v>460</v>
      </c>
      <c r="B461" s="20" t="s">
        <v>705</v>
      </c>
    </row>
    <row r="462" spans="1:2">
      <c r="A462" s="15">
        <v>461</v>
      </c>
      <c r="B462" s="20" t="s">
        <v>706</v>
      </c>
    </row>
    <row r="463" spans="1:2">
      <c r="A463" s="15">
        <v>462</v>
      </c>
      <c r="B463" s="20" t="s">
        <v>707</v>
      </c>
    </row>
    <row r="464" spans="1:2">
      <c r="A464" s="15">
        <v>463</v>
      </c>
      <c r="B464" s="14" t="s">
        <v>708</v>
      </c>
    </row>
    <row r="465" spans="1:2">
      <c r="A465" s="15">
        <v>464</v>
      </c>
      <c r="B465" s="20" t="s">
        <v>126</v>
      </c>
    </row>
    <row r="466" spans="1:2">
      <c r="A466" s="15">
        <v>465</v>
      </c>
      <c r="B466" s="20" t="s">
        <v>1986</v>
      </c>
    </row>
    <row r="467" spans="1:2">
      <c r="A467" s="15">
        <v>466</v>
      </c>
      <c r="B467" s="14" t="s">
        <v>709</v>
      </c>
    </row>
    <row r="468" spans="1:2">
      <c r="A468" s="15">
        <v>467</v>
      </c>
      <c r="B468" s="20" t="s">
        <v>127</v>
      </c>
    </row>
    <row r="469" spans="1:2">
      <c r="A469" s="15">
        <v>468</v>
      </c>
      <c r="B469" s="20" t="s">
        <v>710</v>
      </c>
    </row>
    <row r="470" spans="1:2">
      <c r="A470" s="15">
        <v>469</v>
      </c>
      <c r="B470" s="20" t="s">
        <v>128</v>
      </c>
    </row>
    <row r="471" spans="1:2">
      <c r="A471" s="15">
        <v>470</v>
      </c>
      <c r="B471" s="20" t="s">
        <v>129</v>
      </c>
    </row>
    <row r="472" spans="1:2">
      <c r="A472" s="15">
        <v>471</v>
      </c>
      <c r="B472" s="14" t="s">
        <v>711</v>
      </c>
    </row>
    <row r="473" spans="1:2">
      <c r="A473" s="15">
        <v>472</v>
      </c>
      <c r="B473" s="20" t="s">
        <v>1393</v>
      </c>
    </row>
    <row r="474" spans="1:2">
      <c r="A474" s="15">
        <v>473</v>
      </c>
      <c r="B474" s="20" t="s">
        <v>1392</v>
      </c>
    </row>
    <row r="475" spans="1:2">
      <c r="A475" s="15">
        <v>474</v>
      </c>
      <c r="B475" s="20" t="s">
        <v>1987</v>
      </c>
    </row>
    <row r="476" spans="1:2">
      <c r="A476" s="15">
        <v>475</v>
      </c>
      <c r="B476" s="20" t="s">
        <v>712</v>
      </c>
    </row>
    <row r="477" spans="1:2">
      <c r="A477" s="15">
        <v>476</v>
      </c>
      <c r="B477" s="20" t="s">
        <v>713</v>
      </c>
    </row>
    <row r="478" spans="1:2">
      <c r="A478" s="15">
        <v>477</v>
      </c>
      <c r="B478" s="20" t="s">
        <v>130</v>
      </c>
    </row>
    <row r="479" spans="1:2">
      <c r="A479" s="15">
        <v>478</v>
      </c>
      <c r="B479" s="20" t="s">
        <v>714</v>
      </c>
    </row>
    <row r="480" spans="1:2">
      <c r="A480" s="15">
        <v>479</v>
      </c>
      <c r="B480" s="14" t="s">
        <v>715</v>
      </c>
    </row>
    <row r="481" spans="1:2">
      <c r="A481" s="15">
        <v>480</v>
      </c>
      <c r="B481" s="20" t="s">
        <v>716</v>
      </c>
    </row>
    <row r="482" spans="1:2">
      <c r="A482" s="15">
        <v>481</v>
      </c>
      <c r="B482" s="20" t="s">
        <v>131</v>
      </c>
    </row>
    <row r="483" spans="1:2">
      <c r="A483" s="15">
        <v>482</v>
      </c>
      <c r="B483" s="20" t="s">
        <v>1988</v>
      </c>
    </row>
    <row r="484" spans="1:2">
      <c r="A484" s="15">
        <v>483</v>
      </c>
      <c r="B484" s="20" t="s">
        <v>448</v>
      </c>
    </row>
    <row r="485" spans="1:2">
      <c r="A485" s="15">
        <v>484</v>
      </c>
      <c r="B485" s="20" t="s">
        <v>717</v>
      </c>
    </row>
    <row r="486" spans="1:2">
      <c r="A486" s="15">
        <v>485</v>
      </c>
      <c r="B486" s="20" t="s">
        <v>1282</v>
      </c>
    </row>
    <row r="487" spans="1:2">
      <c r="A487" s="15">
        <v>486</v>
      </c>
      <c r="B487" s="20" t="s">
        <v>29</v>
      </c>
    </row>
    <row r="488" spans="1:2">
      <c r="A488" s="15">
        <v>487</v>
      </c>
      <c r="B488" s="20" t="s">
        <v>718</v>
      </c>
    </row>
    <row r="489" spans="1:2">
      <c r="A489" s="15">
        <v>488</v>
      </c>
      <c r="B489" s="20" t="s">
        <v>1989</v>
      </c>
    </row>
    <row r="490" spans="1:2">
      <c r="A490" s="15">
        <v>489</v>
      </c>
      <c r="B490" s="20" t="s">
        <v>1319</v>
      </c>
    </row>
    <row r="491" spans="1:2">
      <c r="A491" s="15">
        <v>490</v>
      </c>
      <c r="B491" s="20" t="s">
        <v>132</v>
      </c>
    </row>
    <row r="492" spans="1:2">
      <c r="A492" s="15">
        <v>491</v>
      </c>
      <c r="B492" s="20" t="s">
        <v>492</v>
      </c>
    </row>
    <row r="493" spans="1:2">
      <c r="A493" s="15">
        <v>492</v>
      </c>
      <c r="B493" s="20" t="s">
        <v>719</v>
      </c>
    </row>
    <row r="494" spans="1:2">
      <c r="A494" s="15">
        <v>493</v>
      </c>
      <c r="B494" s="20" t="s">
        <v>1990</v>
      </c>
    </row>
    <row r="495" spans="1:2">
      <c r="A495" s="15">
        <v>494</v>
      </c>
      <c r="B495" s="14" t="s">
        <v>720</v>
      </c>
    </row>
    <row r="496" spans="1:2">
      <c r="A496" s="15">
        <v>495</v>
      </c>
      <c r="B496" s="20" t="s">
        <v>721</v>
      </c>
    </row>
    <row r="497" spans="1:2">
      <c r="A497" s="15">
        <v>496</v>
      </c>
      <c r="B497" s="20" t="s">
        <v>133</v>
      </c>
    </row>
    <row r="498" spans="1:2">
      <c r="A498" s="15">
        <v>497</v>
      </c>
      <c r="B498" s="20" t="s">
        <v>722</v>
      </c>
    </row>
    <row r="499" spans="1:2">
      <c r="A499" s="15">
        <v>498</v>
      </c>
      <c r="B499" s="14" t="s">
        <v>723</v>
      </c>
    </row>
    <row r="500" spans="1:2">
      <c r="A500" s="15">
        <v>499</v>
      </c>
      <c r="B500" s="20" t="s">
        <v>724</v>
      </c>
    </row>
    <row r="501" spans="1:2">
      <c r="A501" s="15">
        <v>500</v>
      </c>
      <c r="B501" s="20" t="s">
        <v>494</v>
      </c>
    </row>
    <row r="502" spans="1:2">
      <c r="A502" s="15">
        <v>501</v>
      </c>
      <c r="B502" s="20" t="s">
        <v>1991</v>
      </c>
    </row>
    <row r="503" spans="1:2">
      <c r="A503" s="15">
        <v>502</v>
      </c>
      <c r="B503" s="20" t="s">
        <v>725</v>
      </c>
    </row>
    <row r="504" spans="1:2">
      <c r="A504" s="15">
        <v>503</v>
      </c>
      <c r="B504" s="14" t="s">
        <v>1412</v>
      </c>
    </row>
    <row r="505" spans="1:2">
      <c r="A505" s="15">
        <v>504</v>
      </c>
      <c r="B505" s="14" t="s">
        <v>1992</v>
      </c>
    </row>
    <row r="506" spans="1:2">
      <c r="A506" s="15">
        <v>505</v>
      </c>
      <c r="B506" s="14" t="s">
        <v>1320</v>
      </c>
    </row>
    <row r="507" spans="1:2">
      <c r="A507" s="15">
        <v>506</v>
      </c>
      <c r="B507" s="14" t="s">
        <v>1993</v>
      </c>
    </row>
    <row r="508" spans="1:2">
      <c r="A508" s="15">
        <v>507</v>
      </c>
      <c r="B508" s="14" t="s">
        <v>1321</v>
      </c>
    </row>
    <row r="509" spans="1:2">
      <c r="A509" s="15">
        <v>508</v>
      </c>
      <c r="B509" s="14" t="s">
        <v>726</v>
      </c>
    </row>
    <row r="510" spans="1:2">
      <c r="A510" s="15">
        <v>509</v>
      </c>
      <c r="B510" s="20" t="s">
        <v>440</v>
      </c>
    </row>
    <row r="511" spans="1:2">
      <c r="A511" s="15">
        <v>510</v>
      </c>
      <c r="B511" s="20" t="s">
        <v>1439</v>
      </c>
    </row>
    <row r="512" spans="1:2">
      <c r="A512" s="15">
        <v>511</v>
      </c>
      <c r="B512" s="20" t="s">
        <v>1440</v>
      </c>
    </row>
    <row r="513" spans="1:2">
      <c r="A513" s="15">
        <v>512</v>
      </c>
      <c r="B513" s="20" t="s">
        <v>1441</v>
      </c>
    </row>
    <row r="514" spans="1:2">
      <c r="A514" s="15">
        <v>513</v>
      </c>
      <c r="B514" s="20" t="s">
        <v>1438</v>
      </c>
    </row>
    <row r="515" spans="1:2">
      <c r="A515" s="15">
        <v>514</v>
      </c>
      <c r="B515" s="20" t="s">
        <v>1444</v>
      </c>
    </row>
    <row r="516" spans="1:2">
      <c r="A516" s="15">
        <v>515</v>
      </c>
      <c r="B516" s="20" t="s">
        <v>1443</v>
      </c>
    </row>
    <row r="517" spans="1:2">
      <c r="A517" s="15">
        <v>516</v>
      </c>
      <c r="B517" s="20" t="s">
        <v>1442</v>
      </c>
    </row>
    <row r="518" spans="1:2">
      <c r="A518" s="15">
        <v>517</v>
      </c>
      <c r="B518" s="20" t="s">
        <v>1437</v>
      </c>
    </row>
    <row r="519" spans="1:2">
      <c r="A519" s="15">
        <v>518</v>
      </c>
      <c r="B519" s="20" t="s">
        <v>1994</v>
      </c>
    </row>
    <row r="520" spans="1:2">
      <c r="A520" s="15">
        <v>519</v>
      </c>
      <c r="B520" s="20" t="s">
        <v>727</v>
      </c>
    </row>
    <row r="521" spans="1:2">
      <c r="A521" s="15">
        <v>520</v>
      </c>
      <c r="B521" s="14" t="s">
        <v>728</v>
      </c>
    </row>
    <row r="522" spans="1:2">
      <c r="A522" s="15">
        <v>521</v>
      </c>
      <c r="B522" s="14" t="s">
        <v>729</v>
      </c>
    </row>
    <row r="523" spans="1:2">
      <c r="A523" s="15">
        <v>522</v>
      </c>
      <c r="B523" s="20" t="s">
        <v>489</v>
      </c>
    </row>
    <row r="524" spans="1:2">
      <c r="A524" s="15">
        <v>523</v>
      </c>
      <c r="B524" s="20" t="s">
        <v>1995</v>
      </c>
    </row>
    <row r="525" spans="1:2">
      <c r="A525" s="15">
        <v>524</v>
      </c>
      <c r="B525" s="20" t="s">
        <v>730</v>
      </c>
    </row>
    <row r="526" spans="1:2">
      <c r="A526" s="15">
        <v>525</v>
      </c>
      <c r="B526" s="20" t="s">
        <v>427</v>
      </c>
    </row>
    <row r="527" spans="1:2">
      <c r="A527" s="15">
        <v>526</v>
      </c>
      <c r="B527" s="20" t="s">
        <v>1996</v>
      </c>
    </row>
    <row r="528" spans="1:2">
      <c r="A528" s="15">
        <v>527</v>
      </c>
      <c r="B528" s="20" t="s">
        <v>731</v>
      </c>
    </row>
    <row r="529" spans="1:2">
      <c r="A529" s="15">
        <v>528</v>
      </c>
      <c r="B529" s="20" t="s">
        <v>732</v>
      </c>
    </row>
    <row r="530" spans="1:2">
      <c r="A530" s="15">
        <v>529</v>
      </c>
      <c r="B530" s="20" t="s">
        <v>733</v>
      </c>
    </row>
    <row r="531" spans="1:2">
      <c r="A531" s="15">
        <v>530</v>
      </c>
      <c r="B531" s="20" t="s">
        <v>734</v>
      </c>
    </row>
    <row r="532" spans="1:2">
      <c r="A532" s="15">
        <v>531</v>
      </c>
      <c r="B532" s="20" t="s">
        <v>1997</v>
      </c>
    </row>
    <row r="533" spans="1:2">
      <c r="A533" s="15">
        <v>532</v>
      </c>
      <c r="B533" s="14" t="s">
        <v>735</v>
      </c>
    </row>
    <row r="534" spans="1:2">
      <c r="A534" s="15">
        <v>533</v>
      </c>
      <c r="B534" s="14" t="s">
        <v>1322</v>
      </c>
    </row>
    <row r="535" spans="1:2">
      <c r="A535" s="15">
        <v>534</v>
      </c>
      <c r="B535" s="14" t="s">
        <v>736</v>
      </c>
    </row>
    <row r="536" spans="1:2">
      <c r="A536" s="15">
        <v>535</v>
      </c>
      <c r="B536" s="20" t="s">
        <v>443</v>
      </c>
    </row>
    <row r="537" spans="1:2">
      <c r="A537" s="15">
        <v>536</v>
      </c>
      <c r="B537" s="20" t="s">
        <v>1998</v>
      </c>
    </row>
    <row r="538" spans="1:2">
      <c r="A538" s="15">
        <v>537</v>
      </c>
      <c r="B538" s="20" t="s">
        <v>1271</v>
      </c>
    </row>
    <row r="539" spans="1:2">
      <c r="A539" s="15">
        <v>538</v>
      </c>
      <c r="B539" s="20" t="s">
        <v>134</v>
      </c>
    </row>
    <row r="540" spans="1:2">
      <c r="A540" s="15">
        <v>539</v>
      </c>
      <c r="B540" s="20" t="s">
        <v>1999</v>
      </c>
    </row>
    <row r="541" spans="1:2">
      <c r="A541" s="15">
        <v>540</v>
      </c>
      <c r="B541" s="20" t="s">
        <v>30</v>
      </c>
    </row>
    <row r="542" spans="1:2">
      <c r="A542" s="15">
        <v>541</v>
      </c>
      <c r="B542" s="20" t="s">
        <v>135</v>
      </c>
    </row>
    <row r="543" spans="1:2">
      <c r="A543" s="15">
        <v>542</v>
      </c>
      <c r="B543" s="20" t="s">
        <v>350</v>
      </c>
    </row>
    <row r="544" spans="1:2">
      <c r="A544" s="15">
        <v>543</v>
      </c>
      <c r="B544" s="20" t="s">
        <v>737</v>
      </c>
    </row>
    <row r="545" spans="1:2">
      <c r="A545" s="15">
        <v>544</v>
      </c>
      <c r="B545" s="20" t="s">
        <v>738</v>
      </c>
    </row>
    <row r="546" spans="1:2">
      <c r="A546" s="15">
        <v>545</v>
      </c>
      <c r="B546" s="14" t="s">
        <v>1215</v>
      </c>
    </row>
    <row r="547" spans="1:2">
      <c r="A547" s="15">
        <v>546</v>
      </c>
      <c r="B547" s="14" t="s">
        <v>2000</v>
      </c>
    </row>
    <row r="548" spans="1:2">
      <c r="A548" s="15">
        <v>547</v>
      </c>
      <c r="B548" s="20" t="s">
        <v>425</v>
      </c>
    </row>
    <row r="549" spans="1:2">
      <c r="A549" s="15">
        <v>548</v>
      </c>
      <c r="B549" s="20" t="s">
        <v>739</v>
      </c>
    </row>
    <row r="550" spans="1:2">
      <c r="A550" s="15">
        <v>549</v>
      </c>
      <c r="B550" s="20" t="s">
        <v>740</v>
      </c>
    </row>
    <row r="551" spans="1:2">
      <c r="A551" s="15">
        <v>550</v>
      </c>
      <c r="B551" s="14" t="s">
        <v>741</v>
      </c>
    </row>
    <row r="552" spans="1:2">
      <c r="A552" s="15">
        <v>551</v>
      </c>
      <c r="B552" s="14" t="s">
        <v>742</v>
      </c>
    </row>
    <row r="553" spans="1:2">
      <c r="A553" s="15">
        <v>552</v>
      </c>
      <c r="B553" s="14" t="s">
        <v>743</v>
      </c>
    </row>
    <row r="554" spans="1:2">
      <c r="A554" s="15">
        <v>553</v>
      </c>
      <c r="B554" s="20" t="s">
        <v>744</v>
      </c>
    </row>
    <row r="555" spans="1:2">
      <c r="A555" s="15">
        <v>554</v>
      </c>
      <c r="B555" s="14" t="s">
        <v>745</v>
      </c>
    </row>
    <row r="556" spans="1:2">
      <c r="A556" s="15">
        <v>555</v>
      </c>
      <c r="B556" s="14" t="s">
        <v>746</v>
      </c>
    </row>
    <row r="557" spans="1:2">
      <c r="A557" s="15">
        <v>556</v>
      </c>
      <c r="B557" s="20" t="s">
        <v>747</v>
      </c>
    </row>
    <row r="558" spans="1:2">
      <c r="A558" s="15">
        <v>557</v>
      </c>
      <c r="B558" s="20" t="s">
        <v>748</v>
      </c>
    </row>
    <row r="559" spans="1:2">
      <c r="A559" s="15">
        <v>558</v>
      </c>
      <c r="B559" s="20" t="s">
        <v>749</v>
      </c>
    </row>
    <row r="560" spans="1:2">
      <c r="A560" s="15">
        <v>559</v>
      </c>
      <c r="B560" s="20" t="s">
        <v>136</v>
      </c>
    </row>
    <row r="561" spans="1:2">
      <c r="A561" s="15">
        <v>560</v>
      </c>
      <c r="B561" s="20" t="s">
        <v>137</v>
      </c>
    </row>
    <row r="562" spans="1:2">
      <c r="A562" s="15">
        <v>561</v>
      </c>
      <c r="B562" s="14" t="s">
        <v>750</v>
      </c>
    </row>
    <row r="563" spans="1:2">
      <c r="A563" s="15">
        <v>562</v>
      </c>
      <c r="B563" s="14" t="s">
        <v>751</v>
      </c>
    </row>
    <row r="564" spans="1:2">
      <c r="A564" s="15">
        <v>563</v>
      </c>
      <c r="B564" s="20" t="s">
        <v>752</v>
      </c>
    </row>
    <row r="565" spans="1:2">
      <c r="A565" s="15">
        <v>564</v>
      </c>
      <c r="B565" s="20" t="s">
        <v>138</v>
      </c>
    </row>
    <row r="566" spans="1:2">
      <c r="A566" s="15">
        <v>565</v>
      </c>
      <c r="B566" s="20" t="s">
        <v>139</v>
      </c>
    </row>
    <row r="567" spans="1:2">
      <c r="A567" s="15">
        <v>566</v>
      </c>
      <c r="B567" s="20" t="s">
        <v>385</v>
      </c>
    </row>
    <row r="568" spans="1:2">
      <c r="A568" s="15">
        <v>567</v>
      </c>
      <c r="B568" s="20" t="s">
        <v>753</v>
      </c>
    </row>
    <row r="569" spans="1:2">
      <c r="A569" s="15">
        <v>568</v>
      </c>
      <c r="B569" s="20" t="s">
        <v>754</v>
      </c>
    </row>
    <row r="570" spans="1:2">
      <c r="A570" s="15">
        <v>569</v>
      </c>
      <c r="B570" s="20" t="s">
        <v>1323</v>
      </c>
    </row>
    <row r="571" spans="1:2">
      <c r="A571" s="15">
        <v>570</v>
      </c>
      <c r="B571" s="20" t="s">
        <v>755</v>
      </c>
    </row>
    <row r="572" spans="1:2">
      <c r="A572" s="15">
        <v>571</v>
      </c>
      <c r="B572" s="20" t="s">
        <v>140</v>
      </c>
    </row>
    <row r="573" spans="1:2">
      <c r="A573" s="15">
        <v>572</v>
      </c>
      <c r="B573" s="20" t="s">
        <v>1324</v>
      </c>
    </row>
    <row r="574" spans="1:2">
      <c r="A574" s="15">
        <v>573</v>
      </c>
      <c r="B574" s="20" t="s">
        <v>756</v>
      </c>
    </row>
    <row r="575" spans="1:2">
      <c r="A575" s="15">
        <v>574</v>
      </c>
      <c r="B575" s="20" t="s">
        <v>495</v>
      </c>
    </row>
    <row r="576" spans="1:2">
      <c r="A576" s="15">
        <v>575</v>
      </c>
      <c r="B576" s="14" t="s">
        <v>497</v>
      </c>
    </row>
    <row r="577" spans="1:2">
      <c r="A577" s="15">
        <v>576</v>
      </c>
      <c r="B577" s="20" t="s">
        <v>473</v>
      </c>
    </row>
    <row r="578" spans="1:2">
      <c r="A578" s="15">
        <v>577</v>
      </c>
      <c r="B578" s="14" t="s">
        <v>757</v>
      </c>
    </row>
    <row r="579" spans="1:2">
      <c r="A579" s="15">
        <v>578</v>
      </c>
      <c r="B579" s="20" t="s">
        <v>141</v>
      </c>
    </row>
    <row r="580" spans="1:2">
      <c r="A580" s="15">
        <v>579</v>
      </c>
      <c r="B580" s="20" t="s">
        <v>758</v>
      </c>
    </row>
    <row r="581" spans="1:2">
      <c r="A581" s="15">
        <v>580</v>
      </c>
      <c r="B581" s="20" t="s">
        <v>759</v>
      </c>
    </row>
    <row r="582" spans="1:2">
      <c r="A582" s="15">
        <v>581</v>
      </c>
      <c r="B582" s="20" t="s">
        <v>388</v>
      </c>
    </row>
    <row r="583" spans="1:2">
      <c r="A583" s="15">
        <v>582</v>
      </c>
      <c r="B583" s="20" t="s">
        <v>760</v>
      </c>
    </row>
    <row r="584" spans="1:2">
      <c r="A584" s="15">
        <v>583</v>
      </c>
      <c r="B584" s="14" t="s">
        <v>1259</v>
      </c>
    </row>
    <row r="585" spans="1:2">
      <c r="A585" s="15">
        <v>584</v>
      </c>
      <c r="B585" s="20" t="s">
        <v>761</v>
      </c>
    </row>
    <row r="586" spans="1:2">
      <c r="A586" s="15">
        <v>585</v>
      </c>
      <c r="B586" s="20" t="s">
        <v>762</v>
      </c>
    </row>
    <row r="587" spans="1:2">
      <c r="A587" s="15">
        <v>586</v>
      </c>
      <c r="B587" s="20" t="s">
        <v>3</v>
      </c>
    </row>
    <row r="588" spans="1:2">
      <c r="A588" s="15">
        <v>587</v>
      </c>
      <c r="B588" s="20" t="s">
        <v>763</v>
      </c>
    </row>
    <row r="589" spans="1:2">
      <c r="A589" s="15">
        <v>588</v>
      </c>
      <c r="B589" s="14" t="s">
        <v>764</v>
      </c>
    </row>
    <row r="590" spans="1:2">
      <c r="A590" s="15">
        <v>589</v>
      </c>
      <c r="B590" s="20" t="s">
        <v>765</v>
      </c>
    </row>
    <row r="591" spans="1:2">
      <c r="A591" s="15">
        <v>590</v>
      </c>
      <c r="B591" s="20" t="s">
        <v>142</v>
      </c>
    </row>
    <row r="592" spans="1:2">
      <c r="A592" s="15">
        <v>591</v>
      </c>
      <c r="B592" s="20" t="s">
        <v>766</v>
      </c>
    </row>
    <row r="593" spans="1:2">
      <c r="A593" s="15">
        <v>592</v>
      </c>
      <c r="B593" s="14" t="s">
        <v>1216</v>
      </c>
    </row>
    <row r="594" spans="1:2">
      <c r="A594" s="15">
        <v>593</v>
      </c>
      <c r="B594" s="20" t="s">
        <v>767</v>
      </c>
    </row>
    <row r="595" spans="1:2">
      <c r="A595" s="15">
        <v>594</v>
      </c>
      <c r="B595" s="20" t="s">
        <v>768</v>
      </c>
    </row>
    <row r="596" spans="1:2">
      <c r="A596" s="15">
        <v>595</v>
      </c>
      <c r="B596" s="20" t="s">
        <v>143</v>
      </c>
    </row>
    <row r="597" spans="1:2">
      <c r="A597" s="15">
        <v>596</v>
      </c>
      <c r="B597" s="20" t="s">
        <v>769</v>
      </c>
    </row>
    <row r="598" spans="1:2">
      <c r="A598" s="15">
        <v>597</v>
      </c>
      <c r="B598" s="20" t="s">
        <v>144</v>
      </c>
    </row>
    <row r="599" spans="1:2">
      <c r="A599" s="15">
        <v>598</v>
      </c>
      <c r="B599" s="20" t="s">
        <v>770</v>
      </c>
    </row>
    <row r="600" spans="1:2">
      <c r="A600" s="15">
        <v>599</v>
      </c>
      <c r="B600" s="20" t="s">
        <v>145</v>
      </c>
    </row>
    <row r="601" spans="1:2">
      <c r="A601" s="15">
        <v>600</v>
      </c>
      <c r="B601" s="20" t="s">
        <v>326</v>
      </c>
    </row>
    <row r="602" spans="1:2">
      <c r="A602" s="15">
        <v>601</v>
      </c>
      <c r="B602" s="20" t="s">
        <v>146</v>
      </c>
    </row>
    <row r="603" spans="1:2">
      <c r="A603" s="15">
        <v>602</v>
      </c>
      <c r="B603" s="20" t="s">
        <v>383</v>
      </c>
    </row>
    <row r="604" spans="1:2">
      <c r="A604" s="15">
        <v>603</v>
      </c>
      <c r="B604" s="14" t="s">
        <v>771</v>
      </c>
    </row>
    <row r="605" spans="1:2">
      <c r="A605" s="15">
        <v>604</v>
      </c>
      <c r="B605" s="20" t="s">
        <v>147</v>
      </c>
    </row>
    <row r="606" spans="1:2">
      <c r="A606" s="15">
        <v>605</v>
      </c>
      <c r="B606" s="20" t="s">
        <v>772</v>
      </c>
    </row>
    <row r="607" spans="1:2">
      <c r="A607" s="15">
        <v>606</v>
      </c>
      <c r="B607" s="20" t="s">
        <v>773</v>
      </c>
    </row>
    <row r="608" spans="1:2">
      <c r="A608" s="15">
        <v>607</v>
      </c>
      <c r="B608" s="14" t="s">
        <v>774</v>
      </c>
    </row>
    <row r="609" spans="1:2">
      <c r="A609" s="15">
        <v>608</v>
      </c>
      <c r="B609" s="14" t="s">
        <v>775</v>
      </c>
    </row>
    <row r="610" spans="1:2">
      <c r="A610" s="15">
        <v>609</v>
      </c>
      <c r="B610" s="20" t="s">
        <v>776</v>
      </c>
    </row>
    <row r="611" spans="1:2">
      <c r="A611" s="15">
        <v>610</v>
      </c>
      <c r="B611" s="20" t="s">
        <v>777</v>
      </c>
    </row>
    <row r="612" spans="1:2">
      <c r="A612" s="15">
        <v>611</v>
      </c>
      <c r="B612" s="14" t="s">
        <v>778</v>
      </c>
    </row>
    <row r="613" spans="1:2">
      <c r="A613" s="15">
        <v>612</v>
      </c>
      <c r="B613" s="14" t="s">
        <v>1217</v>
      </c>
    </row>
    <row r="614" spans="1:2">
      <c r="A614" s="15">
        <v>613</v>
      </c>
      <c r="B614" s="20" t="s">
        <v>148</v>
      </c>
    </row>
    <row r="615" spans="1:2">
      <c r="A615" s="15">
        <v>614</v>
      </c>
      <c r="B615" s="20" t="s">
        <v>491</v>
      </c>
    </row>
    <row r="616" spans="1:2">
      <c r="A616" s="15">
        <v>615</v>
      </c>
      <c r="B616" s="20" t="s">
        <v>779</v>
      </c>
    </row>
    <row r="617" spans="1:2">
      <c r="A617" s="15">
        <v>616</v>
      </c>
      <c r="B617" s="20" t="s">
        <v>780</v>
      </c>
    </row>
    <row r="618" spans="1:2">
      <c r="A618" s="15">
        <v>617</v>
      </c>
      <c r="B618" s="14" t="s">
        <v>781</v>
      </c>
    </row>
    <row r="619" spans="1:2">
      <c r="A619" s="15">
        <v>618</v>
      </c>
      <c r="B619" s="14" t="s">
        <v>782</v>
      </c>
    </row>
    <row r="620" spans="1:2">
      <c r="A620" s="15">
        <v>619</v>
      </c>
      <c r="B620" s="14" t="s">
        <v>783</v>
      </c>
    </row>
    <row r="621" spans="1:2">
      <c r="A621" s="15">
        <v>620</v>
      </c>
      <c r="B621" s="20" t="s">
        <v>784</v>
      </c>
    </row>
    <row r="622" spans="1:2">
      <c r="A622" s="15">
        <v>621</v>
      </c>
      <c r="B622" s="20" t="s">
        <v>149</v>
      </c>
    </row>
    <row r="623" spans="1:2">
      <c r="A623" s="15">
        <v>622</v>
      </c>
      <c r="B623" s="20" t="s">
        <v>785</v>
      </c>
    </row>
    <row r="624" spans="1:2">
      <c r="A624" s="15">
        <v>623</v>
      </c>
      <c r="B624" s="14" t="s">
        <v>786</v>
      </c>
    </row>
    <row r="625" spans="1:2">
      <c r="A625" s="15">
        <v>624</v>
      </c>
      <c r="B625" s="14" t="s">
        <v>787</v>
      </c>
    </row>
    <row r="626" spans="1:2">
      <c r="A626" s="15">
        <v>625</v>
      </c>
      <c r="B626" s="20" t="s">
        <v>382</v>
      </c>
    </row>
    <row r="627" spans="1:2">
      <c r="A627" s="15">
        <v>626</v>
      </c>
      <c r="B627" s="14" t="s">
        <v>386</v>
      </c>
    </row>
    <row r="628" spans="1:2">
      <c r="A628" s="15">
        <v>627</v>
      </c>
      <c r="B628" s="20" t="s">
        <v>788</v>
      </c>
    </row>
    <row r="629" spans="1:2">
      <c r="A629" s="15">
        <v>628</v>
      </c>
      <c r="B629" s="14" t="s">
        <v>789</v>
      </c>
    </row>
    <row r="630" spans="1:2">
      <c r="A630" s="15">
        <v>629</v>
      </c>
      <c r="B630" s="20" t="s">
        <v>790</v>
      </c>
    </row>
    <row r="631" spans="1:2">
      <c r="A631" s="15">
        <v>630</v>
      </c>
      <c r="B631" s="20" t="s">
        <v>150</v>
      </c>
    </row>
    <row r="632" spans="1:2">
      <c r="A632" s="15">
        <v>631</v>
      </c>
      <c r="B632" s="20" t="s">
        <v>13</v>
      </c>
    </row>
    <row r="633" spans="1:2">
      <c r="A633" s="15">
        <v>632</v>
      </c>
      <c r="B633" s="20" t="s">
        <v>2001</v>
      </c>
    </row>
    <row r="634" spans="1:2">
      <c r="A634" s="15">
        <v>633</v>
      </c>
      <c r="B634" s="14" t="s">
        <v>791</v>
      </c>
    </row>
    <row r="635" spans="1:2">
      <c r="A635" s="15">
        <v>634</v>
      </c>
      <c r="B635" s="20" t="s">
        <v>151</v>
      </c>
    </row>
    <row r="636" spans="1:2">
      <c r="A636" s="15">
        <v>635</v>
      </c>
      <c r="B636" s="20" t="s">
        <v>1278</v>
      </c>
    </row>
    <row r="637" spans="1:2">
      <c r="A637" s="15">
        <v>636</v>
      </c>
      <c r="B637" s="20" t="s">
        <v>792</v>
      </c>
    </row>
    <row r="638" spans="1:2">
      <c r="A638" s="15">
        <v>637</v>
      </c>
      <c r="B638" s="20" t="s">
        <v>152</v>
      </c>
    </row>
    <row r="639" spans="1:2">
      <c r="A639" s="15">
        <v>638</v>
      </c>
      <c r="B639" s="20" t="s">
        <v>793</v>
      </c>
    </row>
    <row r="640" spans="1:2">
      <c r="A640" s="15">
        <v>639</v>
      </c>
      <c r="B640" s="20" t="s">
        <v>447</v>
      </c>
    </row>
    <row r="641" spans="1:2">
      <c r="A641" s="15">
        <v>640</v>
      </c>
      <c r="B641" s="14" t="s">
        <v>794</v>
      </c>
    </row>
    <row r="642" spans="1:2">
      <c r="A642" s="15">
        <v>641</v>
      </c>
      <c r="B642" s="20" t="s">
        <v>153</v>
      </c>
    </row>
    <row r="643" spans="1:2">
      <c r="A643" s="15">
        <v>642</v>
      </c>
      <c r="B643" s="20" t="s">
        <v>154</v>
      </c>
    </row>
    <row r="644" spans="1:2">
      <c r="A644" s="15">
        <v>643</v>
      </c>
      <c r="B644" s="20" t="s">
        <v>795</v>
      </c>
    </row>
    <row r="645" spans="1:2">
      <c r="A645" s="15">
        <v>644</v>
      </c>
      <c r="B645" s="20" t="s">
        <v>796</v>
      </c>
    </row>
    <row r="646" spans="1:2">
      <c r="A646" s="15">
        <v>645</v>
      </c>
      <c r="B646" s="20" t="s">
        <v>155</v>
      </c>
    </row>
    <row r="647" spans="1:2">
      <c r="A647" s="15">
        <v>646</v>
      </c>
      <c r="B647" s="20" t="s">
        <v>1325</v>
      </c>
    </row>
    <row r="648" spans="1:2">
      <c r="A648" s="15">
        <v>647</v>
      </c>
      <c r="B648" s="20" t="s">
        <v>797</v>
      </c>
    </row>
    <row r="649" spans="1:2">
      <c r="A649" s="15">
        <v>648</v>
      </c>
      <c r="B649" s="14" t="s">
        <v>1218</v>
      </c>
    </row>
    <row r="650" spans="1:2">
      <c r="A650" s="15">
        <v>649</v>
      </c>
      <c r="B650" s="20" t="s">
        <v>156</v>
      </c>
    </row>
    <row r="651" spans="1:2">
      <c r="A651" s="15">
        <v>650</v>
      </c>
      <c r="B651" s="14" t="s">
        <v>798</v>
      </c>
    </row>
    <row r="652" spans="1:2">
      <c r="A652" s="15">
        <v>651</v>
      </c>
      <c r="B652" s="20" t="s">
        <v>406</v>
      </c>
    </row>
    <row r="653" spans="1:2">
      <c r="A653" s="15">
        <v>652</v>
      </c>
      <c r="B653" s="20" t="s">
        <v>799</v>
      </c>
    </row>
    <row r="654" spans="1:2">
      <c r="A654" s="15">
        <v>653</v>
      </c>
      <c r="B654" s="20" t="s">
        <v>2235</v>
      </c>
    </row>
    <row r="655" spans="1:2">
      <c r="A655" s="15">
        <v>654</v>
      </c>
      <c r="B655" s="14" t="s">
        <v>800</v>
      </c>
    </row>
    <row r="656" spans="1:2">
      <c r="A656" s="15">
        <v>655</v>
      </c>
      <c r="B656" s="20" t="s">
        <v>496</v>
      </c>
    </row>
    <row r="657" spans="1:2">
      <c r="A657" s="15">
        <v>656</v>
      </c>
      <c r="B657" s="20" t="s">
        <v>801</v>
      </c>
    </row>
    <row r="658" spans="1:2">
      <c r="A658" s="15">
        <v>657</v>
      </c>
      <c r="B658" s="20" t="s">
        <v>411</v>
      </c>
    </row>
    <row r="659" spans="1:2">
      <c r="A659" s="15">
        <v>658</v>
      </c>
      <c r="B659" s="20" t="s">
        <v>802</v>
      </c>
    </row>
    <row r="660" spans="1:2">
      <c r="A660" s="15">
        <v>659</v>
      </c>
      <c r="B660" s="20" t="s">
        <v>803</v>
      </c>
    </row>
    <row r="661" spans="1:2">
      <c r="A661" s="15">
        <v>660</v>
      </c>
      <c r="B661" s="20" t="s">
        <v>804</v>
      </c>
    </row>
    <row r="662" spans="1:2">
      <c r="A662" s="15">
        <v>661</v>
      </c>
      <c r="B662" s="14" t="s">
        <v>805</v>
      </c>
    </row>
    <row r="663" spans="1:2">
      <c r="A663" s="15">
        <v>662</v>
      </c>
      <c r="B663" s="20" t="s">
        <v>157</v>
      </c>
    </row>
    <row r="664" spans="1:2">
      <c r="A664" s="15">
        <v>663</v>
      </c>
      <c r="B664" s="20" t="s">
        <v>2002</v>
      </c>
    </row>
    <row r="665" spans="1:2">
      <c r="A665" s="15">
        <v>664</v>
      </c>
      <c r="B665" s="20" t="s">
        <v>158</v>
      </c>
    </row>
    <row r="666" spans="1:2">
      <c r="A666" s="15">
        <v>665</v>
      </c>
      <c r="B666" s="14" t="s">
        <v>1326</v>
      </c>
    </row>
    <row r="667" spans="1:2">
      <c r="A667" s="15">
        <v>666</v>
      </c>
      <c r="B667" s="14" t="s">
        <v>806</v>
      </c>
    </row>
    <row r="668" spans="1:2">
      <c r="A668" s="15">
        <v>667</v>
      </c>
      <c r="B668" s="20" t="s">
        <v>159</v>
      </c>
    </row>
    <row r="669" spans="1:2">
      <c r="A669" s="15">
        <v>668</v>
      </c>
      <c r="B669" s="14" t="s">
        <v>807</v>
      </c>
    </row>
    <row r="670" spans="1:2">
      <c r="A670" s="15">
        <v>669</v>
      </c>
      <c r="B670" s="14" t="s">
        <v>808</v>
      </c>
    </row>
    <row r="671" spans="1:2">
      <c r="A671" s="15">
        <v>670</v>
      </c>
      <c r="B671" s="14" t="s">
        <v>809</v>
      </c>
    </row>
    <row r="672" spans="1:2">
      <c r="A672" s="15">
        <v>671</v>
      </c>
      <c r="B672" s="20" t="s">
        <v>160</v>
      </c>
    </row>
    <row r="673" spans="1:2">
      <c r="A673" s="15">
        <v>672</v>
      </c>
      <c r="B673" s="20" t="s">
        <v>810</v>
      </c>
    </row>
    <row r="674" spans="1:2">
      <c r="A674" s="15">
        <v>673</v>
      </c>
      <c r="B674" s="20" t="s">
        <v>811</v>
      </c>
    </row>
    <row r="675" spans="1:2">
      <c r="A675" s="15">
        <v>674</v>
      </c>
      <c r="B675" s="20" t="s">
        <v>812</v>
      </c>
    </row>
    <row r="676" spans="1:2">
      <c r="A676" s="15">
        <v>675</v>
      </c>
      <c r="B676" s="14" t="s">
        <v>813</v>
      </c>
    </row>
    <row r="677" spans="1:2">
      <c r="A677" s="15">
        <v>676</v>
      </c>
      <c r="B677" s="20" t="s">
        <v>814</v>
      </c>
    </row>
    <row r="678" spans="1:2">
      <c r="A678" s="15">
        <v>677</v>
      </c>
      <c r="B678" s="14" t="s">
        <v>815</v>
      </c>
    </row>
    <row r="679" spans="1:2">
      <c r="A679" s="15">
        <v>678</v>
      </c>
      <c r="B679" s="20" t="s">
        <v>816</v>
      </c>
    </row>
    <row r="680" spans="1:2">
      <c r="A680" s="15">
        <v>679</v>
      </c>
      <c r="B680" s="20" t="s">
        <v>1327</v>
      </c>
    </row>
    <row r="681" spans="1:2">
      <c r="A681" s="15">
        <v>680</v>
      </c>
      <c r="B681" s="20" t="s">
        <v>817</v>
      </c>
    </row>
    <row r="682" spans="1:2">
      <c r="A682" s="15">
        <v>681</v>
      </c>
      <c r="B682" s="20" t="s">
        <v>161</v>
      </c>
    </row>
    <row r="683" spans="1:2">
      <c r="A683" s="15">
        <v>682</v>
      </c>
      <c r="B683" s="20" t="s">
        <v>818</v>
      </c>
    </row>
    <row r="684" spans="1:2">
      <c r="A684" s="15">
        <v>683</v>
      </c>
      <c r="B684" s="20" t="s">
        <v>162</v>
      </c>
    </row>
    <row r="685" spans="1:2">
      <c r="A685" s="15">
        <v>684</v>
      </c>
      <c r="B685" s="20" t="s">
        <v>349</v>
      </c>
    </row>
    <row r="686" spans="1:2">
      <c r="A686" s="15">
        <v>685</v>
      </c>
      <c r="B686" s="20" t="s">
        <v>819</v>
      </c>
    </row>
    <row r="687" spans="1:2">
      <c r="A687" s="15">
        <v>686</v>
      </c>
      <c r="B687" s="20" t="s">
        <v>163</v>
      </c>
    </row>
    <row r="688" spans="1:2">
      <c r="A688" s="15">
        <v>687</v>
      </c>
      <c r="B688" s="14" t="s">
        <v>820</v>
      </c>
    </row>
    <row r="689" spans="1:2">
      <c r="A689" s="15">
        <v>688</v>
      </c>
      <c r="B689" s="20" t="s">
        <v>164</v>
      </c>
    </row>
    <row r="690" spans="1:2">
      <c r="A690" s="15">
        <v>689</v>
      </c>
      <c r="B690" s="20" t="s">
        <v>821</v>
      </c>
    </row>
    <row r="691" spans="1:2">
      <c r="A691" s="15">
        <v>690</v>
      </c>
      <c r="B691" s="20" t="s">
        <v>165</v>
      </c>
    </row>
    <row r="692" spans="1:2">
      <c r="A692" s="15">
        <v>691</v>
      </c>
      <c r="B692" s="20" t="s">
        <v>822</v>
      </c>
    </row>
    <row r="693" spans="1:2">
      <c r="A693" s="15">
        <v>692</v>
      </c>
      <c r="B693" s="20" t="s">
        <v>823</v>
      </c>
    </row>
    <row r="694" spans="1:2">
      <c r="A694" s="15">
        <v>693</v>
      </c>
      <c r="B694" s="20" t="s">
        <v>166</v>
      </c>
    </row>
    <row r="695" spans="1:2">
      <c r="A695" s="15">
        <v>694</v>
      </c>
      <c r="B695" s="20" t="s">
        <v>167</v>
      </c>
    </row>
    <row r="696" spans="1:2">
      <c r="A696" s="15">
        <v>695</v>
      </c>
      <c r="B696" s="20" t="s">
        <v>445</v>
      </c>
    </row>
    <row r="697" spans="1:2">
      <c r="A697" s="15">
        <v>696</v>
      </c>
      <c r="B697" s="14" t="s">
        <v>1328</v>
      </c>
    </row>
    <row r="698" spans="1:2">
      <c r="A698" s="15">
        <v>697</v>
      </c>
      <c r="B698" s="14" t="s">
        <v>824</v>
      </c>
    </row>
    <row r="699" spans="1:2">
      <c r="A699" s="15">
        <v>698</v>
      </c>
      <c r="B699" s="14" t="s">
        <v>825</v>
      </c>
    </row>
    <row r="700" spans="1:2">
      <c r="A700" s="15">
        <v>699</v>
      </c>
      <c r="B700" s="20" t="s">
        <v>417</v>
      </c>
    </row>
    <row r="701" spans="1:2">
      <c r="A701" s="15">
        <v>700</v>
      </c>
      <c r="B701" s="20" t="s">
        <v>827</v>
      </c>
    </row>
    <row r="702" spans="1:2">
      <c r="A702" s="15">
        <v>701</v>
      </c>
      <c r="B702" s="14" t="s">
        <v>826</v>
      </c>
    </row>
    <row r="703" spans="1:2">
      <c r="A703" s="15">
        <v>702</v>
      </c>
      <c r="B703" s="20" t="s">
        <v>168</v>
      </c>
    </row>
    <row r="704" spans="1:2">
      <c r="A704" s="15">
        <v>703</v>
      </c>
      <c r="B704" s="20" t="s">
        <v>828</v>
      </c>
    </row>
    <row r="705" spans="1:2">
      <c r="A705" s="15">
        <v>704</v>
      </c>
      <c r="B705" s="20" t="s">
        <v>387</v>
      </c>
    </row>
    <row r="706" spans="1:2">
      <c r="A706" s="15">
        <v>705</v>
      </c>
      <c r="B706" s="20" t="s">
        <v>829</v>
      </c>
    </row>
    <row r="707" spans="1:2">
      <c r="A707" s="15">
        <v>706</v>
      </c>
      <c r="B707" s="14" t="s">
        <v>1329</v>
      </c>
    </row>
    <row r="708" spans="1:2">
      <c r="A708" s="15">
        <v>707</v>
      </c>
      <c r="B708" s="14" t="s">
        <v>830</v>
      </c>
    </row>
    <row r="709" spans="1:2">
      <c r="A709" s="15">
        <v>708</v>
      </c>
      <c r="B709" s="20" t="s">
        <v>831</v>
      </c>
    </row>
    <row r="710" spans="1:2">
      <c r="A710" s="15">
        <v>709</v>
      </c>
      <c r="B710" s="20" t="s">
        <v>478</v>
      </c>
    </row>
    <row r="711" spans="1:2">
      <c r="A711" s="15">
        <v>710</v>
      </c>
      <c r="B711" s="20" t="s">
        <v>832</v>
      </c>
    </row>
    <row r="712" spans="1:2">
      <c r="A712" s="15">
        <v>711</v>
      </c>
      <c r="B712" s="14" t="s">
        <v>833</v>
      </c>
    </row>
    <row r="713" spans="1:2">
      <c r="A713" s="15">
        <v>712</v>
      </c>
      <c r="B713" s="20" t="s">
        <v>834</v>
      </c>
    </row>
    <row r="714" spans="1:2">
      <c r="A714" s="15">
        <v>713</v>
      </c>
      <c r="B714" s="20" t="s">
        <v>169</v>
      </c>
    </row>
    <row r="715" spans="1:2">
      <c r="A715" s="15">
        <v>714</v>
      </c>
      <c r="B715" s="20" t="s">
        <v>490</v>
      </c>
    </row>
    <row r="716" spans="1:2">
      <c r="A716" s="15">
        <v>715</v>
      </c>
      <c r="B716" s="14" t="s">
        <v>1330</v>
      </c>
    </row>
    <row r="717" spans="1:2">
      <c r="A717" s="15">
        <v>716</v>
      </c>
      <c r="B717" s="14" t="s">
        <v>835</v>
      </c>
    </row>
    <row r="718" spans="1:2">
      <c r="A718" s="15">
        <v>717</v>
      </c>
      <c r="B718" s="20" t="s">
        <v>170</v>
      </c>
    </row>
    <row r="719" spans="1:2">
      <c r="A719" s="15">
        <v>718</v>
      </c>
      <c r="B719" s="14" t="s">
        <v>836</v>
      </c>
    </row>
    <row r="720" spans="1:2">
      <c r="A720" s="15">
        <v>719</v>
      </c>
      <c r="B720" s="14" t="s">
        <v>837</v>
      </c>
    </row>
    <row r="721" spans="1:2">
      <c r="A721" s="15">
        <v>720</v>
      </c>
      <c r="B721" s="20" t="s">
        <v>171</v>
      </c>
    </row>
    <row r="722" spans="1:2">
      <c r="A722" s="15">
        <v>721</v>
      </c>
      <c r="B722" s="20" t="s">
        <v>838</v>
      </c>
    </row>
    <row r="723" spans="1:2">
      <c r="A723" s="15">
        <v>722</v>
      </c>
      <c r="B723" s="20" t="s">
        <v>839</v>
      </c>
    </row>
    <row r="724" spans="1:2">
      <c r="A724" s="15">
        <v>723</v>
      </c>
      <c r="B724" s="20" t="s">
        <v>840</v>
      </c>
    </row>
    <row r="725" spans="1:2">
      <c r="A725" s="15">
        <v>724</v>
      </c>
      <c r="B725" s="14" t="s">
        <v>841</v>
      </c>
    </row>
    <row r="726" spans="1:2">
      <c r="A726" s="15">
        <v>725</v>
      </c>
      <c r="B726" s="14" t="s">
        <v>842</v>
      </c>
    </row>
    <row r="727" spans="1:2">
      <c r="A727" s="15">
        <v>726</v>
      </c>
      <c r="B727" s="14" t="s">
        <v>843</v>
      </c>
    </row>
    <row r="728" spans="1:2">
      <c r="A728" s="15">
        <v>727</v>
      </c>
      <c r="B728" s="20" t="s">
        <v>373</v>
      </c>
    </row>
    <row r="729" spans="1:2">
      <c r="A729" s="15">
        <v>728</v>
      </c>
      <c r="B729" s="20" t="s">
        <v>844</v>
      </c>
    </row>
    <row r="730" spans="1:2">
      <c r="A730" s="15">
        <v>729</v>
      </c>
      <c r="B730" s="14" t="s">
        <v>845</v>
      </c>
    </row>
    <row r="731" spans="1:2">
      <c r="A731" s="15">
        <v>730</v>
      </c>
      <c r="B731" s="20" t="s">
        <v>172</v>
      </c>
    </row>
    <row r="732" spans="1:2">
      <c r="A732" s="15">
        <v>731</v>
      </c>
      <c r="B732" s="20" t="s">
        <v>173</v>
      </c>
    </row>
    <row r="733" spans="1:2">
      <c r="A733" s="15">
        <v>732</v>
      </c>
      <c r="B733" s="14" t="s">
        <v>846</v>
      </c>
    </row>
    <row r="734" spans="1:2">
      <c r="A734" s="15">
        <v>733</v>
      </c>
      <c r="B734" s="14" t="s">
        <v>847</v>
      </c>
    </row>
    <row r="735" spans="1:2">
      <c r="A735" s="15">
        <v>734</v>
      </c>
      <c r="B735" s="20" t="s">
        <v>174</v>
      </c>
    </row>
    <row r="736" spans="1:2">
      <c r="A736" s="15">
        <v>735</v>
      </c>
      <c r="B736" s="14" t="s">
        <v>848</v>
      </c>
    </row>
    <row r="737" spans="1:2">
      <c r="A737" s="15">
        <v>736</v>
      </c>
      <c r="B737" s="14" t="s">
        <v>849</v>
      </c>
    </row>
    <row r="738" spans="1:2">
      <c r="A738" s="15">
        <v>737</v>
      </c>
      <c r="B738" s="14" t="s">
        <v>850</v>
      </c>
    </row>
    <row r="739" spans="1:2">
      <c r="A739" s="15">
        <v>738</v>
      </c>
      <c r="B739" s="20" t="s">
        <v>175</v>
      </c>
    </row>
    <row r="740" spans="1:2">
      <c r="A740" s="15">
        <v>739</v>
      </c>
      <c r="B740" s="20" t="s">
        <v>176</v>
      </c>
    </row>
    <row r="741" spans="1:2">
      <c r="A741" s="15">
        <v>740</v>
      </c>
      <c r="B741" s="20" t="s">
        <v>851</v>
      </c>
    </row>
    <row r="742" spans="1:2">
      <c r="A742" s="15">
        <v>741</v>
      </c>
      <c r="B742" s="20" t="s">
        <v>852</v>
      </c>
    </row>
    <row r="743" spans="1:2">
      <c r="A743" s="15">
        <v>742</v>
      </c>
      <c r="B743" s="14" t="s">
        <v>853</v>
      </c>
    </row>
    <row r="744" spans="1:2">
      <c r="A744" s="15">
        <v>743</v>
      </c>
      <c r="B744" s="14" t="s">
        <v>1219</v>
      </c>
    </row>
    <row r="745" spans="1:2">
      <c r="A745" s="15">
        <v>744</v>
      </c>
      <c r="B745" s="14" t="s">
        <v>854</v>
      </c>
    </row>
    <row r="746" spans="1:2">
      <c r="A746" s="15">
        <v>745</v>
      </c>
      <c r="B746" s="20" t="s">
        <v>177</v>
      </c>
    </row>
    <row r="747" spans="1:2">
      <c r="A747" s="15">
        <v>746</v>
      </c>
      <c r="B747" s="20" t="s">
        <v>855</v>
      </c>
    </row>
    <row r="748" spans="1:2">
      <c r="A748" s="15">
        <v>747</v>
      </c>
      <c r="B748" s="20" t="s">
        <v>856</v>
      </c>
    </row>
    <row r="749" spans="1:2">
      <c r="A749" s="15">
        <v>748</v>
      </c>
      <c r="B749" s="20" t="s">
        <v>857</v>
      </c>
    </row>
    <row r="750" spans="1:2">
      <c r="A750" s="15">
        <v>749</v>
      </c>
      <c r="B750" s="20" t="s">
        <v>858</v>
      </c>
    </row>
    <row r="751" spans="1:2">
      <c r="A751" s="15">
        <v>750</v>
      </c>
      <c r="B751" s="20" t="s">
        <v>2003</v>
      </c>
    </row>
    <row r="752" spans="1:2">
      <c r="A752" s="15">
        <v>751</v>
      </c>
      <c r="B752" s="20" t="s">
        <v>859</v>
      </c>
    </row>
    <row r="753" spans="1:2">
      <c r="A753" s="15">
        <v>752</v>
      </c>
      <c r="B753" s="20" t="s">
        <v>456</v>
      </c>
    </row>
    <row r="754" spans="1:2">
      <c r="A754" s="15">
        <v>753</v>
      </c>
      <c r="B754" s="14" t="s">
        <v>860</v>
      </c>
    </row>
    <row r="755" spans="1:2">
      <c r="A755" s="15">
        <v>754</v>
      </c>
      <c r="B755" s="20" t="s">
        <v>178</v>
      </c>
    </row>
    <row r="756" spans="1:2">
      <c r="A756" s="15">
        <v>755</v>
      </c>
      <c r="B756" s="14" t="s">
        <v>861</v>
      </c>
    </row>
    <row r="757" spans="1:2">
      <c r="A757" s="15">
        <v>756</v>
      </c>
      <c r="B757" s="20" t="s">
        <v>179</v>
      </c>
    </row>
    <row r="758" spans="1:2">
      <c r="A758" s="15">
        <v>757</v>
      </c>
      <c r="B758" s="14" t="s">
        <v>862</v>
      </c>
    </row>
    <row r="759" spans="1:2">
      <c r="A759" s="15">
        <v>758</v>
      </c>
      <c r="B759" s="20" t="s">
        <v>863</v>
      </c>
    </row>
    <row r="760" spans="1:2">
      <c r="A760" s="15">
        <v>759</v>
      </c>
      <c r="B760" s="14" t="s">
        <v>864</v>
      </c>
    </row>
    <row r="761" spans="1:2">
      <c r="A761" s="15">
        <v>760</v>
      </c>
      <c r="B761" s="14" t="s">
        <v>865</v>
      </c>
    </row>
    <row r="762" spans="1:2">
      <c r="A762" s="15">
        <v>761</v>
      </c>
      <c r="B762" s="20" t="s">
        <v>866</v>
      </c>
    </row>
    <row r="763" spans="1:2">
      <c r="A763" s="15">
        <v>762</v>
      </c>
      <c r="B763" s="20" t="s">
        <v>180</v>
      </c>
    </row>
    <row r="764" spans="1:2">
      <c r="A764" s="15">
        <v>763</v>
      </c>
      <c r="B764" s="20" t="s">
        <v>1400</v>
      </c>
    </row>
    <row r="765" spans="1:2">
      <c r="A765" s="15">
        <v>764</v>
      </c>
      <c r="B765" s="20" t="s">
        <v>1399</v>
      </c>
    </row>
    <row r="766" spans="1:2">
      <c r="A766" s="15">
        <v>765</v>
      </c>
      <c r="B766" s="20" t="s">
        <v>2004</v>
      </c>
    </row>
    <row r="767" spans="1:2">
      <c r="A767" s="15">
        <v>766</v>
      </c>
      <c r="B767" s="20" t="s">
        <v>1401</v>
      </c>
    </row>
    <row r="768" spans="1:2">
      <c r="A768" s="15">
        <v>767</v>
      </c>
      <c r="B768" s="20" t="s">
        <v>1409</v>
      </c>
    </row>
    <row r="769" spans="1:2">
      <c r="A769" s="15">
        <v>768</v>
      </c>
      <c r="B769" s="20" t="s">
        <v>1408</v>
      </c>
    </row>
    <row r="770" spans="1:2">
      <c r="A770" s="15">
        <v>769</v>
      </c>
      <c r="B770" s="20" t="s">
        <v>2005</v>
      </c>
    </row>
    <row r="771" spans="1:2">
      <c r="A771" s="15">
        <v>770</v>
      </c>
      <c r="B771" s="14" t="s">
        <v>1331</v>
      </c>
    </row>
    <row r="772" spans="1:2">
      <c r="A772" s="15">
        <v>771</v>
      </c>
      <c r="B772" s="14" t="s">
        <v>867</v>
      </c>
    </row>
    <row r="773" spans="1:2">
      <c r="A773" s="15">
        <v>772</v>
      </c>
      <c r="B773" s="14" t="s">
        <v>868</v>
      </c>
    </row>
    <row r="774" spans="1:2">
      <c r="A774" s="15">
        <v>773</v>
      </c>
      <c r="B774" s="20" t="s">
        <v>869</v>
      </c>
    </row>
    <row r="775" spans="1:2">
      <c r="A775" s="15">
        <v>774</v>
      </c>
      <c r="B775" s="14" t="s">
        <v>870</v>
      </c>
    </row>
    <row r="776" spans="1:2">
      <c r="A776" s="15">
        <v>775</v>
      </c>
      <c r="B776" s="14" t="s">
        <v>871</v>
      </c>
    </row>
    <row r="777" spans="1:2">
      <c r="A777" s="15">
        <v>776</v>
      </c>
      <c r="B777" s="14" t="s">
        <v>872</v>
      </c>
    </row>
    <row r="778" spans="1:2">
      <c r="A778" s="15">
        <v>777</v>
      </c>
      <c r="B778" s="14" t="s">
        <v>873</v>
      </c>
    </row>
    <row r="779" spans="1:2">
      <c r="A779" s="15">
        <v>778</v>
      </c>
      <c r="B779" s="14" t="s">
        <v>874</v>
      </c>
    </row>
    <row r="780" spans="1:2">
      <c r="A780" s="15">
        <v>779</v>
      </c>
      <c r="B780" s="14" t="s">
        <v>875</v>
      </c>
    </row>
    <row r="781" spans="1:2">
      <c r="A781" s="15">
        <v>780</v>
      </c>
      <c r="B781" s="20" t="s">
        <v>876</v>
      </c>
    </row>
    <row r="782" spans="1:2">
      <c r="A782" s="15">
        <v>781</v>
      </c>
      <c r="B782" s="14" t="s">
        <v>877</v>
      </c>
    </row>
    <row r="783" spans="1:2">
      <c r="A783" s="15">
        <v>782</v>
      </c>
      <c r="B783" s="14" t="s">
        <v>878</v>
      </c>
    </row>
    <row r="784" spans="1:2">
      <c r="A784" s="15">
        <v>783</v>
      </c>
      <c r="B784" s="14" t="s">
        <v>879</v>
      </c>
    </row>
    <row r="785" spans="1:2">
      <c r="A785" s="15">
        <v>784</v>
      </c>
      <c r="B785" s="14" t="s">
        <v>880</v>
      </c>
    </row>
    <row r="786" spans="1:2">
      <c r="A786" s="15">
        <v>785</v>
      </c>
      <c r="B786" s="14" t="s">
        <v>881</v>
      </c>
    </row>
    <row r="787" spans="1:2">
      <c r="A787" s="15">
        <v>786</v>
      </c>
      <c r="B787" s="14" t="s">
        <v>882</v>
      </c>
    </row>
    <row r="788" spans="1:2">
      <c r="A788" s="15">
        <v>787</v>
      </c>
      <c r="B788" s="20" t="s">
        <v>883</v>
      </c>
    </row>
    <row r="789" spans="1:2">
      <c r="A789" s="15">
        <v>788</v>
      </c>
      <c r="B789" s="20" t="s">
        <v>181</v>
      </c>
    </row>
    <row r="790" spans="1:2">
      <c r="A790" s="15">
        <v>789</v>
      </c>
      <c r="B790" s="14" t="s">
        <v>884</v>
      </c>
    </row>
    <row r="791" spans="1:2">
      <c r="A791" s="15">
        <v>790</v>
      </c>
      <c r="B791" s="20" t="s">
        <v>885</v>
      </c>
    </row>
    <row r="792" spans="1:2">
      <c r="A792" s="15">
        <v>791</v>
      </c>
      <c r="B792" s="14" t="s">
        <v>886</v>
      </c>
    </row>
    <row r="793" spans="1:2">
      <c r="A793" s="15">
        <v>792</v>
      </c>
      <c r="B793" s="20" t="s">
        <v>887</v>
      </c>
    </row>
    <row r="794" spans="1:2">
      <c r="A794" s="15">
        <v>793</v>
      </c>
      <c r="B794" s="14" t="s">
        <v>888</v>
      </c>
    </row>
    <row r="795" spans="1:2">
      <c r="A795" s="15">
        <v>794</v>
      </c>
      <c r="B795" s="14" t="s">
        <v>889</v>
      </c>
    </row>
    <row r="796" spans="1:2">
      <c r="A796" s="15">
        <v>795</v>
      </c>
      <c r="B796" s="20" t="s">
        <v>182</v>
      </c>
    </row>
    <row r="797" spans="1:2">
      <c r="A797" s="15">
        <v>796</v>
      </c>
      <c r="B797" s="20" t="s">
        <v>183</v>
      </c>
    </row>
    <row r="798" spans="1:2">
      <c r="A798" s="15">
        <v>797</v>
      </c>
      <c r="B798" s="14" t="s">
        <v>890</v>
      </c>
    </row>
    <row r="799" spans="1:2">
      <c r="A799" s="15">
        <v>798</v>
      </c>
      <c r="B799" s="14" t="s">
        <v>891</v>
      </c>
    </row>
    <row r="800" spans="1:2">
      <c r="A800" s="15">
        <v>799</v>
      </c>
      <c r="B800" s="14" t="s">
        <v>892</v>
      </c>
    </row>
    <row r="801" spans="1:2">
      <c r="A801" s="15">
        <v>800</v>
      </c>
      <c r="B801" s="14" t="s">
        <v>893</v>
      </c>
    </row>
    <row r="802" spans="1:2">
      <c r="A802" s="15">
        <v>801</v>
      </c>
      <c r="B802" s="20" t="s">
        <v>894</v>
      </c>
    </row>
    <row r="803" spans="1:2">
      <c r="A803" s="15">
        <v>802</v>
      </c>
      <c r="B803" s="20" t="s">
        <v>895</v>
      </c>
    </row>
    <row r="804" spans="1:2">
      <c r="A804" s="15">
        <v>803</v>
      </c>
      <c r="B804" s="14" t="s">
        <v>896</v>
      </c>
    </row>
    <row r="805" spans="1:2">
      <c r="A805" s="15">
        <v>804</v>
      </c>
      <c r="B805" s="14" t="s">
        <v>897</v>
      </c>
    </row>
    <row r="806" spans="1:2">
      <c r="A806" s="15">
        <v>805</v>
      </c>
      <c r="B806" s="20" t="s">
        <v>898</v>
      </c>
    </row>
    <row r="807" spans="1:2">
      <c r="A807" s="15">
        <v>806</v>
      </c>
      <c r="B807" s="20" t="s">
        <v>466</v>
      </c>
    </row>
    <row r="808" spans="1:2">
      <c r="A808" s="15">
        <v>807</v>
      </c>
      <c r="B808" s="20" t="s">
        <v>184</v>
      </c>
    </row>
    <row r="809" spans="1:2">
      <c r="A809" s="15">
        <v>808</v>
      </c>
      <c r="B809" s="20" t="s">
        <v>185</v>
      </c>
    </row>
    <row r="810" spans="1:2">
      <c r="A810" s="15">
        <v>809</v>
      </c>
      <c r="B810" s="20" t="s">
        <v>899</v>
      </c>
    </row>
    <row r="811" spans="1:2">
      <c r="A811" s="15">
        <v>810</v>
      </c>
      <c r="B811" s="20" t="s">
        <v>186</v>
      </c>
    </row>
    <row r="812" spans="1:2">
      <c r="A812" s="15">
        <v>811</v>
      </c>
      <c r="B812" s="20" t="s">
        <v>900</v>
      </c>
    </row>
    <row r="813" spans="1:2">
      <c r="A813" s="15">
        <v>812</v>
      </c>
      <c r="B813" s="14" t="s">
        <v>901</v>
      </c>
    </row>
    <row r="814" spans="1:2">
      <c r="A814" s="15">
        <v>813</v>
      </c>
      <c r="B814" s="20" t="s">
        <v>469</v>
      </c>
    </row>
    <row r="815" spans="1:2">
      <c r="A815" s="15">
        <v>814</v>
      </c>
      <c r="B815" s="20" t="s">
        <v>365</v>
      </c>
    </row>
    <row r="816" spans="1:2">
      <c r="A816" s="15">
        <v>815</v>
      </c>
      <c r="B816" s="14" t="s">
        <v>902</v>
      </c>
    </row>
    <row r="817" spans="1:2">
      <c r="A817" s="15">
        <v>816</v>
      </c>
      <c r="B817" s="20" t="s">
        <v>187</v>
      </c>
    </row>
    <row r="818" spans="1:2">
      <c r="A818" s="15">
        <v>817</v>
      </c>
      <c r="B818" s="20" t="s">
        <v>2006</v>
      </c>
    </row>
    <row r="819" spans="1:2">
      <c r="A819" s="15">
        <v>818</v>
      </c>
      <c r="B819" s="20" t="s">
        <v>903</v>
      </c>
    </row>
    <row r="820" spans="1:2">
      <c r="A820" s="15">
        <v>819</v>
      </c>
      <c r="B820" s="14" t="s">
        <v>904</v>
      </c>
    </row>
    <row r="821" spans="1:2">
      <c r="A821" s="15">
        <v>820</v>
      </c>
      <c r="B821" s="20" t="s">
        <v>348</v>
      </c>
    </row>
    <row r="822" spans="1:2">
      <c r="A822" s="15">
        <v>821</v>
      </c>
      <c r="B822" s="14" t="s">
        <v>905</v>
      </c>
    </row>
    <row r="823" spans="1:2">
      <c r="A823" s="15">
        <v>822</v>
      </c>
      <c r="B823" s="14" t="s">
        <v>906</v>
      </c>
    </row>
    <row r="824" spans="1:2">
      <c r="A824" s="15">
        <v>823</v>
      </c>
      <c r="B824" s="14" t="s">
        <v>907</v>
      </c>
    </row>
    <row r="825" spans="1:2">
      <c r="A825" s="15">
        <v>824</v>
      </c>
      <c r="B825" s="20" t="s">
        <v>474</v>
      </c>
    </row>
    <row r="826" spans="1:2">
      <c r="A826" s="15">
        <v>825</v>
      </c>
      <c r="B826" s="14" t="s">
        <v>908</v>
      </c>
    </row>
    <row r="827" spans="1:2">
      <c r="A827" s="15">
        <v>826</v>
      </c>
      <c r="B827" s="14" t="s">
        <v>909</v>
      </c>
    </row>
    <row r="828" spans="1:2">
      <c r="A828" s="15">
        <v>827</v>
      </c>
      <c r="B828" s="14" t="s">
        <v>910</v>
      </c>
    </row>
    <row r="829" spans="1:2">
      <c r="A829" s="15">
        <v>828</v>
      </c>
      <c r="B829" s="20" t="s">
        <v>188</v>
      </c>
    </row>
    <row r="830" spans="1:2">
      <c r="A830" s="15">
        <v>829</v>
      </c>
      <c r="B830" s="20" t="s">
        <v>911</v>
      </c>
    </row>
    <row r="831" spans="1:2">
      <c r="A831" s="15">
        <v>830</v>
      </c>
      <c r="B831" s="14" t="s">
        <v>912</v>
      </c>
    </row>
    <row r="832" spans="1:2">
      <c r="A832" s="15">
        <v>831</v>
      </c>
      <c r="B832" s="20" t="s">
        <v>913</v>
      </c>
    </row>
    <row r="833" spans="1:2">
      <c r="A833" s="15">
        <v>832</v>
      </c>
      <c r="B833" s="20" t="s">
        <v>1261</v>
      </c>
    </row>
    <row r="834" spans="1:2">
      <c r="A834" s="15">
        <v>833</v>
      </c>
      <c r="B834" s="20" t="s">
        <v>2007</v>
      </c>
    </row>
    <row r="835" spans="1:2">
      <c r="A835" s="15">
        <v>834</v>
      </c>
      <c r="B835" s="20" t="s">
        <v>914</v>
      </c>
    </row>
    <row r="836" spans="1:2">
      <c r="A836" s="15">
        <v>835</v>
      </c>
      <c r="B836" s="20" t="s">
        <v>915</v>
      </c>
    </row>
    <row r="837" spans="1:2">
      <c r="A837" s="15">
        <v>836</v>
      </c>
      <c r="B837" s="20" t="s">
        <v>1280</v>
      </c>
    </row>
    <row r="838" spans="1:2">
      <c r="A838" s="15">
        <v>837</v>
      </c>
      <c r="B838" s="20" t="s">
        <v>458</v>
      </c>
    </row>
    <row r="839" spans="1:2">
      <c r="A839" s="15">
        <v>838</v>
      </c>
      <c r="B839" s="20" t="s">
        <v>1332</v>
      </c>
    </row>
    <row r="840" spans="1:2">
      <c r="A840" s="15">
        <v>839</v>
      </c>
      <c r="B840" s="20" t="s">
        <v>31</v>
      </c>
    </row>
    <row r="841" spans="1:2">
      <c r="A841" s="15">
        <v>840</v>
      </c>
      <c r="B841" s="14" t="s">
        <v>189</v>
      </c>
    </row>
    <row r="842" spans="1:2">
      <c r="A842" s="15">
        <v>841</v>
      </c>
      <c r="B842" s="20" t="s">
        <v>32</v>
      </c>
    </row>
    <row r="843" spans="1:2">
      <c r="A843" s="15">
        <v>842</v>
      </c>
      <c r="B843" s="20" t="s">
        <v>916</v>
      </c>
    </row>
    <row r="844" spans="1:2">
      <c r="A844" s="15">
        <v>843</v>
      </c>
      <c r="B844" s="20" t="s">
        <v>1281</v>
      </c>
    </row>
    <row r="845" spans="1:2">
      <c r="A845" s="15">
        <v>844</v>
      </c>
      <c r="B845" s="20" t="s">
        <v>463</v>
      </c>
    </row>
    <row r="846" spans="1:2">
      <c r="A846" s="15">
        <v>845</v>
      </c>
      <c r="B846" s="20" t="s">
        <v>917</v>
      </c>
    </row>
    <row r="847" spans="1:2">
      <c r="A847" s="15">
        <v>846</v>
      </c>
      <c r="B847" s="14" t="s">
        <v>918</v>
      </c>
    </row>
    <row r="848" spans="1:2">
      <c r="A848" s="15">
        <v>847</v>
      </c>
      <c r="B848" s="14" t="s">
        <v>2008</v>
      </c>
    </row>
    <row r="849" spans="1:2">
      <c r="A849" s="15">
        <v>848</v>
      </c>
      <c r="B849" s="20" t="s">
        <v>919</v>
      </c>
    </row>
    <row r="850" spans="1:2">
      <c r="A850" s="15">
        <v>849</v>
      </c>
      <c r="B850" s="14" t="s">
        <v>920</v>
      </c>
    </row>
    <row r="851" spans="1:2">
      <c r="A851" s="15">
        <v>850</v>
      </c>
      <c r="B851" s="20" t="s">
        <v>921</v>
      </c>
    </row>
    <row r="852" spans="1:2">
      <c r="A852" s="15">
        <v>851</v>
      </c>
      <c r="B852" s="20" t="s">
        <v>2009</v>
      </c>
    </row>
    <row r="853" spans="1:2">
      <c r="A853" s="15">
        <v>852</v>
      </c>
      <c r="B853" s="20" t="s">
        <v>922</v>
      </c>
    </row>
    <row r="854" spans="1:2">
      <c r="A854" s="15">
        <v>853</v>
      </c>
      <c r="B854" s="22" t="s">
        <v>450</v>
      </c>
    </row>
    <row r="855" spans="1:2">
      <c r="A855" s="15">
        <v>854</v>
      </c>
      <c r="B855" s="14" t="s">
        <v>923</v>
      </c>
    </row>
    <row r="856" spans="1:2">
      <c r="A856" s="15">
        <v>855</v>
      </c>
      <c r="B856" s="23" t="s">
        <v>1220</v>
      </c>
    </row>
    <row r="857" spans="1:2">
      <c r="A857" s="15">
        <v>856</v>
      </c>
      <c r="B857" s="14" t="s">
        <v>924</v>
      </c>
    </row>
    <row r="858" spans="1:2">
      <c r="A858" s="15">
        <v>857</v>
      </c>
      <c r="B858" s="14" t="s">
        <v>925</v>
      </c>
    </row>
    <row r="859" spans="1:2">
      <c r="A859" s="15">
        <v>858</v>
      </c>
      <c r="B859" s="22" t="s">
        <v>428</v>
      </c>
    </row>
    <row r="860" spans="1:2">
      <c r="A860" s="15">
        <v>859</v>
      </c>
      <c r="B860" s="22" t="s">
        <v>2010</v>
      </c>
    </row>
    <row r="861" spans="1:2">
      <c r="A861" s="15">
        <v>860</v>
      </c>
      <c r="B861" s="23" t="s">
        <v>926</v>
      </c>
    </row>
    <row r="862" spans="1:2">
      <c r="A862" s="15">
        <v>861</v>
      </c>
      <c r="B862" s="14" t="s">
        <v>927</v>
      </c>
    </row>
    <row r="863" spans="1:2">
      <c r="A863" s="15">
        <v>862</v>
      </c>
      <c r="B863" s="20" t="s">
        <v>1435</v>
      </c>
    </row>
    <row r="864" spans="1:2">
      <c r="A864" s="15">
        <v>863</v>
      </c>
      <c r="B864" s="20" t="s">
        <v>1436</v>
      </c>
    </row>
    <row r="865" spans="1:2">
      <c r="A865" s="15">
        <v>864</v>
      </c>
      <c r="B865" s="20" t="s">
        <v>1434</v>
      </c>
    </row>
    <row r="866" spans="1:2">
      <c r="A866" s="15">
        <v>865</v>
      </c>
      <c r="B866" s="20" t="s">
        <v>2011</v>
      </c>
    </row>
    <row r="867" spans="1:2">
      <c r="A867" s="15">
        <v>866</v>
      </c>
      <c r="B867" s="22" t="s">
        <v>190</v>
      </c>
    </row>
    <row r="868" spans="1:2">
      <c r="A868" s="15">
        <v>867</v>
      </c>
      <c r="B868" s="20" t="s">
        <v>1333</v>
      </c>
    </row>
    <row r="869" spans="1:2">
      <c r="A869" s="15">
        <v>868</v>
      </c>
      <c r="B869" s="20" t="s">
        <v>452</v>
      </c>
    </row>
    <row r="870" spans="1:2">
      <c r="A870" s="15">
        <v>869</v>
      </c>
      <c r="B870" s="20" t="s">
        <v>396</v>
      </c>
    </row>
    <row r="871" spans="1:2">
      <c r="A871" s="15">
        <v>870</v>
      </c>
      <c r="B871" s="20" t="s">
        <v>191</v>
      </c>
    </row>
    <row r="872" spans="1:2">
      <c r="A872" s="15">
        <v>871</v>
      </c>
      <c r="B872" s="20" t="s">
        <v>2012</v>
      </c>
    </row>
    <row r="873" spans="1:2">
      <c r="A873" s="15">
        <v>872</v>
      </c>
      <c r="B873" s="20" t="s">
        <v>372</v>
      </c>
    </row>
    <row r="874" spans="1:2">
      <c r="A874" s="15">
        <v>873</v>
      </c>
      <c r="B874" s="22" t="s">
        <v>192</v>
      </c>
    </row>
    <row r="875" spans="1:2">
      <c r="A875" s="15">
        <v>874</v>
      </c>
      <c r="B875" s="20" t="s">
        <v>928</v>
      </c>
    </row>
    <row r="876" spans="1:2">
      <c r="A876" s="15">
        <v>875</v>
      </c>
      <c r="B876" s="20" t="s">
        <v>193</v>
      </c>
    </row>
    <row r="877" spans="1:2">
      <c r="A877" s="15">
        <v>876</v>
      </c>
      <c r="B877" s="14" t="s">
        <v>929</v>
      </c>
    </row>
    <row r="878" spans="1:2">
      <c r="A878" s="15">
        <v>877</v>
      </c>
      <c r="B878" s="14" t="s">
        <v>930</v>
      </c>
    </row>
    <row r="879" spans="1:2">
      <c r="A879" s="15">
        <v>878</v>
      </c>
      <c r="B879" s="20" t="s">
        <v>194</v>
      </c>
    </row>
    <row r="880" spans="1:2">
      <c r="A880" s="15">
        <v>879</v>
      </c>
      <c r="B880" s="14" t="s">
        <v>931</v>
      </c>
    </row>
    <row r="881" spans="1:2">
      <c r="A881" s="15">
        <v>880</v>
      </c>
      <c r="B881" s="20" t="s">
        <v>932</v>
      </c>
    </row>
    <row r="882" spans="1:2">
      <c r="A882" s="15">
        <v>881</v>
      </c>
      <c r="B882" s="20" t="s">
        <v>933</v>
      </c>
    </row>
    <row r="883" spans="1:2">
      <c r="A883" s="15">
        <v>882</v>
      </c>
      <c r="B883" s="20" t="s">
        <v>934</v>
      </c>
    </row>
    <row r="884" spans="1:2">
      <c r="A884" s="15">
        <v>883</v>
      </c>
      <c r="B884" s="20" t="s">
        <v>394</v>
      </c>
    </row>
    <row r="885" spans="1:2">
      <c r="A885" s="15">
        <v>884</v>
      </c>
      <c r="B885" s="14" t="s">
        <v>1221</v>
      </c>
    </row>
    <row r="886" spans="1:2">
      <c r="A886" s="15">
        <v>885</v>
      </c>
      <c r="B886" s="20" t="s">
        <v>334</v>
      </c>
    </row>
    <row r="887" spans="1:2">
      <c r="A887" s="15">
        <v>886</v>
      </c>
      <c r="B887" s="20" t="s">
        <v>195</v>
      </c>
    </row>
    <row r="888" spans="1:2">
      <c r="A888" s="15">
        <v>887</v>
      </c>
      <c r="B888" s="20" t="s">
        <v>33</v>
      </c>
    </row>
    <row r="889" spans="1:2">
      <c r="A889" s="15">
        <v>888</v>
      </c>
      <c r="B889" s="14" t="s">
        <v>935</v>
      </c>
    </row>
    <row r="890" spans="1:2">
      <c r="A890" s="15">
        <v>889</v>
      </c>
      <c r="B890" s="14" t="s">
        <v>936</v>
      </c>
    </row>
    <row r="891" spans="1:2">
      <c r="A891" s="15">
        <v>890</v>
      </c>
      <c r="B891" s="20" t="s">
        <v>196</v>
      </c>
    </row>
    <row r="892" spans="1:2">
      <c r="A892" s="15">
        <v>891</v>
      </c>
      <c r="B892" s="20" t="s">
        <v>937</v>
      </c>
    </row>
    <row r="893" spans="1:2">
      <c r="A893" s="15">
        <v>892</v>
      </c>
      <c r="B893" s="14" t="s">
        <v>938</v>
      </c>
    </row>
    <row r="894" spans="1:2">
      <c r="A894" s="15">
        <v>893</v>
      </c>
      <c r="B894" s="20" t="s">
        <v>939</v>
      </c>
    </row>
    <row r="895" spans="1:2">
      <c r="A895" s="15">
        <v>894</v>
      </c>
      <c r="B895" s="20" t="s">
        <v>2013</v>
      </c>
    </row>
    <row r="896" spans="1:2">
      <c r="A896" s="15">
        <v>895</v>
      </c>
      <c r="B896" s="14" t="s">
        <v>940</v>
      </c>
    </row>
    <row r="897" spans="1:2">
      <c r="A897" s="15">
        <v>896</v>
      </c>
      <c r="B897" s="14" t="s">
        <v>2014</v>
      </c>
    </row>
    <row r="898" spans="1:2">
      <c r="A898" s="15">
        <v>897</v>
      </c>
      <c r="B898" s="14" t="s">
        <v>941</v>
      </c>
    </row>
    <row r="899" spans="1:2">
      <c r="A899" s="15">
        <v>898</v>
      </c>
      <c r="B899" s="14" t="s">
        <v>942</v>
      </c>
    </row>
    <row r="900" spans="1:2">
      <c r="A900" s="15">
        <v>899</v>
      </c>
      <c r="B900" s="20" t="s">
        <v>347</v>
      </c>
    </row>
    <row r="901" spans="1:2">
      <c r="A901" s="15">
        <v>900</v>
      </c>
      <c r="B901" s="14" t="s">
        <v>943</v>
      </c>
    </row>
    <row r="902" spans="1:2">
      <c r="A902" s="15">
        <v>901</v>
      </c>
      <c r="B902" s="20" t="s">
        <v>945</v>
      </c>
    </row>
    <row r="903" spans="1:2">
      <c r="A903" s="15">
        <v>902</v>
      </c>
      <c r="B903" s="14" t="s">
        <v>944</v>
      </c>
    </row>
    <row r="904" spans="1:2">
      <c r="A904" s="15">
        <v>903</v>
      </c>
      <c r="B904" s="20" t="s">
        <v>197</v>
      </c>
    </row>
    <row r="905" spans="1:2">
      <c r="A905" s="15">
        <v>904</v>
      </c>
      <c r="B905" s="20" t="s">
        <v>198</v>
      </c>
    </row>
    <row r="906" spans="1:2">
      <c r="A906" s="15">
        <v>905</v>
      </c>
      <c r="B906" s="14" t="s">
        <v>946</v>
      </c>
    </row>
    <row r="907" spans="1:2">
      <c r="A907" s="15">
        <v>906</v>
      </c>
      <c r="B907" s="14" t="s">
        <v>947</v>
      </c>
    </row>
    <row r="908" spans="1:2">
      <c r="A908" s="15">
        <v>907</v>
      </c>
      <c r="B908" s="20" t="s">
        <v>948</v>
      </c>
    </row>
    <row r="909" spans="1:2">
      <c r="A909" s="15">
        <v>908</v>
      </c>
      <c r="B909" s="20" t="s">
        <v>949</v>
      </c>
    </row>
    <row r="910" spans="1:2">
      <c r="A910" s="15">
        <v>909</v>
      </c>
      <c r="B910" s="20" t="s">
        <v>2015</v>
      </c>
    </row>
    <row r="911" spans="1:2">
      <c r="A911" s="15">
        <v>910</v>
      </c>
      <c r="B911" s="14" t="s">
        <v>950</v>
      </c>
    </row>
    <row r="912" spans="1:2">
      <c r="A912" s="15">
        <v>911</v>
      </c>
      <c r="B912" s="20" t="s">
        <v>34</v>
      </c>
    </row>
    <row r="913" spans="1:2">
      <c r="A913" s="15">
        <v>912</v>
      </c>
      <c r="B913" s="20" t="s">
        <v>199</v>
      </c>
    </row>
    <row r="914" spans="1:2">
      <c r="A914" s="15">
        <v>913</v>
      </c>
      <c r="B914" s="20" t="s">
        <v>200</v>
      </c>
    </row>
    <row r="915" spans="1:2">
      <c r="A915" s="15">
        <v>914</v>
      </c>
      <c r="B915" s="20" t="s">
        <v>201</v>
      </c>
    </row>
    <row r="916" spans="1:2">
      <c r="A916" s="15">
        <v>915</v>
      </c>
      <c r="B916" s="20" t="s">
        <v>202</v>
      </c>
    </row>
    <row r="917" spans="1:2">
      <c r="A917" s="15">
        <v>916</v>
      </c>
      <c r="B917" s="20" t="s">
        <v>203</v>
      </c>
    </row>
    <row r="918" spans="1:2">
      <c r="A918" s="15">
        <v>917</v>
      </c>
      <c r="B918" s="14" t="s">
        <v>951</v>
      </c>
    </row>
    <row r="919" spans="1:2">
      <c r="A919" s="15">
        <v>918</v>
      </c>
      <c r="B919" s="20" t="s">
        <v>204</v>
      </c>
    </row>
    <row r="920" spans="1:2">
      <c r="A920" s="15">
        <v>919</v>
      </c>
      <c r="B920" s="20" t="s">
        <v>952</v>
      </c>
    </row>
    <row r="921" spans="1:2">
      <c r="A921" s="15">
        <v>920</v>
      </c>
      <c r="B921" s="14" t="s">
        <v>1222</v>
      </c>
    </row>
    <row r="922" spans="1:2">
      <c r="A922" s="15">
        <v>921</v>
      </c>
      <c r="B922" s="20" t="s">
        <v>205</v>
      </c>
    </row>
    <row r="923" spans="1:2">
      <c r="A923" s="15">
        <v>922</v>
      </c>
      <c r="B923" s="20" t="s">
        <v>2016</v>
      </c>
    </row>
    <row r="924" spans="1:2">
      <c r="A924" s="15">
        <v>923</v>
      </c>
      <c r="B924" s="20" t="s">
        <v>953</v>
      </c>
    </row>
    <row r="925" spans="1:2">
      <c r="A925" s="15">
        <v>924</v>
      </c>
      <c r="B925" s="20" t="s">
        <v>954</v>
      </c>
    </row>
    <row r="926" spans="1:2">
      <c r="A926" s="15">
        <v>925</v>
      </c>
      <c r="B926" s="20" t="s">
        <v>206</v>
      </c>
    </row>
    <row r="927" spans="1:2">
      <c r="A927" s="15">
        <v>926</v>
      </c>
      <c r="B927" s="20" t="s">
        <v>955</v>
      </c>
    </row>
    <row r="928" spans="1:2">
      <c r="A928" s="15">
        <v>927</v>
      </c>
      <c r="B928" s="20" t="s">
        <v>35</v>
      </c>
    </row>
    <row r="929" spans="1:2">
      <c r="A929" s="15">
        <v>928</v>
      </c>
      <c r="B929" s="20" t="s">
        <v>956</v>
      </c>
    </row>
    <row r="930" spans="1:2">
      <c r="A930" s="15">
        <v>929</v>
      </c>
      <c r="B930" s="20" t="s">
        <v>207</v>
      </c>
    </row>
    <row r="931" spans="1:2">
      <c r="A931" s="15">
        <v>930</v>
      </c>
      <c r="B931" s="20" t="s">
        <v>2017</v>
      </c>
    </row>
    <row r="932" spans="1:2">
      <c r="A932" s="15">
        <v>931</v>
      </c>
      <c r="B932" s="20" t="s">
        <v>208</v>
      </c>
    </row>
    <row r="933" spans="1:2">
      <c r="A933" s="15">
        <v>932</v>
      </c>
      <c r="B933" s="20" t="s">
        <v>1334</v>
      </c>
    </row>
    <row r="934" spans="1:2">
      <c r="A934" s="15">
        <v>933</v>
      </c>
      <c r="B934" s="20" t="s">
        <v>2018</v>
      </c>
    </row>
    <row r="935" spans="1:2">
      <c r="A935" s="15">
        <v>934</v>
      </c>
      <c r="B935" s="20" t="s">
        <v>957</v>
      </c>
    </row>
    <row r="936" spans="1:2">
      <c r="A936" s="15">
        <v>935</v>
      </c>
      <c r="B936" s="20" t="s">
        <v>958</v>
      </c>
    </row>
    <row r="937" spans="1:2">
      <c r="A937" s="15">
        <v>936</v>
      </c>
      <c r="B937" s="20" t="s">
        <v>209</v>
      </c>
    </row>
    <row r="938" spans="1:2">
      <c r="A938" s="15">
        <v>937</v>
      </c>
      <c r="B938" s="20" t="s">
        <v>397</v>
      </c>
    </row>
    <row r="939" spans="1:2">
      <c r="A939" s="15">
        <v>938</v>
      </c>
      <c r="B939" s="14" t="s">
        <v>1223</v>
      </c>
    </row>
    <row r="940" spans="1:2">
      <c r="A940" s="15">
        <v>939</v>
      </c>
      <c r="B940" s="14" t="s">
        <v>1224</v>
      </c>
    </row>
    <row r="941" spans="1:2">
      <c r="A941" s="15">
        <v>940</v>
      </c>
      <c r="B941" s="20" t="s">
        <v>210</v>
      </c>
    </row>
    <row r="942" spans="1:2">
      <c r="A942" s="15">
        <v>941</v>
      </c>
      <c r="B942" s="20" t="s">
        <v>211</v>
      </c>
    </row>
    <row r="943" spans="1:2">
      <c r="A943" s="15">
        <v>942</v>
      </c>
      <c r="B943" s="20" t="s">
        <v>212</v>
      </c>
    </row>
    <row r="944" spans="1:2">
      <c r="A944" s="15">
        <v>943</v>
      </c>
      <c r="B944" s="20" t="s">
        <v>213</v>
      </c>
    </row>
    <row r="945" spans="1:2">
      <c r="A945" s="15">
        <v>944</v>
      </c>
      <c r="B945" s="20" t="s">
        <v>2019</v>
      </c>
    </row>
    <row r="946" spans="1:2">
      <c r="A946" s="15">
        <v>945</v>
      </c>
      <c r="B946" s="20" t="s">
        <v>424</v>
      </c>
    </row>
    <row r="947" spans="1:2">
      <c r="A947" s="15">
        <v>946</v>
      </c>
      <c r="B947" s="14" t="s">
        <v>959</v>
      </c>
    </row>
    <row r="948" spans="1:2">
      <c r="A948" s="15">
        <v>947</v>
      </c>
      <c r="B948" s="20" t="s">
        <v>214</v>
      </c>
    </row>
    <row r="949" spans="1:2">
      <c r="A949" s="15">
        <v>948</v>
      </c>
      <c r="B949" s="20" t="s">
        <v>960</v>
      </c>
    </row>
    <row r="950" spans="1:2">
      <c r="A950" s="15">
        <v>949</v>
      </c>
      <c r="B950" s="20" t="s">
        <v>1293</v>
      </c>
    </row>
    <row r="951" spans="1:2">
      <c r="A951" s="15">
        <v>950</v>
      </c>
      <c r="B951" s="20" t="s">
        <v>215</v>
      </c>
    </row>
    <row r="952" spans="1:2">
      <c r="A952" s="15">
        <v>951</v>
      </c>
      <c r="B952" s="20" t="s">
        <v>444</v>
      </c>
    </row>
    <row r="953" spans="1:2">
      <c r="A953" s="15">
        <v>952</v>
      </c>
      <c r="B953" s="20" t="s">
        <v>455</v>
      </c>
    </row>
    <row r="954" spans="1:2">
      <c r="A954" s="15">
        <v>953</v>
      </c>
      <c r="B954" s="20" t="s">
        <v>451</v>
      </c>
    </row>
    <row r="955" spans="1:2">
      <c r="A955" s="15">
        <v>954</v>
      </c>
      <c r="B955" s="20" t="s">
        <v>216</v>
      </c>
    </row>
    <row r="956" spans="1:2">
      <c r="A956" s="15">
        <v>955</v>
      </c>
      <c r="B956" s="20" t="s">
        <v>961</v>
      </c>
    </row>
    <row r="957" spans="1:2">
      <c r="A957" s="15">
        <v>956</v>
      </c>
      <c r="B957" s="20" t="s">
        <v>36</v>
      </c>
    </row>
    <row r="958" spans="1:2">
      <c r="A958" s="15">
        <v>957</v>
      </c>
      <c r="B958" s="20" t="s">
        <v>2020</v>
      </c>
    </row>
    <row r="959" spans="1:2">
      <c r="A959" s="15">
        <v>958</v>
      </c>
      <c r="B959" s="14" t="s">
        <v>1225</v>
      </c>
    </row>
    <row r="960" spans="1:2">
      <c r="A960" s="15">
        <v>959</v>
      </c>
      <c r="B960" s="20" t="s">
        <v>1414</v>
      </c>
    </row>
    <row r="961" spans="1:2">
      <c r="A961" s="15">
        <v>960</v>
      </c>
      <c r="B961" s="20" t="s">
        <v>441</v>
      </c>
    </row>
    <row r="962" spans="1:2">
      <c r="A962" s="15">
        <v>961</v>
      </c>
      <c r="B962" s="20" t="s">
        <v>217</v>
      </c>
    </row>
    <row r="963" spans="1:2">
      <c r="A963" s="15">
        <v>962</v>
      </c>
      <c r="B963" s="20" t="s">
        <v>962</v>
      </c>
    </row>
    <row r="964" spans="1:2">
      <c r="A964" s="15">
        <v>963</v>
      </c>
      <c r="B964" s="20" t="s">
        <v>370</v>
      </c>
    </row>
    <row r="965" spans="1:2">
      <c r="A965" s="15">
        <v>964</v>
      </c>
      <c r="B965" s="14" t="s">
        <v>963</v>
      </c>
    </row>
    <row r="966" spans="1:2">
      <c r="A966" s="15">
        <v>965</v>
      </c>
      <c r="B966" s="20" t="s">
        <v>964</v>
      </c>
    </row>
    <row r="967" spans="1:2">
      <c r="A967" s="15">
        <v>966</v>
      </c>
      <c r="B967" s="14" t="s">
        <v>965</v>
      </c>
    </row>
    <row r="968" spans="1:2">
      <c r="A968" s="15">
        <v>967</v>
      </c>
      <c r="B968" s="20" t="s">
        <v>410</v>
      </c>
    </row>
    <row r="969" spans="1:2">
      <c r="A969" s="15">
        <v>968</v>
      </c>
      <c r="B969" s="20" t="s">
        <v>483</v>
      </c>
    </row>
    <row r="970" spans="1:2">
      <c r="A970" s="15">
        <v>969</v>
      </c>
      <c r="B970" s="20" t="s">
        <v>966</v>
      </c>
    </row>
    <row r="971" spans="1:2">
      <c r="A971" s="15">
        <v>970</v>
      </c>
      <c r="B971" s="20" t="s">
        <v>967</v>
      </c>
    </row>
    <row r="972" spans="1:2">
      <c r="A972" s="15">
        <v>971</v>
      </c>
      <c r="B972" s="20" t="s">
        <v>218</v>
      </c>
    </row>
    <row r="973" spans="1:2">
      <c r="A973" s="15">
        <v>972</v>
      </c>
      <c r="B973" s="20" t="s">
        <v>968</v>
      </c>
    </row>
    <row r="974" spans="1:2">
      <c r="A974" s="15">
        <v>973</v>
      </c>
      <c r="B974" s="14" t="s">
        <v>969</v>
      </c>
    </row>
    <row r="975" spans="1:2">
      <c r="A975" s="15">
        <v>974</v>
      </c>
      <c r="B975" s="14" t="s">
        <v>2021</v>
      </c>
    </row>
    <row r="976" spans="1:2">
      <c r="A976" s="15">
        <v>975</v>
      </c>
      <c r="B976" s="20" t="s">
        <v>219</v>
      </c>
    </row>
    <row r="977" spans="1:2">
      <c r="A977" s="15">
        <v>976</v>
      </c>
      <c r="B977" s="20" t="s">
        <v>14</v>
      </c>
    </row>
    <row r="978" spans="1:2">
      <c r="A978" s="15">
        <v>977</v>
      </c>
      <c r="B978" s="20" t="s">
        <v>220</v>
      </c>
    </row>
    <row r="979" spans="1:2">
      <c r="A979" s="15">
        <v>978</v>
      </c>
      <c r="B979" s="20" t="s">
        <v>221</v>
      </c>
    </row>
    <row r="980" spans="1:2">
      <c r="A980" s="15">
        <v>979</v>
      </c>
      <c r="B980" s="20" t="s">
        <v>37</v>
      </c>
    </row>
    <row r="981" spans="1:2">
      <c r="A981" s="15">
        <v>980</v>
      </c>
      <c r="B981" s="20" t="s">
        <v>481</v>
      </c>
    </row>
    <row r="982" spans="1:2">
      <c r="A982" s="15">
        <v>981</v>
      </c>
      <c r="B982" s="20" t="s">
        <v>470</v>
      </c>
    </row>
    <row r="983" spans="1:2">
      <c r="A983" s="15">
        <v>982</v>
      </c>
      <c r="B983" s="20" t="s">
        <v>222</v>
      </c>
    </row>
    <row r="984" spans="1:2">
      <c r="A984" s="15">
        <v>983</v>
      </c>
      <c r="B984" s="20" t="s">
        <v>1395</v>
      </c>
    </row>
    <row r="985" spans="1:2">
      <c r="A985" s="15">
        <v>984</v>
      </c>
      <c r="B985" s="20" t="s">
        <v>1394</v>
      </c>
    </row>
    <row r="986" spans="1:2">
      <c r="A986" s="15">
        <v>985</v>
      </c>
      <c r="B986" s="20" t="s">
        <v>2022</v>
      </c>
    </row>
    <row r="987" spans="1:2">
      <c r="A987" s="15">
        <v>986</v>
      </c>
      <c r="B987" s="14" t="s">
        <v>970</v>
      </c>
    </row>
    <row r="988" spans="1:2">
      <c r="A988" s="15">
        <v>987</v>
      </c>
      <c r="B988" s="20" t="s">
        <v>971</v>
      </c>
    </row>
    <row r="989" spans="1:2">
      <c r="A989" s="15">
        <v>988</v>
      </c>
      <c r="B989" s="20" t="s">
        <v>2023</v>
      </c>
    </row>
    <row r="990" spans="1:2">
      <c r="A990" s="15">
        <v>989</v>
      </c>
      <c r="B990" s="20" t="s">
        <v>1405</v>
      </c>
    </row>
    <row r="991" spans="1:2">
      <c r="A991" s="15">
        <v>990</v>
      </c>
      <c r="B991" s="14" t="s">
        <v>1413</v>
      </c>
    </row>
    <row r="992" spans="1:2">
      <c r="A992" s="15">
        <v>991</v>
      </c>
      <c r="B992" s="14" t="s">
        <v>2024</v>
      </c>
    </row>
    <row r="993" spans="1:2">
      <c r="A993" s="15">
        <v>992</v>
      </c>
      <c r="B993" s="20" t="s">
        <v>1284</v>
      </c>
    </row>
    <row r="994" spans="1:2">
      <c r="A994" s="15">
        <v>993</v>
      </c>
      <c r="B994" s="20" t="s">
        <v>972</v>
      </c>
    </row>
    <row r="995" spans="1:2">
      <c r="A995" s="15">
        <v>994</v>
      </c>
      <c r="B995" s="20" t="s">
        <v>1269</v>
      </c>
    </row>
    <row r="996" spans="1:2">
      <c r="A996" s="15">
        <v>995</v>
      </c>
      <c r="B996" s="20" t="s">
        <v>973</v>
      </c>
    </row>
    <row r="997" spans="1:2">
      <c r="A997" s="15">
        <v>996</v>
      </c>
      <c r="B997" s="20" t="s">
        <v>974</v>
      </c>
    </row>
    <row r="998" spans="1:2">
      <c r="A998" s="15">
        <v>997</v>
      </c>
      <c r="B998" s="14" t="s">
        <v>975</v>
      </c>
    </row>
    <row r="999" spans="1:2">
      <c r="A999" s="15">
        <v>998</v>
      </c>
      <c r="B999" s="20" t="s">
        <v>976</v>
      </c>
    </row>
    <row r="1000" spans="1:2">
      <c r="A1000" s="15">
        <v>999</v>
      </c>
      <c r="B1000" s="14" t="s">
        <v>977</v>
      </c>
    </row>
    <row r="1001" spans="1:2">
      <c r="A1001" s="15">
        <v>1000</v>
      </c>
      <c r="B1001" s="14" t="s">
        <v>2025</v>
      </c>
    </row>
    <row r="1002" spans="1:2">
      <c r="A1002" s="15">
        <v>1001</v>
      </c>
      <c r="B1002" s="20" t="s">
        <v>978</v>
      </c>
    </row>
    <row r="1003" spans="1:2">
      <c r="A1003" s="15">
        <v>1002</v>
      </c>
      <c r="B1003" s="20" t="s">
        <v>503</v>
      </c>
    </row>
    <row r="1004" spans="1:2">
      <c r="A1004" s="15">
        <v>1003</v>
      </c>
      <c r="B1004" s="20" t="s">
        <v>979</v>
      </c>
    </row>
    <row r="1005" spans="1:2">
      <c r="A1005" s="15">
        <v>1004</v>
      </c>
      <c r="B1005" s="14" t="s">
        <v>980</v>
      </c>
    </row>
    <row r="1006" spans="1:2">
      <c r="A1006" s="15">
        <v>1005</v>
      </c>
      <c r="B1006" s="20" t="s">
        <v>1226</v>
      </c>
    </row>
    <row r="1007" spans="1:2">
      <c r="A1007" s="15">
        <v>1006</v>
      </c>
      <c r="B1007" s="20" t="s">
        <v>2026</v>
      </c>
    </row>
    <row r="1008" spans="1:2">
      <c r="A1008" s="15">
        <v>1007</v>
      </c>
      <c r="B1008" s="20" t="s">
        <v>981</v>
      </c>
    </row>
    <row r="1009" spans="1:2">
      <c r="A1009" s="15">
        <v>1008</v>
      </c>
      <c r="B1009" s="20" t="s">
        <v>402</v>
      </c>
    </row>
    <row r="1010" spans="1:2">
      <c r="A1010" s="15">
        <v>1009</v>
      </c>
      <c r="B1010" s="20" t="s">
        <v>223</v>
      </c>
    </row>
    <row r="1011" spans="1:2">
      <c r="A1011" s="15">
        <v>1010</v>
      </c>
      <c r="B1011" s="14" t="s">
        <v>1227</v>
      </c>
    </row>
    <row r="1012" spans="1:2">
      <c r="A1012" s="15">
        <v>1011</v>
      </c>
      <c r="B1012" s="20" t="s">
        <v>982</v>
      </c>
    </row>
    <row r="1013" spans="1:2">
      <c r="A1013" s="15">
        <v>1012</v>
      </c>
      <c r="B1013" s="20" t="s">
        <v>2027</v>
      </c>
    </row>
    <row r="1014" spans="1:2">
      <c r="A1014" s="15">
        <v>1013</v>
      </c>
      <c r="B1014" s="20" t="s">
        <v>224</v>
      </c>
    </row>
    <row r="1015" spans="1:2">
      <c r="A1015" s="15">
        <v>1014</v>
      </c>
      <c r="B1015" s="20" t="s">
        <v>225</v>
      </c>
    </row>
    <row r="1016" spans="1:2">
      <c r="A1016" s="15">
        <v>1015</v>
      </c>
      <c r="B1016" s="20" t="s">
        <v>983</v>
      </c>
    </row>
    <row r="1017" spans="1:2">
      <c r="A1017" s="15">
        <v>1016</v>
      </c>
      <c r="B1017" s="20" t="s">
        <v>2028</v>
      </c>
    </row>
    <row r="1018" spans="1:2">
      <c r="A1018" s="15">
        <v>1017</v>
      </c>
      <c r="B1018" s="20" t="s">
        <v>226</v>
      </c>
    </row>
    <row r="1019" spans="1:2">
      <c r="A1019" s="15">
        <v>1018</v>
      </c>
      <c r="B1019" s="14" t="s">
        <v>1228</v>
      </c>
    </row>
    <row r="1020" spans="1:2">
      <c r="A1020" s="15">
        <v>1019</v>
      </c>
      <c r="B1020" s="20" t="s">
        <v>227</v>
      </c>
    </row>
    <row r="1021" spans="1:2">
      <c r="A1021" s="15">
        <v>1020</v>
      </c>
      <c r="B1021" s="14" t="s">
        <v>1229</v>
      </c>
    </row>
    <row r="1022" spans="1:2">
      <c r="A1022" s="15">
        <v>1021</v>
      </c>
      <c r="B1022" s="14" t="s">
        <v>2029</v>
      </c>
    </row>
    <row r="1023" spans="1:2">
      <c r="A1023" s="15">
        <v>1022</v>
      </c>
      <c r="B1023" s="20" t="s">
        <v>228</v>
      </c>
    </row>
    <row r="1024" spans="1:2">
      <c r="A1024" s="15">
        <v>1023</v>
      </c>
      <c r="B1024" s="20" t="s">
        <v>229</v>
      </c>
    </row>
    <row r="1025" spans="1:2">
      <c r="A1025" s="15">
        <v>1024</v>
      </c>
      <c r="B1025" s="14" t="s">
        <v>984</v>
      </c>
    </row>
    <row r="1026" spans="1:2">
      <c r="A1026" s="15">
        <v>1025</v>
      </c>
      <c r="B1026" s="20" t="s">
        <v>408</v>
      </c>
    </row>
    <row r="1027" spans="1:2">
      <c r="A1027" s="15">
        <v>1026</v>
      </c>
      <c r="B1027" s="20" t="s">
        <v>2030</v>
      </c>
    </row>
    <row r="1028" spans="1:2">
      <c r="A1028" s="15">
        <v>1027</v>
      </c>
      <c r="B1028" s="20" t="s">
        <v>985</v>
      </c>
    </row>
    <row r="1029" spans="1:2">
      <c r="A1029" s="15">
        <v>1028</v>
      </c>
      <c r="B1029" s="20" t="s">
        <v>986</v>
      </c>
    </row>
    <row r="1030" spans="1:2">
      <c r="A1030" s="15">
        <v>1029</v>
      </c>
      <c r="B1030" s="20" t="s">
        <v>1335</v>
      </c>
    </row>
    <row r="1031" spans="1:2">
      <c r="A1031" s="15">
        <v>1030</v>
      </c>
      <c r="B1031" s="20" t="s">
        <v>987</v>
      </c>
    </row>
    <row r="1032" spans="1:2">
      <c r="A1032" s="15">
        <v>1031</v>
      </c>
      <c r="B1032" s="20" t="s">
        <v>16</v>
      </c>
    </row>
    <row r="1033" spans="1:2">
      <c r="A1033" s="15">
        <v>1032</v>
      </c>
      <c r="B1033" s="20" t="s">
        <v>2031</v>
      </c>
    </row>
    <row r="1034" spans="1:2">
      <c r="A1034" s="15">
        <v>1033</v>
      </c>
      <c r="B1034" s="20" t="s">
        <v>988</v>
      </c>
    </row>
    <row r="1035" spans="1:2">
      <c r="A1035" s="15">
        <v>1034</v>
      </c>
      <c r="B1035" s="20" t="s">
        <v>2232</v>
      </c>
    </row>
    <row r="1036" spans="1:2">
      <c r="A1036" s="15">
        <v>1035</v>
      </c>
      <c r="B1036" s="14" t="s">
        <v>989</v>
      </c>
    </row>
    <row r="1037" spans="1:2">
      <c r="A1037" s="15">
        <v>1036</v>
      </c>
      <c r="B1037" s="14" t="s">
        <v>1230</v>
      </c>
    </row>
    <row r="1038" spans="1:2">
      <c r="A1038" s="15">
        <v>1037</v>
      </c>
      <c r="B1038" s="20" t="s">
        <v>431</v>
      </c>
    </row>
    <row r="1039" spans="1:2">
      <c r="A1039" s="15">
        <v>1038</v>
      </c>
      <c r="B1039" s="20" t="s">
        <v>2032</v>
      </c>
    </row>
    <row r="1040" spans="1:2">
      <c r="A1040" s="15">
        <v>1039</v>
      </c>
      <c r="B1040" s="20" t="s">
        <v>230</v>
      </c>
    </row>
    <row r="1041" spans="1:2">
      <c r="A1041" s="15">
        <v>1040</v>
      </c>
      <c r="B1041" s="14" t="s">
        <v>990</v>
      </c>
    </row>
    <row r="1042" spans="1:2">
      <c r="A1042" s="15">
        <v>1041</v>
      </c>
      <c r="B1042" s="14" t="s">
        <v>2033</v>
      </c>
    </row>
    <row r="1043" spans="1:2">
      <c r="A1043" s="15">
        <v>1042</v>
      </c>
      <c r="B1043" s="14" t="s">
        <v>1336</v>
      </c>
    </row>
    <row r="1044" spans="1:2">
      <c r="A1044" s="15">
        <v>1043</v>
      </c>
      <c r="B1044" s="20" t="s">
        <v>1406</v>
      </c>
    </row>
    <row r="1045" spans="1:2">
      <c r="A1045" s="15">
        <v>1044</v>
      </c>
      <c r="B1045" s="20" t="s">
        <v>2034</v>
      </c>
    </row>
    <row r="1046" spans="1:2">
      <c r="A1046" s="15">
        <v>1045</v>
      </c>
      <c r="B1046" s="20" t="s">
        <v>991</v>
      </c>
    </row>
    <row r="1047" spans="1:2">
      <c r="A1047" s="15">
        <v>1046</v>
      </c>
      <c r="B1047" s="20" t="s">
        <v>2035</v>
      </c>
    </row>
    <row r="1048" spans="1:2">
      <c r="A1048" s="15">
        <v>1047</v>
      </c>
      <c r="B1048" s="20" t="s">
        <v>992</v>
      </c>
    </row>
    <row r="1049" spans="1:2">
      <c r="A1049" s="15">
        <v>1048</v>
      </c>
      <c r="B1049" s="20" t="s">
        <v>380</v>
      </c>
    </row>
    <row r="1050" spans="1:2">
      <c r="A1050" s="15">
        <v>1049</v>
      </c>
      <c r="B1050" s="20" t="s">
        <v>501</v>
      </c>
    </row>
    <row r="1051" spans="1:2">
      <c r="A1051" s="15">
        <v>1050</v>
      </c>
      <c r="B1051" s="20" t="s">
        <v>2036</v>
      </c>
    </row>
    <row r="1052" spans="1:2">
      <c r="A1052" s="15">
        <v>1051</v>
      </c>
      <c r="B1052" s="14" t="s">
        <v>993</v>
      </c>
    </row>
    <row r="1053" spans="1:2">
      <c r="A1053" s="15">
        <v>1052</v>
      </c>
      <c r="B1053" s="14" t="s">
        <v>1337</v>
      </c>
    </row>
    <row r="1054" spans="1:2">
      <c r="A1054" s="15">
        <v>1053</v>
      </c>
      <c r="B1054" s="14" t="s">
        <v>1231</v>
      </c>
    </row>
    <row r="1055" spans="1:2">
      <c r="A1055" s="15">
        <v>1054</v>
      </c>
      <c r="B1055" s="14" t="s">
        <v>1232</v>
      </c>
    </row>
    <row r="1056" spans="1:2">
      <c r="A1056" s="15">
        <v>1055</v>
      </c>
      <c r="B1056" s="20" t="s">
        <v>231</v>
      </c>
    </row>
    <row r="1057" spans="1:2">
      <c r="A1057" s="15">
        <v>1056</v>
      </c>
      <c r="B1057" s="20" t="s">
        <v>2037</v>
      </c>
    </row>
    <row r="1058" spans="1:2">
      <c r="A1058" s="15">
        <v>1057</v>
      </c>
      <c r="B1058" s="20" t="s">
        <v>994</v>
      </c>
    </row>
    <row r="1059" spans="1:2">
      <c r="A1059" s="15">
        <v>1058</v>
      </c>
      <c r="B1059" s="20" t="s">
        <v>995</v>
      </c>
    </row>
    <row r="1060" spans="1:2">
      <c r="A1060" s="15">
        <v>1059</v>
      </c>
      <c r="B1060" s="20" t="s">
        <v>12</v>
      </c>
    </row>
    <row r="1061" spans="1:2">
      <c r="A1061" s="15">
        <v>1060</v>
      </c>
      <c r="B1061" s="20" t="s">
        <v>996</v>
      </c>
    </row>
    <row r="1062" spans="1:2">
      <c r="A1062" s="15">
        <v>1061</v>
      </c>
      <c r="B1062" s="20" t="s">
        <v>997</v>
      </c>
    </row>
    <row r="1063" spans="1:2">
      <c r="A1063" s="15">
        <v>1062</v>
      </c>
      <c r="B1063" s="20" t="s">
        <v>998</v>
      </c>
    </row>
    <row r="1064" spans="1:2">
      <c r="A1064" s="15">
        <v>1063</v>
      </c>
      <c r="B1064" s="20" t="s">
        <v>2038</v>
      </c>
    </row>
    <row r="1065" spans="1:2">
      <c r="A1065" s="15">
        <v>1064</v>
      </c>
      <c r="B1065" s="14" t="s">
        <v>999</v>
      </c>
    </row>
    <row r="1066" spans="1:2">
      <c r="A1066" s="15">
        <v>1065</v>
      </c>
      <c r="B1066" s="14" t="s">
        <v>1376</v>
      </c>
    </row>
    <row r="1067" spans="1:2">
      <c r="A1067" s="15">
        <v>1066</v>
      </c>
      <c r="B1067" s="14" t="s">
        <v>2039</v>
      </c>
    </row>
    <row r="1068" spans="1:2">
      <c r="A1068" s="15">
        <v>1067</v>
      </c>
      <c r="B1068" s="14" t="s">
        <v>1286</v>
      </c>
    </row>
    <row r="1069" spans="1:2">
      <c r="A1069" s="15">
        <v>1068</v>
      </c>
      <c r="B1069" s="20" t="s">
        <v>1291</v>
      </c>
    </row>
    <row r="1070" spans="1:2">
      <c r="A1070" s="15">
        <v>1069</v>
      </c>
      <c r="B1070" s="20" t="s">
        <v>232</v>
      </c>
    </row>
    <row r="1071" spans="1:2">
      <c r="A1071" s="15">
        <v>1070</v>
      </c>
      <c r="B1071" s="20" t="s">
        <v>2040</v>
      </c>
    </row>
    <row r="1072" spans="1:2">
      <c r="A1072" s="15">
        <v>1071</v>
      </c>
      <c r="B1072" s="20" t="s">
        <v>233</v>
      </c>
    </row>
    <row r="1073" spans="1:2">
      <c r="A1073" s="15">
        <v>1072</v>
      </c>
      <c r="B1073" s="20" t="s">
        <v>234</v>
      </c>
    </row>
    <row r="1074" spans="1:2">
      <c r="A1074" s="15">
        <v>1073</v>
      </c>
      <c r="B1074" s="14" t="s">
        <v>1002</v>
      </c>
    </row>
    <row r="1075" spans="1:2">
      <c r="A1075" s="15">
        <v>1074</v>
      </c>
      <c r="B1075" s="20" t="s">
        <v>1001</v>
      </c>
    </row>
    <row r="1076" spans="1:2">
      <c r="A1076" s="15">
        <v>1075</v>
      </c>
      <c r="B1076" s="20" t="s">
        <v>235</v>
      </c>
    </row>
    <row r="1077" spans="1:2">
      <c r="A1077" s="15">
        <v>1076</v>
      </c>
      <c r="B1077" s="20" t="s">
        <v>342</v>
      </c>
    </row>
    <row r="1078" spans="1:2">
      <c r="A1078" s="15">
        <v>1077</v>
      </c>
      <c r="B1078" s="20" t="s">
        <v>1003</v>
      </c>
    </row>
    <row r="1079" spans="1:2">
      <c r="A1079" s="15">
        <v>1078</v>
      </c>
      <c r="B1079" s="20" t="s">
        <v>2041</v>
      </c>
    </row>
    <row r="1080" spans="1:2">
      <c r="A1080" s="15">
        <v>1079</v>
      </c>
      <c r="B1080" s="20" t="s">
        <v>1004</v>
      </c>
    </row>
    <row r="1081" spans="1:2">
      <c r="A1081" s="15">
        <v>1080</v>
      </c>
      <c r="B1081" s="20" t="s">
        <v>236</v>
      </c>
    </row>
    <row r="1082" spans="1:2">
      <c r="A1082" s="15">
        <v>1081</v>
      </c>
      <c r="B1082" s="20" t="s">
        <v>1338</v>
      </c>
    </row>
    <row r="1083" spans="1:2">
      <c r="A1083" s="15">
        <v>1082</v>
      </c>
      <c r="B1083" s="14" t="s">
        <v>1005</v>
      </c>
    </row>
    <row r="1084" spans="1:2">
      <c r="A1084" s="15">
        <v>1083</v>
      </c>
      <c r="B1084" s="20" t="s">
        <v>379</v>
      </c>
    </row>
    <row r="1085" spans="1:2">
      <c r="A1085" s="15">
        <v>1084</v>
      </c>
      <c r="B1085" s="20" t="s">
        <v>237</v>
      </c>
    </row>
    <row r="1086" spans="1:2">
      <c r="A1086" s="15">
        <v>1085</v>
      </c>
      <c r="B1086" s="20" t="s">
        <v>1006</v>
      </c>
    </row>
    <row r="1087" spans="1:2">
      <c r="A1087" s="15">
        <v>1086</v>
      </c>
      <c r="B1087" s="20" t="s">
        <v>2042</v>
      </c>
    </row>
    <row r="1088" spans="1:2">
      <c r="A1088" s="15">
        <v>1087</v>
      </c>
      <c r="B1088" s="20" t="s">
        <v>1007</v>
      </c>
    </row>
    <row r="1089" spans="1:2">
      <c r="A1089" s="15">
        <v>1088</v>
      </c>
      <c r="B1089" s="20" t="s">
        <v>2043</v>
      </c>
    </row>
    <row r="1090" spans="1:2">
      <c r="A1090" s="15">
        <v>1089</v>
      </c>
      <c r="B1090" s="20" t="s">
        <v>1339</v>
      </c>
    </row>
    <row r="1091" spans="1:2">
      <c r="A1091" s="15">
        <v>1090</v>
      </c>
      <c r="B1091" s="20" t="s">
        <v>2044</v>
      </c>
    </row>
    <row r="1092" spans="1:2">
      <c r="A1092" s="15">
        <v>1091</v>
      </c>
      <c r="B1092" s="20" t="s">
        <v>324</v>
      </c>
    </row>
    <row r="1093" spans="1:2">
      <c r="A1093" s="15">
        <v>1092</v>
      </c>
      <c r="B1093" s="20" t="s">
        <v>1008</v>
      </c>
    </row>
    <row r="1094" spans="1:2">
      <c r="A1094" s="15">
        <v>1093</v>
      </c>
      <c r="B1094" s="20" t="s">
        <v>2045</v>
      </c>
    </row>
    <row r="1095" spans="1:2">
      <c r="A1095" s="15">
        <v>1094</v>
      </c>
      <c r="B1095" s="20" t="s">
        <v>238</v>
      </c>
    </row>
    <row r="1096" spans="1:2">
      <c r="A1096" s="15">
        <v>1095</v>
      </c>
      <c r="B1096" s="14" t="s">
        <v>1009</v>
      </c>
    </row>
    <row r="1097" spans="1:2">
      <c r="A1097" s="15">
        <v>1096</v>
      </c>
      <c r="B1097" s="14" t="s">
        <v>2046</v>
      </c>
    </row>
    <row r="1098" spans="1:2">
      <c r="A1098" s="15">
        <v>1097</v>
      </c>
      <c r="B1098" s="23" t="s">
        <v>1010</v>
      </c>
    </row>
    <row r="1099" spans="1:2">
      <c r="A1099" s="15">
        <v>1098</v>
      </c>
      <c r="B1099" s="14" t="s">
        <v>1011</v>
      </c>
    </row>
    <row r="1100" spans="1:2">
      <c r="A1100" s="15">
        <v>1099</v>
      </c>
      <c r="B1100" s="14" t="s">
        <v>2048</v>
      </c>
    </row>
    <row r="1101" spans="1:2">
      <c r="A1101" s="15">
        <v>1100</v>
      </c>
      <c r="B1101" s="22" t="s">
        <v>1012</v>
      </c>
    </row>
    <row r="1102" spans="1:2">
      <c r="A1102" s="15">
        <v>1101</v>
      </c>
      <c r="B1102" s="22" t="s">
        <v>2047</v>
      </c>
    </row>
    <row r="1103" spans="1:2">
      <c r="A1103" s="15">
        <v>1102</v>
      </c>
      <c r="B1103" s="20" t="s">
        <v>239</v>
      </c>
    </row>
    <row r="1104" spans="1:2">
      <c r="A1104" s="15">
        <v>1103</v>
      </c>
      <c r="B1104" s="20" t="s">
        <v>240</v>
      </c>
    </row>
    <row r="1105" spans="1:2">
      <c r="A1105" s="15">
        <v>1104</v>
      </c>
      <c r="B1105" s="20" t="s">
        <v>1920</v>
      </c>
    </row>
    <row r="1106" spans="1:2">
      <c r="A1106" s="15">
        <v>1105</v>
      </c>
      <c r="B1106" s="20" t="s">
        <v>241</v>
      </c>
    </row>
    <row r="1107" spans="1:2">
      <c r="A1107" s="15">
        <v>1106</v>
      </c>
      <c r="B1107" s="14" t="s">
        <v>1013</v>
      </c>
    </row>
    <row r="1108" spans="1:2">
      <c r="A1108" s="15">
        <v>1107</v>
      </c>
      <c r="B1108" s="14" t="s">
        <v>2049</v>
      </c>
    </row>
    <row r="1109" spans="1:2">
      <c r="A1109" s="15">
        <v>1108</v>
      </c>
      <c r="B1109" s="20" t="s">
        <v>1014</v>
      </c>
    </row>
    <row r="1110" spans="1:2">
      <c r="A1110" s="15">
        <v>1109</v>
      </c>
      <c r="B1110" s="20" t="s">
        <v>500</v>
      </c>
    </row>
    <row r="1111" spans="1:2">
      <c r="A1111" s="15">
        <v>1110</v>
      </c>
      <c r="B1111" s="20" t="s">
        <v>1340</v>
      </c>
    </row>
    <row r="1112" spans="1:2">
      <c r="A1112" s="15">
        <v>1111</v>
      </c>
      <c r="B1112" s="20" t="s">
        <v>242</v>
      </c>
    </row>
    <row r="1113" spans="1:2">
      <c r="A1113" s="15">
        <v>1112</v>
      </c>
      <c r="B1113" s="20" t="s">
        <v>1015</v>
      </c>
    </row>
    <row r="1114" spans="1:2">
      <c r="A1114" s="15">
        <v>1113</v>
      </c>
      <c r="B1114" s="20" t="s">
        <v>1016</v>
      </c>
    </row>
    <row r="1115" spans="1:2">
      <c r="A1115" s="15">
        <v>1114</v>
      </c>
      <c r="B1115" s="20" t="s">
        <v>1017</v>
      </c>
    </row>
    <row r="1116" spans="1:2">
      <c r="A1116" s="15">
        <v>1115</v>
      </c>
      <c r="B1116" s="20" t="s">
        <v>1018</v>
      </c>
    </row>
    <row r="1117" spans="1:2">
      <c r="A1117" s="15">
        <v>1116</v>
      </c>
      <c r="B1117" s="20" t="s">
        <v>2050</v>
      </c>
    </row>
    <row r="1118" spans="1:2">
      <c r="A1118" s="15">
        <v>1117</v>
      </c>
      <c r="B1118" s="20" t="s">
        <v>1019</v>
      </c>
    </row>
    <row r="1119" spans="1:2">
      <c r="A1119" s="15">
        <v>1118</v>
      </c>
      <c r="B1119" s="14" t="s">
        <v>1341</v>
      </c>
    </row>
    <row r="1120" spans="1:2">
      <c r="A1120" s="15">
        <v>1119</v>
      </c>
      <c r="B1120" s="14" t="s">
        <v>1262</v>
      </c>
    </row>
    <row r="1121" spans="1:2">
      <c r="A1121" s="15">
        <v>1120</v>
      </c>
      <c r="B1121" s="14" t="s">
        <v>1020</v>
      </c>
    </row>
    <row r="1122" spans="1:2">
      <c r="A1122" s="15">
        <v>1121</v>
      </c>
      <c r="B1122" s="14" t="s">
        <v>1021</v>
      </c>
    </row>
    <row r="1123" spans="1:2">
      <c r="A1123" s="15">
        <v>1122</v>
      </c>
      <c r="B1123" s="14" t="s">
        <v>2051</v>
      </c>
    </row>
    <row r="1124" spans="1:2">
      <c r="A1124" s="15">
        <v>1123</v>
      </c>
      <c r="B1124" s="14" t="s">
        <v>1233</v>
      </c>
    </row>
    <row r="1125" spans="1:2">
      <c r="A1125" s="15">
        <v>1124</v>
      </c>
      <c r="B1125" s="14" t="s">
        <v>1342</v>
      </c>
    </row>
    <row r="1126" spans="1:2">
      <c r="A1126" s="15">
        <v>1125</v>
      </c>
      <c r="B1126" s="14" t="s">
        <v>2052</v>
      </c>
    </row>
    <row r="1127" spans="1:2">
      <c r="A1127" s="15">
        <v>1126</v>
      </c>
      <c r="B1127" s="20" t="s">
        <v>1022</v>
      </c>
    </row>
    <row r="1128" spans="1:2">
      <c r="A1128" s="15">
        <v>1127</v>
      </c>
      <c r="B1128" s="20" t="s">
        <v>1023</v>
      </c>
    </row>
    <row r="1129" spans="1:2">
      <c r="A1129" s="15">
        <v>1128</v>
      </c>
      <c r="B1129" s="20" t="s">
        <v>2053</v>
      </c>
    </row>
    <row r="1130" spans="1:2">
      <c r="A1130" s="15">
        <v>1129</v>
      </c>
      <c r="B1130" s="20" t="s">
        <v>243</v>
      </c>
    </row>
    <row r="1131" spans="1:2">
      <c r="A1131" s="15">
        <v>1130</v>
      </c>
      <c r="B1131" s="14" t="s">
        <v>1234</v>
      </c>
    </row>
    <row r="1132" spans="1:2">
      <c r="A1132" s="15">
        <v>1131</v>
      </c>
      <c r="B1132" s="14" t="s">
        <v>2054</v>
      </c>
    </row>
    <row r="1133" spans="1:2">
      <c r="A1133" s="15">
        <v>1132</v>
      </c>
      <c r="B1133" s="20" t="s">
        <v>423</v>
      </c>
    </row>
    <row r="1134" spans="1:2">
      <c r="A1134" s="15">
        <v>1133</v>
      </c>
      <c r="B1134" s="14" t="s">
        <v>1024</v>
      </c>
    </row>
    <row r="1135" spans="1:2">
      <c r="A1135" s="15">
        <v>1134</v>
      </c>
      <c r="B1135" s="14" t="s">
        <v>1025</v>
      </c>
    </row>
    <row r="1136" spans="1:2">
      <c r="A1136" s="15">
        <v>1135</v>
      </c>
      <c r="B1136" s="14" t="s">
        <v>1026</v>
      </c>
    </row>
    <row r="1137" spans="1:2">
      <c r="A1137" s="15">
        <v>1136</v>
      </c>
      <c r="B1137" s="14" t="s">
        <v>1235</v>
      </c>
    </row>
    <row r="1138" spans="1:2">
      <c r="A1138" s="15">
        <v>1137</v>
      </c>
      <c r="B1138" s="20" t="s">
        <v>244</v>
      </c>
    </row>
    <row r="1139" spans="1:2">
      <c r="A1139" s="15">
        <v>1138</v>
      </c>
      <c r="B1139" s="20" t="s">
        <v>1027</v>
      </c>
    </row>
    <row r="1140" spans="1:2">
      <c r="A1140" s="15">
        <v>1139</v>
      </c>
      <c r="B1140" s="20" t="s">
        <v>2055</v>
      </c>
    </row>
    <row r="1141" spans="1:2">
      <c r="A1141" s="15">
        <v>1140</v>
      </c>
      <c r="B1141" s="20" t="s">
        <v>1028</v>
      </c>
    </row>
    <row r="1142" spans="1:2">
      <c r="A1142" s="15">
        <v>1141</v>
      </c>
      <c r="B1142" s="20" t="s">
        <v>1029</v>
      </c>
    </row>
    <row r="1143" spans="1:2">
      <c r="A1143" s="15">
        <v>1142</v>
      </c>
      <c r="B1143" s="20" t="s">
        <v>2056</v>
      </c>
    </row>
    <row r="1144" spans="1:2">
      <c r="A1144" s="15">
        <v>1143</v>
      </c>
      <c r="B1144" s="20" t="s">
        <v>1389</v>
      </c>
    </row>
    <row r="1145" spans="1:2">
      <c r="A1145" s="15">
        <v>1144</v>
      </c>
      <c r="B1145" s="20" t="s">
        <v>2057</v>
      </c>
    </row>
    <row r="1146" spans="1:2">
      <c r="A1146" s="15">
        <v>1145</v>
      </c>
      <c r="B1146" s="20" t="s">
        <v>1030</v>
      </c>
    </row>
    <row r="1147" spans="1:2">
      <c r="A1147" s="15">
        <v>1146</v>
      </c>
      <c r="B1147" s="20" t="s">
        <v>331</v>
      </c>
    </row>
    <row r="1148" spans="1:2">
      <c r="A1148" s="15">
        <v>1147</v>
      </c>
      <c r="B1148" s="14" t="s">
        <v>1031</v>
      </c>
    </row>
    <row r="1149" spans="1:2">
      <c r="A1149" s="15">
        <v>1148</v>
      </c>
      <c r="B1149" s="14" t="s">
        <v>2060</v>
      </c>
    </row>
    <row r="1150" spans="1:2">
      <c r="A1150" s="15">
        <v>1149</v>
      </c>
      <c r="B1150" s="14" t="s">
        <v>1411</v>
      </c>
    </row>
    <row r="1151" spans="1:2">
      <c r="A1151" s="15">
        <v>1150</v>
      </c>
      <c r="B1151" s="14" t="s">
        <v>2059</v>
      </c>
    </row>
    <row r="1152" spans="1:2">
      <c r="A1152" s="15">
        <v>1151</v>
      </c>
      <c r="B1152" s="20" t="s">
        <v>1343</v>
      </c>
    </row>
    <row r="1153" spans="1:2">
      <c r="A1153" s="15">
        <v>1152</v>
      </c>
      <c r="B1153" s="20" t="s">
        <v>2058</v>
      </c>
    </row>
    <row r="1154" spans="1:2">
      <c r="A1154" s="15">
        <v>1153</v>
      </c>
      <c r="B1154" s="20" t="s">
        <v>364</v>
      </c>
    </row>
    <row r="1155" spans="1:2">
      <c r="A1155" s="15">
        <v>1154</v>
      </c>
      <c r="B1155" s="20" t="s">
        <v>2061</v>
      </c>
    </row>
    <row r="1156" spans="1:2">
      <c r="A1156" s="15">
        <v>1155</v>
      </c>
      <c r="B1156" s="20" t="s">
        <v>1032</v>
      </c>
    </row>
    <row r="1157" spans="1:2">
      <c r="A1157" s="15">
        <v>1156</v>
      </c>
      <c r="B1157" s="20" t="s">
        <v>357</v>
      </c>
    </row>
    <row r="1158" spans="1:2">
      <c r="A1158" s="15">
        <v>1157</v>
      </c>
      <c r="B1158" s="20" t="s">
        <v>1033</v>
      </c>
    </row>
    <row r="1159" spans="1:2">
      <c r="A1159" s="15">
        <v>1158</v>
      </c>
      <c r="B1159" s="20" t="s">
        <v>358</v>
      </c>
    </row>
    <row r="1160" spans="1:2">
      <c r="A1160" s="15">
        <v>1159</v>
      </c>
      <c r="B1160" s="20" t="s">
        <v>1034</v>
      </c>
    </row>
    <row r="1161" spans="1:2">
      <c r="A1161" s="15">
        <v>1160</v>
      </c>
      <c r="B1161" s="20" t="s">
        <v>245</v>
      </c>
    </row>
    <row r="1162" spans="1:2">
      <c r="A1162" s="15">
        <v>1161</v>
      </c>
      <c r="B1162" s="20" t="s">
        <v>330</v>
      </c>
    </row>
    <row r="1163" spans="1:2">
      <c r="A1163" s="15">
        <v>1162</v>
      </c>
      <c r="B1163" s="20" t="s">
        <v>246</v>
      </c>
    </row>
    <row r="1164" spans="1:2">
      <c r="A1164" s="15">
        <v>1163</v>
      </c>
      <c r="B1164" s="20" t="s">
        <v>2062</v>
      </c>
    </row>
    <row r="1165" spans="1:2">
      <c r="A1165" s="15">
        <v>1164</v>
      </c>
      <c r="B1165" s="20" t="s">
        <v>247</v>
      </c>
    </row>
    <row r="1166" spans="1:2">
      <c r="A1166" s="15">
        <v>1165</v>
      </c>
      <c r="B1166" s="20" t="s">
        <v>329</v>
      </c>
    </row>
    <row r="1167" spans="1:2">
      <c r="A1167" s="15">
        <v>1166</v>
      </c>
      <c r="B1167" s="20" t="s">
        <v>1344</v>
      </c>
    </row>
    <row r="1168" spans="1:2">
      <c r="A1168" s="15">
        <v>1167</v>
      </c>
      <c r="B1168" s="20" t="s">
        <v>369</v>
      </c>
    </row>
    <row r="1169" spans="1:2">
      <c r="A1169" s="15">
        <v>1168</v>
      </c>
      <c r="B1169" s="20" t="s">
        <v>1035</v>
      </c>
    </row>
    <row r="1170" spans="1:2">
      <c r="A1170" s="15">
        <v>1169</v>
      </c>
      <c r="B1170" s="20" t="s">
        <v>2063</v>
      </c>
    </row>
    <row r="1171" spans="1:2">
      <c r="A1171" s="15">
        <v>1170</v>
      </c>
      <c r="B1171" s="20" t="s">
        <v>1036</v>
      </c>
    </row>
    <row r="1172" spans="1:2">
      <c r="A1172" s="15">
        <v>1171</v>
      </c>
      <c r="B1172" s="20" t="s">
        <v>248</v>
      </c>
    </row>
    <row r="1173" spans="1:2">
      <c r="A1173" s="15">
        <v>1172</v>
      </c>
      <c r="B1173" s="20" t="s">
        <v>392</v>
      </c>
    </row>
    <row r="1174" spans="1:2">
      <c r="A1174" s="15">
        <v>1173</v>
      </c>
      <c r="B1174" s="20" t="s">
        <v>249</v>
      </c>
    </row>
    <row r="1175" spans="1:2">
      <c r="A1175" s="15">
        <v>1174</v>
      </c>
      <c r="B1175" s="20" t="s">
        <v>1037</v>
      </c>
    </row>
    <row r="1176" spans="1:2">
      <c r="A1176" s="15">
        <v>1175</v>
      </c>
      <c r="B1176" s="20" t="s">
        <v>1038</v>
      </c>
    </row>
    <row r="1177" spans="1:2">
      <c r="A1177" s="15">
        <v>1176</v>
      </c>
      <c r="B1177" s="20" t="s">
        <v>1039</v>
      </c>
    </row>
    <row r="1178" spans="1:2">
      <c r="A1178" s="15">
        <v>1177</v>
      </c>
      <c r="B1178" s="20" t="s">
        <v>1040</v>
      </c>
    </row>
    <row r="1179" spans="1:2">
      <c r="A1179" s="15">
        <v>1178</v>
      </c>
      <c r="B1179" s="14" t="s">
        <v>1041</v>
      </c>
    </row>
    <row r="1180" spans="1:2">
      <c r="A1180" s="15">
        <v>1179</v>
      </c>
      <c r="B1180" s="14" t="s">
        <v>1042</v>
      </c>
    </row>
    <row r="1181" spans="1:2">
      <c r="A1181" s="15">
        <v>1180</v>
      </c>
      <c r="B1181" s="20" t="s">
        <v>250</v>
      </c>
    </row>
    <row r="1182" spans="1:2">
      <c r="A1182" s="15">
        <v>1181</v>
      </c>
      <c r="B1182" s="14" t="s">
        <v>251</v>
      </c>
    </row>
    <row r="1183" spans="1:2">
      <c r="A1183" s="15">
        <v>1182</v>
      </c>
      <c r="B1183" s="20" t="s">
        <v>1043</v>
      </c>
    </row>
    <row r="1184" spans="1:2">
      <c r="A1184" s="15">
        <v>1183</v>
      </c>
      <c r="B1184" s="20" t="s">
        <v>2064</v>
      </c>
    </row>
    <row r="1185" spans="1:2">
      <c r="A1185" s="15">
        <v>1184</v>
      </c>
      <c r="B1185" s="20" t="s">
        <v>252</v>
      </c>
    </row>
    <row r="1186" spans="1:2">
      <c r="A1186" s="15">
        <v>1185</v>
      </c>
      <c r="B1186" s="20" t="s">
        <v>1345</v>
      </c>
    </row>
    <row r="1187" spans="1:2">
      <c r="A1187" s="15">
        <v>1186</v>
      </c>
      <c r="B1187" s="20" t="s">
        <v>253</v>
      </c>
    </row>
    <row r="1188" spans="1:2">
      <c r="A1188" s="15">
        <v>1187</v>
      </c>
      <c r="B1188" s="20" t="s">
        <v>1287</v>
      </c>
    </row>
    <row r="1189" spans="1:2">
      <c r="A1189" s="15">
        <v>1188</v>
      </c>
      <c r="B1189" s="20" t="s">
        <v>1346</v>
      </c>
    </row>
    <row r="1190" spans="1:2">
      <c r="A1190" s="15">
        <v>1189</v>
      </c>
      <c r="B1190" s="20" t="s">
        <v>1044</v>
      </c>
    </row>
    <row r="1191" spans="1:2">
      <c r="A1191" s="15">
        <v>1190</v>
      </c>
      <c r="B1191" s="20" t="s">
        <v>2065</v>
      </c>
    </row>
    <row r="1192" spans="1:2">
      <c r="A1192" s="15">
        <v>1191</v>
      </c>
      <c r="B1192" s="23" t="s">
        <v>1045</v>
      </c>
    </row>
    <row r="1193" spans="1:2">
      <c r="A1193" s="15">
        <v>1192</v>
      </c>
      <c r="B1193" s="23" t="s">
        <v>2066</v>
      </c>
    </row>
    <row r="1194" spans="1:2">
      <c r="A1194" s="15">
        <v>1193</v>
      </c>
      <c r="B1194" s="20" t="s">
        <v>1268</v>
      </c>
    </row>
    <row r="1195" spans="1:2">
      <c r="A1195" s="15">
        <v>1194</v>
      </c>
      <c r="B1195" s="20" t="s">
        <v>414</v>
      </c>
    </row>
    <row r="1196" spans="1:2">
      <c r="A1196" s="15">
        <v>1195</v>
      </c>
      <c r="B1196" s="20" t="s">
        <v>328</v>
      </c>
    </row>
    <row r="1197" spans="1:2">
      <c r="A1197" s="15">
        <v>1196</v>
      </c>
      <c r="B1197" s="20" t="s">
        <v>254</v>
      </c>
    </row>
    <row r="1198" spans="1:2">
      <c r="A1198" s="15">
        <v>1197</v>
      </c>
      <c r="B1198" s="20" t="s">
        <v>1347</v>
      </c>
    </row>
    <row r="1199" spans="1:2">
      <c r="A1199" s="15">
        <v>1198</v>
      </c>
      <c r="B1199" s="20" t="s">
        <v>1046</v>
      </c>
    </row>
    <row r="1200" spans="1:2">
      <c r="A1200" s="15">
        <v>1199</v>
      </c>
      <c r="B1200" s="20" t="s">
        <v>2067</v>
      </c>
    </row>
    <row r="1201" spans="1:2">
      <c r="A1201" s="15">
        <v>1200</v>
      </c>
      <c r="B1201" s="20" t="s">
        <v>255</v>
      </c>
    </row>
    <row r="1202" spans="1:2">
      <c r="A1202" s="15">
        <v>1201</v>
      </c>
      <c r="B1202" s="20" t="s">
        <v>1047</v>
      </c>
    </row>
    <row r="1203" spans="1:2">
      <c r="A1203" s="15">
        <v>1202</v>
      </c>
      <c r="B1203" s="20" t="s">
        <v>256</v>
      </c>
    </row>
    <row r="1204" spans="1:2">
      <c r="A1204" s="15">
        <v>1203</v>
      </c>
      <c r="B1204" s="20" t="s">
        <v>1048</v>
      </c>
    </row>
    <row r="1205" spans="1:2">
      <c r="A1205" s="15">
        <v>1204</v>
      </c>
      <c r="B1205" s="20" t="s">
        <v>1049</v>
      </c>
    </row>
    <row r="1206" spans="1:2">
      <c r="A1206" s="15">
        <v>1205</v>
      </c>
      <c r="B1206" s="20" t="s">
        <v>1050</v>
      </c>
    </row>
    <row r="1207" spans="1:2">
      <c r="A1207" s="15">
        <v>1206</v>
      </c>
      <c r="B1207" s="14" t="s">
        <v>1051</v>
      </c>
    </row>
    <row r="1208" spans="1:2">
      <c r="A1208" s="15">
        <v>1207</v>
      </c>
      <c r="B1208" s="20" t="s">
        <v>1052</v>
      </c>
    </row>
    <row r="1209" spans="1:2">
      <c r="A1209" s="15">
        <v>1208</v>
      </c>
      <c r="B1209" s="14" t="s">
        <v>1236</v>
      </c>
    </row>
    <row r="1210" spans="1:2">
      <c r="A1210" s="15">
        <v>1209</v>
      </c>
      <c r="B1210" s="20" t="s">
        <v>1348</v>
      </c>
    </row>
    <row r="1211" spans="1:2">
      <c r="A1211" s="15">
        <v>1210</v>
      </c>
      <c r="B1211" s="20" t="s">
        <v>1053</v>
      </c>
    </row>
    <row r="1212" spans="1:2">
      <c r="A1212" s="15">
        <v>1211</v>
      </c>
      <c r="B1212" s="20" t="s">
        <v>257</v>
      </c>
    </row>
    <row r="1213" spans="1:2">
      <c r="A1213" s="15">
        <v>1212</v>
      </c>
      <c r="B1213" s="20" t="s">
        <v>1054</v>
      </c>
    </row>
    <row r="1214" spans="1:2">
      <c r="A1214" s="15">
        <v>1213</v>
      </c>
      <c r="B1214" s="20" t="s">
        <v>1055</v>
      </c>
    </row>
    <row r="1215" spans="1:2">
      <c r="A1215" s="15">
        <v>1214</v>
      </c>
      <c r="B1215" s="20" t="s">
        <v>1056</v>
      </c>
    </row>
    <row r="1216" spans="1:2">
      <c r="A1216" s="15">
        <v>1215</v>
      </c>
      <c r="B1216" s="14" t="s">
        <v>1057</v>
      </c>
    </row>
    <row r="1217" spans="1:2">
      <c r="A1217" s="15">
        <v>1216</v>
      </c>
      <c r="B1217" s="14" t="s">
        <v>1058</v>
      </c>
    </row>
    <row r="1218" spans="1:2">
      <c r="A1218" s="15">
        <v>1217</v>
      </c>
      <c r="B1218" s="20" t="s">
        <v>258</v>
      </c>
    </row>
    <row r="1219" spans="1:2">
      <c r="A1219" s="15">
        <v>1218</v>
      </c>
      <c r="B1219" s="20" t="s">
        <v>259</v>
      </c>
    </row>
    <row r="1220" spans="1:2">
      <c r="A1220" s="15">
        <v>1219</v>
      </c>
      <c r="B1220" s="14" t="s">
        <v>1059</v>
      </c>
    </row>
    <row r="1221" spans="1:2">
      <c r="A1221" s="15">
        <v>1220</v>
      </c>
      <c r="B1221" s="20" t="s">
        <v>1060</v>
      </c>
    </row>
    <row r="1222" spans="1:2">
      <c r="A1222" s="15">
        <v>1221</v>
      </c>
      <c r="B1222" s="20" t="s">
        <v>1061</v>
      </c>
    </row>
    <row r="1223" spans="1:2">
      <c r="A1223" s="15">
        <v>1222</v>
      </c>
      <c r="B1223" s="20" t="s">
        <v>1263</v>
      </c>
    </row>
    <row r="1224" spans="1:2">
      <c r="A1224" s="15">
        <v>1223</v>
      </c>
      <c r="B1224" s="20" t="s">
        <v>1062</v>
      </c>
    </row>
    <row r="1225" spans="1:2">
      <c r="A1225" s="15">
        <v>1224</v>
      </c>
      <c r="B1225" s="20" t="s">
        <v>1063</v>
      </c>
    </row>
    <row r="1226" spans="1:2">
      <c r="A1226" s="15">
        <v>1225</v>
      </c>
      <c r="B1226" s="20" t="s">
        <v>1064</v>
      </c>
    </row>
    <row r="1227" spans="1:2">
      <c r="A1227" s="15">
        <v>1226</v>
      </c>
      <c r="B1227" s="14" t="s">
        <v>1065</v>
      </c>
    </row>
    <row r="1228" spans="1:2">
      <c r="A1228" s="15">
        <v>1227</v>
      </c>
      <c r="B1228" s="20" t="s">
        <v>1066</v>
      </c>
    </row>
    <row r="1229" spans="1:2">
      <c r="A1229" s="15">
        <v>1228</v>
      </c>
      <c r="B1229" s="14" t="s">
        <v>2298</v>
      </c>
    </row>
    <row r="1230" spans="1:2">
      <c r="A1230" s="15">
        <v>1229</v>
      </c>
      <c r="B1230" s="14" t="s">
        <v>1349</v>
      </c>
    </row>
    <row r="1231" spans="1:2">
      <c r="A1231" s="15">
        <v>1230</v>
      </c>
      <c r="B1231" s="20" t="s">
        <v>260</v>
      </c>
    </row>
    <row r="1232" spans="1:2">
      <c r="A1232" s="15">
        <v>1231</v>
      </c>
      <c r="B1232" s="20" t="s">
        <v>1067</v>
      </c>
    </row>
    <row r="1233" spans="1:2">
      <c r="A1233" s="15">
        <v>1232</v>
      </c>
      <c r="B1233" s="20" t="s">
        <v>1068</v>
      </c>
    </row>
    <row r="1234" spans="1:2">
      <c r="A1234" s="15">
        <v>1233</v>
      </c>
      <c r="B1234" s="20" t="s">
        <v>1069</v>
      </c>
    </row>
    <row r="1235" spans="1:2">
      <c r="A1235" s="15">
        <v>1234</v>
      </c>
      <c r="B1235" s="14" t="s">
        <v>1070</v>
      </c>
    </row>
    <row r="1236" spans="1:2">
      <c r="A1236" s="15">
        <v>1235</v>
      </c>
      <c r="B1236" s="20" t="s">
        <v>261</v>
      </c>
    </row>
    <row r="1237" spans="1:2">
      <c r="A1237" s="15">
        <v>1236</v>
      </c>
      <c r="B1237" s="20" t="s">
        <v>2068</v>
      </c>
    </row>
    <row r="1238" spans="1:2">
      <c r="A1238" s="15">
        <v>1237</v>
      </c>
      <c r="B1238" s="20" t="s">
        <v>1071</v>
      </c>
    </row>
    <row r="1239" spans="1:2">
      <c r="A1239" s="15">
        <v>1238</v>
      </c>
      <c r="B1239" s="14" t="s">
        <v>498</v>
      </c>
    </row>
    <row r="1240" spans="1:2">
      <c r="A1240" s="15">
        <v>1239</v>
      </c>
      <c r="B1240" s="20" t="s">
        <v>262</v>
      </c>
    </row>
    <row r="1241" spans="1:2">
      <c r="A1241" s="15">
        <v>1240</v>
      </c>
      <c r="B1241" s="20" t="s">
        <v>339</v>
      </c>
    </row>
    <row r="1242" spans="1:2">
      <c r="A1242" s="15">
        <v>1241</v>
      </c>
      <c r="B1242" s="22" t="s">
        <v>1072</v>
      </c>
    </row>
    <row r="1243" spans="1:2">
      <c r="A1243" s="15">
        <v>1242</v>
      </c>
      <c r="B1243" s="20" t="s">
        <v>1073</v>
      </c>
    </row>
    <row r="1244" spans="1:2">
      <c r="A1244" s="15">
        <v>1243</v>
      </c>
      <c r="B1244" s="20" t="s">
        <v>2069</v>
      </c>
    </row>
    <row r="1245" spans="1:2">
      <c r="A1245" s="15">
        <v>1244</v>
      </c>
      <c r="B1245" s="20" t="s">
        <v>1074</v>
      </c>
    </row>
    <row r="1246" spans="1:2">
      <c r="A1246" s="15">
        <v>1245</v>
      </c>
      <c r="B1246" s="14" t="s">
        <v>1075</v>
      </c>
    </row>
    <row r="1247" spans="1:2">
      <c r="A1247" s="15">
        <v>1246</v>
      </c>
      <c r="B1247" s="14" t="s">
        <v>1076</v>
      </c>
    </row>
    <row r="1248" spans="1:2">
      <c r="A1248" s="15">
        <v>1247</v>
      </c>
      <c r="B1248" s="20" t="s">
        <v>8</v>
      </c>
    </row>
    <row r="1249" spans="1:2">
      <c r="A1249" s="15">
        <v>1248</v>
      </c>
      <c r="B1249" s="20" t="s">
        <v>1350</v>
      </c>
    </row>
    <row r="1250" spans="1:2">
      <c r="A1250" s="15">
        <v>1249</v>
      </c>
      <c r="B1250" s="20" t="s">
        <v>2070</v>
      </c>
    </row>
    <row r="1251" spans="1:2">
      <c r="A1251" s="15">
        <v>1250</v>
      </c>
      <c r="B1251" s="20" t="s">
        <v>343</v>
      </c>
    </row>
    <row r="1252" spans="1:2">
      <c r="A1252" s="15">
        <v>1251</v>
      </c>
      <c r="B1252" s="20" t="s">
        <v>2071</v>
      </c>
    </row>
    <row r="1253" spans="1:2">
      <c r="A1253" s="15">
        <v>1252</v>
      </c>
      <c r="B1253" s="23" t="s">
        <v>1077</v>
      </c>
    </row>
    <row r="1254" spans="1:2">
      <c r="A1254" s="15">
        <v>1253</v>
      </c>
      <c r="B1254" s="23" t="s">
        <v>1078</v>
      </c>
    </row>
    <row r="1255" spans="1:2">
      <c r="A1255" s="15">
        <v>1254</v>
      </c>
      <c r="B1255" s="23" t="s">
        <v>2072</v>
      </c>
    </row>
    <row r="1256" spans="1:2">
      <c r="A1256" s="15">
        <v>1255</v>
      </c>
      <c r="B1256" s="14" t="s">
        <v>1079</v>
      </c>
    </row>
    <row r="1257" spans="1:2">
      <c r="A1257" s="15">
        <v>1256</v>
      </c>
      <c r="B1257" s="14" t="s">
        <v>1080</v>
      </c>
    </row>
    <row r="1258" spans="1:2">
      <c r="A1258" s="15">
        <v>1257</v>
      </c>
      <c r="B1258" s="20" t="s">
        <v>263</v>
      </c>
    </row>
    <row r="1259" spans="1:2">
      <c r="A1259" s="15">
        <v>1258</v>
      </c>
      <c r="B1259" s="20" t="s">
        <v>2073</v>
      </c>
    </row>
    <row r="1260" spans="1:2">
      <c r="A1260" s="15">
        <v>1259</v>
      </c>
      <c r="B1260" s="20" t="s">
        <v>264</v>
      </c>
    </row>
    <row r="1261" spans="1:2">
      <c r="A1261" s="15">
        <v>1260</v>
      </c>
      <c r="B1261" s="14" t="s">
        <v>1081</v>
      </c>
    </row>
    <row r="1262" spans="1:2">
      <c r="A1262" s="15">
        <v>1261</v>
      </c>
      <c r="B1262" s="20" t="s">
        <v>1082</v>
      </c>
    </row>
    <row r="1263" spans="1:2">
      <c r="A1263" s="15">
        <v>1262</v>
      </c>
      <c r="B1263" s="20" t="s">
        <v>1083</v>
      </c>
    </row>
    <row r="1264" spans="1:2">
      <c r="A1264" s="15">
        <v>1263</v>
      </c>
      <c r="B1264" s="20" t="s">
        <v>2074</v>
      </c>
    </row>
    <row r="1265" spans="1:2">
      <c r="A1265" s="15">
        <v>1264</v>
      </c>
      <c r="B1265" s="20" t="s">
        <v>327</v>
      </c>
    </row>
    <row r="1266" spans="1:2">
      <c r="A1266" s="15">
        <v>1265</v>
      </c>
      <c r="B1266" s="24" t="s">
        <v>367</v>
      </c>
    </row>
    <row r="1267" spans="1:2">
      <c r="A1267" s="15">
        <v>1266</v>
      </c>
      <c r="B1267" s="24" t="s">
        <v>2075</v>
      </c>
    </row>
    <row r="1268" spans="1:2">
      <c r="A1268" s="15">
        <v>1267</v>
      </c>
      <c r="B1268" s="24" t="s">
        <v>265</v>
      </c>
    </row>
    <row r="1269" spans="1:2">
      <c r="A1269" s="15">
        <v>1268</v>
      </c>
      <c r="B1269" s="24" t="s">
        <v>1084</v>
      </c>
    </row>
    <row r="1270" spans="1:2">
      <c r="A1270" s="15">
        <v>1269</v>
      </c>
      <c r="B1270" s="24" t="s">
        <v>1085</v>
      </c>
    </row>
    <row r="1271" spans="1:2">
      <c r="A1271" s="15">
        <v>1270</v>
      </c>
      <c r="B1271" s="24" t="s">
        <v>1086</v>
      </c>
    </row>
    <row r="1272" spans="1:2">
      <c r="A1272" s="15">
        <v>1271</v>
      </c>
      <c r="B1272" s="24" t="s">
        <v>266</v>
      </c>
    </row>
    <row r="1273" spans="1:2">
      <c r="A1273" s="15">
        <v>1272</v>
      </c>
      <c r="B1273" s="22" t="s">
        <v>1087</v>
      </c>
    </row>
    <row r="1274" spans="1:2">
      <c r="A1274" s="15">
        <v>1273</v>
      </c>
      <c r="B1274" s="24" t="s">
        <v>1088</v>
      </c>
    </row>
    <row r="1275" spans="1:2">
      <c r="A1275" s="15">
        <v>1274</v>
      </c>
      <c r="B1275" s="24" t="s">
        <v>15</v>
      </c>
    </row>
    <row r="1276" spans="1:2">
      <c r="A1276" s="15">
        <v>1275</v>
      </c>
      <c r="B1276" s="24" t="s">
        <v>435</v>
      </c>
    </row>
    <row r="1277" spans="1:2">
      <c r="A1277" s="15">
        <v>1276</v>
      </c>
      <c r="B1277" s="24" t="s">
        <v>1351</v>
      </c>
    </row>
    <row r="1278" spans="1:2">
      <c r="A1278" s="15">
        <v>1277</v>
      </c>
      <c r="B1278" s="24" t="s">
        <v>1352</v>
      </c>
    </row>
    <row r="1279" spans="1:2">
      <c r="A1279" s="15">
        <v>1278</v>
      </c>
      <c r="B1279" s="24" t="s">
        <v>1089</v>
      </c>
    </row>
    <row r="1280" spans="1:2">
      <c r="A1280" s="15">
        <v>1279</v>
      </c>
      <c r="B1280" s="24" t="s">
        <v>1090</v>
      </c>
    </row>
    <row r="1281" spans="1:2">
      <c r="A1281" s="15">
        <v>1280</v>
      </c>
      <c r="B1281" s="24" t="s">
        <v>2076</v>
      </c>
    </row>
    <row r="1282" spans="1:2">
      <c r="A1282" s="15">
        <v>1281</v>
      </c>
      <c r="B1282" s="24" t="s">
        <v>1091</v>
      </c>
    </row>
    <row r="1283" spans="1:2">
      <c r="A1283" s="15">
        <v>1282</v>
      </c>
      <c r="B1283" s="20" t="s">
        <v>1092</v>
      </c>
    </row>
    <row r="1284" spans="1:2">
      <c r="A1284" s="15">
        <v>1283</v>
      </c>
      <c r="B1284" s="20" t="s">
        <v>1410</v>
      </c>
    </row>
    <row r="1285" spans="1:2">
      <c r="A1285" s="15">
        <v>1284</v>
      </c>
      <c r="B1285" s="20" t="s">
        <v>2077</v>
      </c>
    </row>
    <row r="1286" spans="1:2">
      <c r="A1286" s="15">
        <v>1285</v>
      </c>
      <c r="B1286" s="24" t="s">
        <v>1353</v>
      </c>
    </row>
    <row r="1287" spans="1:2">
      <c r="A1287" s="15">
        <v>1286</v>
      </c>
      <c r="B1287" s="24" t="s">
        <v>2078</v>
      </c>
    </row>
    <row r="1288" spans="1:2">
      <c r="A1288" s="15">
        <v>1287</v>
      </c>
      <c r="B1288" s="24" t="s">
        <v>1289</v>
      </c>
    </row>
    <row r="1289" spans="1:2">
      <c r="A1289" s="15">
        <v>1288</v>
      </c>
      <c r="B1289" s="24" t="s">
        <v>1354</v>
      </c>
    </row>
    <row r="1290" spans="1:2">
      <c r="A1290" s="15">
        <v>1289</v>
      </c>
      <c r="B1290" s="24" t="s">
        <v>1094</v>
      </c>
    </row>
    <row r="1291" spans="1:2">
      <c r="A1291" s="15">
        <v>1290</v>
      </c>
      <c r="B1291" s="20" t="s">
        <v>1093</v>
      </c>
    </row>
    <row r="1292" spans="1:2">
      <c r="A1292" s="15">
        <v>1291</v>
      </c>
      <c r="B1292" s="20" t="s">
        <v>2079</v>
      </c>
    </row>
    <row r="1293" spans="1:2">
      <c r="A1293" s="15">
        <v>1292</v>
      </c>
      <c r="B1293" s="24" t="s">
        <v>1237</v>
      </c>
    </row>
    <row r="1294" spans="1:2">
      <c r="A1294" s="15">
        <v>1293</v>
      </c>
      <c r="B1294" s="24" t="s">
        <v>2081</v>
      </c>
    </row>
    <row r="1295" spans="1:2">
      <c r="A1295" s="15">
        <v>1294</v>
      </c>
      <c r="B1295" s="24" t="s">
        <v>267</v>
      </c>
    </row>
    <row r="1296" spans="1:2">
      <c r="A1296" s="15">
        <v>1295</v>
      </c>
      <c r="B1296" s="24" t="s">
        <v>2080</v>
      </c>
    </row>
    <row r="1297" spans="1:2">
      <c r="A1297" s="15">
        <v>1296</v>
      </c>
      <c r="B1297" s="24" t="s">
        <v>352</v>
      </c>
    </row>
    <row r="1298" spans="1:2">
      <c r="A1298" s="15">
        <v>1297</v>
      </c>
      <c r="B1298" s="20" t="s">
        <v>268</v>
      </c>
    </row>
    <row r="1299" spans="1:2">
      <c r="A1299" s="15">
        <v>1298</v>
      </c>
      <c r="B1299" s="20" t="s">
        <v>2082</v>
      </c>
    </row>
    <row r="1300" spans="1:2">
      <c r="A1300" s="15">
        <v>1299</v>
      </c>
      <c r="B1300" s="20" t="s">
        <v>269</v>
      </c>
    </row>
    <row r="1301" spans="1:2">
      <c r="A1301" s="15">
        <v>1300</v>
      </c>
      <c r="B1301" s="20" t="s">
        <v>270</v>
      </c>
    </row>
    <row r="1302" spans="1:2">
      <c r="A1302" s="15">
        <v>1301</v>
      </c>
      <c r="B1302" s="23" t="s">
        <v>1095</v>
      </c>
    </row>
    <row r="1303" spans="1:2">
      <c r="A1303" s="15">
        <v>1302</v>
      </c>
      <c r="B1303" s="23" t="s">
        <v>2083</v>
      </c>
    </row>
    <row r="1304" spans="1:2">
      <c r="A1304" s="15">
        <v>1303</v>
      </c>
      <c r="B1304" s="20" t="s">
        <v>1096</v>
      </c>
    </row>
    <row r="1305" spans="1:2">
      <c r="A1305" s="15">
        <v>1304</v>
      </c>
      <c r="B1305" s="20" t="s">
        <v>1096</v>
      </c>
    </row>
    <row r="1306" spans="1:2">
      <c r="A1306" s="15">
        <v>1305</v>
      </c>
      <c r="B1306" s="20" t="s">
        <v>1285</v>
      </c>
    </row>
    <row r="1307" spans="1:2">
      <c r="A1307" s="15">
        <v>1306</v>
      </c>
      <c r="B1307" s="20" t="s">
        <v>2084</v>
      </c>
    </row>
    <row r="1308" spans="1:2">
      <c r="A1308" s="15">
        <v>1307</v>
      </c>
      <c r="B1308" s="20" t="s">
        <v>409</v>
      </c>
    </row>
    <row r="1309" spans="1:2">
      <c r="A1309" s="15">
        <v>1308</v>
      </c>
      <c r="B1309" s="20" t="s">
        <v>2085</v>
      </c>
    </row>
    <row r="1310" spans="1:2">
      <c r="A1310" s="15">
        <v>1309</v>
      </c>
      <c r="B1310" s="20" t="s">
        <v>1397</v>
      </c>
    </row>
    <row r="1311" spans="1:2">
      <c r="A1311" s="15">
        <v>1310</v>
      </c>
      <c r="B1311" s="20" t="s">
        <v>1396</v>
      </c>
    </row>
    <row r="1312" spans="1:2">
      <c r="A1312" s="15">
        <v>1311</v>
      </c>
      <c r="B1312" s="20" t="s">
        <v>2086</v>
      </c>
    </row>
    <row r="1313" spans="1:2">
      <c r="A1313" s="15">
        <v>1312</v>
      </c>
      <c r="B1313" s="20" t="s">
        <v>1398</v>
      </c>
    </row>
    <row r="1314" spans="1:2">
      <c r="A1314" s="15">
        <v>1313</v>
      </c>
      <c r="B1314" s="20" t="s">
        <v>38</v>
      </c>
    </row>
    <row r="1315" spans="1:2">
      <c r="A1315" s="15">
        <v>1314</v>
      </c>
      <c r="B1315" s="20" t="s">
        <v>2087</v>
      </c>
    </row>
    <row r="1316" spans="1:2">
      <c r="A1316" s="15">
        <v>1315</v>
      </c>
      <c r="B1316" s="14" t="s">
        <v>1097</v>
      </c>
    </row>
    <row r="1317" spans="1:2">
      <c r="A1317" s="15">
        <v>1316</v>
      </c>
      <c r="B1317" s="20" t="s">
        <v>413</v>
      </c>
    </row>
    <row r="1318" spans="1:2">
      <c r="A1318" s="15">
        <v>1317</v>
      </c>
      <c r="B1318" s="20" t="s">
        <v>1355</v>
      </c>
    </row>
    <row r="1319" spans="1:2">
      <c r="A1319" s="15">
        <v>1318</v>
      </c>
      <c r="B1319" s="20" t="s">
        <v>1356</v>
      </c>
    </row>
    <row r="1320" spans="1:2">
      <c r="A1320" s="15">
        <v>1319</v>
      </c>
      <c r="B1320" s="20" t="s">
        <v>1357</v>
      </c>
    </row>
    <row r="1321" spans="1:2">
      <c r="A1321" s="15">
        <v>1320</v>
      </c>
      <c r="B1321" s="20" t="s">
        <v>271</v>
      </c>
    </row>
    <row r="1322" spans="1:2">
      <c r="A1322" s="15">
        <v>1321</v>
      </c>
      <c r="B1322" s="20" t="s">
        <v>9</v>
      </c>
    </row>
    <row r="1323" spans="1:2">
      <c r="A1323" s="15">
        <v>1322</v>
      </c>
      <c r="B1323" s="20" t="s">
        <v>2088</v>
      </c>
    </row>
    <row r="1324" spans="1:2">
      <c r="A1324" s="15">
        <v>1323</v>
      </c>
      <c r="B1324" s="20" t="s">
        <v>1358</v>
      </c>
    </row>
    <row r="1325" spans="1:2">
      <c r="A1325" s="15">
        <v>1324</v>
      </c>
      <c r="B1325" s="20" t="s">
        <v>438</v>
      </c>
    </row>
    <row r="1326" spans="1:2">
      <c r="A1326" s="15">
        <v>1325</v>
      </c>
      <c r="B1326" s="20" t="s">
        <v>2089</v>
      </c>
    </row>
    <row r="1327" spans="1:2">
      <c r="A1327" s="15">
        <v>1326</v>
      </c>
      <c r="B1327" s="14" t="s">
        <v>1294</v>
      </c>
    </row>
    <row r="1328" spans="1:2">
      <c r="A1328" s="15">
        <v>1327</v>
      </c>
      <c r="B1328" s="14" t="s">
        <v>1296</v>
      </c>
    </row>
    <row r="1329" spans="1:2">
      <c r="A1329" s="15">
        <v>1328</v>
      </c>
      <c r="B1329" s="14" t="s">
        <v>1098</v>
      </c>
    </row>
    <row r="1330" spans="1:2">
      <c r="A1330" s="15">
        <v>1329</v>
      </c>
      <c r="B1330" s="14" t="s">
        <v>2090</v>
      </c>
    </row>
    <row r="1331" spans="1:2">
      <c r="A1331" s="15">
        <v>1330</v>
      </c>
      <c r="B1331" s="20" t="s">
        <v>1099</v>
      </c>
    </row>
    <row r="1332" spans="1:2">
      <c r="A1332" s="15">
        <v>1331</v>
      </c>
      <c r="B1332" s="14" t="s">
        <v>1100</v>
      </c>
    </row>
    <row r="1333" spans="1:2">
      <c r="A1333" s="15">
        <v>1332</v>
      </c>
      <c r="B1333" s="20" t="s">
        <v>482</v>
      </c>
    </row>
    <row r="1334" spans="1:2">
      <c r="A1334" s="15">
        <v>1333</v>
      </c>
      <c r="B1334" s="20" t="s">
        <v>2091</v>
      </c>
    </row>
    <row r="1335" spans="1:2">
      <c r="A1335" s="15">
        <v>1334</v>
      </c>
      <c r="B1335" s="14" t="s">
        <v>1101</v>
      </c>
    </row>
    <row r="1336" spans="1:2">
      <c r="A1336" s="15">
        <v>1335</v>
      </c>
      <c r="B1336" s="14" t="s">
        <v>2092</v>
      </c>
    </row>
    <row r="1337" spans="1:2">
      <c r="A1337" s="15">
        <v>1336</v>
      </c>
      <c r="B1337" s="20" t="s">
        <v>274</v>
      </c>
    </row>
    <row r="1338" spans="1:2">
      <c r="A1338" s="15">
        <v>1337</v>
      </c>
      <c r="B1338" s="20" t="s">
        <v>1388</v>
      </c>
    </row>
    <row r="1339" spans="1:2">
      <c r="A1339" s="15">
        <v>1338</v>
      </c>
      <c r="B1339" s="20" t="s">
        <v>2093</v>
      </c>
    </row>
    <row r="1340" spans="1:2">
      <c r="A1340" s="15">
        <v>1339</v>
      </c>
      <c r="B1340" s="14" t="s">
        <v>1102</v>
      </c>
    </row>
    <row r="1341" spans="1:2">
      <c r="A1341" s="15">
        <v>1340</v>
      </c>
      <c r="B1341" s="14" t="s">
        <v>1359</v>
      </c>
    </row>
    <row r="1342" spans="1:2">
      <c r="A1342" s="15">
        <v>1341</v>
      </c>
      <c r="B1342" s="14" t="s">
        <v>1360</v>
      </c>
    </row>
    <row r="1343" spans="1:2">
      <c r="A1343" s="15">
        <v>1342</v>
      </c>
      <c r="B1343" s="14" t="s">
        <v>1238</v>
      </c>
    </row>
    <row r="1344" spans="1:2">
      <c r="A1344" s="15">
        <v>1343</v>
      </c>
      <c r="B1344" s="14" t="s">
        <v>2094</v>
      </c>
    </row>
    <row r="1345" spans="1:2">
      <c r="A1345" s="15">
        <v>1344</v>
      </c>
      <c r="B1345" s="14" t="s">
        <v>1103</v>
      </c>
    </row>
    <row r="1346" spans="1:2">
      <c r="A1346" s="15">
        <v>1345</v>
      </c>
      <c r="B1346" s="20" t="s">
        <v>1361</v>
      </c>
    </row>
    <row r="1347" spans="1:2">
      <c r="A1347" s="15">
        <v>1346</v>
      </c>
      <c r="B1347" s="20" t="s">
        <v>374</v>
      </c>
    </row>
    <row r="1348" spans="1:2">
      <c r="A1348" s="15">
        <v>1347</v>
      </c>
      <c r="B1348" s="14" t="s">
        <v>1265</v>
      </c>
    </row>
    <row r="1349" spans="1:2">
      <c r="A1349" s="15">
        <v>1348</v>
      </c>
      <c r="B1349" s="20" t="s">
        <v>404</v>
      </c>
    </row>
    <row r="1350" spans="1:2">
      <c r="A1350" s="15">
        <v>1349</v>
      </c>
      <c r="B1350" s="20" t="s">
        <v>1104</v>
      </c>
    </row>
    <row r="1351" spans="1:2">
      <c r="A1351" s="15">
        <v>1350</v>
      </c>
      <c r="B1351" s="20" t="s">
        <v>1292</v>
      </c>
    </row>
    <row r="1352" spans="1:2">
      <c r="A1352" s="15">
        <v>1351</v>
      </c>
      <c r="B1352" s="20" t="s">
        <v>1362</v>
      </c>
    </row>
    <row r="1353" spans="1:2">
      <c r="A1353" s="15">
        <v>1352</v>
      </c>
      <c r="B1353" s="20" t="s">
        <v>272</v>
      </c>
    </row>
    <row r="1354" spans="1:2">
      <c r="A1354" s="15">
        <v>1353</v>
      </c>
      <c r="B1354" s="20" t="s">
        <v>2095</v>
      </c>
    </row>
    <row r="1355" spans="1:2">
      <c r="A1355" s="15">
        <v>1354</v>
      </c>
      <c r="B1355" s="20" t="s">
        <v>1383</v>
      </c>
    </row>
    <row r="1356" spans="1:2">
      <c r="A1356" s="15">
        <v>1355</v>
      </c>
      <c r="B1356" s="20" t="s">
        <v>1381</v>
      </c>
    </row>
    <row r="1357" spans="1:2">
      <c r="A1357" s="15">
        <v>1356</v>
      </c>
      <c r="B1357" s="20" t="s">
        <v>1382</v>
      </c>
    </row>
    <row r="1358" spans="1:2">
      <c r="A1358" s="15">
        <v>1357</v>
      </c>
      <c r="B1358" s="20" t="s">
        <v>1380</v>
      </c>
    </row>
    <row r="1359" spans="1:2">
      <c r="A1359" s="15">
        <v>1358</v>
      </c>
      <c r="B1359" s="20" t="s">
        <v>2096</v>
      </c>
    </row>
    <row r="1360" spans="1:2">
      <c r="A1360" s="15">
        <v>1359</v>
      </c>
      <c r="B1360" s="20" t="s">
        <v>1385</v>
      </c>
    </row>
    <row r="1361" spans="1:2">
      <c r="A1361" s="15">
        <v>1360</v>
      </c>
      <c r="B1361" s="20" t="s">
        <v>1387</v>
      </c>
    </row>
    <row r="1362" spans="1:2">
      <c r="A1362" s="15">
        <v>1361</v>
      </c>
      <c r="B1362" s="20" t="s">
        <v>1386</v>
      </c>
    </row>
    <row r="1363" spans="1:2">
      <c r="A1363" s="15">
        <v>1362</v>
      </c>
      <c r="B1363" s="20" t="s">
        <v>1384</v>
      </c>
    </row>
    <row r="1364" spans="1:2">
      <c r="A1364" s="15">
        <v>1363</v>
      </c>
      <c r="B1364" s="20" t="s">
        <v>2097</v>
      </c>
    </row>
    <row r="1365" spans="1:2">
      <c r="A1365" s="15">
        <v>1364</v>
      </c>
      <c r="B1365" s="20" t="s">
        <v>1105</v>
      </c>
    </row>
    <row r="1366" spans="1:2">
      <c r="A1366" s="15">
        <v>1365</v>
      </c>
      <c r="B1366" s="14" t="s">
        <v>1106</v>
      </c>
    </row>
    <row r="1367" spans="1:2">
      <c r="A1367" s="15">
        <v>1366</v>
      </c>
      <c r="B1367" s="20" t="s">
        <v>1107</v>
      </c>
    </row>
    <row r="1368" spans="1:2">
      <c r="A1368" s="15">
        <v>1367</v>
      </c>
      <c r="B1368" s="14" t="s">
        <v>1108</v>
      </c>
    </row>
    <row r="1369" spans="1:2">
      <c r="A1369" s="15">
        <v>1368</v>
      </c>
      <c r="B1369" s="20" t="s">
        <v>273</v>
      </c>
    </row>
    <row r="1370" spans="1:2">
      <c r="A1370" s="15">
        <v>1369</v>
      </c>
      <c r="B1370" s="20" t="s">
        <v>2098</v>
      </c>
    </row>
    <row r="1371" spans="1:2">
      <c r="A1371" s="15">
        <v>1370</v>
      </c>
      <c r="B1371" s="20" t="s">
        <v>275</v>
      </c>
    </row>
    <row r="1372" spans="1:2">
      <c r="A1372" s="15">
        <v>1371</v>
      </c>
      <c r="B1372" s="20" t="s">
        <v>1363</v>
      </c>
    </row>
    <row r="1373" spans="1:2">
      <c r="A1373" s="15">
        <v>1372</v>
      </c>
      <c r="B1373" s="14" t="s">
        <v>2308</v>
      </c>
    </row>
    <row r="1374" spans="1:2">
      <c r="A1374" s="15">
        <v>1373</v>
      </c>
      <c r="B1374" s="23" t="s">
        <v>1364</v>
      </c>
    </row>
    <row r="1375" spans="1:2">
      <c r="A1375" s="15">
        <v>1374</v>
      </c>
      <c r="B1375" s="23" t="s">
        <v>1109</v>
      </c>
    </row>
    <row r="1376" spans="1:2">
      <c r="A1376" s="15">
        <v>1375</v>
      </c>
      <c r="B1376" s="23" t="s">
        <v>1288</v>
      </c>
    </row>
    <row r="1377" spans="1:2">
      <c r="A1377" s="15">
        <v>1376</v>
      </c>
      <c r="B1377" s="20" t="s">
        <v>1239</v>
      </c>
    </row>
    <row r="1378" spans="1:2">
      <c r="A1378" s="15">
        <v>1377</v>
      </c>
      <c r="B1378" s="23" t="s">
        <v>1365</v>
      </c>
    </row>
    <row r="1379" spans="1:2">
      <c r="A1379" s="15">
        <v>1378</v>
      </c>
      <c r="B1379" s="23" t="s">
        <v>1110</v>
      </c>
    </row>
    <row r="1380" spans="1:2">
      <c r="A1380" s="15">
        <v>1379</v>
      </c>
      <c r="B1380" s="14" t="s">
        <v>2321</v>
      </c>
    </row>
    <row r="1381" spans="1:2">
      <c r="A1381" s="15">
        <v>1380</v>
      </c>
      <c r="B1381" s="14" t="s">
        <v>1297</v>
      </c>
    </row>
    <row r="1382" spans="1:2">
      <c r="A1382" s="15">
        <v>1381</v>
      </c>
      <c r="B1382" s="14" t="s">
        <v>1111</v>
      </c>
    </row>
    <row r="1383" spans="1:2">
      <c r="A1383" s="15">
        <v>1382</v>
      </c>
      <c r="B1383" s="14" t="s">
        <v>2099</v>
      </c>
    </row>
    <row r="1384" spans="1:2">
      <c r="A1384" s="15">
        <v>1383</v>
      </c>
      <c r="B1384" s="20" t="s">
        <v>360</v>
      </c>
    </row>
    <row r="1385" spans="1:2">
      <c r="A1385" s="15">
        <v>1384</v>
      </c>
      <c r="B1385" s="20" t="s">
        <v>1290</v>
      </c>
    </row>
    <row r="1386" spans="1:2">
      <c r="A1386" s="15">
        <v>1385</v>
      </c>
      <c r="B1386" s="20" t="s">
        <v>1240</v>
      </c>
    </row>
    <row r="1387" spans="1:2">
      <c r="A1387" s="15">
        <v>1386</v>
      </c>
      <c r="B1387" s="20" t="s">
        <v>276</v>
      </c>
    </row>
    <row r="1388" spans="1:2">
      <c r="A1388" s="15">
        <v>1387</v>
      </c>
      <c r="B1388" s="20" t="s">
        <v>1112</v>
      </c>
    </row>
    <row r="1389" spans="1:2">
      <c r="A1389" s="15">
        <v>1388</v>
      </c>
      <c r="B1389" s="20" t="s">
        <v>1113</v>
      </c>
    </row>
    <row r="1390" spans="1:2">
      <c r="A1390" s="15">
        <v>1389</v>
      </c>
      <c r="B1390" s="20" t="s">
        <v>2100</v>
      </c>
    </row>
    <row r="1391" spans="1:2">
      <c r="A1391" s="15">
        <v>1390</v>
      </c>
      <c r="B1391" s="20" t="s">
        <v>1114</v>
      </c>
    </row>
    <row r="1392" spans="1:2">
      <c r="A1392" s="15">
        <v>1391</v>
      </c>
      <c r="B1392" s="20" t="s">
        <v>277</v>
      </c>
    </row>
    <row r="1393" spans="1:2">
      <c r="A1393" s="15">
        <v>1392</v>
      </c>
      <c r="B1393" s="14" t="s">
        <v>499</v>
      </c>
    </row>
    <row r="1394" spans="1:2">
      <c r="A1394" s="15">
        <v>1393</v>
      </c>
      <c r="B1394" s="20" t="s">
        <v>278</v>
      </c>
    </row>
    <row r="1395" spans="1:2">
      <c r="A1395" s="15">
        <v>1394</v>
      </c>
      <c r="B1395" s="20" t="s">
        <v>2101</v>
      </c>
    </row>
    <row r="1396" spans="1:2">
      <c r="A1396" s="15">
        <v>1395</v>
      </c>
      <c r="B1396" s="20" t="s">
        <v>279</v>
      </c>
    </row>
    <row r="1397" spans="1:2">
      <c r="A1397" s="15">
        <v>1396</v>
      </c>
      <c r="B1397" s="20" t="s">
        <v>280</v>
      </c>
    </row>
    <row r="1398" spans="1:2">
      <c r="A1398" s="15">
        <v>1397</v>
      </c>
      <c r="B1398" s="20" t="s">
        <v>368</v>
      </c>
    </row>
    <row r="1399" spans="1:2">
      <c r="A1399" s="15">
        <v>1398</v>
      </c>
      <c r="B1399" s="20" t="s">
        <v>281</v>
      </c>
    </row>
    <row r="1400" spans="1:2">
      <c r="A1400" s="15">
        <v>1399</v>
      </c>
      <c r="B1400" s="20" t="s">
        <v>1115</v>
      </c>
    </row>
    <row r="1401" spans="1:2">
      <c r="A1401" s="15">
        <v>1400</v>
      </c>
      <c r="B1401" s="20" t="s">
        <v>282</v>
      </c>
    </row>
    <row r="1402" spans="1:2">
      <c r="A1402" s="15">
        <v>1401</v>
      </c>
      <c r="B1402" s="20" t="s">
        <v>283</v>
      </c>
    </row>
    <row r="1403" spans="1:2">
      <c r="A1403" s="15">
        <v>1402</v>
      </c>
      <c r="B1403" s="20" t="s">
        <v>284</v>
      </c>
    </row>
    <row r="1404" spans="1:2">
      <c r="A1404" s="15">
        <v>1403</v>
      </c>
      <c r="B1404" s="20" t="s">
        <v>2102</v>
      </c>
    </row>
    <row r="1405" spans="1:2">
      <c r="A1405" s="15">
        <v>1404</v>
      </c>
      <c r="B1405" s="20" t="s">
        <v>285</v>
      </c>
    </row>
    <row r="1406" spans="1:2">
      <c r="A1406" s="15">
        <v>1405</v>
      </c>
      <c r="B1406" s="20" t="s">
        <v>1116</v>
      </c>
    </row>
    <row r="1407" spans="1:2">
      <c r="A1407" s="15">
        <v>1406</v>
      </c>
      <c r="B1407" s="20" t="s">
        <v>1117</v>
      </c>
    </row>
    <row r="1408" spans="1:2">
      <c r="A1408" s="15">
        <v>1407</v>
      </c>
      <c r="B1408" s="20" t="s">
        <v>286</v>
      </c>
    </row>
    <row r="1409" spans="1:2">
      <c r="A1409" s="15">
        <v>1408</v>
      </c>
      <c r="B1409" s="20" t="s">
        <v>436</v>
      </c>
    </row>
    <row r="1410" spans="1:2">
      <c r="A1410" s="15">
        <v>1409</v>
      </c>
      <c r="B1410" s="20" t="s">
        <v>2103</v>
      </c>
    </row>
    <row r="1411" spans="1:2">
      <c r="A1411" s="15">
        <v>1410</v>
      </c>
      <c r="B1411" s="20" t="s">
        <v>1118</v>
      </c>
    </row>
    <row r="1412" spans="1:2">
      <c r="A1412" s="15">
        <v>1411</v>
      </c>
      <c r="B1412" s="22" t="s">
        <v>1119</v>
      </c>
    </row>
    <row r="1413" spans="1:2">
      <c r="A1413" s="15">
        <v>1412</v>
      </c>
      <c r="B1413" s="20" t="s">
        <v>287</v>
      </c>
    </row>
    <row r="1414" spans="1:2">
      <c r="A1414" s="15">
        <v>1413</v>
      </c>
      <c r="B1414" s="20" t="s">
        <v>2104</v>
      </c>
    </row>
    <row r="1415" spans="1:2">
      <c r="A1415" s="15">
        <v>1414</v>
      </c>
      <c r="B1415" s="23" t="s">
        <v>1120</v>
      </c>
    </row>
    <row r="1416" spans="1:2">
      <c r="A1416" s="15">
        <v>1415</v>
      </c>
      <c r="B1416" s="20" t="s">
        <v>1121</v>
      </c>
    </row>
    <row r="1417" spans="1:2">
      <c r="A1417" s="15">
        <v>1416</v>
      </c>
      <c r="B1417" s="20" t="s">
        <v>288</v>
      </c>
    </row>
    <row r="1418" spans="1:2">
      <c r="A1418" s="15">
        <v>1417</v>
      </c>
      <c r="B1418" s="20" t="s">
        <v>1122</v>
      </c>
    </row>
    <row r="1419" spans="1:2">
      <c r="A1419" s="15">
        <v>1418</v>
      </c>
      <c r="B1419" s="20" t="s">
        <v>39</v>
      </c>
    </row>
    <row r="1420" spans="1:2">
      <c r="A1420" s="15">
        <v>1419</v>
      </c>
      <c r="B1420" s="20" t="s">
        <v>1415</v>
      </c>
    </row>
    <row r="1421" spans="1:2">
      <c r="A1421" s="15">
        <v>1420</v>
      </c>
      <c r="B1421" s="20" t="s">
        <v>359</v>
      </c>
    </row>
    <row r="1422" spans="1:2">
      <c r="A1422" s="15">
        <v>1421</v>
      </c>
      <c r="B1422" s="20" t="s">
        <v>1123</v>
      </c>
    </row>
    <row r="1423" spans="1:2">
      <c r="A1423" s="15">
        <v>1422</v>
      </c>
      <c r="B1423" s="20" t="s">
        <v>398</v>
      </c>
    </row>
    <row r="1424" spans="1:2">
      <c r="A1424" s="15">
        <v>1423</v>
      </c>
      <c r="B1424" s="20" t="s">
        <v>1124</v>
      </c>
    </row>
    <row r="1425" spans="1:2">
      <c r="A1425" s="15">
        <v>1424</v>
      </c>
      <c r="B1425" s="20" t="s">
        <v>2105</v>
      </c>
    </row>
    <row r="1426" spans="1:2">
      <c r="A1426" s="15">
        <v>1425</v>
      </c>
      <c r="B1426" s="22" t="s">
        <v>1125</v>
      </c>
    </row>
    <row r="1427" spans="1:2">
      <c r="A1427" s="15">
        <v>1426</v>
      </c>
      <c r="B1427" s="20" t="s">
        <v>1000</v>
      </c>
    </row>
    <row r="1428" spans="1:2">
      <c r="A1428" s="15">
        <v>1427</v>
      </c>
      <c r="B1428" s="20" t="s">
        <v>1428</v>
      </c>
    </row>
    <row r="1429" spans="1:2">
      <c r="A1429" s="15">
        <v>1428</v>
      </c>
      <c r="B1429" s="20" t="s">
        <v>289</v>
      </c>
    </row>
    <row r="1430" spans="1:2">
      <c r="A1430" s="15">
        <v>1429</v>
      </c>
      <c r="B1430" s="20" t="s">
        <v>40</v>
      </c>
    </row>
    <row r="1431" spans="1:2">
      <c r="A1431" s="15">
        <v>1430</v>
      </c>
      <c r="B1431" s="20" t="s">
        <v>1126</v>
      </c>
    </row>
    <row r="1432" spans="1:2">
      <c r="A1432" s="15">
        <v>1431</v>
      </c>
      <c r="B1432" s="20" t="s">
        <v>2106</v>
      </c>
    </row>
    <row r="1433" spans="1:2">
      <c r="A1433" s="15">
        <v>1432</v>
      </c>
      <c r="B1433" s="14" t="s">
        <v>1241</v>
      </c>
    </row>
    <row r="1434" spans="1:2">
      <c r="A1434" s="15">
        <v>1433</v>
      </c>
      <c r="B1434" s="14" t="s">
        <v>2107</v>
      </c>
    </row>
    <row r="1435" spans="1:2">
      <c r="A1435" s="15">
        <v>1434</v>
      </c>
      <c r="B1435" s="23" t="s">
        <v>1127</v>
      </c>
    </row>
    <row r="1436" spans="1:2">
      <c r="A1436" s="15">
        <v>1435</v>
      </c>
      <c r="B1436" s="20" t="s">
        <v>290</v>
      </c>
    </row>
    <row r="1437" spans="1:2">
      <c r="A1437" s="15">
        <v>1436</v>
      </c>
      <c r="B1437" s="20" t="s">
        <v>292</v>
      </c>
    </row>
    <row r="1438" spans="1:2">
      <c r="A1438" s="15">
        <v>1437</v>
      </c>
      <c r="B1438" s="14" t="s">
        <v>1128</v>
      </c>
    </row>
    <row r="1439" spans="1:2">
      <c r="A1439" s="15">
        <v>1438</v>
      </c>
      <c r="B1439" s="20" t="s">
        <v>291</v>
      </c>
    </row>
    <row r="1440" spans="1:2">
      <c r="A1440" s="15">
        <v>1439</v>
      </c>
      <c r="B1440" s="22" t="s">
        <v>1129</v>
      </c>
    </row>
    <row r="1441" spans="1:2">
      <c r="A1441" s="15">
        <v>1440</v>
      </c>
      <c r="B1441" s="22" t="s">
        <v>2108</v>
      </c>
    </row>
    <row r="1442" spans="1:2">
      <c r="A1442" s="15">
        <v>1441</v>
      </c>
      <c r="B1442" s="23" t="s">
        <v>1130</v>
      </c>
    </row>
    <row r="1443" spans="1:2">
      <c r="A1443" s="15">
        <v>1442</v>
      </c>
      <c r="B1443" s="20" t="s">
        <v>361</v>
      </c>
    </row>
    <row r="1444" spans="1:2">
      <c r="A1444" s="15">
        <v>1443</v>
      </c>
      <c r="B1444" s="20" t="s">
        <v>293</v>
      </c>
    </row>
    <row r="1445" spans="1:2">
      <c r="A1445" s="15">
        <v>1444</v>
      </c>
      <c r="B1445" s="20" t="s">
        <v>2109</v>
      </c>
    </row>
    <row r="1446" spans="1:2">
      <c r="A1446" s="15">
        <v>1445</v>
      </c>
      <c r="B1446" s="20" t="s">
        <v>1131</v>
      </c>
    </row>
    <row r="1447" spans="1:2">
      <c r="A1447" s="15">
        <v>1446</v>
      </c>
      <c r="B1447" s="20" t="s">
        <v>2110</v>
      </c>
    </row>
    <row r="1448" spans="1:2">
      <c r="A1448" s="15">
        <v>1447</v>
      </c>
      <c r="B1448" s="20" t="s">
        <v>1366</v>
      </c>
    </row>
    <row r="1449" spans="1:2">
      <c r="A1449" s="15">
        <v>1448</v>
      </c>
      <c r="B1449" s="20" t="s">
        <v>1367</v>
      </c>
    </row>
    <row r="1450" spans="1:2">
      <c r="A1450" s="15">
        <v>1449</v>
      </c>
      <c r="B1450" s="20" t="s">
        <v>2111</v>
      </c>
    </row>
    <row r="1451" spans="1:2">
      <c r="A1451" s="15">
        <v>1450</v>
      </c>
      <c r="B1451" s="23" t="s">
        <v>1132</v>
      </c>
    </row>
    <row r="1452" spans="1:2">
      <c r="A1452" s="15">
        <v>1451</v>
      </c>
      <c r="B1452" s="23" t="s">
        <v>1133</v>
      </c>
    </row>
    <row r="1453" spans="1:2">
      <c r="A1453" s="15">
        <v>1452</v>
      </c>
      <c r="B1453" s="23" t="s">
        <v>1134</v>
      </c>
    </row>
    <row r="1454" spans="1:2">
      <c r="A1454" s="15">
        <v>1453</v>
      </c>
      <c r="B1454" s="23" t="s">
        <v>1135</v>
      </c>
    </row>
    <row r="1455" spans="1:2">
      <c r="A1455" s="15">
        <v>1454</v>
      </c>
      <c r="B1455" s="23" t="s">
        <v>1136</v>
      </c>
    </row>
    <row r="1456" spans="1:2">
      <c r="A1456" s="15">
        <v>1455</v>
      </c>
      <c r="B1456" s="20" t="s">
        <v>294</v>
      </c>
    </row>
    <row r="1457" spans="1:2">
      <c r="A1457" s="15">
        <v>1456</v>
      </c>
      <c r="B1457" s="20" t="s">
        <v>2112</v>
      </c>
    </row>
    <row r="1458" spans="1:2">
      <c r="A1458" s="15">
        <v>1457</v>
      </c>
      <c r="B1458" s="23" t="s">
        <v>1137</v>
      </c>
    </row>
    <row r="1459" spans="1:2">
      <c r="A1459" s="15">
        <v>1458</v>
      </c>
      <c r="B1459" s="14" t="s">
        <v>1242</v>
      </c>
    </row>
    <row r="1460" spans="1:2">
      <c r="A1460" s="15">
        <v>1459</v>
      </c>
      <c r="B1460" s="20" t="s">
        <v>295</v>
      </c>
    </row>
    <row r="1461" spans="1:2">
      <c r="A1461" s="15">
        <v>1460</v>
      </c>
      <c r="B1461" s="20" t="s">
        <v>2113</v>
      </c>
    </row>
    <row r="1462" spans="1:2">
      <c r="A1462" s="15">
        <v>1461</v>
      </c>
      <c r="B1462" s="23" t="s">
        <v>1138</v>
      </c>
    </row>
    <row r="1463" spans="1:2">
      <c r="A1463" s="15">
        <v>1462</v>
      </c>
      <c r="B1463" s="20" t="s">
        <v>1243</v>
      </c>
    </row>
    <row r="1464" spans="1:2">
      <c r="A1464" s="15">
        <v>1463</v>
      </c>
      <c r="B1464" s="23" t="s">
        <v>1139</v>
      </c>
    </row>
    <row r="1465" spans="1:2">
      <c r="A1465" s="15">
        <v>1464</v>
      </c>
      <c r="B1465" s="20" t="s">
        <v>296</v>
      </c>
    </row>
    <row r="1466" spans="1:2">
      <c r="A1466" s="15">
        <v>1465</v>
      </c>
      <c r="B1466" s="20" t="s">
        <v>2114</v>
      </c>
    </row>
    <row r="1467" spans="1:2">
      <c r="A1467" s="15">
        <v>1466</v>
      </c>
      <c r="B1467" s="20" t="s">
        <v>1140</v>
      </c>
    </row>
    <row r="1468" spans="1:2">
      <c r="A1468" s="15">
        <v>1467</v>
      </c>
      <c r="B1468" s="20" t="s">
        <v>298</v>
      </c>
    </row>
    <row r="1469" spans="1:2">
      <c r="A1469" s="15">
        <v>1468</v>
      </c>
      <c r="B1469" s="20" t="s">
        <v>1141</v>
      </c>
    </row>
    <row r="1470" spans="1:2">
      <c r="A1470" s="15">
        <v>1469</v>
      </c>
      <c r="B1470" s="20" t="s">
        <v>2115</v>
      </c>
    </row>
    <row r="1471" spans="1:2">
      <c r="A1471" s="15">
        <v>1470</v>
      </c>
      <c r="B1471" s="20" t="s">
        <v>299</v>
      </c>
    </row>
    <row r="1472" spans="1:2">
      <c r="A1472" s="15">
        <v>1471</v>
      </c>
      <c r="B1472" s="20" t="s">
        <v>300</v>
      </c>
    </row>
    <row r="1473" spans="1:2">
      <c r="A1473" s="15">
        <v>1472</v>
      </c>
      <c r="B1473" s="20" t="s">
        <v>1142</v>
      </c>
    </row>
    <row r="1474" spans="1:2">
      <c r="A1474" s="15">
        <v>1473</v>
      </c>
      <c r="B1474" s="20" t="s">
        <v>297</v>
      </c>
    </row>
    <row r="1475" spans="1:2">
      <c r="A1475" s="15">
        <v>1474</v>
      </c>
      <c r="B1475" s="20" t="s">
        <v>301</v>
      </c>
    </row>
    <row r="1476" spans="1:2">
      <c r="A1476" s="15">
        <v>1475</v>
      </c>
      <c r="B1476" s="20" t="s">
        <v>1143</v>
      </c>
    </row>
    <row r="1477" spans="1:2">
      <c r="A1477" s="15">
        <v>1476</v>
      </c>
      <c r="B1477" s="20" t="s">
        <v>1368</v>
      </c>
    </row>
    <row r="1478" spans="1:2">
      <c r="A1478" s="15">
        <v>1477</v>
      </c>
      <c r="B1478" s="20" t="s">
        <v>1144</v>
      </c>
    </row>
    <row r="1479" spans="1:2">
      <c r="A1479" s="15">
        <v>1478</v>
      </c>
      <c r="B1479" s="20" t="s">
        <v>2116</v>
      </c>
    </row>
    <row r="1480" spans="1:2">
      <c r="A1480" s="15">
        <v>1479</v>
      </c>
      <c r="B1480" s="23" t="s">
        <v>1145</v>
      </c>
    </row>
    <row r="1481" spans="1:2">
      <c r="A1481" s="15">
        <v>1480</v>
      </c>
      <c r="B1481" s="23" t="s">
        <v>1146</v>
      </c>
    </row>
    <row r="1482" spans="1:2">
      <c r="A1482" s="15">
        <v>1481</v>
      </c>
      <c r="B1482" s="23" t="s">
        <v>1147</v>
      </c>
    </row>
    <row r="1483" spans="1:2">
      <c r="A1483" s="15">
        <v>1482</v>
      </c>
      <c r="B1483" s="20" t="s">
        <v>302</v>
      </c>
    </row>
    <row r="1484" spans="1:2">
      <c r="A1484" s="15">
        <v>1483</v>
      </c>
      <c r="B1484" s="23" t="s">
        <v>1148</v>
      </c>
    </row>
    <row r="1485" spans="1:2">
      <c r="A1485" s="15">
        <v>1484</v>
      </c>
      <c r="B1485" s="14" t="s">
        <v>1244</v>
      </c>
    </row>
    <row r="1486" spans="1:2">
      <c r="A1486" s="15">
        <v>1485</v>
      </c>
      <c r="B1486" s="20" t="s">
        <v>303</v>
      </c>
    </row>
    <row r="1487" spans="1:2">
      <c r="A1487" s="15">
        <v>1486</v>
      </c>
      <c r="B1487" s="20" t="s">
        <v>2117</v>
      </c>
    </row>
    <row r="1488" spans="1:2">
      <c r="A1488" s="15">
        <v>1487</v>
      </c>
      <c r="B1488" s="20" t="s">
        <v>1149</v>
      </c>
    </row>
    <row r="1489" spans="1:2">
      <c r="A1489" s="15">
        <v>1488</v>
      </c>
      <c r="B1489" s="20" t="s">
        <v>1150</v>
      </c>
    </row>
    <row r="1490" spans="1:2">
      <c r="A1490" s="15">
        <v>1489</v>
      </c>
      <c r="B1490" s="14" t="s">
        <v>1264</v>
      </c>
    </row>
    <row r="1491" spans="1:2">
      <c r="A1491" s="15">
        <v>1490</v>
      </c>
      <c r="B1491" s="14" t="s">
        <v>2118</v>
      </c>
    </row>
    <row r="1492" spans="1:2">
      <c r="A1492" s="15">
        <v>1491</v>
      </c>
      <c r="B1492" s="14" t="s">
        <v>1151</v>
      </c>
    </row>
    <row r="1493" spans="1:2">
      <c r="A1493" s="15">
        <v>1492</v>
      </c>
      <c r="B1493" s="20" t="s">
        <v>1152</v>
      </c>
    </row>
    <row r="1494" spans="1:2">
      <c r="A1494" s="15">
        <v>1493</v>
      </c>
      <c r="B1494" s="23" t="s">
        <v>1153</v>
      </c>
    </row>
    <row r="1495" spans="1:2">
      <c r="A1495" s="15">
        <v>1494</v>
      </c>
      <c r="B1495" s="23" t="s">
        <v>1154</v>
      </c>
    </row>
    <row r="1496" spans="1:2">
      <c r="A1496" s="15">
        <v>1495</v>
      </c>
      <c r="B1496" s="20" t="s">
        <v>340</v>
      </c>
    </row>
    <row r="1497" spans="1:2">
      <c r="A1497" s="15">
        <v>1496</v>
      </c>
      <c r="B1497" s="20" t="s">
        <v>2119</v>
      </c>
    </row>
    <row r="1498" spans="1:2">
      <c r="A1498" s="15">
        <v>1497</v>
      </c>
      <c r="B1498" s="14" t="s">
        <v>1369</v>
      </c>
    </row>
    <row r="1499" spans="1:2">
      <c r="A1499" s="15">
        <v>1498</v>
      </c>
      <c r="B1499" s="14" t="s">
        <v>1155</v>
      </c>
    </row>
    <row r="1500" spans="1:2">
      <c r="A1500" s="15">
        <v>1499</v>
      </c>
      <c r="B1500" s="20" t="s">
        <v>1156</v>
      </c>
    </row>
    <row r="1501" spans="1:2">
      <c r="A1501" s="15">
        <v>1500</v>
      </c>
      <c r="B1501" s="20" t="s">
        <v>1157</v>
      </c>
    </row>
    <row r="1502" spans="1:2">
      <c r="A1502" s="15">
        <v>1501</v>
      </c>
      <c r="B1502" s="14" t="s">
        <v>502</v>
      </c>
    </row>
    <row r="1503" spans="1:2">
      <c r="A1503" s="15">
        <v>1502</v>
      </c>
      <c r="B1503" s="20" t="s">
        <v>1370</v>
      </c>
    </row>
    <row r="1504" spans="1:2">
      <c r="A1504" s="15">
        <v>1503</v>
      </c>
      <c r="B1504" s="20" t="s">
        <v>1158</v>
      </c>
    </row>
    <row r="1505" spans="1:2">
      <c r="A1505" s="15">
        <v>1504</v>
      </c>
      <c r="B1505" s="20" t="s">
        <v>2120</v>
      </c>
    </row>
    <row r="1506" spans="1:2">
      <c r="A1506" s="15">
        <v>1505</v>
      </c>
      <c r="B1506" s="14" t="s">
        <v>1159</v>
      </c>
    </row>
    <row r="1507" spans="1:2">
      <c r="A1507" s="15">
        <v>1506</v>
      </c>
      <c r="B1507" s="20" t="s">
        <v>1160</v>
      </c>
    </row>
    <row r="1508" spans="1:2">
      <c r="A1508" s="15">
        <v>1507</v>
      </c>
      <c r="B1508" s="20" t="s">
        <v>362</v>
      </c>
    </row>
    <row r="1509" spans="1:2">
      <c r="A1509" s="15">
        <v>1508</v>
      </c>
      <c r="B1509" s="20" t="s">
        <v>407</v>
      </c>
    </row>
    <row r="1510" spans="1:2">
      <c r="A1510" s="15">
        <v>1509</v>
      </c>
      <c r="B1510" s="20" t="s">
        <v>2121</v>
      </c>
    </row>
    <row r="1511" spans="1:2">
      <c r="A1511" s="15">
        <v>1510</v>
      </c>
      <c r="B1511" s="23" t="s">
        <v>1161</v>
      </c>
    </row>
    <row r="1512" spans="1:2">
      <c r="A1512" s="15">
        <v>1511</v>
      </c>
      <c r="B1512" s="20" t="s">
        <v>41</v>
      </c>
    </row>
    <row r="1513" spans="1:2">
      <c r="A1513" s="15">
        <v>1512</v>
      </c>
      <c r="B1513" s="20" t="s">
        <v>1371</v>
      </c>
    </row>
    <row r="1514" spans="1:2">
      <c r="A1514" s="15">
        <v>1513</v>
      </c>
      <c r="B1514" s="14" t="s">
        <v>1162</v>
      </c>
    </row>
    <row r="1515" spans="1:2">
      <c r="A1515" s="15">
        <v>1514</v>
      </c>
      <c r="B1515" s="20" t="s">
        <v>1163</v>
      </c>
    </row>
    <row r="1516" spans="1:2">
      <c r="A1516" s="15">
        <v>1515</v>
      </c>
      <c r="B1516" s="20" t="s">
        <v>2122</v>
      </c>
    </row>
    <row r="1517" spans="1:2">
      <c r="A1517" s="15">
        <v>1516</v>
      </c>
      <c r="B1517" s="20" t="s">
        <v>461</v>
      </c>
    </row>
    <row r="1518" spans="1:2">
      <c r="A1518" s="15">
        <v>1517</v>
      </c>
      <c r="B1518" s="20" t="s">
        <v>2123</v>
      </c>
    </row>
    <row r="1519" spans="1:2">
      <c r="A1519" s="15">
        <v>1518</v>
      </c>
      <c r="B1519" s="20" t="s">
        <v>304</v>
      </c>
    </row>
    <row r="1520" spans="1:2">
      <c r="A1520" s="15">
        <v>1519</v>
      </c>
      <c r="B1520" s="14" t="s">
        <v>1164</v>
      </c>
    </row>
    <row r="1521" spans="1:2">
      <c r="A1521" s="15">
        <v>1520</v>
      </c>
      <c r="B1521" s="14" t="s">
        <v>2124</v>
      </c>
    </row>
    <row r="1522" spans="1:2">
      <c r="A1522" s="15">
        <v>1521</v>
      </c>
      <c r="B1522" s="20" t="s">
        <v>305</v>
      </c>
    </row>
    <row r="1523" spans="1:2">
      <c r="A1523" s="15">
        <v>1522</v>
      </c>
      <c r="B1523" s="20" t="s">
        <v>1165</v>
      </c>
    </row>
    <row r="1524" spans="1:2">
      <c r="A1524" s="15">
        <v>1523</v>
      </c>
      <c r="B1524" s="20" t="s">
        <v>2125</v>
      </c>
    </row>
    <row r="1525" spans="1:2">
      <c r="A1525" s="15">
        <v>1524</v>
      </c>
      <c r="B1525" s="20" t="s">
        <v>306</v>
      </c>
    </row>
    <row r="1526" spans="1:2">
      <c r="A1526" s="15">
        <v>1525</v>
      </c>
      <c r="B1526" s="20" t="s">
        <v>1166</v>
      </c>
    </row>
    <row r="1527" spans="1:2">
      <c r="A1527" s="15">
        <v>1526</v>
      </c>
      <c r="B1527" s="14" t="s">
        <v>1167</v>
      </c>
    </row>
    <row r="1528" spans="1:2">
      <c r="A1528" s="15">
        <v>1527</v>
      </c>
      <c r="B1528" s="14" t="s">
        <v>2126</v>
      </c>
    </row>
    <row r="1529" spans="1:2">
      <c r="A1529" s="15">
        <v>1528</v>
      </c>
      <c r="B1529" s="20" t="s">
        <v>1375</v>
      </c>
    </row>
    <row r="1530" spans="1:2">
      <c r="A1530" s="15">
        <v>1529</v>
      </c>
      <c r="B1530" s="20" t="s">
        <v>2127</v>
      </c>
    </row>
    <row r="1531" spans="1:2">
      <c r="A1531" s="15">
        <v>1530</v>
      </c>
      <c r="B1531" s="23" t="s">
        <v>2128</v>
      </c>
    </row>
    <row r="1532" spans="1:2">
      <c r="A1532" s="15">
        <v>1531</v>
      </c>
      <c r="B1532" s="23" t="s">
        <v>1168</v>
      </c>
    </row>
    <row r="1533" spans="1:2">
      <c r="A1533" s="15">
        <v>1532</v>
      </c>
      <c r="B1533" s="14" t="s">
        <v>1245</v>
      </c>
    </row>
    <row r="1534" spans="1:2">
      <c r="A1534" s="15">
        <v>1533</v>
      </c>
      <c r="B1534" s="14" t="s">
        <v>2129</v>
      </c>
    </row>
    <row r="1535" spans="1:2">
      <c r="A1535" s="15">
        <v>1534</v>
      </c>
      <c r="B1535" s="20" t="s">
        <v>307</v>
      </c>
    </row>
    <row r="1536" spans="1:2">
      <c r="A1536" s="15">
        <v>1535</v>
      </c>
      <c r="B1536" s="20" t="s">
        <v>1169</v>
      </c>
    </row>
    <row r="1537" spans="1:2">
      <c r="A1537" s="15">
        <v>1536</v>
      </c>
      <c r="B1537" s="22" t="s">
        <v>1170</v>
      </c>
    </row>
    <row r="1538" spans="1:2">
      <c r="A1538" s="15">
        <v>1537</v>
      </c>
      <c r="B1538" s="22" t="s">
        <v>2130</v>
      </c>
    </row>
    <row r="1539" spans="1:2">
      <c r="A1539" s="15">
        <v>1538</v>
      </c>
      <c r="B1539" s="20" t="s">
        <v>308</v>
      </c>
    </row>
    <row r="1540" spans="1:2">
      <c r="A1540" s="15">
        <v>1539</v>
      </c>
      <c r="B1540" s="20" t="s">
        <v>1171</v>
      </c>
    </row>
    <row r="1541" spans="1:2">
      <c r="A1541" s="15">
        <v>1540</v>
      </c>
      <c r="B1541" s="20" t="s">
        <v>1172</v>
      </c>
    </row>
    <row r="1542" spans="1:2">
      <c r="A1542" s="15">
        <v>1541</v>
      </c>
      <c r="B1542" s="20" t="s">
        <v>310</v>
      </c>
    </row>
    <row r="1543" spans="1:2">
      <c r="A1543" s="15">
        <v>1542</v>
      </c>
      <c r="B1543" s="20" t="s">
        <v>1372</v>
      </c>
    </row>
    <row r="1544" spans="1:2">
      <c r="A1544" s="15">
        <v>1543</v>
      </c>
      <c r="B1544" s="20" t="s">
        <v>311</v>
      </c>
    </row>
    <row r="1545" spans="1:2">
      <c r="A1545" s="15">
        <v>1544</v>
      </c>
      <c r="B1545" s="20" t="s">
        <v>1173</v>
      </c>
    </row>
    <row r="1546" spans="1:2">
      <c r="A1546" s="15">
        <v>1545</v>
      </c>
      <c r="B1546" s="20" t="s">
        <v>356</v>
      </c>
    </row>
    <row r="1547" spans="1:2">
      <c r="A1547" s="15">
        <v>1546</v>
      </c>
      <c r="B1547" s="20" t="s">
        <v>2131</v>
      </c>
    </row>
    <row r="1548" spans="1:2">
      <c r="A1548" s="15">
        <v>1547</v>
      </c>
      <c r="B1548" s="20" t="s">
        <v>1174</v>
      </c>
    </row>
    <row r="1549" spans="1:2">
      <c r="A1549" s="15">
        <v>1548</v>
      </c>
      <c r="B1549" s="14" t="s">
        <v>1379</v>
      </c>
    </row>
    <row r="1550" spans="1:2">
      <c r="A1550" s="15">
        <v>1549</v>
      </c>
      <c r="B1550" s="14" t="s">
        <v>1378</v>
      </c>
    </row>
    <row r="1551" spans="1:2">
      <c r="A1551" s="15">
        <v>1550</v>
      </c>
      <c r="B1551" s="14" t="s">
        <v>1377</v>
      </c>
    </row>
    <row r="1552" spans="1:2">
      <c r="A1552" s="15">
        <v>1551</v>
      </c>
      <c r="B1552" s="14" t="s">
        <v>2132</v>
      </c>
    </row>
    <row r="1553" spans="1:2">
      <c r="A1553" s="15">
        <v>1552</v>
      </c>
      <c r="B1553" s="20" t="s">
        <v>1175</v>
      </c>
    </row>
    <row r="1554" spans="1:2">
      <c r="A1554" s="15">
        <v>1553</v>
      </c>
      <c r="B1554" s="20" t="s">
        <v>1176</v>
      </c>
    </row>
    <row r="1555" spans="1:2">
      <c r="A1555" s="15">
        <v>1554</v>
      </c>
      <c r="B1555" s="20" t="s">
        <v>1246</v>
      </c>
    </row>
    <row r="1556" spans="1:2">
      <c r="A1556" s="15">
        <v>1555</v>
      </c>
      <c r="B1556" s="20" t="s">
        <v>1177</v>
      </c>
    </row>
    <row r="1557" spans="1:2">
      <c r="A1557" s="15">
        <v>1556</v>
      </c>
      <c r="B1557" s="20" t="s">
        <v>2133</v>
      </c>
    </row>
    <row r="1558" spans="1:2">
      <c r="A1558" s="15">
        <v>1557</v>
      </c>
      <c r="B1558" s="20" t="s">
        <v>1178</v>
      </c>
    </row>
    <row r="1559" spans="1:2">
      <c r="A1559" s="15">
        <v>1558</v>
      </c>
      <c r="B1559" s="20" t="s">
        <v>1179</v>
      </c>
    </row>
    <row r="1560" spans="1:2">
      <c r="A1560" s="15">
        <v>1559</v>
      </c>
      <c r="B1560" s="20" t="s">
        <v>1247</v>
      </c>
    </row>
    <row r="1561" spans="1:2">
      <c r="A1561" s="15">
        <v>1560</v>
      </c>
      <c r="B1561" s="20" t="s">
        <v>1248</v>
      </c>
    </row>
    <row r="1562" spans="1:2">
      <c r="A1562" s="15">
        <v>1561</v>
      </c>
      <c r="B1562" s="20" t="s">
        <v>312</v>
      </c>
    </row>
    <row r="1563" spans="1:2">
      <c r="A1563" s="15">
        <v>1562</v>
      </c>
      <c r="B1563" s="20" t="s">
        <v>2134</v>
      </c>
    </row>
    <row r="1564" spans="1:2">
      <c r="A1564" s="15">
        <v>1563</v>
      </c>
      <c r="B1564" s="20" t="s">
        <v>1180</v>
      </c>
    </row>
    <row r="1565" spans="1:2">
      <c r="A1565" s="15">
        <v>1564</v>
      </c>
      <c r="B1565" s="20" t="s">
        <v>1181</v>
      </c>
    </row>
    <row r="1566" spans="1:2">
      <c r="A1566" s="15">
        <v>1565</v>
      </c>
      <c r="B1566" s="20" t="s">
        <v>1249</v>
      </c>
    </row>
    <row r="1567" spans="1:2">
      <c r="A1567" s="15">
        <v>1566</v>
      </c>
      <c r="B1567" s="20" t="s">
        <v>313</v>
      </c>
    </row>
    <row r="1568" spans="1:2">
      <c r="A1568" s="15">
        <v>1567</v>
      </c>
      <c r="B1568" s="20" t="s">
        <v>391</v>
      </c>
    </row>
    <row r="1569" spans="1:2">
      <c r="A1569" s="15">
        <v>1568</v>
      </c>
      <c r="B1569" s="20" t="s">
        <v>354</v>
      </c>
    </row>
    <row r="1570" spans="1:2">
      <c r="A1570" s="15">
        <v>1569</v>
      </c>
      <c r="B1570" s="14" t="s">
        <v>1182</v>
      </c>
    </row>
    <row r="1571" spans="1:2">
      <c r="A1571" s="15">
        <v>1570</v>
      </c>
      <c r="B1571" s="20" t="s">
        <v>1183</v>
      </c>
    </row>
    <row r="1572" spans="1:2">
      <c r="A1572" s="15">
        <v>1571</v>
      </c>
      <c r="B1572" s="20" t="s">
        <v>1184</v>
      </c>
    </row>
    <row r="1573" spans="1:2">
      <c r="A1573" s="15">
        <v>1572</v>
      </c>
      <c r="B1573" s="20" t="s">
        <v>314</v>
      </c>
    </row>
    <row r="1574" spans="1:2">
      <c r="A1574" s="15">
        <v>1573</v>
      </c>
      <c r="B1574" s="20" t="s">
        <v>1185</v>
      </c>
    </row>
    <row r="1575" spans="1:2">
      <c r="A1575" s="15">
        <v>1574</v>
      </c>
      <c r="B1575" s="20" t="s">
        <v>1186</v>
      </c>
    </row>
    <row r="1576" spans="1:2">
      <c r="A1576" s="15">
        <v>1575</v>
      </c>
      <c r="B1576" s="20" t="s">
        <v>1250</v>
      </c>
    </row>
    <row r="1577" spans="1:2">
      <c r="A1577" s="15">
        <v>1576</v>
      </c>
      <c r="B1577" s="20" t="s">
        <v>1187</v>
      </c>
    </row>
    <row r="1578" spans="1:2">
      <c r="A1578" s="15">
        <v>1577</v>
      </c>
      <c r="B1578" s="20" t="s">
        <v>315</v>
      </c>
    </row>
    <row r="1579" spans="1:2">
      <c r="A1579" s="15">
        <v>1578</v>
      </c>
      <c r="B1579" s="20" t="s">
        <v>1188</v>
      </c>
    </row>
    <row r="1580" spans="1:2">
      <c r="A1580" s="15">
        <v>1579</v>
      </c>
      <c r="B1580" s="20" t="s">
        <v>484</v>
      </c>
    </row>
    <row r="1581" spans="1:2">
      <c r="A1581" s="15">
        <v>1580</v>
      </c>
      <c r="B1581" s="20" t="s">
        <v>393</v>
      </c>
    </row>
    <row r="1582" spans="1:2">
      <c r="A1582" s="15">
        <v>1581</v>
      </c>
      <c r="B1582" s="20" t="s">
        <v>1189</v>
      </c>
    </row>
    <row r="1583" spans="1:2">
      <c r="A1583" s="15">
        <v>1582</v>
      </c>
      <c r="B1583" s="20" t="s">
        <v>371</v>
      </c>
    </row>
    <row r="1584" spans="1:2">
      <c r="A1584" s="15">
        <v>1583</v>
      </c>
      <c r="B1584" s="20" t="s">
        <v>412</v>
      </c>
    </row>
    <row r="1585" spans="1:2">
      <c r="A1585" s="15">
        <v>1584</v>
      </c>
      <c r="B1585" s="20" t="s">
        <v>1190</v>
      </c>
    </row>
    <row r="1586" spans="1:2">
      <c r="A1586" s="15">
        <v>1585</v>
      </c>
      <c r="B1586" s="20" t="s">
        <v>1251</v>
      </c>
    </row>
    <row r="1587" spans="1:2">
      <c r="A1587" s="15">
        <v>1586</v>
      </c>
      <c r="B1587" s="20" t="s">
        <v>1252</v>
      </c>
    </row>
    <row r="1588" spans="1:2">
      <c r="A1588" s="15">
        <v>1587</v>
      </c>
      <c r="B1588" s="20" t="s">
        <v>1253</v>
      </c>
    </row>
    <row r="1589" spans="1:2">
      <c r="A1589" s="15">
        <v>1588</v>
      </c>
      <c r="B1589" s="20" t="s">
        <v>316</v>
      </c>
    </row>
    <row r="1590" spans="1:2">
      <c r="A1590" s="15">
        <v>1589</v>
      </c>
      <c r="B1590" s="20" t="s">
        <v>2135</v>
      </c>
    </row>
    <row r="1591" spans="1:2">
      <c r="A1591" s="15">
        <v>1590</v>
      </c>
      <c r="B1591" s="20" t="s">
        <v>1191</v>
      </c>
    </row>
    <row r="1592" spans="1:2">
      <c r="A1592" s="15">
        <v>1591</v>
      </c>
      <c r="B1592" s="20" t="s">
        <v>1254</v>
      </c>
    </row>
    <row r="1593" spans="1:2">
      <c r="A1593" s="15">
        <v>1592</v>
      </c>
      <c r="B1593" s="20" t="s">
        <v>1255</v>
      </c>
    </row>
    <row r="1594" spans="1:2">
      <c r="A1594" s="15">
        <v>1593</v>
      </c>
      <c r="B1594" s="24" t="s">
        <v>395</v>
      </c>
    </row>
    <row r="1595" spans="1:2">
      <c r="A1595" s="15">
        <v>1594</v>
      </c>
      <c r="B1595" s="24" t="s">
        <v>1256</v>
      </c>
    </row>
    <row r="1596" spans="1:2">
      <c r="A1596" s="15">
        <v>1595</v>
      </c>
      <c r="B1596" s="24" t="s">
        <v>1192</v>
      </c>
    </row>
    <row r="1597" spans="1:2">
      <c r="A1597" s="15">
        <v>1596</v>
      </c>
      <c r="B1597" s="24" t="s">
        <v>317</v>
      </c>
    </row>
    <row r="1598" spans="1:2">
      <c r="A1598" s="15">
        <v>1597</v>
      </c>
      <c r="B1598" s="24" t="s">
        <v>1193</v>
      </c>
    </row>
    <row r="1599" spans="1:2">
      <c r="A1599" s="15">
        <v>1598</v>
      </c>
      <c r="B1599" s="24" t="s">
        <v>1257</v>
      </c>
    </row>
    <row r="1600" spans="1:2">
      <c r="A1600" s="15">
        <v>1599</v>
      </c>
      <c r="B1600" s="20" t="s">
        <v>1446</v>
      </c>
    </row>
    <row r="1601" spans="1:2">
      <c r="A1601" s="15">
        <v>1600</v>
      </c>
      <c r="B1601" s="20" t="s">
        <v>1445</v>
      </c>
    </row>
    <row r="1602" spans="1:2">
      <c r="A1602" s="15">
        <v>1601</v>
      </c>
      <c r="B1602" s="20" t="s">
        <v>2136</v>
      </c>
    </row>
    <row r="1603" spans="1:2">
      <c r="A1603" s="15">
        <v>1602</v>
      </c>
      <c r="B1603" s="20" t="s">
        <v>318</v>
      </c>
    </row>
    <row r="1604" spans="1:2">
      <c r="A1604" s="15">
        <v>1603</v>
      </c>
      <c r="B1604" s="20" t="s">
        <v>320</v>
      </c>
    </row>
    <row r="1605" spans="1:2">
      <c r="A1605" s="15">
        <v>1604</v>
      </c>
      <c r="B1605" s="20" t="s">
        <v>422</v>
      </c>
    </row>
    <row r="1606" spans="1:2">
      <c r="A1606" s="15">
        <v>1605</v>
      </c>
      <c r="B1606" s="20" t="s">
        <v>420</v>
      </c>
    </row>
    <row r="1607" spans="1:2">
      <c r="A1607" s="15">
        <v>1606</v>
      </c>
      <c r="B1607" s="20" t="s">
        <v>421</v>
      </c>
    </row>
    <row r="1608" spans="1:2">
      <c r="A1608" s="15">
        <v>1607</v>
      </c>
      <c r="B1608" s="20" t="s">
        <v>433</v>
      </c>
    </row>
    <row r="1609" spans="1:2">
      <c r="A1609" s="15">
        <v>1608</v>
      </c>
      <c r="B1609" s="20" t="s">
        <v>2137</v>
      </c>
    </row>
    <row r="1610" spans="1:2">
      <c r="A1610" s="15">
        <v>1609</v>
      </c>
      <c r="B1610" s="20" t="s">
        <v>462</v>
      </c>
    </row>
    <row r="1611" spans="1:2">
      <c r="A1611" s="15">
        <v>1610</v>
      </c>
      <c r="B1611" s="20" t="s">
        <v>321</v>
      </c>
    </row>
    <row r="1612" spans="1:2">
      <c r="A1612" s="15">
        <v>1611</v>
      </c>
      <c r="B1612" s="20" t="s">
        <v>437</v>
      </c>
    </row>
    <row r="1613" spans="1:2">
      <c r="A1613" s="15">
        <v>1612</v>
      </c>
      <c r="B1613" s="20" t="s">
        <v>2138</v>
      </c>
    </row>
    <row r="1614" spans="1:2">
      <c r="A1614" s="15">
        <v>1613</v>
      </c>
      <c r="B1614" s="20" t="s">
        <v>1449</v>
      </c>
    </row>
    <row r="1615" spans="1:2">
      <c r="A1615" s="15">
        <v>1614</v>
      </c>
      <c r="B1615" s="20" t="s">
        <v>1447</v>
      </c>
    </row>
    <row r="1616" spans="1:2">
      <c r="A1616" s="15">
        <v>1615</v>
      </c>
      <c r="B1616" s="20" t="s">
        <v>2139</v>
      </c>
    </row>
    <row r="1617" spans="1:2">
      <c r="A1617" s="15">
        <v>1616</v>
      </c>
      <c r="B1617" s="20" t="s">
        <v>1448</v>
      </c>
    </row>
    <row r="1618" spans="1:2">
      <c r="A1618" s="15">
        <v>1617</v>
      </c>
      <c r="B1618" s="14" t="s">
        <v>1373</v>
      </c>
    </row>
    <row r="1619" spans="1:2">
      <c r="A1619" s="15">
        <v>1618</v>
      </c>
      <c r="B1619" s="14" t="s">
        <v>1258</v>
      </c>
    </row>
    <row r="1620" spans="1:2">
      <c r="A1620" s="15">
        <v>1619</v>
      </c>
      <c r="B1620" s="14" t="s">
        <v>2140</v>
      </c>
    </row>
    <row r="1621" spans="1:2">
      <c r="A1621" s="15">
        <v>1620</v>
      </c>
      <c r="B1621" s="14" t="s">
        <v>1194</v>
      </c>
    </row>
    <row r="1622" spans="1:2">
      <c r="A1622" s="15">
        <v>1621</v>
      </c>
      <c r="B1622" s="20" t="s">
        <v>430</v>
      </c>
    </row>
    <row r="1623" spans="1:2">
      <c r="A1623" s="15">
        <v>1622</v>
      </c>
      <c r="B1623" s="20" t="s">
        <v>434</v>
      </c>
    </row>
    <row r="1624" spans="1:2">
      <c r="A1624" s="15">
        <v>1623</v>
      </c>
      <c r="B1624" s="20" t="s">
        <v>1195</v>
      </c>
    </row>
    <row r="1625" spans="1:2">
      <c r="A1625" s="15">
        <v>1624</v>
      </c>
      <c r="B1625" s="23" t="s">
        <v>1196</v>
      </c>
    </row>
    <row r="1626" spans="1:2">
      <c r="A1626" s="15">
        <v>1625</v>
      </c>
      <c r="B1626" s="20" t="s">
        <v>376</v>
      </c>
    </row>
    <row r="1627" spans="1:2">
      <c r="A1627" s="15">
        <v>1626</v>
      </c>
      <c r="B1627" s="20" t="s">
        <v>1277</v>
      </c>
    </row>
    <row r="1628" spans="1:2">
      <c r="A1628" s="15">
        <v>1627</v>
      </c>
      <c r="B1628" s="20" t="s">
        <v>322</v>
      </c>
    </row>
    <row r="1629" spans="1:2">
      <c r="A1629" s="15">
        <v>1628</v>
      </c>
      <c r="B1629" s="20" t="s">
        <v>2141</v>
      </c>
    </row>
    <row r="1630" spans="1:2">
      <c r="A1630" s="15">
        <v>1629</v>
      </c>
      <c r="B1630" s="20" t="s">
        <v>323</v>
      </c>
    </row>
    <row r="1631" spans="1:2">
      <c r="A1631" s="15">
        <v>1630</v>
      </c>
      <c r="B1631" s="20" t="s">
        <v>1197</v>
      </c>
    </row>
    <row r="1632" spans="1:2">
      <c r="A1632" s="15">
        <v>1631</v>
      </c>
      <c r="B1632" s="20" t="s">
        <v>1404</v>
      </c>
    </row>
    <row r="1633" spans="1:2">
      <c r="A1633" s="15">
        <v>1632</v>
      </c>
      <c r="B1633" s="20" t="s">
        <v>2142</v>
      </c>
    </row>
    <row r="1634" spans="1:2">
      <c r="A1634" s="15">
        <v>1633</v>
      </c>
      <c r="B1634" s="20" t="s">
        <v>476</v>
      </c>
    </row>
    <row r="1635" spans="1:2">
      <c r="A1635" s="15">
        <v>1634</v>
      </c>
      <c r="B1635" s="20" t="s">
        <v>2143</v>
      </c>
    </row>
    <row r="1636" spans="1:2">
      <c r="A1636" s="15">
        <v>1635</v>
      </c>
      <c r="B1636" s="20" t="s">
        <v>1198</v>
      </c>
    </row>
    <row r="1637" spans="1:2">
      <c r="A1637" s="15">
        <v>1636</v>
      </c>
      <c r="B1637" s="20" t="s">
        <v>2144</v>
      </c>
    </row>
    <row r="1638" spans="1:2">
      <c r="A1638" s="15">
        <v>1637</v>
      </c>
      <c r="B1638" s="20" t="s">
        <v>1199</v>
      </c>
    </row>
    <row r="1639" spans="1:2">
      <c r="A1639" s="15">
        <v>1638</v>
      </c>
      <c r="B1639" s="20" t="s">
        <v>1200</v>
      </c>
    </row>
    <row r="1640" spans="1:2">
      <c r="A1640" s="15">
        <v>1639</v>
      </c>
      <c r="B1640" s="20" t="s">
        <v>2145</v>
      </c>
    </row>
    <row r="1641" spans="1:2">
      <c r="A1641" s="15">
        <v>1640</v>
      </c>
      <c r="B1641" s="14" t="s">
        <v>2146</v>
      </c>
    </row>
    <row r="1642" spans="1:2">
      <c r="A1642" s="15">
        <v>1641</v>
      </c>
      <c r="B1642" s="20" t="s">
        <v>2149</v>
      </c>
    </row>
    <row r="1643" spans="1:2">
      <c r="A1643" s="15">
        <v>1642</v>
      </c>
      <c r="B1643" s="20" t="s">
        <v>2150</v>
      </c>
    </row>
    <row r="1644" spans="1:2">
      <c r="A1644" s="15">
        <v>1643</v>
      </c>
      <c r="B1644" s="20" t="s">
        <v>2151</v>
      </c>
    </row>
    <row r="1645" spans="1:2">
      <c r="A1645" s="15">
        <v>1644</v>
      </c>
      <c r="B1645" s="20" t="s">
        <v>2152</v>
      </c>
    </row>
    <row r="1646" spans="1:2">
      <c r="A1646" s="15">
        <v>1645</v>
      </c>
      <c r="B1646" s="14" t="s">
        <v>2153</v>
      </c>
    </row>
    <row r="1647" spans="1:2">
      <c r="A1647" s="15">
        <v>1646</v>
      </c>
      <c r="B1647" s="14" t="s">
        <v>2154</v>
      </c>
    </row>
    <row r="1648" spans="1:2">
      <c r="A1648" s="15">
        <v>1647</v>
      </c>
      <c r="B1648" s="14" t="s">
        <v>2155</v>
      </c>
    </row>
    <row r="1649" spans="1:2">
      <c r="A1649" s="15">
        <v>1648</v>
      </c>
      <c r="B1649" s="14" t="s">
        <v>2156</v>
      </c>
    </row>
    <row r="1650" spans="1:2">
      <c r="A1650" s="15">
        <v>1649</v>
      </c>
      <c r="B1650" s="14" t="s">
        <v>2157</v>
      </c>
    </row>
    <row r="1651" spans="1:2">
      <c r="A1651" s="15">
        <v>1650</v>
      </c>
      <c r="B1651" s="14" t="s">
        <v>2158</v>
      </c>
    </row>
    <row r="1652" spans="1:2">
      <c r="A1652" s="15">
        <v>1651</v>
      </c>
      <c r="B1652" s="14" t="s">
        <v>2159</v>
      </c>
    </row>
    <row r="1653" spans="1:2">
      <c r="A1653" s="15">
        <v>1652</v>
      </c>
      <c r="B1653" s="14" t="s">
        <v>2161</v>
      </c>
    </row>
    <row r="1654" spans="1:2">
      <c r="A1654" s="15">
        <v>1653</v>
      </c>
      <c r="B1654" s="14" t="s">
        <v>2160</v>
      </c>
    </row>
    <row r="1655" spans="1:2">
      <c r="A1655" s="15">
        <v>1654</v>
      </c>
      <c r="B1655" s="20" t="s">
        <v>2164</v>
      </c>
    </row>
    <row r="1656" spans="1:2">
      <c r="A1656" s="15">
        <v>1655</v>
      </c>
      <c r="B1656" s="14" t="s">
        <v>2165</v>
      </c>
    </row>
    <row r="1657" spans="1:2">
      <c r="A1657" s="15">
        <v>1656</v>
      </c>
      <c r="B1657" s="14" t="s">
        <v>2166</v>
      </c>
    </row>
    <row r="1658" spans="1:2">
      <c r="A1658" s="15">
        <v>1657</v>
      </c>
      <c r="B1658" s="20" t="s">
        <v>2167</v>
      </c>
    </row>
    <row r="1659" spans="1:2">
      <c r="A1659" s="15">
        <v>1658</v>
      </c>
      <c r="B1659" s="20" t="s">
        <v>2168</v>
      </c>
    </row>
    <row r="1660" spans="1:2">
      <c r="A1660" s="15">
        <v>1659</v>
      </c>
      <c r="B1660" s="20" t="s">
        <v>2170</v>
      </c>
    </row>
    <row r="1661" spans="1:2">
      <c r="A1661" s="15">
        <v>1660</v>
      </c>
      <c r="B1661" s="14" t="s">
        <v>2171</v>
      </c>
    </row>
    <row r="1662" spans="1:2">
      <c r="A1662" s="15">
        <v>1661</v>
      </c>
      <c r="B1662" s="2" t="s">
        <v>2172</v>
      </c>
    </row>
    <row r="1663" spans="1:2">
      <c r="A1663" s="15">
        <v>1662</v>
      </c>
      <c r="B1663" s="20" t="s">
        <v>2156</v>
      </c>
    </row>
    <row r="1664" spans="1:2">
      <c r="A1664" s="15">
        <v>1663</v>
      </c>
      <c r="B1664" s="14" t="s">
        <v>2173</v>
      </c>
    </row>
    <row r="1665" spans="1:2">
      <c r="A1665" s="15">
        <v>1664</v>
      </c>
      <c r="B1665" s="14" t="s">
        <v>2174</v>
      </c>
    </row>
    <row r="1666" spans="1:2">
      <c r="A1666" s="15">
        <v>1665</v>
      </c>
      <c r="B1666" s="14" t="s">
        <v>2165</v>
      </c>
    </row>
    <row r="1667" spans="1:2">
      <c r="A1667" s="15">
        <v>1666</v>
      </c>
      <c r="B1667" s="14" t="s">
        <v>2175</v>
      </c>
    </row>
    <row r="1668" spans="1:2">
      <c r="A1668" s="15">
        <v>1667</v>
      </c>
      <c r="B1668" s="14" t="s">
        <v>2176</v>
      </c>
    </row>
    <row r="1669" spans="1:2">
      <c r="A1669" s="15">
        <v>1668</v>
      </c>
      <c r="B1669" s="14" t="s">
        <v>2177</v>
      </c>
    </row>
    <row r="1670" spans="1:2">
      <c r="A1670" s="15">
        <v>1669</v>
      </c>
      <c r="B1670" s="20" t="s">
        <v>2179</v>
      </c>
    </row>
    <row r="1671" spans="1:2">
      <c r="A1671" s="15">
        <v>1670</v>
      </c>
      <c r="B1671" s="24" t="s">
        <v>2178</v>
      </c>
    </row>
    <row r="1672" spans="1:2">
      <c r="A1672" s="15">
        <v>1671</v>
      </c>
      <c r="B1672" s="20" t="s">
        <v>2180</v>
      </c>
    </row>
    <row r="1673" spans="1:2">
      <c r="A1673" s="15">
        <v>1672</v>
      </c>
      <c r="B1673" s="14" t="s">
        <v>2181</v>
      </c>
    </row>
    <row r="1674" spans="1:2">
      <c r="A1674" s="15">
        <v>1673</v>
      </c>
      <c r="B1674" s="14" t="s">
        <v>2182</v>
      </c>
    </row>
    <row r="1675" spans="1:2">
      <c r="A1675" s="15">
        <v>1674</v>
      </c>
      <c r="B1675" s="14" t="s">
        <v>2183</v>
      </c>
    </row>
    <row r="1676" spans="1:2">
      <c r="A1676" s="15">
        <v>1675</v>
      </c>
      <c r="B1676" s="14" t="s">
        <v>2184</v>
      </c>
    </row>
    <row r="1677" spans="1:2">
      <c r="A1677" s="15">
        <v>1676</v>
      </c>
      <c r="B1677" s="14" t="s">
        <v>2185</v>
      </c>
    </row>
    <row r="1678" spans="1:2">
      <c r="A1678" s="15">
        <v>1677</v>
      </c>
      <c r="B1678" s="14" t="s">
        <v>2186</v>
      </c>
    </row>
    <row r="1679" spans="1:2">
      <c r="A1679" s="15">
        <v>1678</v>
      </c>
      <c r="B1679" s="14" t="s">
        <v>2187</v>
      </c>
    </row>
    <row r="1680" spans="1:2">
      <c r="A1680" s="15">
        <v>1679</v>
      </c>
      <c r="B1680" s="14" t="s">
        <v>2188</v>
      </c>
    </row>
    <row r="1681" spans="1:2">
      <c r="A1681" s="15">
        <v>1680</v>
      </c>
      <c r="B1681" s="14" t="s">
        <v>2189</v>
      </c>
    </row>
    <row r="1682" spans="1:2">
      <c r="A1682" s="15">
        <v>1681</v>
      </c>
      <c r="B1682" s="14" t="s">
        <v>2190</v>
      </c>
    </row>
    <row r="1683" spans="1:2">
      <c r="A1683" s="15">
        <v>1682</v>
      </c>
      <c r="B1683" s="14" t="s">
        <v>2191</v>
      </c>
    </row>
    <row r="1684" spans="1:2">
      <c r="A1684" s="15">
        <v>1683</v>
      </c>
      <c r="B1684" s="14" t="s">
        <v>2192</v>
      </c>
    </row>
    <row r="1685" spans="1:2">
      <c r="A1685" s="15">
        <v>1684</v>
      </c>
      <c r="B1685" s="14" t="s">
        <v>2179</v>
      </c>
    </row>
    <row r="1686" spans="1:2">
      <c r="A1686" s="15">
        <v>1685</v>
      </c>
      <c r="B1686" s="20" t="s">
        <v>2193</v>
      </c>
    </row>
    <row r="1687" spans="1:2">
      <c r="A1687" s="15">
        <v>1686</v>
      </c>
      <c r="B1687" s="20" t="s">
        <v>2194</v>
      </c>
    </row>
    <row r="1688" spans="1:2">
      <c r="A1688" s="15">
        <v>1687</v>
      </c>
      <c r="B1688" s="20" t="s">
        <v>2195</v>
      </c>
    </row>
    <row r="1689" spans="1:2">
      <c r="A1689" s="15">
        <v>1688</v>
      </c>
      <c r="B1689" s="14" t="s">
        <v>2196</v>
      </c>
    </row>
    <row r="1690" spans="1:2">
      <c r="A1690" s="15">
        <v>1689</v>
      </c>
      <c r="B1690" s="14" t="s">
        <v>2197</v>
      </c>
    </row>
    <row r="1691" spans="1:2">
      <c r="A1691" s="15">
        <v>1690</v>
      </c>
      <c r="B1691" s="14" t="s">
        <v>2198</v>
      </c>
    </row>
    <row r="1692" spans="1:2">
      <c r="A1692" s="15">
        <v>1691</v>
      </c>
      <c r="B1692" s="14" t="s">
        <v>2199</v>
      </c>
    </row>
    <row r="1693" spans="1:2">
      <c r="A1693" s="15">
        <v>1692</v>
      </c>
      <c r="B1693" s="14" t="s">
        <v>2200</v>
      </c>
    </row>
    <row r="1694" spans="1:2">
      <c r="A1694" s="15">
        <v>1693</v>
      </c>
      <c r="B1694" s="14" t="s">
        <v>2201</v>
      </c>
    </row>
    <row r="1695" spans="1:2">
      <c r="A1695" s="15">
        <v>1694</v>
      </c>
      <c r="B1695" s="14" t="s">
        <v>2202</v>
      </c>
    </row>
    <row r="1696" spans="1:2">
      <c r="A1696" s="15">
        <v>1695</v>
      </c>
      <c r="B1696" s="14" t="s">
        <v>2203</v>
      </c>
    </row>
    <row r="1697" spans="1:2">
      <c r="A1697" s="15">
        <v>1696</v>
      </c>
      <c r="B1697" s="14" t="s">
        <v>2204</v>
      </c>
    </row>
    <row r="1698" spans="1:2">
      <c r="A1698" s="15">
        <v>1697</v>
      </c>
      <c r="B1698" s="20" t="s">
        <v>2205</v>
      </c>
    </row>
    <row r="1699" spans="1:2">
      <c r="A1699" s="15">
        <v>1698</v>
      </c>
      <c r="B1699" s="20" t="s">
        <v>2206</v>
      </c>
    </row>
    <row r="1700" spans="1:2">
      <c r="A1700" s="15">
        <v>1699</v>
      </c>
      <c r="B1700" s="20" t="s">
        <v>2212</v>
      </c>
    </row>
    <row r="1701" spans="1:2">
      <c r="A1701" s="15">
        <v>1700</v>
      </c>
      <c r="B1701" s="20" t="s">
        <v>2195</v>
      </c>
    </row>
    <row r="1702" spans="1:2">
      <c r="A1702" s="15">
        <v>1701</v>
      </c>
      <c r="B1702" s="20" t="s">
        <v>2213</v>
      </c>
    </row>
    <row r="1703" spans="1:2">
      <c r="A1703" s="15">
        <v>1702</v>
      </c>
      <c r="B1703" s="20" t="s">
        <v>2152</v>
      </c>
    </row>
    <row r="1704" spans="1:2">
      <c r="A1704" s="15">
        <v>1703</v>
      </c>
      <c r="B1704" s="20" t="s">
        <v>2215</v>
      </c>
    </row>
    <row r="1705" spans="1:2">
      <c r="A1705" s="15">
        <v>1704</v>
      </c>
      <c r="B1705" s="20" t="s">
        <v>2216</v>
      </c>
    </row>
    <row r="1706" spans="1:2">
      <c r="A1706" s="15">
        <v>1705</v>
      </c>
      <c r="B1706" s="14" t="s">
        <v>2217</v>
      </c>
    </row>
    <row r="1707" spans="1:2">
      <c r="A1707" s="15">
        <v>1706</v>
      </c>
      <c r="B1707" s="20" t="s">
        <v>2218</v>
      </c>
    </row>
    <row r="1708" spans="1:2">
      <c r="A1708" s="15">
        <v>1707</v>
      </c>
      <c r="B1708" s="20" t="s">
        <v>2219</v>
      </c>
    </row>
    <row r="1709" spans="1:2">
      <c r="A1709" s="15">
        <v>1708</v>
      </c>
      <c r="B1709" s="20" t="s">
        <v>2220</v>
      </c>
    </row>
    <row r="1710" spans="1:2">
      <c r="A1710" s="15">
        <v>1709</v>
      </c>
      <c r="B1710" s="20" t="s">
        <v>2222</v>
      </c>
    </row>
    <row r="1711" spans="1:2">
      <c r="A1711" s="15">
        <v>1710</v>
      </c>
      <c r="B1711" s="20" t="s">
        <v>2221</v>
      </c>
    </row>
    <row r="1712" spans="1:2">
      <c r="A1712" s="15">
        <v>1711</v>
      </c>
      <c r="B1712" s="20" t="s">
        <v>2223</v>
      </c>
    </row>
    <row r="1713" spans="1:2">
      <c r="A1713" s="15">
        <v>1712</v>
      </c>
      <c r="B1713" s="20" t="s">
        <v>2224</v>
      </c>
    </row>
    <row r="1714" spans="1:2">
      <c r="A1714" s="15">
        <v>1713</v>
      </c>
      <c r="B1714" s="20" t="s">
        <v>2226</v>
      </c>
    </row>
    <row r="1715" spans="1:2">
      <c r="A1715" s="15">
        <v>1714</v>
      </c>
      <c r="B1715" s="20" t="s">
        <v>2228</v>
      </c>
    </row>
    <row r="1716" spans="1:2">
      <c r="A1716" s="15">
        <v>1715</v>
      </c>
      <c r="B1716" s="14" t="s">
        <v>2225</v>
      </c>
    </row>
    <row r="1717" spans="1:2">
      <c r="A1717" s="15">
        <v>1716</v>
      </c>
      <c r="B1717" s="20" t="s">
        <v>2229</v>
      </c>
    </row>
    <row r="1718" spans="1:2">
      <c r="A1718" s="15">
        <v>1717</v>
      </c>
      <c r="B1718" s="20" t="s">
        <v>2230</v>
      </c>
    </row>
    <row r="1719" spans="1:2">
      <c r="A1719" s="15">
        <v>1718</v>
      </c>
      <c r="B1719" s="20" t="s">
        <v>2231</v>
      </c>
    </row>
    <row r="1720" spans="1:2">
      <c r="A1720" s="15">
        <v>1719</v>
      </c>
      <c r="B1720" s="20" t="s">
        <v>2234</v>
      </c>
    </row>
    <row r="1721" spans="1:2">
      <c r="A1721" s="15">
        <v>1720</v>
      </c>
      <c r="B1721" s="20" t="s">
        <v>2236</v>
      </c>
    </row>
    <row r="1722" spans="1:2">
      <c r="A1722" s="15">
        <v>1721</v>
      </c>
      <c r="B1722" s="20" t="s">
        <v>2237</v>
      </c>
    </row>
    <row r="1723" spans="1:2">
      <c r="A1723" s="15">
        <v>1722</v>
      </c>
      <c r="B1723" s="20" t="s">
        <v>2238</v>
      </c>
    </row>
    <row r="1724" spans="1:2">
      <c r="A1724" s="15">
        <v>1723</v>
      </c>
      <c r="B1724" s="14" t="s">
        <v>2240</v>
      </c>
    </row>
    <row r="1725" spans="1:2">
      <c r="A1725" s="15">
        <v>1724</v>
      </c>
      <c r="B1725" s="14" t="s">
        <v>2241</v>
      </c>
    </row>
    <row r="1726" spans="1:2">
      <c r="A1726" s="15">
        <v>1725</v>
      </c>
      <c r="B1726" s="20" t="s">
        <v>2242</v>
      </c>
    </row>
    <row r="1727" spans="1:2">
      <c r="A1727" s="15">
        <v>1726</v>
      </c>
      <c r="B1727" s="20" t="s">
        <v>2243</v>
      </c>
    </row>
    <row r="1728" spans="1:2">
      <c r="A1728" s="15">
        <v>1727</v>
      </c>
      <c r="B1728" s="20" t="s">
        <v>2244</v>
      </c>
    </row>
    <row r="1729" spans="1:2">
      <c r="A1729" s="15">
        <v>1728</v>
      </c>
      <c r="B1729" s="20" t="s">
        <v>2245</v>
      </c>
    </row>
    <row r="1730" spans="1:2">
      <c r="A1730" s="15">
        <v>1729</v>
      </c>
      <c r="B1730" s="20" t="s">
        <v>2171</v>
      </c>
    </row>
    <row r="1731" spans="1:2">
      <c r="A1731" s="15">
        <v>1730</v>
      </c>
      <c r="B1731" s="14" t="s">
        <v>2246</v>
      </c>
    </row>
    <row r="1732" spans="1:2">
      <c r="A1732" s="15">
        <v>1731</v>
      </c>
      <c r="B1732" s="14" t="s">
        <v>2247</v>
      </c>
    </row>
    <row r="1733" spans="1:2">
      <c r="A1733" s="15">
        <v>1732</v>
      </c>
      <c r="B1733" s="20" t="s">
        <v>2248</v>
      </c>
    </row>
    <row r="1734" spans="1:2">
      <c r="A1734" s="15">
        <v>1733</v>
      </c>
      <c r="B1734" s="20" t="s">
        <v>2249</v>
      </c>
    </row>
    <row r="1735" spans="1:2">
      <c r="A1735" s="15">
        <v>1734</v>
      </c>
      <c r="B1735" s="20" t="s">
        <v>2250</v>
      </c>
    </row>
    <row r="1736" spans="1:2">
      <c r="A1736" s="15">
        <v>1735</v>
      </c>
      <c r="B1736" s="20" t="s">
        <v>2251</v>
      </c>
    </row>
    <row r="1737" spans="1:2">
      <c r="A1737" s="15">
        <v>1736</v>
      </c>
      <c r="B1737" s="20" t="s">
        <v>2252</v>
      </c>
    </row>
    <row r="1738" spans="1:2">
      <c r="A1738" s="15">
        <v>1737</v>
      </c>
      <c r="B1738" s="14" t="s">
        <v>2254</v>
      </c>
    </row>
    <row r="1739" spans="1:2">
      <c r="A1739" s="15">
        <v>1738</v>
      </c>
      <c r="B1739" s="14" t="s">
        <v>2255</v>
      </c>
    </row>
    <row r="1740" spans="1:2">
      <c r="A1740" s="15">
        <v>1739</v>
      </c>
      <c r="B1740" s="14" t="s">
        <v>2256</v>
      </c>
    </row>
    <row r="1741" spans="1:2">
      <c r="A1741" s="15">
        <v>1740</v>
      </c>
      <c r="B1741" s="14" t="s">
        <v>2257</v>
      </c>
    </row>
    <row r="1742" spans="1:2">
      <c r="A1742" s="15">
        <v>1741</v>
      </c>
      <c r="B1742" s="14" t="s">
        <v>2258</v>
      </c>
    </row>
    <row r="1743" spans="1:2">
      <c r="A1743" s="15">
        <v>1742</v>
      </c>
      <c r="B1743" s="14" t="s">
        <v>2259</v>
      </c>
    </row>
    <row r="1744" spans="1:2">
      <c r="A1744" s="15">
        <v>1743</v>
      </c>
      <c r="B1744" s="14" t="s">
        <v>2261</v>
      </c>
    </row>
    <row r="1745" spans="1:3">
      <c r="A1745" s="15">
        <v>1744</v>
      </c>
      <c r="B1745" s="14" t="s">
        <v>2262</v>
      </c>
    </row>
    <row r="1746" spans="1:3">
      <c r="A1746" s="15">
        <v>1745</v>
      </c>
      <c r="B1746" s="20" t="s">
        <v>2263</v>
      </c>
      <c r="C1746" s="20"/>
    </row>
    <row r="1747" spans="1:3">
      <c r="A1747" s="15">
        <v>1746</v>
      </c>
      <c r="B1747" s="14" t="s">
        <v>2265</v>
      </c>
    </row>
    <row r="1748" spans="1:3">
      <c r="A1748" s="15">
        <v>1747</v>
      </c>
      <c r="B1748" s="14" t="s">
        <v>2267</v>
      </c>
    </row>
    <row r="1749" spans="1:3">
      <c r="A1749" s="15">
        <v>1748</v>
      </c>
      <c r="B1749" s="14" t="s">
        <v>2268</v>
      </c>
    </row>
    <row r="1750" spans="1:3">
      <c r="A1750" s="15">
        <v>1749</v>
      </c>
      <c r="B1750" s="14" t="s">
        <v>2270</v>
      </c>
    </row>
    <row r="1751" spans="1:3">
      <c r="A1751" s="15">
        <v>1750</v>
      </c>
      <c r="B1751" s="14" t="s">
        <v>2271</v>
      </c>
    </row>
    <row r="1752" spans="1:3">
      <c r="A1752" s="15">
        <v>1751</v>
      </c>
      <c r="B1752" s="14" t="s">
        <v>2272</v>
      </c>
    </row>
    <row r="1753" spans="1:3">
      <c r="A1753" s="15">
        <v>1752</v>
      </c>
      <c r="B1753" s="14" t="s">
        <v>2273</v>
      </c>
    </row>
    <row r="1754" spans="1:3">
      <c r="A1754" s="15">
        <v>1753</v>
      </c>
      <c r="B1754" s="14" t="s">
        <v>2276</v>
      </c>
    </row>
    <row r="1755" spans="1:3">
      <c r="A1755" s="15">
        <v>1754</v>
      </c>
      <c r="B1755" s="14" t="s">
        <v>2277</v>
      </c>
    </row>
    <row r="1756" spans="1:3">
      <c r="A1756" s="15">
        <v>1755</v>
      </c>
      <c r="B1756" s="14" t="s">
        <v>2275</v>
      </c>
    </row>
    <row r="1757" spans="1:3">
      <c r="A1757" s="15">
        <v>1756</v>
      </c>
      <c r="B1757" s="14" t="s">
        <v>2278</v>
      </c>
    </row>
    <row r="1758" spans="1:3">
      <c r="A1758" s="15">
        <v>1757</v>
      </c>
      <c r="B1758" s="14" t="s">
        <v>2279</v>
      </c>
    </row>
    <row r="1759" spans="1:3">
      <c r="A1759" s="15">
        <v>1758</v>
      </c>
      <c r="B1759" s="14" t="s">
        <v>2280</v>
      </c>
    </row>
    <row r="1760" spans="1:3">
      <c r="A1760" s="15">
        <v>1759</v>
      </c>
      <c r="B1760" s="14" t="s">
        <v>2281</v>
      </c>
    </row>
    <row r="1761" spans="1:2">
      <c r="A1761" s="15">
        <v>1760</v>
      </c>
      <c r="B1761" s="14" t="s">
        <v>2282</v>
      </c>
    </row>
    <row r="1762" spans="1:2">
      <c r="A1762" s="15">
        <v>1761</v>
      </c>
      <c r="B1762" s="14" t="s">
        <v>2284</v>
      </c>
    </row>
    <row r="1763" spans="1:2">
      <c r="A1763" s="15">
        <v>1762</v>
      </c>
      <c r="B1763" s="14" t="s">
        <v>2285</v>
      </c>
    </row>
    <row r="1764" spans="1:2">
      <c r="A1764" s="15">
        <v>1763</v>
      </c>
      <c r="B1764" s="14" t="s">
        <v>2287</v>
      </c>
    </row>
    <row r="1765" spans="1:2">
      <c r="A1765" s="15">
        <v>1764</v>
      </c>
      <c r="B1765" s="14" t="s">
        <v>2290</v>
      </c>
    </row>
    <row r="1766" spans="1:2">
      <c r="A1766" s="15">
        <v>1765</v>
      </c>
      <c r="B1766" s="14" t="s">
        <v>2291</v>
      </c>
    </row>
    <row r="1767" spans="1:2">
      <c r="A1767" s="15">
        <v>1766</v>
      </c>
      <c r="B1767" s="14" t="s">
        <v>2292</v>
      </c>
    </row>
    <row r="1768" spans="1:2">
      <c r="A1768" s="15">
        <v>1767</v>
      </c>
      <c r="B1768" s="14" t="s">
        <v>2293</v>
      </c>
    </row>
    <row r="1769" spans="1:2">
      <c r="A1769" s="15">
        <v>1365</v>
      </c>
      <c r="B1769" s="14" t="s">
        <v>2295</v>
      </c>
    </row>
    <row r="1770" spans="1:2">
      <c r="A1770" s="15">
        <v>1769</v>
      </c>
      <c r="B1770" s="15" t="s">
        <v>2296</v>
      </c>
    </row>
    <row r="1771" spans="1:2">
      <c r="A1771" s="15">
        <v>1770</v>
      </c>
      <c r="B1771" s="15" t="s">
        <v>2297</v>
      </c>
    </row>
    <row r="1772" spans="1:2">
      <c r="A1772" s="15">
        <v>1771</v>
      </c>
      <c r="B1772" s="14" t="s">
        <v>2299</v>
      </c>
    </row>
    <row r="1773" spans="1:2">
      <c r="A1773" s="15">
        <v>1772</v>
      </c>
      <c r="B1773" s="14" t="s">
        <v>2300</v>
      </c>
    </row>
    <row r="1774" spans="1:2">
      <c r="A1774" s="15">
        <v>1773</v>
      </c>
      <c r="B1774" s="14" t="s">
        <v>2301</v>
      </c>
    </row>
    <row r="1775" spans="1:2">
      <c r="A1775" s="15">
        <v>1774</v>
      </c>
      <c r="B1775" s="20" t="s">
        <v>2302</v>
      </c>
    </row>
    <row r="1776" spans="1:2">
      <c r="A1776" s="15">
        <v>1775</v>
      </c>
      <c r="B1776" s="14" t="s">
        <v>2303</v>
      </c>
    </row>
    <row r="1777" spans="1:2">
      <c r="A1777" s="15">
        <v>1776</v>
      </c>
      <c r="B1777" s="22" t="s">
        <v>2304</v>
      </c>
    </row>
    <row r="1778" spans="1:2">
      <c r="A1778" s="15">
        <v>1777</v>
      </c>
      <c r="B1778" s="20" t="s">
        <v>2305</v>
      </c>
    </row>
    <row r="1779" spans="1:2">
      <c r="A1779" s="15">
        <v>1778</v>
      </c>
      <c r="B1779" s="20" t="s">
        <v>2306</v>
      </c>
    </row>
    <row r="1780" spans="1:2">
      <c r="A1780" s="15">
        <v>1779</v>
      </c>
      <c r="B1780" s="14" t="s">
        <v>2307</v>
      </c>
    </row>
    <row r="1781" spans="1:2">
      <c r="A1781" s="15">
        <v>1780</v>
      </c>
      <c r="B1781" s="24" t="s">
        <v>2309</v>
      </c>
    </row>
    <row r="1782" spans="1:2">
      <c r="A1782" s="15">
        <v>1781</v>
      </c>
      <c r="B1782" s="14" t="s">
        <v>2312</v>
      </c>
    </row>
    <row r="1783" spans="1:2">
      <c r="A1783" s="15">
        <v>1782</v>
      </c>
      <c r="B1783" s="20" t="s">
        <v>2313</v>
      </c>
    </row>
    <row r="1784" spans="1:2">
      <c r="A1784" s="15">
        <v>1783</v>
      </c>
      <c r="B1784" s="20" t="s">
        <v>2314</v>
      </c>
    </row>
    <row r="1785" spans="1:2">
      <c r="A1785" s="15">
        <v>1784</v>
      </c>
      <c r="B1785" s="14" t="s">
        <v>2315</v>
      </c>
    </row>
    <row r="1786" spans="1:2">
      <c r="A1786" s="15">
        <v>1785</v>
      </c>
      <c r="B1786" s="20" t="s">
        <v>2316</v>
      </c>
    </row>
    <row r="1787" spans="1:2">
      <c r="A1787" s="15">
        <v>1786</v>
      </c>
      <c r="B1787" s="20" t="s">
        <v>2317</v>
      </c>
    </row>
    <row r="1788" spans="1:2">
      <c r="A1788" s="15">
        <v>1787</v>
      </c>
      <c r="B1788" s="20" t="s">
        <v>2319</v>
      </c>
    </row>
    <row r="1789" spans="1:2">
      <c r="A1789" s="15">
        <v>1788</v>
      </c>
      <c r="B1789" s="20" t="s">
        <v>2320</v>
      </c>
    </row>
    <row r="1790" spans="1:2">
      <c r="A1790" s="15">
        <v>1789</v>
      </c>
      <c r="B1790" s="20" t="s">
        <v>2322</v>
      </c>
    </row>
    <row r="1791" spans="1:2">
      <c r="A1791" s="15">
        <v>1790</v>
      </c>
      <c r="B1791" s="20" t="s">
        <v>2323</v>
      </c>
    </row>
    <row r="1792" spans="1:2">
      <c r="A1792" s="15">
        <v>1791</v>
      </c>
      <c r="B1792" s="20" t="s">
        <v>2324</v>
      </c>
    </row>
    <row r="1793" spans="1:2">
      <c r="A1793" s="15">
        <v>1792</v>
      </c>
      <c r="B1793" s="20" t="s">
        <v>2325</v>
      </c>
    </row>
    <row r="1794" spans="1:2">
      <c r="A1794" s="15">
        <v>1793</v>
      </c>
      <c r="B1794" s="20" t="s">
        <v>2326</v>
      </c>
    </row>
    <row r="1795" spans="1:2">
      <c r="A1795" s="15">
        <v>1794</v>
      </c>
      <c r="B1795" s="20" t="s">
        <v>2327</v>
      </c>
    </row>
    <row r="1796" spans="1:2">
      <c r="A1796" s="15">
        <v>1795</v>
      </c>
      <c r="B1796" s="20" t="s">
        <v>2328</v>
      </c>
    </row>
    <row r="1797" spans="1:2">
      <c r="A1797" s="15">
        <v>1796</v>
      </c>
      <c r="B1797" s="20" t="s">
        <v>2329</v>
      </c>
    </row>
    <row r="1798" spans="1:2">
      <c r="A1798" s="15">
        <v>1797</v>
      </c>
      <c r="B1798" s="20" t="s">
        <v>2331</v>
      </c>
    </row>
    <row r="1799" spans="1:2">
      <c r="A1799" s="15">
        <v>1798</v>
      </c>
      <c r="B1799" s="20" t="s">
        <v>2332</v>
      </c>
    </row>
    <row r="1800" spans="1:2">
      <c r="A1800" s="15">
        <v>1799</v>
      </c>
      <c r="B1800" s="20" t="s">
        <v>2333</v>
      </c>
    </row>
    <row r="1801" spans="1:2">
      <c r="A1801" s="15">
        <v>1800</v>
      </c>
      <c r="B1801" s="20" t="s">
        <v>2334</v>
      </c>
    </row>
    <row r="1802" spans="1:2">
      <c r="A1802" s="15">
        <v>1801</v>
      </c>
      <c r="B1802" s="20" t="s">
        <v>2335</v>
      </c>
    </row>
    <row r="1803" spans="1:2">
      <c r="A1803" s="15">
        <v>1802</v>
      </c>
      <c r="B1803" s="20" t="s">
        <v>2336</v>
      </c>
    </row>
    <row r="1804" spans="1:2">
      <c r="A1804" s="15">
        <v>1803</v>
      </c>
      <c r="B1804" s="20" t="s">
        <v>2338</v>
      </c>
    </row>
    <row r="1805" spans="1:2">
      <c r="A1805" s="15">
        <v>1804</v>
      </c>
      <c r="B1805" s="20" t="s">
        <v>2339</v>
      </c>
    </row>
    <row r="1806" spans="1:2">
      <c r="A1806" s="15">
        <v>1805</v>
      </c>
      <c r="B1806" s="20" t="s">
        <v>2340</v>
      </c>
    </row>
    <row r="1807" spans="1:2">
      <c r="A1807" s="15">
        <v>1806</v>
      </c>
      <c r="B1807" s="20" t="s">
        <v>2341</v>
      </c>
    </row>
    <row r="1808" spans="1:2">
      <c r="A1808" s="15">
        <v>1807</v>
      </c>
      <c r="B1808" s="20" t="s">
        <v>2342</v>
      </c>
    </row>
    <row r="1809" spans="1:2">
      <c r="A1809" s="15">
        <v>1808</v>
      </c>
      <c r="B1809" s="20" t="s">
        <v>2346</v>
      </c>
    </row>
    <row r="1810" spans="1:2">
      <c r="A1810" s="15">
        <v>1809</v>
      </c>
      <c r="B1810" s="20" t="s">
        <v>2347</v>
      </c>
    </row>
    <row r="1811" spans="1:2">
      <c r="A1811" s="15">
        <v>1225</v>
      </c>
      <c r="B1811" s="20" t="s">
        <v>2348</v>
      </c>
    </row>
    <row r="1812" spans="1:2">
      <c r="A1812" s="15">
        <v>1810</v>
      </c>
      <c r="B1812" s="20" t="s">
        <v>2349</v>
      </c>
    </row>
    <row r="1813" spans="1:2">
      <c r="A1813" s="15">
        <v>1811</v>
      </c>
      <c r="B1813" s="20" t="s">
        <v>2350</v>
      </c>
    </row>
    <row r="1814" spans="1:2">
      <c r="A1814" s="15">
        <v>1812</v>
      </c>
      <c r="B1814" s="14" t="s">
        <v>2351</v>
      </c>
    </row>
    <row r="1815" spans="1:2">
      <c r="A1815" s="15">
        <v>1813</v>
      </c>
      <c r="B1815" s="20" t="s">
        <v>2353</v>
      </c>
    </row>
    <row r="1816" spans="1:2">
      <c r="A1816" s="15">
        <v>1814</v>
      </c>
      <c r="B1816" s="20" t="s">
        <v>2354</v>
      </c>
    </row>
    <row r="1817" spans="1:2">
      <c r="A1817" s="15">
        <v>1815</v>
      </c>
      <c r="B1817" s="20" t="s">
        <v>2355</v>
      </c>
    </row>
    <row r="1818" spans="1:2">
      <c r="A1818" s="15">
        <v>1214</v>
      </c>
      <c r="B1818" s="20" t="s">
        <v>2356</v>
      </c>
    </row>
    <row r="1819" spans="1:2">
      <c r="A1819" s="15">
        <v>1816</v>
      </c>
      <c r="B1819" s="14" t="s">
        <v>2358</v>
      </c>
    </row>
    <row r="1820" spans="1:2">
      <c r="A1820" s="15">
        <v>1817</v>
      </c>
      <c r="B1820" s="14" t="s">
        <v>2359</v>
      </c>
    </row>
    <row r="1821" spans="1:2">
      <c r="A1821" s="15">
        <v>1818</v>
      </c>
      <c r="B1821" s="14" t="s">
        <v>2360</v>
      </c>
    </row>
    <row r="1822" spans="1:2">
      <c r="A1822" s="15">
        <v>1819</v>
      </c>
      <c r="B1822" s="14" t="s">
        <v>2361</v>
      </c>
    </row>
    <row r="1823" spans="1:2">
      <c r="A1823" s="15">
        <v>1820</v>
      </c>
      <c r="B1823" s="14" t="s">
        <v>2362</v>
      </c>
    </row>
    <row r="1824" spans="1:2">
      <c r="A1824" s="15">
        <v>1821</v>
      </c>
      <c r="B1824" s="14" t="s">
        <v>2363</v>
      </c>
    </row>
    <row r="1825" spans="1:2">
      <c r="A1825" s="15">
        <v>1822</v>
      </c>
      <c r="B1825" s="14" t="s">
        <v>2365</v>
      </c>
    </row>
    <row r="1826" spans="1:2">
      <c r="A1826" s="15">
        <v>1823</v>
      </c>
      <c r="B1826" s="14" t="s">
        <v>2366</v>
      </c>
    </row>
    <row r="1827" spans="1:2">
      <c r="A1827" s="15">
        <v>1824</v>
      </c>
      <c r="B1827" s="20" t="s">
        <v>2367</v>
      </c>
    </row>
    <row r="1828" spans="1:2">
      <c r="A1828" s="15">
        <v>1825</v>
      </c>
      <c r="B1828" s="20" t="s">
        <v>2368</v>
      </c>
    </row>
    <row r="1829" spans="1:2">
      <c r="A1829" s="15">
        <v>1826</v>
      </c>
      <c r="B1829" s="20" t="s">
        <v>2371</v>
      </c>
    </row>
    <row r="1830" spans="1:2">
      <c r="A1830" s="15">
        <v>1827</v>
      </c>
      <c r="B1830" s="20" t="s">
        <v>2372</v>
      </c>
    </row>
    <row r="1831" spans="1:2">
      <c r="A1831" s="15">
        <v>1828</v>
      </c>
      <c r="B1831" s="20" t="s">
        <v>2373</v>
      </c>
    </row>
    <row r="1832" spans="1:2">
      <c r="A1832" s="15">
        <v>1829</v>
      </c>
      <c r="B1832" s="20" t="s">
        <v>2374</v>
      </c>
    </row>
    <row r="1833" spans="1:2">
      <c r="A1833" s="15">
        <v>1830</v>
      </c>
      <c r="B1833" s="20" t="s">
        <v>2375</v>
      </c>
    </row>
    <row r="1834" spans="1:2">
      <c r="A1834" s="15">
        <v>1831</v>
      </c>
      <c r="B1834" s="20" t="s">
        <v>2378</v>
      </c>
    </row>
    <row r="1835" spans="1:2">
      <c r="A1835" s="15">
        <v>1832</v>
      </c>
      <c r="B1835" s="20" t="s">
        <v>2377</v>
      </c>
    </row>
    <row r="1836" spans="1:2">
      <c r="A1836" s="15">
        <v>1833</v>
      </c>
      <c r="B1836" s="15" t="s">
        <v>2379</v>
      </c>
    </row>
    <row r="1837" spans="1:2">
      <c r="A1837" s="15">
        <v>1834</v>
      </c>
      <c r="B1837" s="14" t="s">
        <v>2381</v>
      </c>
    </row>
    <row r="1838" spans="1:2">
      <c r="A1838" s="15">
        <v>1835</v>
      </c>
      <c r="B1838" s="14" t="s">
        <v>2382</v>
      </c>
    </row>
    <row r="1839" spans="1:2">
      <c r="A1839" s="15">
        <v>1836</v>
      </c>
      <c r="B1839" s="20" t="s">
        <v>2153</v>
      </c>
    </row>
    <row r="1840" spans="1:2">
      <c r="A1840" s="15">
        <v>1837</v>
      </c>
      <c r="B1840" s="20" t="s">
        <v>2383</v>
      </c>
    </row>
    <row r="1841" spans="1:2">
      <c r="A1841" s="15">
        <v>1838</v>
      </c>
      <c r="B1841" s="20" t="s">
        <v>2384</v>
      </c>
    </row>
    <row r="1842" spans="1:2">
      <c r="A1842" s="15">
        <v>1839</v>
      </c>
      <c r="B1842" s="14" t="s">
        <v>2386</v>
      </c>
    </row>
    <row r="1843" spans="1:2">
      <c r="A1843" s="15">
        <v>1840</v>
      </c>
      <c r="B1843" s="14" t="s">
        <v>2387</v>
      </c>
    </row>
    <row r="1844" spans="1:2">
      <c r="A1844" s="15">
        <v>1841</v>
      </c>
      <c r="B1844" s="20" t="s">
        <v>2388</v>
      </c>
    </row>
    <row r="1845" spans="1:2">
      <c r="A1845" s="15">
        <v>1842</v>
      </c>
      <c r="B1845" s="20" t="s">
        <v>2389</v>
      </c>
    </row>
    <row r="1846" spans="1:2">
      <c r="A1846" s="15">
        <v>1843</v>
      </c>
      <c r="B1846" s="20" t="s">
        <v>2390</v>
      </c>
    </row>
    <row r="1847" spans="1:2">
      <c r="A1847" s="15">
        <v>1844</v>
      </c>
      <c r="B1847" s="20" t="s">
        <v>2391</v>
      </c>
    </row>
    <row r="1848" spans="1:2">
      <c r="A1848" s="15">
        <v>1845</v>
      </c>
      <c r="B1848" s="20" t="s">
        <v>2392</v>
      </c>
    </row>
    <row r="1849" spans="1:2">
      <c r="A1849" s="15">
        <v>1846</v>
      </c>
      <c r="B1849" s="20" t="s">
        <v>2393</v>
      </c>
    </row>
    <row r="1850" spans="1:2">
      <c r="A1850" s="15">
        <v>1237</v>
      </c>
      <c r="B1850" s="20" t="s">
        <v>2394</v>
      </c>
    </row>
  </sheetData>
  <sortState ref="A2:B1649">
    <sortCondition ref="A2:A164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D7842E0D04B942A0A084EF20340FCD" ma:contentTypeVersion="10" ma:contentTypeDescription="Create a new document." ma:contentTypeScope="" ma:versionID="d044bc4654e68c2b27254aa9e9d0dc6c">
  <xsd:schema xmlns:xsd="http://www.w3.org/2001/XMLSchema" xmlns:xs="http://www.w3.org/2001/XMLSchema" xmlns:p="http://schemas.microsoft.com/office/2006/metadata/properties" xmlns:ns2="19ca09ca-0df5-4af3-a3d5-abf49b688f8d" xmlns:ns3="7266e49d-587b-457e-a969-75778bee3369" targetNamespace="http://schemas.microsoft.com/office/2006/metadata/properties" ma:root="true" ma:fieldsID="96abe96eb3f021d2d4f3eae3fc94795d" ns2:_="" ns3:_="">
    <xsd:import namespace="19ca09ca-0df5-4af3-a3d5-abf49b688f8d"/>
    <xsd:import namespace="7266e49d-587b-457e-a969-75778bee336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ca09ca-0df5-4af3-a3d5-abf49b688f8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6e49d-587b-457e-a969-75778bee33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5268A0-8942-4B58-B031-C2AB2F0F91D2}"/>
</file>

<file path=customXml/itemProps2.xml><?xml version="1.0" encoding="utf-8"?>
<ds:datastoreItem xmlns:ds="http://schemas.openxmlformats.org/officeDocument/2006/customXml" ds:itemID="{22E3F6CD-1A4C-4235-981B-48D5E5D2F82E}"/>
</file>

<file path=customXml/itemProps3.xml><?xml version="1.0" encoding="utf-8"?>
<ds:datastoreItem xmlns:ds="http://schemas.openxmlformats.org/officeDocument/2006/customXml" ds:itemID="{60134A17-947D-4077-9100-91F63FD6A5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Info</vt:lpstr>
      <vt:lpstr>BV List</vt:lpstr>
      <vt:lpstr>Dominant sp example</vt:lpstr>
      <vt:lpstr>Species Number</vt:lpstr>
    </vt:vector>
  </TitlesOfParts>
  <Company>BSA Environmental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Beaver</dc:creator>
  <cp:lastModifiedBy>Kathrine</cp:lastModifiedBy>
  <cp:lastPrinted>2007-07-10T14:38:29Z</cp:lastPrinted>
  <dcterms:created xsi:type="dcterms:W3CDTF">2007-06-13T13:00:39Z</dcterms:created>
  <dcterms:modified xsi:type="dcterms:W3CDTF">2016-06-07T19:08:43Z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0x0101006DD7842E0D04B942A0A084EF20340FCD</vt:lpwstr>
  </property>
</Properties>
</file>