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940" windowHeight="9450"/>
  </bookViews>
  <sheets>
    <sheet name="Build it" sheetId="1" r:id="rId1"/>
    <sheet name="Run it" sheetId="2" r:id="rId2"/>
    <sheet name="Accounts " sheetId="5" r:id="rId3"/>
    <sheet name="Links and internet sites" sheetId="4" r:id="rId4"/>
    <sheet name="Additional EventsServices" sheetId="3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"/>
  <c r="F48"/>
  <c r="F46"/>
  <c r="F47" s="1"/>
  <c r="G2" i="1"/>
  <c r="H2" s="1"/>
  <c r="F2"/>
  <c r="B5" i="5"/>
  <c r="B4"/>
  <c r="H13" i="2"/>
  <c r="B30" i="1"/>
  <c r="B36" s="1"/>
  <c r="H35"/>
  <c r="F5" i="2"/>
  <c r="F23"/>
  <c r="F28"/>
  <c r="F33"/>
  <c r="F38"/>
  <c r="H33" i="1"/>
  <c r="B21"/>
  <c r="B10" i="5"/>
  <c r="C30" i="3"/>
  <c r="C21" l="1"/>
  <c r="C23" s="1"/>
  <c r="C28"/>
  <c r="C14"/>
  <c r="C8"/>
  <c r="H14" i="2"/>
  <c r="H15" s="1"/>
  <c r="H16" s="1"/>
  <c r="H17" s="1"/>
  <c r="F11" i="1"/>
  <c r="B6"/>
  <c r="H5" i="2"/>
  <c r="H7" s="1"/>
  <c r="H8" s="1"/>
  <c r="H9" s="1"/>
  <c r="F7"/>
  <c r="F8" s="1"/>
  <c r="F9" s="1"/>
  <c r="F14"/>
  <c r="F16" s="1"/>
  <c r="F32" i="1"/>
  <c r="G32" s="1"/>
  <c r="F31"/>
  <c r="G31" s="1"/>
  <c r="F30"/>
  <c r="G30" s="1"/>
  <c r="G27"/>
  <c r="G25"/>
  <c r="G24"/>
  <c r="G23"/>
  <c r="G11"/>
  <c r="H27"/>
  <c r="H4"/>
  <c r="B9" i="5" s="1"/>
  <c r="F3" i="1"/>
  <c r="F27"/>
  <c r="F25"/>
  <c r="F24"/>
  <c r="F23"/>
  <c r="F21"/>
  <c r="G21" s="1"/>
  <c r="H21" s="1"/>
  <c r="H22" s="1"/>
  <c r="F18"/>
  <c r="G18" s="1"/>
  <c r="F15"/>
  <c r="F14"/>
  <c r="G14" s="1"/>
  <c r="F5"/>
  <c r="G5" s="1"/>
  <c r="B3"/>
  <c r="H3" s="1"/>
  <c r="G3" s="1"/>
  <c r="B7" l="1"/>
  <c r="B8" s="1"/>
  <c r="H9" s="1"/>
  <c r="G4"/>
  <c r="F17" i="2"/>
  <c r="F15"/>
  <c r="F39"/>
  <c r="F40" s="1"/>
  <c r="H40" s="1"/>
  <c r="F36" i="1"/>
  <c r="G36" l="1"/>
  <c r="F37" s="1"/>
  <c r="F38" s="1"/>
  <c r="H36"/>
  <c r="B3" i="5"/>
  <c r="B4" i="2" l="1"/>
  <c r="B49" s="1"/>
  <c r="H49" s="1"/>
  <c r="B2" i="5" s="1"/>
  <c r="H40" i="1"/>
  <c r="F49" i="2" l="1"/>
  <c r="B6" i="5"/>
  <c r="B7"/>
  <c r="B8"/>
  <c r="A40" i="1"/>
  <c r="H41"/>
  <c r="D49" i="2" l="1"/>
  <c r="F44"/>
  <c r="B11" i="5"/>
</calcChain>
</file>

<file path=xl/sharedStrings.xml><?xml version="1.0" encoding="utf-8"?>
<sst xmlns="http://schemas.openxmlformats.org/spreadsheetml/2006/main" count="101" uniqueCount="92">
  <si>
    <t>20% benefits</t>
  </si>
  <si>
    <t>Land /mortgage</t>
  </si>
  <si>
    <t>Disposal</t>
  </si>
  <si>
    <t>Incinerator</t>
  </si>
  <si>
    <t xml:space="preserve">Waste removal </t>
  </si>
  <si>
    <t>Water Purifacation</t>
  </si>
  <si>
    <t xml:space="preserve">2 Units  (redundant ) </t>
  </si>
  <si>
    <t xml:space="preserve">Buildings </t>
  </si>
  <si>
    <t xml:space="preserve">3 Units </t>
  </si>
  <si>
    <t>Farm Tractor</t>
  </si>
  <si>
    <t>Fence</t>
  </si>
  <si>
    <t xml:space="preserve">Signage </t>
  </si>
  <si>
    <t xml:space="preserve">Permits </t>
  </si>
  <si>
    <t>Tally</t>
  </si>
  <si>
    <t>Total</t>
  </si>
  <si>
    <t>Initial</t>
  </si>
  <si>
    <t>Initial Out</t>
  </si>
  <si>
    <t xml:space="preserve">Bank Account </t>
  </si>
  <si>
    <t xml:space="preserve">Credit cart ACCT </t>
  </si>
  <si>
    <t>computers *4</t>
  </si>
  <si>
    <t>POS *3</t>
  </si>
  <si>
    <t xml:space="preserve">dog count </t>
  </si>
  <si>
    <t xml:space="preserve">Daily Pass </t>
  </si>
  <si>
    <t>max dogs</t>
  </si>
  <si>
    <t>cost</t>
  </si>
  <si>
    <t>Wednsday   OB1</t>
  </si>
  <si>
    <t>Thursday       Handler</t>
  </si>
  <si>
    <t>Training classes</t>
  </si>
  <si>
    <t>Monday   OB1</t>
  </si>
  <si>
    <t>Tuesday     Handler</t>
  </si>
  <si>
    <r>
      <t xml:space="preserve">Daily dog count  </t>
    </r>
    <r>
      <rPr>
        <b/>
        <sz val="11"/>
        <color theme="1"/>
        <rFont val="Calibri"/>
        <family val="2"/>
        <scheme val="minor"/>
      </rPr>
      <t xml:space="preserve">( only 10 per pool at a time) </t>
    </r>
  </si>
  <si>
    <t xml:space="preserve">days open per month </t>
  </si>
  <si>
    <t xml:space="preserve">Utilities </t>
  </si>
  <si>
    <t xml:space="preserve">Per Month </t>
  </si>
  <si>
    <t>30 years *4%</t>
  </si>
  <si>
    <t>interest</t>
  </si>
  <si>
    <t>Monthly pymt</t>
  </si>
  <si>
    <t>5 days a week</t>
  </si>
  <si>
    <t xml:space="preserve">monthly outgoing </t>
  </si>
  <si>
    <t>Income from season tickets</t>
  </si>
  <si>
    <t xml:space="preserve">Additional Events </t>
  </si>
  <si>
    <t xml:space="preserve">Lands for AKC sanctioned events </t>
  </si>
  <si>
    <t xml:space="preserve">Blind retrieve Water Test LAB </t>
  </si>
  <si>
    <t>avg turnout dogs</t>
  </si>
  <si>
    <t xml:space="preserve">Cost of AKC event  per dog </t>
  </si>
  <si>
    <t>AKC Hunt test</t>
  </si>
  <si>
    <t xml:space="preserve">avg turn out </t>
  </si>
  <si>
    <t xml:space="preserve">Emergency Boarding </t>
  </si>
  <si>
    <t xml:space="preserve">Daily rate </t>
  </si>
  <si>
    <t xml:space="preserve">Asuming  45 2 day boardings </t>
  </si>
  <si>
    <t xml:space="preserve">AKC sanctioned DOG SHOW </t>
  </si>
  <si>
    <t>entries</t>
  </si>
  <si>
    <t>cost  per dog</t>
  </si>
  <si>
    <t>15% income</t>
  </si>
  <si>
    <t>AKC takes&gt;</t>
  </si>
  <si>
    <t xml:space="preserve">2 day rate </t>
  </si>
  <si>
    <t>https://www.landwatch.com/Boulder-County-Colorado-Farms-and-Ranches-for-sale/pid/330995995</t>
  </si>
  <si>
    <t>Taxes fees</t>
  </si>
  <si>
    <t xml:space="preserve">Pumps and Pools </t>
  </si>
  <si>
    <t xml:space="preserve">Sand rotation (sanitation) </t>
  </si>
  <si>
    <t xml:space="preserve">Accounting </t>
  </si>
  <si>
    <t xml:space="preserve">Accountant </t>
  </si>
  <si>
    <t xml:space="preserve">Accounts </t>
  </si>
  <si>
    <t>Mortgage</t>
  </si>
  <si>
    <t>Insurance</t>
  </si>
  <si>
    <t xml:space="preserve">County Tax and fees </t>
  </si>
  <si>
    <t>State Tax and fees</t>
  </si>
  <si>
    <t>Federal Tax and fees</t>
  </si>
  <si>
    <t>Payroll</t>
  </si>
  <si>
    <t xml:space="preserve">Monthly Income </t>
  </si>
  <si>
    <t>Small Business Loan</t>
  </si>
  <si>
    <t>Monthly Payroll</t>
  </si>
  <si>
    <t xml:space="preserve">Accountant  Yr </t>
  </si>
  <si>
    <t xml:space="preserve">Insurance </t>
  </si>
  <si>
    <t xml:space="preserve">Classes income per month </t>
  </si>
  <si>
    <t>Saturday Splash Price</t>
  </si>
  <si>
    <t xml:space="preserve">8 months of pool operation. </t>
  </si>
  <si>
    <t>Monthly Outgoing</t>
  </si>
  <si>
    <t>employees</t>
  </si>
  <si>
    <t>dog season pass 1 month pass</t>
  </si>
  <si>
    <t>Per 6 Months</t>
  </si>
  <si>
    <t xml:space="preserve">other income </t>
  </si>
  <si>
    <t>(Cost of Month at Daily Pass rates = 270.00)</t>
  </si>
  <si>
    <t>Months</t>
  </si>
  <si>
    <t xml:space="preserve">expected takers </t>
  </si>
  <si>
    <t xml:space="preserve">1 month Off season rate </t>
  </si>
  <si>
    <t xml:space="preserve">Months </t>
  </si>
  <si>
    <t xml:space="preserve">Monthly </t>
  </si>
  <si>
    <t>Census records Boulder County population</t>
  </si>
  <si>
    <t>Dirty Dog ponds ( sand based)</t>
  </si>
  <si>
    <t>Clear water ponds  (cement or plastic based</t>
  </si>
  <si>
    <t xml:space="preserve">insurance rider, waste disposal, services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</si>
</sst>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Border="1"/>
    <xf numFmtId="0" fontId="0" fillId="0" borderId="1" xfId="0" applyFill="1" applyBorder="1"/>
    <xf numFmtId="0" fontId="0" fillId="0" borderId="0" xfId="1" applyNumberFormat="1" applyFont="1"/>
    <xf numFmtId="44" fontId="0" fillId="2" borderId="0" xfId="1" applyFont="1" applyFill="1"/>
    <xf numFmtId="0" fontId="0" fillId="0" borderId="0" xfId="1" applyNumberFormat="1" applyFont="1" applyBorder="1"/>
    <xf numFmtId="44" fontId="0" fillId="3" borderId="0" xfId="1" applyFont="1" applyFill="1"/>
    <xf numFmtId="39" fontId="0" fillId="0" borderId="0" xfId="1" applyNumberFormat="1" applyFont="1"/>
    <xf numFmtId="0" fontId="0" fillId="0" borderId="0" xfId="0" applyAlignment="1">
      <alignment horizontal="right"/>
    </xf>
    <xf numFmtId="44" fontId="0" fillId="4" borderId="0" xfId="1" applyFont="1" applyFill="1"/>
    <xf numFmtId="44" fontId="0" fillId="4" borderId="0" xfId="0" applyNumberFormat="1" applyFill="1"/>
    <xf numFmtId="0" fontId="2" fillId="0" borderId="0" xfId="0" applyFont="1" applyAlignment="1">
      <alignment horizontal="right"/>
    </xf>
    <xf numFmtId="44" fontId="4" fillId="0" borderId="0" xfId="1" applyFont="1"/>
    <xf numFmtId="0" fontId="5" fillId="0" borderId="0" xfId="0" applyFont="1"/>
    <xf numFmtId="44" fontId="5" fillId="0" borderId="0" xfId="1" applyFont="1"/>
    <xf numFmtId="0" fontId="6" fillId="0" borderId="0" xfId="0" applyFont="1"/>
    <xf numFmtId="44" fontId="6" fillId="0" borderId="0" xfId="1" applyFont="1"/>
    <xf numFmtId="3" fontId="0" fillId="0" borderId="0" xfId="0" applyNumberFormat="1"/>
    <xf numFmtId="0" fontId="7" fillId="0" borderId="0" xfId="2"/>
    <xf numFmtId="0" fontId="2" fillId="0" borderId="0" xfId="0" applyFont="1"/>
    <xf numFmtId="0" fontId="8" fillId="0" borderId="0" xfId="0" applyFont="1"/>
    <xf numFmtId="44" fontId="0" fillId="0" borderId="0" xfId="1" applyFont="1" applyBorder="1"/>
    <xf numFmtId="39" fontId="0" fillId="0" borderId="0" xfId="1" applyNumberFormat="1" applyFont="1" applyBorder="1"/>
    <xf numFmtId="44" fontId="0" fillId="4" borderId="0" xfId="1" applyFont="1" applyFill="1" applyBorder="1"/>
    <xf numFmtId="0" fontId="5" fillId="0" borderId="0" xfId="1" applyNumberFormat="1" applyFont="1"/>
    <xf numFmtId="44" fontId="9" fillId="0" borderId="0" xfId="1" applyFont="1"/>
    <xf numFmtId="44" fontId="10" fillId="0" borderId="0" xfId="1" applyFont="1"/>
    <xf numFmtId="44" fontId="5" fillId="0" borderId="0" xfId="0" applyNumberFormat="1" applyFont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44" fontId="0" fillId="0" borderId="0" xfId="1" applyNumberFormat="1" applyFont="1"/>
    <xf numFmtId="0" fontId="5" fillId="0" borderId="0" xfId="0" applyFont="1" applyAlignment="1">
      <alignment horizontal="right"/>
    </xf>
    <xf numFmtId="0" fontId="0" fillId="0" borderId="2" xfId="1" applyNumberFormat="1" applyFont="1" applyBorder="1"/>
    <xf numFmtId="0" fontId="0" fillId="0" borderId="4" xfId="1" applyNumberFormat="1" applyFont="1" applyBorder="1"/>
    <xf numFmtId="44" fontId="0" fillId="0" borderId="5" xfId="1" applyFont="1" applyBorder="1"/>
    <xf numFmtId="0" fontId="0" fillId="0" borderId="6" xfId="1" applyNumberFormat="1" applyFont="1" applyBorder="1"/>
    <xf numFmtId="44" fontId="0" fillId="6" borderId="0" xfId="1" applyFont="1" applyFill="1"/>
    <xf numFmtId="44" fontId="11" fillId="2" borderId="0" xfId="1" applyFont="1" applyFill="1"/>
    <xf numFmtId="44" fontId="0" fillId="2" borderId="3" xfId="1" applyFont="1" applyFill="1" applyBorder="1"/>
    <xf numFmtId="0" fontId="0" fillId="2" borderId="0" xfId="0" applyFill="1"/>
    <xf numFmtId="0" fontId="0" fillId="2" borderId="4" xfId="1" applyNumberFormat="1" applyFont="1" applyFill="1" applyBorder="1"/>
    <xf numFmtId="0" fontId="0" fillId="2" borderId="0" xfId="1" applyNumberFormat="1" applyFont="1" applyFill="1"/>
    <xf numFmtId="44" fontId="12" fillId="6" borderId="0" xfId="0" applyNumberFormat="1" applyFont="1" applyFill="1"/>
    <xf numFmtId="44" fontId="5" fillId="5" borderId="0" xfId="0" applyNumberFormat="1" applyFont="1" applyFill="1"/>
    <xf numFmtId="44" fontId="3" fillId="0" borderId="0" xfId="0" applyNumberFormat="1" applyFont="1"/>
    <xf numFmtId="44" fontId="0" fillId="3" borderId="0" xfId="1" applyFont="1" applyFill="1" applyBorder="1"/>
    <xf numFmtId="44" fontId="0" fillId="0" borderId="7" xfId="1" applyFont="1" applyFill="1" applyBorder="1"/>
    <xf numFmtId="44" fontId="0" fillId="0" borderId="0" xfId="1" applyFont="1" applyFill="1"/>
    <xf numFmtId="44" fontId="1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andwatch.com/Boulder-County-Colorado-Farms-and-Ranches-for-sale/pid/3309959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16" zoomScale="130" zoomScaleNormal="130" workbookViewId="0">
      <selection activeCell="F38" sqref="F38"/>
    </sheetView>
  </sheetViews>
  <sheetFormatPr defaultRowHeight="15"/>
  <cols>
    <col min="1" max="1" width="26.85546875" customWidth="1"/>
    <col min="2" max="2" width="15.85546875" style="1" customWidth="1"/>
    <col min="3" max="3" width="12.5703125" bestFit="1" customWidth="1"/>
    <col min="6" max="6" width="21.140625" style="1" bestFit="1" customWidth="1"/>
    <col min="7" max="7" width="17.42578125" style="1" customWidth="1"/>
    <col min="8" max="8" width="20" style="1" bestFit="1" customWidth="1"/>
    <col min="9" max="9" width="25.140625" customWidth="1"/>
  </cols>
  <sheetData>
    <row r="1" spans="1:8">
      <c r="F1" s="1" t="s">
        <v>13</v>
      </c>
      <c r="G1" s="1" t="s">
        <v>15</v>
      </c>
      <c r="H1" s="1" t="s">
        <v>77</v>
      </c>
    </row>
    <row r="2" spans="1:8">
      <c r="A2" s="21" t="s">
        <v>78</v>
      </c>
      <c r="B2" s="1">
        <v>35000</v>
      </c>
      <c r="E2">
        <v>10</v>
      </c>
      <c r="F2" s="1">
        <f>55000*E2</f>
        <v>550000</v>
      </c>
      <c r="G2" s="1">
        <f>E2*B2</f>
        <v>350000</v>
      </c>
      <c r="H2" s="28">
        <f>G2/12</f>
        <v>29166.666666666668</v>
      </c>
    </row>
    <row r="3" spans="1:8">
      <c r="A3" t="s">
        <v>0</v>
      </c>
      <c r="B3" s="1">
        <f>B2+( B2* 20/100)</f>
        <v>42000</v>
      </c>
      <c r="F3" s="1">
        <f>66000*6</f>
        <v>396000</v>
      </c>
      <c r="G3" s="1">
        <f>H3</f>
        <v>3500</v>
      </c>
      <c r="H3" s="28">
        <f>B3/12</f>
        <v>3500</v>
      </c>
    </row>
    <row r="4" spans="1:8">
      <c r="A4" s="10" t="s">
        <v>71</v>
      </c>
      <c r="G4" s="1">
        <f>G2+G3</f>
        <v>353500</v>
      </c>
      <c r="H4" s="1">
        <f>H2+H3</f>
        <v>32666.666666666668</v>
      </c>
    </row>
    <row r="5" spans="1:8">
      <c r="A5" s="20" t="s">
        <v>1</v>
      </c>
      <c r="B5" s="1">
        <v>695000</v>
      </c>
      <c r="F5" s="1">
        <f>B5</f>
        <v>695000</v>
      </c>
      <c r="G5" s="1">
        <f>F5</f>
        <v>695000</v>
      </c>
    </row>
    <row r="6" spans="1:8">
      <c r="A6" t="s">
        <v>34</v>
      </c>
      <c r="B6" s="1">
        <f>B5/30+(4/100)</f>
        <v>23166.706666666669</v>
      </c>
    </row>
    <row r="7" spans="1:8">
      <c r="A7" t="s">
        <v>57</v>
      </c>
      <c r="B7" s="1">
        <f xml:space="preserve"> B6*(5/100)</f>
        <v>1158.3353333333334</v>
      </c>
    </row>
    <row r="8" spans="1:8">
      <c r="A8" t="s">
        <v>36</v>
      </c>
      <c r="B8" s="1">
        <f>( B6+B7)/12</f>
        <v>2027.0868333333335</v>
      </c>
    </row>
    <row r="9" spans="1:8">
      <c r="A9" t="s">
        <v>35</v>
      </c>
      <c r="B9" s="1">
        <v>100</v>
      </c>
      <c r="H9" s="1">
        <f>B8+B9</f>
        <v>2127.0868333333337</v>
      </c>
    </row>
    <row r="11" spans="1:8">
      <c r="A11" s="21" t="s">
        <v>58</v>
      </c>
      <c r="B11" s="38">
        <v>35000</v>
      </c>
      <c r="F11" s="1">
        <f>B11</f>
        <v>35000</v>
      </c>
      <c r="G11" s="1">
        <f>F11</f>
        <v>35000</v>
      </c>
    </row>
    <row r="13" spans="1:8">
      <c r="A13" s="21" t="s">
        <v>2</v>
      </c>
    </row>
    <row r="14" spans="1:8">
      <c r="A14" t="s">
        <v>3</v>
      </c>
      <c r="B14" s="38">
        <v>10000</v>
      </c>
      <c r="F14" s="1">
        <f>B14</f>
        <v>10000</v>
      </c>
      <c r="G14" s="1">
        <f>F14</f>
        <v>10000</v>
      </c>
    </row>
    <row r="15" spans="1:8">
      <c r="A15" t="s">
        <v>4</v>
      </c>
      <c r="B15" s="38">
        <v>1200</v>
      </c>
      <c r="F15" s="1">
        <f>B15</f>
        <v>1200</v>
      </c>
      <c r="H15" s="1">
        <v>120</v>
      </c>
    </row>
    <row r="16" spans="1:8">
      <c r="A16" t="s">
        <v>59</v>
      </c>
      <c r="B16" s="38">
        <v>1000</v>
      </c>
      <c r="G16" s="1">
        <v>10000</v>
      </c>
      <c r="H16" s="1">
        <v>120</v>
      </c>
    </row>
    <row r="17" spans="1:8">
      <c r="A17" t="s">
        <v>5</v>
      </c>
    </row>
    <row r="18" spans="1:8">
      <c r="A18" t="s">
        <v>6</v>
      </c>
      <c r="B18" s="38">
        <v>20000</v>
      </c>
      <c r="F18" s="1">
        <f>B18</f>
        <v>20000</v>
      </c>
      <c r="G18" s="1">
        <f>F18</f>
        <v>20000</v>
      </c>
    </row>
    <row r="20" spans="1:8">
      <c r="A20" s="21" t="s">
        <v>7</v>
      </c>
    </row>
    <row r="21" spans="1:8">
      <c r="A21" t="s">
        <v>8</v>
      </c>
      <c r="B21" s="38">
        <f>3*50000</f>
        <v>150000</v>
      </c>
      <c r="F21" s="1">
        <f>B21</f>
        <v>150000</v>
      </c>
      <c r="G21" s="1">
        <f>F21</f>
        <v>150000</v>
      </c>
      <c r="H21" s="1">
        <f>G21/(30)</f>
        <v>5000</v>
      </c>
    </row>
    <row r="22" spans="1:8">
      <c r="H22" s="1">
        <f>H21/12</f>
        <v>416.66666666666669</v>
      </c>
    </row>
    <row r="23" spans="1:8">
      <c r="A23" s="21" t="s">
        <v>9</v>
      </c>
      <c r="B23" s="38">
        <v>20000</v>
      </c>
      <c r="F23" s="1">
        <f>B23</f>
        <v>20000</v>
      </c>
      <c r="G23" s="1">
        <f>F23</f>
        <v>20000</v>
      </c>
    </row>
    <row r="24" spans="1:8">
      <c r="A24" t="s">
        <v>10</v>
      </c>
      <c r="B24" s="38">
        <v>10000</v>
      </c>
      <c r="F24" s="1">
        <f>B24</f>
        <v>10000</v>
      </c>
      <c r="G24" s="1">
        <f>F24</f>
        <v>10000</v>
      </c>
    </row>
    <row r="25" spans="1:8">
      <c r="A25" t="s">
        <v>11</v>
      </c>
      <c r="B25" s="38">
        <v>5000</v>
      </c>
      <c r="F25" s="1">
        <f>B25</f>
        <v>5000</v>
      </c>
      <c r="G25" s="1">
        <f>F25</f>
        <v>5000</v>
      </c>
    </row>
    <row r="27" spans="1:8">
      <c r="A27" s="21" t="s">
        <v>12</v>
      </c>
      <c r="B27" s="38">
        <v>15000</v>
      </c>
      <c r="F27" s="1">
        <f>B27</f>
        <v>15000</v>
      </c>
      <c r="G27" s="1">
        <f>F27/6</f>
        <v>2500</v>
      </c>
      <c r="H27" s="1">
        <f>F27/12</f>
        <v>1250</v>
      </c>
    </row>
    <row r="28" spans="1:8">
      <c r="A28" s="21"/>
    </row>
    <row r="29" spans="1:8">
      <c r="A29" s="21" t="s">
        <v>60</v>
      </c>
    </row>
    <row r="30" spans="1:8">
      <c r="A30" t="s">
        <v>19</v>
      </c>
      <c r="B30" s="38">
        <f>1000*4</f>
        <v>4000</v>
      </c>
      <c r="F30" s="1">
        <f>B30</f>
        <v>4000</v>
      </c>
      <c r="G30" s="1">
        <f>F30</f>
        <v>4000</v>
      </c>
    </row>
    <row r="31" spans="1:8">
      <c r="A31" t="s">
        <v>20</v>
      </c>
      <c r="B31" s="38">
        <v>5000</v>
      </c>
      <c r="F31" s="1">
        <f>B31</f>
        <v>5000</v>
      </c>
      <c r="G31" s="1">
        <f>F31</f>
        <v>5000</v>
      </c>
    </row>
    <row r="32" spans="1:8">
      <c r="A32" t="s">
        <v>18</v>
      </c>
      <c r="B32" s="1">
        <v>300</v>
      </c>
      <c r="F32" s="1">
        <f>B32</f>
        <v>300</v>
      </c>
      <c r="G32" s="1">
        <f>F32</f>
        <v>300</v>
      </c>
      <c r="H32" s="1">
        <v>300</v>
      </c>
    </row>
    <row r="33" spans="1:8">
      <c r="A33" t="s">
        <v>72</v>
      </c>
      <c r="B33" s="1">
        <v>500</v>
      </c>
      <c r="F33" s="1">
        <v>500</v>
      </c>
      <c r="G33" s="1">
        <v>500</v>
      </c>
      <c r="H33" s="1">
        <f>G33/12</f>
        <v>41.666666666666664</v>
      </c>
    </row>
    <row r="34" spans="1:8">
      <c r="A34" t="s">
        <v>32</v>
      </c>
      <c r="B34" s="1">
        <v>600</v>
      </c>
      <c r="F34" s="1">
        <v>600</v>
      </c>
      <c r="G34" s="1">
        <v>1000</v>
      </c>
      <c r="H34" s="1">
        <v>600</v>
      </c>
    </row>
    <row r="35" spans="1:8">
      <c r="A35" t="s">
        <v>73</v>
      </c>
      <c r="B35" s="38">
        <v>5000</v>
      </c>
      <c r="F35" s="1">
        <v>5000</v>
      </c>
      <c r="G35" s="1">
        <v>5000</v>
      </c>
      <c r="H35" s="1">
        <f>G35/12</f>
        <v>416.66666666666669</v>
      </c>
    </row>
    <row r="36" spans="1:8" ht="15.75">
      <c r="A36" t="s">
        <v>14</v>
      </c>
      <c r="B36" s="44">
        <f>B35+B31+B30+B27+B25+B24+B23+B21+B18+B16+B15+B11</f>
        <v>271200</v>
      </c>
      <c r="F36" s="27">
        <f>SUM(F2:F35)</f>
        <v>1922600</v>
      </c>
      <c r="G36" s="1">
        <f>SUM(G2:G35)</f>
        <v>1680300</v>
      </c>
      <c r="H36" s="1">
        <f>SUM(H2:H35)</f>
        <v>75725.420166666678</v>
      </c>
    </row>
    <row r="37" spans="1:8">
      <c r="A37" t="s">
        <v>16</v>
      </c>
      <c r="F37" s="1">
        <f>G36</f>
        <v>1680300</v>
      </c>
    </row>
    <row r="38" spans="1:8">
      <c r="A38" t="s">
        <v>17</v>
      </c>
      <c r="F38" s="1">
        <f>F36-F37</f>
        <v>242300</v>
      </c>
    </row>
    <row r="40" spans="1:8" s="17" customFormat="1" ht="19.5" customHeight="1">
      <c r="A40" s="17" t="str">
        <f>IF(H40 &gt;1,"In the Black","In the Red!!!!!")</f>
        <v>In the Black</v>
      </c>
      <c r="B40" s="18"/>
      <c r="F40" s="18"/>
      <c r="G40" s="18"/>
      <c r="H40" s="14">
        <f>H36</f>
        <v>75725.420166666678</v>
      </c>
    </row>
    <row r="41" spans="1:8" ht="18.75">
      <c r="A41" t="s">
        <v>76</v>
      </c>
      <c r="H41" s="16">
        <f>H40*8</f>
        <v>605803.36133333342</v>
      </c>
    </row>
  </sheetData>
  <hyperlinks>
    <hyperlink ref="A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H49" sqref="H49"/>
    </sheetView>
  </sheetViews>
  <sheetFormatPr defaultRowHeight="15"/>
  <cols>
    <col min="1" max="1" width="40.140625" customWidth="1"/>
    <col min="2" max="2" width="12.85546875" customWidth="1"/>
    <col min="3" max="3" width="13" customWidth="1"/>
    <col min="4" max="4" width="41.7109375" customWidth="1"/>
    <col min="5" max="5" width="9" customWidth="1"/>
    <col min="6" max="6" width="18" style="1" customWidth="1"/>
    <col min="7" max="7" width="9" style="5" customWidth="1"/>
    <col min="8" max="8" width="20" style="1" bestFit="1" customWidth="1"/>
  </cols>
  <sheetData>
    <row r="1" spans="1:9">
      <c r="A1" t="s">
        <v>88</v>
      </c>
      <c r="B1">
        <v>2016</v>
      </c>
      <c r="C1">
        <v>322226</v>
      </c>
    </row>
    <row r="4" spans="1:9">
      <c r="A4" t="s">
        <v>38</v>
      </c>
      <c r="B4" s="2">
        <f>'Build it'!H36</f>
        <v>75725.420166666678</v>
      </c>
      <c r="C4" s="2"/>
      <c r="D4" t="s">
        <v>82</v>
      </c>
      <c r="F4" s="39">
        <v>55</v>
      </c>
      <c r="G4" s="34"/>
      <c r="H4" s="40">
        <v>85</v>
      </c>
    </row>
    <row r="5" spans="1:9">
      <c r="B5" s="2"/>
      <c r="C5" s="2"/>
      <c r="D5" t="s">
        <v>79</v>
      </c>
      <c r="E5">
        <v>1</v>
      </c>
      <c r="F5" s="1">
        <f>F4*E5</f>
        <v>55</v>
      </c>
      <c r="G5" s="35">
        <v>1</v>
      </c>
      <c r="H5" s="36">
        <f>H4*G5</f>
        <v>85</v>
      </c>
    </row>
    <row r="6" spans="1:9">
      <c r="B6" s="2"/>
      <c r="C6" s="2"/>
      <c r="D6" t="s">
        <v>21</v>
      </c>
      <c r="E6" s="41">
        <v>1000</v>
      </c>
      <c r="G6" s="42">
        <v>1000</v>
      </c>
      <c r="H6" s="36"/>
    </row>
    <row r="7" spans="1:9">
      <c r="B7" s="2"/>
      <c r="C7" s="2"/>
      <c r="D7" t="s">
        <v>39</v>
      </c>
      <c r="F7" s="11">
        <f>F5*E6</f>
        <v>55000</v>
      </c>
      <c r="G7" s="35"/>
      <c r="H7" s="36">
        <f>H5*G6</f>
        <v>85000</v>
      </c>
    </row>
    <row r="8" spans="1:9">
      <c r="D8" t="s">
        <v>33</v>
      </c>
      <c r="F8" s="49">
        <f>F7/6</f>
        <v>9166.6666666666661</v>
      </c>
      <c r="G8" s="37"/>
      <c r="H8" s="48">
        <f>H7/6</f>
        <v>14166.666666666666</v>
      </c>
    </row>
    <row r="9" spans="1:9">
      <c r="D9" t="s">
        <v>80</v>
      </c>
      <c r="E9">
        <v>8</v>
      </c>
      <c r="F9" s="8">
        <f>F8*E9</f>
        <v>73333.333333333328</v>
      </c>
      <c r="G9" s="7">
        <v>8</v>
      </c>
      <c r="H9" s="47">
        <f>H8*G9</f>
        <v>113333.33333333333</v>
      </c>
    </row>
    <row r="10" spans="1:9">
      <c r="F10" s="8"/>
      <c r="G10" s="7"/>
      <c r="H10" s="47"/>
    </row>
    <row r="11" spans="1:9">
      <c r="F11" s="8"/>
      <c r="G11" s="7"/>
      <c r="H11" s="47"/>
    </row>
    <row r="13" spans="1:9">
      <c r="D13" t="s">
        <v>22</v>
      </c>
      <c r="F13" s="6">
        <v>10</v>
      </c>
      <c r="H13" s="6">
        <f>F13/2</f>
        <v>5</v>
      </c>
      <c r="I13" t="s">
        <v>75</v>
      </c>
    </row>
    <row r="14" spans="1:9">
      <c r="D14" t="s">
        <v>30</v>
      </c>
      <c r="E14" s="41">
        <v>60</v>
      </c>
      <c r="F14" s="1">
        <f>F13*E14</f>
        <v>600</v>
      </c>
      <c r="G14" s="43">
        <v>100</v>
      </c>
      <c r="H14" s="1">
        <f>H13*G14</f>
        <v>500</v>
      </c>
    </row>
    <row r="15" spans="1:9">
      <c r="D15" t="s">
        <v>37</v>
      </c>
      <c r="E15">
        <v>5</v>
      </c>
      <c r="F15" s="1">
        <f>F14*E15</f>
        <v>3000</v>
      </c>
      <c r="G15" s="5">
        <v>1</v>
      </c>
      <c r="H15" s="1">
        <f>H14*G15</f>
        <v>500</v>
      </c>
    </row>
    <row r="16" spans="1:9">
      <c r="D16" t="s">
        <v>31</v>
      </c>
      <c r="E16">
        <v>20</v>
      </c>
      <c r="F16" s="11">
        <f>F14*E16</f>
        <v>12000</v>
      </c>
      <c r="G16" s="5">
        <v>4</v>
      </c>
      <c r="H16" s="11">
        <f>H15*G16</f>
        <v>2000</v>
      </c>
    </row>
    <row r="17" spans="4:8">
      <c r="F17" s="8">
        <f>F16</f>
        <v>12000</v>
      </c>
      <c r="H17" s="8">
        <f>H16</f>
        <v>2000</v>
      </c>
    </row>
    <row r="18" spans="4:8" hidden="1">
      <c r="D18" s="31" t="s">
        <v>27</v>
      </c>
      <c r="E18" s="3"/>
      <c r="F18" s="23"/>
      <c r="G18" s="7"/>
    </row>
    <row r="19" spans="4:8" hidden="1">
      <c r="D19" s="3"/>
      <c r="E19" s="3"/>
      <c r="F19" s="23"/>
      <c r="G19" s="7"/>
    </row>
    <row r="20" spans="4:8" hidden="1">
      <c r="D20" s="30" t="s">
        <v>28</v>
      </c>
      <c r="E20" s="3"/>
      <c r="F20" s="23"/>
      <c r="G20" s="7"/>
    </row>
    <row r="21" spans="4:8" hidden="1">
      <c r="D21" s="30" t="s">
        <v>23</v>
      </c>
      <c r="E21" s="3">
        <v>20</v>
      </c>
      <c r="F21" s="24"/>
      <c r="G21" s="7"/>
    </row>
    <row r="22" spans="4:8" hidden="1">
      <c r="D22" s="30" t="s">
        <v>24</v>
      </c>
      <c r="E22" s="3"/>
      <c r="F22" s="23">
        <v>10</v>
      </c>
      <c r="G22" s="7"/>
    </row>
    <row r="23" spans="4:8" hidden="1">
      <c r="D23" s="3"/>
      <c r="E23" s="3"/>
      <c r="F23" s="25">
        <f>E21*F22/2</f>
        <v>100</v>
      </c>
      <c r="G23" s="7"/>
    </row>
    <row r="24" spans="4:8" hidden="1">
      <c r="D24" s="3"/>
      <c r="E24" s="3"/>
      <c r="F24" s="23"/>
      <c r="G24" s="7"/>
    </row>
    <row r="25" spans="4:8" hidden="1">
      <c r="D25" s="30" t="s">
        <v>29</v>
      </c>
      <c r="E25" s="3"/>
      <c r="F25" s="23"/>
      <c r="G25" s="7"/>
    </row>
    <row r="26" spans="4:8" hidden="1">
      <c r="D26" s="30" t="s">
        <v>23</v>
      </c>
      <c r="E26" s="3">
        <v>20</v>
      </c>
      <c r="F26" s="24"/>
      <c r="G26" s="7"/>
    </row>
    <row r="27" spans="4:8" hidden="1">
      <c r="D27" s="30" t="s">
        <v>24</v>
      </c>
      <c r="E27" s="3"/>
      <c r="F27" s="23">
        <v>10</v>
      </c>
      <c r="G27" s="7"/>
    </row>
    <row r="28" spans="4:8" hidden="1">
      <c r="D28" s="3"/>
      <c r="E28" s="3"/>
      <c r="F28" s="25">
        <f>E26*F27/2</f>
        <v>100</v>
      </c>
      <c r="G28" s="7"/>
    </row>
    <row r="29" spans="4:8" hidden="1">
      <c r="D29" s="3"/>
      <c r="E29" s="3"/>
      <c r="F29" s="23"/>
      <c r="G29" s="7"/>
    </row>
    <row r="30" spans="4:8" hidden="1">
      <c r="D30" s="30" t="s">
        <v>25</v>
      </c>
      <c r="E30" s="3"/>
      <c r="F30" s="23"/>
      <c r="G30" s="7"/>
    </row>
    <row r="31" spans="4:8" hidden="1">
      <c r="D31" s="30" t="s">
        <v>23</v>
      </c>
      <c r="E31" s="3">
        <v>20</v>
      </c>
      <c r="F31" s="24"/>
      <c r="G31" s="7"/>
    </row>
    <row r="32" spans="4:8" hidden="1">
      <c r="D32" s="30" t="s">
        <v>24</v>
      </c>
      <c r="E32" s="3"/>
      <c r="F32" s="23">
        <v>10</v>
      </c>
      <c r="G32" s="7"/>
    </row>
    <row r="33" spans="4:8" hidden="1">
      <c r="D33" s="3"/>
      <c r="E33" s="3"/>
      <c r="F33" s="25">
        <f>E31*F32/2</f>
        <v>100</v>
      </c>
      <c r="G33" s="7"/>
    </row>
    <row r="34" spans="4:8" hidden="1">
      <c r="D34" s="3"/>
      <c r="E34" s="3"/>
      <c r="F34" s="23"/>
      <c r="G34" s="7"/>
    </row>
    <row r="35" spans="4:8" hidden="1">
      <c r="D35" s="30" t="s">
        <v>26</v>
      </c>
      <c r="E35" s="3"/>
      <c r="F35" s="23"/>
      <c r="G35" s="7"/>
    </row>
    <row r="36" spans="4:8" hidden="1">
      <c r="D36" s="30" t="s">
        <v>23</v>
      </c>
      <c r="E36" s="3">
        <v>20</v>
      </c>
      <c r="F36" s="24"/>
      <c r="G36" s="7"/>
    </row>
    <row r="37" spans="4:8" hidden="1">
      <c r="D37" s="30" t="s">
        <v>24</v>
      </c>
      <c r="E37" s="3"/>
      <c r="F37" s="23">
        <v>10</v>
      </c>
      <c r="G37" s="7"/>
    </row>
    <row r="38" spans="4:8" hidden="1">
      <c r="D38" s="3"/>
      <c r="E38" s="3"/>
      <c r="F38" s="23">
        <f>E36*F37/2</f>
        <v>100</v>
      </c>
      <c r="G38" s="7"/>
    </row>
    <row r="39" spans="4:8" hidden="1">
      <c r="D39" s="3"/>
      <c r="E39" s="3"/>
      <c r="F39" s="23">
        <f>SUM(F23,F28,F33,F38)</f>
        <v>400</v>
      </c>
      <c r="G39" s="7"/>
    </row>
    <row r="40" spans="4:8">
      <c r="D40" s="4" t="s">
        <v>74</v>
      </c>
      <c r="F40" s="11">
        <f>F39*4</f>
        <v>1600</v>
      </c>
      <c r="H40" s="8">
        <f>F40</f>
        <v>1600</v>
      </c>
    </row>
    <row r="42" spans="4:8">
      <c r="D42" t="s">
        <v>81</v>
      </c>
      <c r="F42" s="11">
        <v>0</v>
      </c>
      <c r="H42" s="8">
        <v>0</v>
      </c>
    </row>
    <row r="44" spans="4:8">
      <c r="D44" s="10" t="s">
        <v>83</v>
      </c>
      <c r="E44">
        <v>8</v>
      </c>
      <c r="F44" s="1">
        <f>F49*E44</f>
        <v>255796.63866666658</v>
      </c>
    </row>
    <row r="45" spans="4:8">
      <c r="D45" t="s">
        <v>85</v>
      </c>
      <c r="F45" s="6">
        <v>30</v>
      </c>
    </row>
    <row r="46" spans="4:8">
      <c r="D46" t="s">
        <v>84</v>
      </c>
      <c r="E46" s="41">
        <v>80</v>
      </c>
      <c r="F46" s="8">
        <f>F45*E46</f>
        <v>2400</v>
      </c>
    </row>
    <row r="47" spans="4:8">
      <c r="D47" s="10" t="s">
        <v>86</v>
      </c>
      <c r="E47">
        <v>4</v>
      </c>
      <c r="F47" s="50">
        <f>F46*E47</f>
        <v>9600</v>
      </c>
    </row>
    <row r="48" spans="4:8">
      <c r="F48" s="32">
        <f>SUM(F9,F40,F42, F16,F8, H17, F47)</f>
        <v>107700</v>
      </c>
      <c r="H48" s="1">
        <f>SUM(H42,H40,F17,F47,H17,H9)</f>
        <v>138533.33333333331</v>
      </c>
    </row>
    <row r="49" spans="1:12" ht="18.75">
      <c r="A49" s="15" t="s">
        <v>87</v>
      </c>
      <c r="B49" s="29">
        <f>B4</f>
        <v>75725.420166666678</v>
      </c>
      <c r="C49" s="15"/>
      <c r="D49" s="33" t="str">
        <f>IF(F49&gt;1," In the Black","RED")</f>
        <v xml:space="preserve"> In the Black</v>
      </c>
      <c r="E49" s="15"/>
      <c r="F49" s="16">
        <f>F48-B49</f>
        <v>31974.579833333322</v>
      </c>
      <c r="G49" s="26"/>
      <c r="H49" s="16">
        <f>H48-B49</f>
        <v>62807.913166666636</v>
      </c>
      <c r="I49" s="15"/>
      <c r="J49" s="15"/>
      <c r="K49" s="15"/>
      <c r="L4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5"/>
  <cols>
    <col min="1" max="1" width="22.5703125" customWidth="1"/>
    <col min="2" max="2" width="18.140625" customWidth="1"/>
  </cols>
  <sheetData>
    <row r="1" spans="1:2" ht="15.75">
      <c r="A1" s="22" t="s">
        <v>62</v>
      </c>
    </row>
    <row r="2" spans="1:2" ht="18.75">
      <c r="A2" s="22" t="s">
        <v>69</v>
      </c>
      <c r="B2" s="45">
        <f>'Run it'!H49+'Build it'!H4</f>
        <v>95474.579833333308</v>
      </c>
    </row>
    <row r="3" spans="1:2">
      <c r="A3" t="s">
        <v>63</v>
      </c>
      <c r="B3" s="46">
        <f>'Build it'!H9</f>
        <v>2127.0868333333337</v>
      </c>
    </row>
    <row r="4" spans="1:2">
      <c r="A4" t="s">
        <v>70</v>
      </c>
      <c r="B4" s="46">
        <f>'Build it'!B36/30</f>
        <v>9040</v>
      </c>
    </row>
    <row r="5" spans="1:2">
      <c r="A5" t="s">
        <v>64</v>
      </c>
      <c r="B5" s="46">
        <f>'Build it'!B35</f>
        <v>5000</v>
      </c>
    </row>
    <row r="6" spans="1:2">
      <c r="A6" t="s">
        <v>65</v>
      </c>
      <c r="B6" s="46">
        <f>B2*3.2%</f>
        <v>3055.1865546666659</v>
      </c>
    </row>
    <row r="7" spans="1:2">
      <c r="A7" t="s">
        <v>66</v>
      </c>
      <c r="B7" s="46">
        <f>B2*7.14%</f>
        <v>6816.8850000999973</v>
      </c>
    </row>
    <row r="8" spans="1:2">
      <c r="A8" t="s">
        <v>67</v>
      </c>
      <c r="B8" s="46">
        <f>B2*9%</f>
        <v>8592.7121849999967</v>
      </c>
    </row>
    <row r="9" spans="1:2">
      <c r="A9" t="s">
        <v>68</v>
      </c>
      <c r="B9" s="46">
        <f>'Build it'!H4</f>
        <v>32666.666666666668</v>
      </c>
    </row>
    <row r="10" spans="1:2">
      <c r="A10" t="s">
        <v>61</v>
      </c>
      <c r="B10" s="46">
        <f>'Build it'!H33</f>
        <v>41.666666666666664</v>
      </c>
    </row>
    <row r="11" spans="1:2">
      <c r="B11" s="2">
        <f>B2-SUM(B3:B10)</f>
        <v>28134.375926899971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119.85546875" customWidth="1"/>
    <col min="2" max="2" width="14.5703125" customWidth="1"/>
  </cols>
  <sheetData>
    <row r="1" spans="1:2">
      <c r="A1" t="s">
        <v>56</v>
      </c>
      <c r="B1" s="19">
        <v>695000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topLeftCell="A13" workbookViewId="0">
      <selection activeCell="C30" sqref="C30"/>
    </sheetView>
  </sheetViews>
  <sheetFormatPr defaultRowHeight="15"/>
  <cols>
    <col min="1" max="1" width="35.42578125" customWidth="1"/>
    <col min="2" max="2" width="16.140625" customWidth="1"/>
    <col min="3" max="3" width="13.85546875" style="1" customWidth="1"/>
  </cols>
  <sheetData>
    <row r="1" spans="1:7">
      <c r="A1" t="s">
        <v>40</v>
      </c>
    </row>
    <row r="3" spans="1:7">
      <c r="A3" s="13" t="s">
        <v>41</v>
      </c>
    </row>
    <row r="4" spans="1:7">
      <c r="A4" s="10"/>
    </row>
    <row r="5" spans="1:7">
      <c r="A5" s="13" t="s">
        <v>42</v>
      </c>
    </row>
    <row r="6" spans="1:7">
      <c r="A6" s="10" t="s">
        <v>43</v>
      </c>
      <c r="B6">
        <v>18</v>
      </c>
    </row>
    <row r="7" spans="1:7">
      <c r="A7" s="10" t="s">
        <v>44</v>
      </c>
      <c r="C7" s="1">
        <v>45</v>
      </c>
    </row>
    <row r="8" spans="1:7">
      <c r="A8" s="10"/>
      <c r="C8" s="2">
        <f>B6*C7</f>
        <v>810</v>
      </c>
    </row>
    <row r="9" spans="1:7">
      <c r="A9" s="10" t="s">
        <v>53</v>
      </c>
      <c r="C9" s="11">
        <v>121.5</v>
      </c>
    </row>
    <row r="10" spans="1:7">
      <c r="A10" s="10"/>
    </row>
    <row r="11" spans="1:7">
      <c r="A11" s="13" t="s">
        <v>45</v>
      </c>
    </row>
    <row r="12" spans="1:7">
      <c r="A12" s="10" t="s">
        <v>46</v>
      </c>
      <c r="B12">
        <v>15</v>
      </c>
    </row>
    <row r="13" spans="1:7">
      <c r="A13" s="10" t="s">
        <v>44</v>
      </c>
      <c r="C13" s="1">
        <v>45</v>
      </c>
    </row>
    <row r="14" spans="1:7">
      <c r="A14" s="10"/>
      <c r="C14" s="2">
        <f>B12*C13</f>
        <v>675</v>
      </c>
      <c r="G14" t="s">
        <v>90</v>
      </c>
    </row>
    <row r="15" spans="1:7">
      <c r="A15" s="10" t="s">
        <v>53</v>
      </c>
      <c r="C15" s="12">
        <v>101.25</v>
      </c>
    </row>
    <row r="16" spans="1:7">
      <c r="A16" s="10"/>
      <c r="G16" t="s">
        <v>89</v>
      </c>
    </row>
    <row r="17" spans="1:4">
      <c r="A17" s="13" t="s">
        <v>50</v>
      </c>
    </row>
    <row r="18" spans="1:4">
      <c r="A18" s="10"/>
    </row>
    <row r="19" spans="1:4">
      <c r="A19" s="10" t="s">
        <v>51</v>
      </c>
      <c r="B19">
        <v>645</v>
      </c>
    </row>
    <row r="20" spans="1:4">
      <c r="A20" s="10" t="s">
        <v>52</v>
      </c>
      <c r="C20" s="1">
        <v>35</v>
      </c>
    </row>
    <row r="21" spans="1:4">
      <c r="A21" s="10"/>
      <c r="C21" s="2">
        <f>B19*C20</f>
        <v>22575</v>
      </c>
    </row>
    <row r="22" spans="1:4">
      <c r="A22" s="10" t="s">
        <v>53</v>
      </c>
      <c r="C22" s="12">
        <v>1260</v>
      </c>
      <c r="D22" t="s">
        <v>91</v>
      </c>
    </row>
    <row r="23" spans="1:4">
      <c r="A23" s="10" t="s">
        <v>54</v>
      </c>
      <c r="B23" s="2"/>
      <c r="C23" s="9">
        <f>C21-C22</f>
        <v>21315</v>
      </c>
    </row>
    <row r="25" spans="1:4">
      <c r="A25" s="13" t="s">
        <v>47</v>
      </c>
    </row>
    <row r="26" spans="1:4">
      <c r="A26" s="10" t="s">
        <v>48</v>
      </c>
      <c r="C26" s="1">
        <v>35</v>
      </c>
    </row>
    <row r="27" spans="1:4">
      <c r="A27" s="10" t="s">
        <v>55</v>
      </c>
      <c r="C27" s="1">
        <v>60</v>
      </c>
    </row>
    <row r="28" spans="1:4">
      <c r="A28" s="10" t="s">
        <v>49</v>
      </c>
      <c r="C28" s="11">
        <f>C27*45</f>
        <v>2700</v>
      </c>
    </row>
    <row r="29" spans="1:4">
      <c r="A29" s="10"/>
    </row>
    <row r="30" spans="1:4">
      <c r="C30" s="1">
        <f>SUM(C9,C15,C22,C28)</f>
        <v>4182.75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 it</vt:lpstr>
      <vt:lpstr>Run it</vt:lpstr>
      <vt:lpstr>Accounts </vt:lpstr>
      <vt:lpstr>Links and internet sites</vt:lpstr>
      <vt:lpstr>Additional EventsServices</vt:lpstr>
    </vt:vector>
  </TitlesOfParts>
  <Company>Quantum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Forry</dc:creator>
  <cp:lastModifiedBy>Chuck</cp:lastModifiedBy>
  <dcterms:created xsi:type="dcterms:W3CDTF">2018-04-06T15:10:23Z</dcterms:created>
  <dcterms:modified xsi:type="dcterms:W3CDTF">2018-04-08T16:19:24Z</dcterms:modified>
</cp:coreProperties>
</file>