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CC645924-B95E-4A71-BAB6-2A5ADE6A0F6D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0" i="7" l="1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J3" i="6"/>
  <c r="I3" i="6"/>
  <c r="H3" i="6"/>
</calcChain>
</file>

<file path=xl/sharedStrings.xml><?xml version="1.0" encoding="utf-8"?>
<sst xmlns="http://schemas.openxmlformats.org/spreadsheetml/2006/main" count="2434" uniqueCount="1110">
  <si>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</si>
  <si>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</si>
  <si>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</si>
  <si>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</si>
  <si>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</si>
  <si>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</si>
  <si>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</si>
  <si>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</si>
  <si>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</si>
  <si>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</si>
  <si>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</si>
  <si>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</si>
  <si>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</si>
  <si>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</si>
  <si>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</si>
  <si>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</si>
  <si>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</si>
  <si>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</si>
  <si>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</si>
  <si>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</si>
  <si>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</si>
  <si>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</si>
  <si>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</si>
  <si>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</si>
  <si>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</si>
  <si>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</si>
  <si>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</si>
  <si>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</si>
  <si>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</si>
  <si>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</si>
  <si>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</si>
  <si>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</si>
  <si>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</si>
  <si>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</si>
  <si>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</si>
  <si>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</si>
  <si>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</si>
  <si>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</si>
  <si>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</si>
  <si>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</si>
  <si>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</si>
  <si>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</si>
  <si>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</si>
  <si>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</si>
  <si>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</si>
  <si>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</si>
  <si>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</si>
  <si>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</si>
  <si>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</si>
  <si>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</si>
  <si>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</si>
  <si>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</si>
  <si>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</si>
  <si>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</si>
  <si>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</si>
  <si>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</si>
  <si>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</si>
  <si>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</si>
  <si>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</si>
  <si>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</si>
  <si>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</si>
  <si>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</si>
  <si>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</si>
  <si>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</si>
  <si>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</si>
  <si>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</si>
  <si>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</si>
  <si>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</si>
  <si>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</si>
  <si>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</si>
  <si>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</si>
  <si>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</si>
  <si>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</si>
  <si>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</si>
  <si>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</si>
  <si>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</si>
  <si>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</si>
  <si>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</si>
  <si>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</si>
  <si>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</si>
  <si>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</si>
  <si>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</si>
  <si>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</si>
  <si>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</si>
  <si>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</si>
  <si>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</si>
  <si>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</si>
  <si>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</si>
  <si>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</si>
  <si>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</si>
  <si>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</si>
  <si>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</si>
  <si>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</si>
  <si>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</si>
  <si>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</si>
  <si>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</si>
  <si>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</si>
  <si>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</si>
  <si>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</si>
  <si>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</si>
  <si>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</si>
  <si>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</si>
  <si>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</si>
  <si>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</si>
  <si>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</si>
  <si>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</si>
  <si>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</si>
  <si>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</si>
  <si>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</si>
  <si>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</si>
  <si>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</si>
  <si>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</si>
  <si>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</si>
  <si>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</si>
  <si>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</si>
  <si>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</si>
  <si>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</si>
  <si>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</si>
  <si>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</si>
  <si>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</si>
  <si>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</si>
  <si>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</si>
  <si>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</si>
  <si>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</si>
  <si>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</si>
  <si>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</si>
  <si>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</si>
  <si>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</si>
  <si>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</si>
  <si>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</si>
  <si>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</si>
  <si>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</si>
  <si>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</si>
  <si>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</si>
  <si>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</si>
  <si>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</si>
  <si>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</si>
  <si>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</si>
  <si>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</si>
  <si>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</si>
  <si>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</si>
  <si>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</si>
  <si>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</si>
  <si>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</si>
  <si>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</si>
  <si>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</si>
  <si>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</si>
  <si>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</si>
  <si>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</si>
  <si>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</si>
  <si>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</si>
  <si>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</si>
  <si>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</si>
  <si>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</si>
  <si>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</si>
  <si>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</si>
  <si>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</si>
  <si>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</si>
  <si>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</si>
  <si>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</si>
  <si>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</si>
  <si>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</si>
  <si>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</si>
  <si>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</si>
  <si>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</si>
  <si>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</si>
  <si>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</si>
  <si>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</si>
  <si>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</si>
  <si>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</si>
  <si>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</si>
  <si>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</si>
  <si>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</si>
  <si>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</si>
  <si>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</si>
  <si>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</si>
  <si>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</si>
  <si>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</si>
  <si>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</si>
  <si>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</si>
  <si>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</si>
  <si>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</si>
  <si>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</si>
  <si>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</si>
  <si>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</si>
  <si>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</si>
  <si>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</si>
  <si>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</si>
  <si>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</si>
  <si>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</si>
  <si>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</si>
  <si>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</si>
  <si>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</si>
  <si>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</si>
  <si>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</si>
  <si>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</si>
  <si>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</si>
  <si>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</si>
  <si>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</si>
  <si>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</si>
  <si>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</si>
  <si>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</si>
  <si>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</si>
  <si>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</si>
  <si>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</si>
  <si>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</si>
  <si>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</si>
  <si>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</si>
  <si>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</si>
  <si>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</si>
  <si>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</si>
  <si>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</si>
  <si>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</si>
  <si>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</si>
  <si>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</si>
  <si>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</si>
  <si>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</si>
  <si>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</si>
  <si>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</si>
  <si>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</si>
  <si>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</si>
  <si>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</si>
  <si>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</si>
  <si>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</si>
  <si>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</si>
  <si>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</si>
  <si>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</si>
  <si>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</si>
  <si>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</si>
  <si>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</si>
  <si>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</si>
  <si>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</si>
  <si>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</si>
  <si>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</si>
  <si>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</si>
  <si>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</si>
  <si>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</si>
  <si>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</si>
  <si>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</si>
  <si>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</si>
  <si>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</si>
  <si>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</si>
  <si>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</si>
  <si>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</si>
  <si>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</si>
  <si>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</si>
  <si>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</si>
  <si>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</si>
  <si>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</si>
  <si>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</si>
  <si>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</si>
  <si>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</si>
  <si>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</si>
  <si>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</si>
  <si>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</si>
  <si>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</si>
  <si>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</si>
  <si>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</si>
  <si>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</si>
  <si>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</si>
  <si>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</si>
  <si>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</si>
  <si>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</si>
  <si>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</si>
  <si>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</si>
  <si>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</si>
  <si>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</si>
  <si>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</si>
  <si>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</si>
  <si>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</si>
  <si>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</si>
  <si>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</si>
  <si>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</si>
  <si>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</si>
  <si>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</si>
  <si>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</si>
  <si>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</si>
  <si>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</si>
  <si>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</si>
  <si>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</si>
  <si>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</si>
  <si>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</si>
  <si>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</si>
  <si>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</si>
  <si>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</si>
  <si>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</si>
  <si>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</si>
  <si>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</si>
  <si>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</si>
  <si>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</si>
  <si>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</si>
  <si>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</si>
  <si>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</si>
  <si>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</si>
  <si>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</si>
  <si>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</si>
  <si>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</si>
  <si>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</si>
  <si>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</si>
  <si>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</si>
  <si>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</si>
  <si>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</si>
  <si>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</si>
  <si>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</si>
  <si>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</si>
  <si>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</si>
  <si>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</si>
  <si>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</si>
  <si>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</si>
  <si>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</si>
  <si>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</si>
  <si>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</si>
  <si>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</si>
  <si>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</si>
  <si>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</si>
  <si>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</si>
  <si>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</si>
  <si>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</si>
  <si>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</si>
  <si>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</si>
  <si>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</si>
  <si>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</si>
  <si>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</si>
  <si>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</si>
  <si>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</si>
  <si>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</si>
  <si>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</si>
  <si>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</si>
  <si>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</si>
  <si>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</si>
  <si>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</si>
  <si>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</si>
  <si>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</si>
  <si>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</si>
  <si>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</si>
  <si>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</si>
  <si>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</si>
  <si>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</si>
  <si>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</si>
  <si>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</si>
  <si>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</si>
  <si>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</si>
  <si>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</si>
  <si>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</si>
  <si>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</si>
  <si>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</si>
  <si>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</si>
  <si>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</si>
  <si>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</si>
  <si>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</si>
  <si>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</si>
  <si>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</si>
  <si>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</si>
  <si>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</si>
  <si>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</si>
  <si>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</si>
  <si>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</si>
  <si>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</si>
  <si>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</si>
  <si>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</si>
  <si>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</si>
  <si>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</si>
  <si>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</si>
  <si>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</si>
  <si>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</si>
  <si>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</si>
  <si>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</si>
  <si>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</si>
  <si>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</si>
  <si>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</si>
  <si>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</si>
  <si>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</si>
  <si>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</si>
  <si>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</si>
  <si>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</si>
  <si>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</si>
  <si>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</si>
  <si>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</si>
  <si>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</si>
  <si>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</si>
  <si>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</si>
  <si>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</si>
  <si>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</si>
  <si>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</si>
  <si>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</si>
  <si>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</si>
  <si>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</si>
  <si>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</si>
  <si>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</si>
  <si>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</si>
  <si>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</si>
  <si>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</si>
  <si>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</si>
  <si>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</si>
  <si>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</si>
  <si>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</si>
  <si>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</si>
  <si>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</si>
  <si>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</si>
  <si>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</si>
  <si>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</si>
  <si>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</si>
  <si>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</si>
  <si>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</si>
  <si>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</si>
  <si>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</si>
  <si>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</si>
  <si>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</si>
  <si>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</si>
  <si>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</si>
  <si>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</si>
  <si>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</si>
  <si>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</si>
  <si>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</si>
  <si>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</si>
  <si>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</si>
  <si>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</si>
  <si>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</si>
  <si>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</si>
  <si>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</si>
  <si>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</si>
  <si>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</si>
  <si>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</si>
  <si>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</si>
  <si>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</si>
  <si>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</si>
  <si>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</si>
  <si>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</si>
  <si>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</si>
  <si>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</si>
  <si>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</si>
  <si>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</si>
  <si>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</si>
  <si>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</si>
  <si>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</si>
  <si>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</si>
  <si>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</si>
  <si>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</si>
  <si>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</si>
  <si>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</si>
  <si>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</si>
  <si>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</si>
  <si>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</si>
  <si>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</si>
  <si>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</si>
  <si>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</si>
  <si>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</si>
  <si>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</si>
  <si>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</si>
  <si>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</si>
  <si>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</si>
  <si>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</si>
  <si>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</si>
  <si>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</si>
  <si>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</si>
  <si>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</si>
  <si>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</si>
  <si>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</si>
  <si>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</si>
  <si>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</si>
  <si>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</si>
  <si>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</si>
  <si>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</si>
  <si>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</si>
  <si>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</si>
  <si>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</si>
  <si>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</si>
  <si>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</si>
  <si>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</si>
  <si>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</si>
  <si>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</si>
  <si>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</si>
  <si>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</si>
  <si>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</si>
  <si>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</si>
  <si>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</si>
  <si>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</si>
  <si>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</si>
  <si>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</si>
  <si>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</si>
  <si>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</si>
  <si>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</si>
  <si>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</si>
  <si>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</si>
  <si>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</si>
  <si>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</si>
  <si>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</si>
  <si>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</si>
  <si>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</si>
  <si>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</si>
  <si>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</si>
  <si>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</si>
  <si>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</si>
  <si>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</si>
  <si>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</si>
  <si>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</si>
  <si>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</si>
  <si>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</si>
  <si>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</si>
  <si>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</si>
  <si>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</si>
  <si>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</si>
  <si>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</si>
  <si>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</si>
  <si>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</si>
  <si>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</si>
  <si>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</si>
  <si>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</si>
  <si>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</si>
  <si>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</si>
  <si>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</si>
  <si>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</si>
  <si>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</si>
  <si>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</si>
  <si>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</si>
  <si>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</si>
  <si>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</si>
  <si>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</si>
  <si>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</si>
  <si>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</si>
  <si>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</si>
  <si>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</si>
  <si>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</si>
  <si>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</si>
  <si>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</si>
  <si>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</si>
  <si>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</si>
  <si>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</si>
  <si>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</si>
  <si>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</si>
  <si>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</si>
  <si>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</si>
  <si>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</si>
  <si>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</si>
  <si>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</si>
  <si>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</si>
  <si>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</si>
  <si>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</si>
  <si>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</si>
  <si>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</si>
  <si>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</si>
  <si>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</si>
  <si>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</si>
  <si>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</si>
  <si>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</si>
  <si>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</si>
  <si>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</si>
  <si>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</si>
  <si>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</si>
  <si>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</si>
  <si>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</si>
  <si>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</si>
  <si>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</si>
  <si>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</si>
  <si>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</si>
  <si>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</si>
  <si>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</si>
  <si>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</si>
  <si>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</si>
  <si>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</si>
  <si>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</si>
  <si>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</si>
  <si>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</si>
  <si>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</si>
  <si>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</si>
  <si>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</si>
  <si>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</si>
  <si>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</si>
  <si>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</si>
  <si>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</si>
  <si>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</si>
  <si>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</si>
  <si>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</si>
  <si>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</si>
  <si>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</si>
  <si>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</si>
  <si>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</si>
  <si>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</si>
  <si>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</si>
  <si>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</si>
  <si>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</si>
  <si>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</si>
  <si>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</si>
  <si>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</si>
  <si>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</si>
  <si>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</si>
  <si>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</si>
  <si>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</si>
  <si>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</si>
  <si>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</si>
  <si>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</si>
  <si>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</si>
  <si>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</si>
  <si>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</si>
  <si>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</si>
  <si>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</si>
  <si>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</si>
  <si>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</si>
  <si>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</si>
  <si>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</si>
  <si>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</si>
  <si>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</si>
  <si>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</si>
  <si>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</si>
  <si>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</si>
  <si>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</si>
  <si>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</si>
  <si>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</si>
  <si>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</si>
  <si>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</si>
  <si>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</si>
  <si>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</si>
  <si>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</si>
  <si>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</si>
  <si>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</si>
  <si>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</si>
  <si>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</si>
  <si>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</si>
  <si>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</si>
  <si>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</si>
  <si>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</si>
  <si>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</si>
  <si>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</si>
  <si>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</si>
  <si>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</si>
  <si>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</si>
  <si>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</si>
  <si>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</si>
  <si>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</si>
  <si>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</si>
  <si>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</si>
  <si>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</si>
  <si>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</si>
  <si>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</si>
  <si>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</si>
  <si>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</si>
  <si>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</si>
  <si>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</si>
  <si>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</si>
  <si>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</si>
  <si>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</si>
  <si>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</si>
  <si>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</si>
  <si>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</si>
  <si>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</si>
  <si>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</si>
  <si>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</si>
  <si>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</si>
  <si>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</si>
  <si>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</si>
  <si>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</si>
  <si>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</si>
  <si>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</si>
  <si>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</si>
  <si>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</si>
  <si>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</si>
  <si>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</si>
  <si>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</si>
  <si>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</si>
  <si>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</si>
  <si>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</si>
  <si>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</si>
  <si>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</si>
  <si>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</si>
  <si>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</si>
  <si>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</si>
  <si>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</si>
  <si>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</si>
  <si>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</si>
  <si>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</si>
  <si>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</si>
  <si>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</si>
  <si>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</si>
  <si>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</si>
  <si>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</si>
  <si>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</si>
  <si>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</si>
  <si>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</si>
  <si>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</si>
  <si>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</si>
  <si>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</si>
  <si>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</si>
  <si>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</si>
  <si>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</si>
  <si>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</si>
  <si>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</si>
  <si>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</si>
  <si>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</si>
  <si>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</si>
  <si>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</si>
  <si>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</si>
  <si>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</si>
  <si>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</si>
  <si>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</si>
  <si>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</si>
  <si>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</si>
  <si>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</si>
  <si>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</si>
  <si>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</si>
  <si>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</si>
  <si>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</si>
  <si>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</si>
  <si>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</si>
  <si>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</si>
  <si>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</si>
  <si>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</si>
  <si>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</si>
  <si>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</si>
  <si>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</si>
  <si>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</si>
  <si>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</si>
  <si>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</si>
  <si>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</si>
  <si>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</si>
  <si>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</si>
  <si>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</si>
  <si>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</si>
  <si>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</si>
  <si>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</si>
  <si>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</si>
  <si>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</si>
  <si>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</si>
  <si>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</si>
  <si>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</si>
  <si>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</si>
  <si>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</si>
  <si>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</si>
  <si>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</si>
  <si>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</si>
  <si>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</si>
  <si>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</si>
  <si>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</si>
  <si>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</si>
  <si>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</si>
  <si>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</si>
  <si>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</si>
  <si>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</si>
  <si>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</si>
  <si>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</si>
  <si>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</si>
  <si>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</si>
  <si>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</si>
  <si>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</si>
  <si>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</si>
  <si>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</si>
  <si>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</si>
  <si>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</si>
  <si>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</si>
  <si>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</si>
  <si>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</si>
  <si>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</si>
  <si>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</si>
  <si>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</si>
  <si>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</si>
  <si>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</si>
  <si>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</si>
  <si>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</si>
  <si>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</si>
  <si>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</si>
  <si>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</si>
  <si>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</si>
  <si>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</si>
  <si>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</si>
  <si>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</si>
  <si>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</si>
  <si>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</si>
  <si>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</si>
  <si>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</si>
  <si>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</si>
  <si>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</si>
  <si>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</si>
  <si>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</si>
  <si>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</si>
  <si>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</si>
  <si>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</si>
  <si>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</si>
  <si>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</si>
  <si>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</si>
  <si>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</si>
  <si>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</si>
  <si>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</si>
  <si>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</si>
  <si>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</si>
  <si>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</si>
  <si>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</si>
  <si>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</si>
  <si>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</si>
  <si>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</si>
  <si>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</si>
  <si>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</si>
  <si>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</si>
  <si>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</si>
  <si>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</si>
  <si>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</si>
  <si>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</si>
  <si>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</si>
  <si>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</si>
  <si>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</si>
  <si>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</si>
  <si>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</si>
  <si>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</si>
  <si>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</si>
  <si>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</si>
  <si>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</si>
  <si>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</si>
  <si>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</si>
  <si>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</si>
  <si>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</si>
  <si>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</si>
  <si>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</si>
  <si>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</si>
  <si>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</si>
  <si>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</si>
  <si>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</si>
  <si>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</si>
  <si>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</si>
  <si>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</si>
  <si>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</si>
  <si>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</si>
  <si>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</si>
  <si>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</si>
  <si>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</si>
  <si>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</si>
  <si>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</si>
  <si>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</si>
  <si>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</si>
  <si>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</si>
  <si>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</si>
  <si>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</si>
  <si>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</si>
  <si>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</si>
  <si>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</si>
  <si>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</si>
  <si>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</si>
  <si>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</si>
  <si>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</si>
  <si>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</si>
  <si>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</si>
  <si>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</si>
  <si>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</si>
  <si>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</si>
  <si>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</si>
  <si>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</si>
  <si>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</si>
  <si>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</si>
  <si>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</si>
  <si>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</si>
  <si>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</si>
  <si>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</si>
  <si>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</si>
  <si>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</si>
  <si>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</si>
  <si>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</si>
  <si>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</si>
  <si>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</si>
  <si>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</si>
  <si>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Czimczik_2007</t>
  </si>
  <si>
    <t>10.1029/2006jg000389</t>
  </si>
  <si>
    <t>Susan Trumbore</t>
  </si>
  <si>
    <t>MPI-BGC</t>
  </si>
  <si>
    <t>trumbore@bgc-jena.mpg.de</t>
  </si>
  <si>
    <t>Czimczik, C. I., Trumbore, S. E., 2007, Short-term controls on the age of microbial carbon sources in boreal forest soils, Journal of Geophysical Research-Biogeosciences, 112: G03001</t>
  </si>
  <si>
    <t>for later incubations and fluxes sampled from the same sites</t>
  </si>
  <si>
    <t>Winston, G. C., Sundquist, E. T., Stephens, B. B., Trumbore, S. E. (1997). Winter CO2 fluxes in a boreal forest. Journal of Geophysical Research-Atmospheres, 102(D24), 28795-28804. doi:10.1029/97JD01115.</t>
  </si>
  <si>
    <t>CZ_1964burn_NSA</t>
  </si>
  <si>
    <t>flux tower site</t>
  </si>
  <si>
    <t>CZ_Old_Black_Spruce</t>
  </si>
  <si>
    <t>CZ_1981burn</t>
  </si>
  <si>
    <t>CZ_1989_Footprint_Fire</t>
  </si>
  <si>
    <t>CZ_GillamRoad_92burn</t>
  </si>
  <si>
    <t>1992 burn, near 89/90 km marker on Gillam Road N of Thompson N side of road</t>
  </si>
  <si>
    <t>CZ_1930burn</t>
  </si>
  <si>
    <t>CZ_1998burn</t>
  </si>
  <si>
    <t>T30W</t>
  </si>
  <si>
    <t>burned 1930 wet</t>
  </si>
  <si>
    <t>Lake sediment with carbonate</t>
  </si>
  <si>
    <t>T30D</t>
  </si>
  <si>
    <t>burned 1930 dry</t>
  </si>
  <si>
    <t>T81D</t>
  </si>
  <si>
    <t>burned 1981 dry</t>
  </si>
  <si>
    <t>T81W</t>
  </si>
  <si>
    <t>burned 1981 wet</t>
  </si>
  <si>
    <t>OBSD</t>
  </si>
  <si>
    <t>burned 1850 dry</t>
  </si>
  <si>
    <t>T64W</t>
  </si>
  <si>
    <t>burned 1964 wet</t>
  </si>
  <si>
    <t>T64D</t>
  </si>
  <si>
    <t>burned 1964 dry</t>
  </si>
  <si>
    <t>Footprint_fire</t>
  </si>
  <si>
    <t>burned 1989 dry</t>
  </si>
  <si>
    <t>T98burn</t>
  </si>
  <si>
    <t>burned 1998 dry</t>
  </si>
  <si>
    <t>T92burn</t>
  </si>
  <si>
    <t>burned1992 dry</t>
  </si>
  <si>
    <t>UCIT0041</t>
  </si>
  <si>
    <t>UCI</t>
  </si>
  <si>
    <t>T64W_2</t>
  </si>
  <si>
    <t>UCIT0040</t>
  </si>
  <si>
    <t>T64W_1</t>
  </si>
  <si>
    <t>UCIT0047</t>
  </si>
  <si>
    <t>NSA_OBS1_1</t>
  </si>
  <si>
    <t>OBSD 1.4</t>
  </si>
  <si>
    <t>L</t>
  </si>
  <si>
    <t>live moss (Pleurozium sp.?)</t>
  </si>
  <si>
    <t xml:space="preserve"> </t>
  </si>
  <si>
    <t>OBSD 1.10</t>
  </si>
  <si>
    <t>D</t>
  </si>
  <si>
    <t>dead moss</t>
  </si>
  <si>
    <t>OBSD 1.14</t>
  </si>
  <si>
    <t>F</t>
  </si>
  <si>
    <t>decomposed moss and roots</t>
  </si>
  <si>
    <t>OBSD 1.21</t>
  </si>
  <si>
    <t>root mat and very decomposed moss, charry</t>
  </si>
  <si>
    <t>OBSD 1.24</t>
  </si>
  <si>
    <t>A</t>
  </si>
  <si>
    <t>dark brown silt clay loam</t>
  </si>
  <si>
    <t>10YR4/2</t>
  </si>
  <si>
    <t>OBSD 1.40</t>
  </si>
  <si>
    <t>AC</t>
  </si>
  <si>
    <t>silt clay loam</t>
  </si>
  <si>
    <t>10YR5/2</t>
  </si>
  <si>
    <t>OBSD 1.58</t>
  </si>
  <si>
    <t>10YR6/3</t>
  </si>
  <si>
    <t>T30W 1.2</t>
  </si>
  <si>
    <t>Rhytidium sp. and Sphagnum fuscom (?)</t>
  </si>
  <si>
    <t/>
  </si>
  <si>
    <t>T30W 1.4</t>
  </si>
  <si>
    <t>T30W 1.8</t>
  </si>
  <si>
    <t>slightly decomposed moss and litter</t>
  </si>
  <si>
    <t>T30W 1.17</t>
  </si>
  <si>
    <t>slightly to moderately decomposing roots and moss</t>
  </si>
  <si>
    <t>T30W 1.24</t>
  </si>
  <si>
    <t>moderately decomposing organics with amorphous material</t>
  </si>
  <si>
    <t>T30W 1.30</t>
  </si>
  <si>
    <t>H</t>
  </si>
  <si>
    <t>highly decomposed organics</t>
  </si>
  <si>
    <t>T30W 1.35</t>
  </si>
  <si>
    <t>T30W 1.40</t>
  </si>
  <si>
    <t>more fibric than above, water table here</t>
  </si>
  <si>
    <t>T30W 1.42</t>
  </si>
  <si>
    <t>humic layer above mineral soil</t>
  </si>
  <si>
    <t>T30D 1.3</t>
  </si>
  <si>
    <t>mostly Pluerozium sp.</t>
  </si>
  <si>
    <t>T30D 1.6</t>
  </si>
  <si>
    <t>dead moss with litter</t>
  </si>
  <si>
    <t>T30D 1.11</t>
  </si>
  <si>
    <t>fungus, roots, &amp; dead moss above wood</t>
  </si>
  <si>
    <t>T30D 1.15</t>
  </si>
  <si>
    <t>slightly to moderately decomposed roots, moss, &amp; wood</t>
  </si>
  <si>
    <t>T30D 1.17</t>
  </si>
  <si>
    <t>charred and decomp organic matter</t>
  </si>
  <si>
    <t>T30D 1.18</t>
  </si>
  <si>
    <t>silt clay loam with some ash (?)</t>
  </si>
  <si>
    <t>T30D 1.24</t>
  </si>
  <si>
    <t>silt clay loam with organics</t>
  </si>
  <si>
    <t>T30D 1.34</t>
  </si>
  <si>
    <t>T64W 1.1</t>
  </si>
  <si>
    <t xml:space="preserve">Sphagnum </t>
  </si>
  <si>
    <t>T64W 1.10</t>
  </si>
  <si>
    <t>dead moss w/ litter and roots</t>
  </si>
  <si>
    <t>T64W 1.20</t>
  </si>
  <si>
    <t>decomposed roots and moss</t>
  </si>
  <si>
    <t>T64W 1.25</t>
  </si>
  <si>
    <t>decomposed ogranics (with some char?)</t>
  </si>
  <si>
    <t>T64W 1.35</t>
  </si>
  <si>
    <t>black &amp; brown amorphous material</t>
  </si>
  <si>
    <t>T64W 1.40</t>
  </si>
  <si>
    <t>black amorphous material above mineral</t>
  </si>
  <si>
    <t>T64D 1.1</t>
  </si>
  <si>
    <t xml:space="preserve">Rhytidium sp. </t>
  </si>
  <si>
    <t>T64D 1.7</t>
  </si>
  <si>
    <t>fibric organics, with char?</t>
  </si>
  <si>
    <t>T64D 1.15</t>
  </si>
  <si>
    <t>slightly dark mineral</t>
  </si>
  <si>
    <t>T64D 1.20</t>
  </si>
  <si>
    <t>B</t>
  </si>
  <si>
    <t>sandy clay to sandy clay loam</t>
  </si>
  <si>
    <t>10YR</t>
  </si>
  <si>
    <t>T64D 1.30</t>
  </si>
  <si>
    <t>10YR5/3</t>
  </si>
  <si>
    <t>T64D 1.50</t>
  </si>
  <si>
    <t>10YR4/4</t>
  </si>
  <si>
    <t>T64D 1.70</t>
  </si>
  <si>
    <t>10YR4/4?</t>
  </si>
  <si>
    <t>T64D 1.90</t>
  </si>
  <si>
    <t>10YR4/3</t>
  </si>
  <si>
    <t>T81D 1.2</t>
  </si>
  <si>
    <t>pine litter and living groundcover</t>
  </si>
  <si>
    <t>T81D 1.7</t>
  </si>
  <si>
    <t>charred organics and roots</t>
  </si>
  <si>
    <t>T81D 1.16</t>
  </si>
  <si>
    <t>silt clay loam and organics</t>
  </si>
  <si>
    <t>10YR3/3</t>
  </si>
  <si>
    <t>T81D 1.32</t>
  </si>
  <si>
    <t>10YR3/2</t>
  </si>
  <si>
    <t>T81D 1.50</t>
  </si>
  <si>
    <t>10YR3/4</t>
  </si>
  <si>
    <t>T81D 1.80</t>
  </si>
  <si>
    <t>silt clay loam with mottling</t>
  </si>
  <si>
    <t>T89D 1.5</t>
  </si>
  <si>
    <t>live moss</t>
  </si>
  <si>
    <t>T89D 1.8</t>
  </si>
  <si>
    <t>char and dead moss</t>
  </si>
  <si>
    <t>T89D 1.19</t>
  </si>
  <si>
    <t>silt clay loam with organics and fungus</t>
  </si>
  <si>
    <t>T89D 1.39</t>
  </si>
  <si>
    <t>T98D 1.3</t>
  </si>
  <si>
    <t>dead Hylocomium sp.</t>
  </si>
  <si>
    <t>T98D 1.6</t>
  </si>
  <si>
    <t>root mat w/ silt or ash</t>
  </si>
  <si>
    <t>T98D 1.11</t>
  </si>
  <si>
    <t>ashy, silty mineral</t>
  </si>
  <si>
    <t>T98D 1.15</t>
  </si>
  <si>
    <t>T98D 1.30</t>
  </si>
  <si>
    <t>T98D 1.60</t>
  </si>
  <si>
    <t>BC</t>
  </si>
  <si>
    <t>T98D 1.90</t>
  </si>
  <si>
    <t>silty clay to silt clay loam</t>
  </si>
  <si>
    <t>CZFW9.13</t>
  </si>
  <si>
    <t>O</t>
  </si>
  <si>
    <t>Charred feather moss</t>
  </si>
  <si>
    <t>NSA_OBS1-45</t>
  </si>
  <si>
    <t>T64D-6</t>
  </si>
  <si>
    <t>T64D-30</t>
  </si>
  <si>
    <t>T64D-50</t>
  </si>
  <si>
    <t>T30D-11</t>
  </si>
  <si>
    <t>T30D-29</t>
  </si>
  <si>
    <t>T30D-41</t>
  </si>
  <si>
    <t>T30D-55</t>
  </si>
  <si>
    <t>LLNL</t>
  </si>
  <si>
    <t>T64W-1a</t>
  </si>
  <si>
    <t>T64W-3b</t>
  </si>
  <si>
    <t>T64W-3</t>
  </si>
  <si>
    <t>T64W-2</t>
  </si>
  <si>
    <t>T64W-1</t>
  </si>
  <si>
    <t>OBSD-1.14_roots-2</t>
  </si>
  <si>
    <t>OBSD-1.14_roots-1</t>
  </si>
  <si>
    <t>OBSD-1.24-2_OA+A</t>
  </si>
  <si>
    <t>OBSD-1.14-2_O2</t>
  </si>
  <si>
    <t>OBSD-1.24_OA+A</t>
  </si>
  <si>
    <t>OBSD-1.14_O2</t>
  </si>
  <si>
    <t>FW9-3_OA</t>
  </si>
  <si>
    <t>No living plants, charred moss/lichens.2/3 Oh + 1/3 A1A2 crumbled</t>
  </si>
  <si>
    <t>FW9-2_OA</t>
  </si>
  <si>
    <t>No plant cover. Wood not charred.</t>
  </si>
  <si>
    <t>FW9-1_OA</t>
  </si>
  <si>
    <t>Wet</t>
  </si>
  <si>
    <t>T89D-3_OA</t>
  </si>
  <si>
    <t>Contains big fresh root, d=1 cm, l=10 cm.</t>
  </si>
  <si>
    <t>T89D-2_OA</t>
  </si>
  <si>
    <t>Mostly A ;  inclusion of half-decomp. Wood</t>
  </si>
  <si>
    <t>T89D-1_OA</t>
  </si>
  <si>
    <t>"A" part is slightly eluviated.</t>
  </si>
  <si>
    <t>T64D-3_A</t>
  </si>
  <si>
    <t>Interm. moisture content (between 1 and 2); FM dominates; lichens</t>
  </si>
  <si>
    <t>T64D-3_O</t>
  </si>
  <si>
    <t>Visibly bleached - eluviated -  compared to site (1). A1A2 or Ae</t>
  </si>
  <si>
    <t>T64D-2_A</t>
  </si>
  <si>
    <t>Drier than (1);mostly lichens and ???; few tiny FM.</t>
  </si>
  <si>
    <t>T64D-2_O</t>
  </si>
  <si>
    <t>Real org-mineral hrz., of crumbled structure</t>
  </si>
  <si>
    <t>T64D-1_A</t>
  </si>
  <si>
    <t>Wet FM live</t>
  </si>
  <si>
    <t>T64D-1_O</t>
  </si>
  <si>
    <t>Mostly mineral, all crumbled</t>
  </si>
  <si>
    <t>T30D-3_Oa+A</t>
  </si>
  <si>
    <t>Of- root/moss (FM) mat, with fresh woody roots d&lt;1 cm</t>
  </si>
  <si>
    <t>T30D-3_O2</t>
  </si>
  <si>
    <t>live moss (FM); dead decidious leaves, well preserved</t>
  </si>
  <si>
    <t>T30D-3_O1</t>
  </si>
  <si>
    <t>1/3 Of + 2/3A; sample for incub. -1/2 Of+1/2A, the rest A collapsed</t>
  </si>
  <si>
    <t>T30D-2_Oa+A</t>
  </si>
  <si>
    <t>fibric moss-root mat</t>
  </si>
  <si>
    <t>T30D-2_O2</t>
  </si>
  <si>
    <t>live moss (FM)</t>
  </si>
  <si>
    <t>T30D-2_O1</t>
  </si>
  <si>
    <t>1/3Oh +2/3A</t>
  </si>
  <si>
    <t>T30D-1_Oa+A</t>
  </si>
  <si>
    <t>huge chunks of wood with a little of fibric O</t>
  </si>
  <si>
    <t>T30D-1_O2</t>
  </si>
  <si>
    <t>T30D-1_O1</t>
  </si>
  <si>
    <t>big fresh root (l=8, d=0.8 cm)</t>
  </si>
  <si>
    <t>T81D-3_A1</t>
  </si>
  <si>
    <t>some charred wood, but less than in (2); many live roots of shrubs</t>
  </si>
  <si>
    <t>T81D-3_O1</t>
  </si>
  <si>
    <t>T81D-2_A1</t>
  </si>
  <si>
    <t>Lichens in ground cover; Oh with inclusions of charred bark and rel. well preserved wood</t>
  </si>
  <si>
    <t>T81D-2_O1</t>
  </si>
  <si>
    <t>T81D-1_A2</t>
  </si>
  <si>
    <t>T81D-1_A1</t>
  </si>
  <si>
    <t>well humified, charred; lichens dominate over FM</t>
  </si>
  <si>
    <t>T81D-1_O1</t>
  </si>
  <si>
    <t>NSAOBSD-3_OA+A</t>
  </si>
  <si>
    <t>NSAOBSD-3_O2</t>
  </si>
  <si>
    <t>NSAOBSD-3_O1</t>
  </si>
  <si>
    <t>with wood inclusions</t>
  </si>
  <si>
    <t>NSAOBSD-2_OA+A</t>
  </si>
  <si>
    <t>NSAOBSD-2_O2</t>
  </si>
  <si>
    <t>NSAOBSD-2_O1</t>
  </si>
  <si>
    <t>humic O +A; big inclusions of wood, both relat. Fresh and half-decomposed</t>
  </si>
  <si>
    <t>NSAOBSD-1_OA+A</t>
  </si>
  <si>
    <t>mesic+humic O</t>
  </si>
  <si>
    <t>NSAOBSD-1_O2</t>
  </si>
  <si>
    <t>live moss(FM)-root mat / fibric O</t>
  </si>
  <si>
    <t>NSAOBSD-1_O1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</si>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</sst>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26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name val="Geneva"/>
      <family val="2"/>
    </font>
    <font>
      <sz val="8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</cellStyleXfs>
  <cellXfs count="14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15" fillId="0" borderId="1" xfId="189" applyBorder="1" applyAlignment="1"/>
    <xf numFmtId="0" fontId="20" fillId="0" borderId="1" xfId="0" applyFont="1" applyBorder="1"/>
    <xf numFmtId="164" fontId="13" fillId="0" borderId="1" xfId="0" applyNumberFormat="1" applyFont="1" applyBorder="1"/>
    <xf numFmtId="2" fontId="0" fillId="0" borderId="1" xfId="0" applyNumberFormat="1" applyBorder="1"/>
    <xf numFmtId="165" fontId="0" fillId="0" borderId="1" xfId="0" applyNumberFormat="1" applyBorder="1"/>
    <xf numFmtId="165" fontId="14" fillId="0" borderId="1" xfId="0" applyNumberFormat="1" applyFont="1" applyBorder="1"/>
    <xf numFmtId="165" fontId="13" fillId="0" borderId="1" xfId="0" applyNumberFormat="1" applyFont="1" applyBorder="1" applyAlignment="1">
      <alignment wrapText="1"/>
    </xf>
    <xf numFmtId="2" fontId="4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14" fontId="0" fillId="0" borderId="1" xfId="0" applyNumberFormat="1" applyBorder="1"/>
    <xf numFmtId="166" fontId="0" fillId="0" borderId="1" xfId="0" applyNumberFormat="1" applyBorder="1"/>
  </cellXfs>
  <cellStyles count="25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 4" xfId="251" xr:uid="{0B088FFD-B65E-4CE7-AFE6-630D08DFCC1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rumbore@bgc-jena.mpg.de" TargetMode="External"/><Relationship Id="rId1" Type="http://schemas.openxmlformats.org/officeDocument/2006/relationships/hyperlink" Target="mailto:trumbore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5" bestFit="1" customWidth="1"/>
    <col min="8" max="8" width="19.453125" style="115" bestFit="1" customWidth="1"/>
    <col min="9" max="9" width="21.453125" style="115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5.1796875" style="3" hidden="1" customWidth="1"/>
    <col min="17" max="16384" width="15.1796875" style="3"/>
  </cols>
  <sheetData>
    <row r="1" spans="1:16" s="21" customFormat="1" ht="18" customHeight="1">
      <c r="A1" s="18" t="s">
        <v>668</v>
      </c>
      <c r="B1" s="18" t="s">
        <v>672</v>
      </c>
      <c r="C1" s="19" t="s">
        <v>764</v>
      </c>
      <c r="D1" s="18" t="s">
        <v>0</v>
      </c>
      <c r="E1" s="18" t="s">
        <v>1</v>
      </c>
      <c r="F1" s="18" t="s">
        <v>2</v>
      </c>
      <c r="G1" s="118" t="s">
        <v>746</v>
      </c>
      <c r="H1" s="118" t="s">
        <v>747</v>
      </c>
      <c r="I1" s="118" t="s">
        <v>748</v>
      </c>
      <c r="J1" s="18" t="s">
        <v>3</v>
      </c>
      <c r="K1" s="18" t="s">
        <v>4</v>
      </c>
      <c r="L1" s="19" t="s">
        <v>5</v>
      </c>
      <c r="M1" s="18" t="s">
        <v>363</v>
      </c>
      <c r="N1" s="20" t="s">
        <v>246</v>
      </c>
      <c r="O1" s="20" t="s">
        <v>430</v>
      </c>
      <c r="P1" s="21" t="s">
        <v>812</v>
      </c>
    </row>
    <row r="2" spans="1:16" s="21" customFormat="1" ht="25.5" customHeight="1">
      <c r="A2" s="22" t="s">
        <v>669</v>
      </c>
      <c r="B2" s="22" t="s">
        <v>671</v>
      </c>
      <c r="C2" s="22" t="s">
        <v>765</v>
      </c>
      <c r="D2" s="22" t="s">
        <v>6</v>
      </c>
      <c r="E2" s="22" t="s">
        <v>7</v>
      </c>
      <c r="F2" s="22" t="s">
        <v>8</v>
      </c>
      <c r="G2" s="113" t="s">
        <v>749</v>
      </c>
      <c r="H2" s="113" t="s">
        <v>750</v>
      </c>
      <c r="I2" s="113" t="s">
        <v>751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294</v>
      </c>
      <c r="O2" s="23" t="s">
        <v>364</v>
      </c>
    </row>
    <row r="3" spans="1:16" s="34" customFormat="1" ht="31" customHeight="1">
      <c r="A3" s="28" t="s">
        <v>362</v>
      </c>
      <c r="B3" s="28"/>
      <c r="C3" s="28"/>
      <c r="D3" s="28" t="s">
        <v>244</v>
      </c>
      <c r="E3" s="28" t="s">
        <v>242</v>
      </c>
      <c r="F3" s="28" t="s">
        <v>243</v>
      </c>
      <c r="G3" s="114" t="s">
        <v>729</v>
      </c>
      <c r="H3" s="114" t="s">
        <v>34</v>
      </c>
      <c r="I3" s="114" t="s">
        <v>730</v>
      </c>
      <c r="J3" s="28" t="s">
        <v>273</v>
      </c>
      <c r="K3" s="28" t="s">
        <v>292</v>
      </c>
      <c r="L3" s="28" t="s">
        <v>293</v>
      </c>
      <c r="M3" s="28" t="s">
        <v>13</v>
      </c>
      <c r="N3" s="109"/>
      <c r="O3" s="109" t="s">
        <v>361</v>
      </c>
    </row>
    <row r="4" spans="1:16" ht="39.5">
      <c r="A4" s="13" t="s">
        <v>856</v>
      </c>
      <c r="B4" s="13" t="s">
        <v>857</v>
      </c>
      <c r="C4" s="13"/>
      <c r="D4" s="3" t="s">
        <v>858</v>
      </c>
      <c r="E4" s="3" t="s">
        <v>859</v>
      </c>
      <c r="F4" s="129" t="s">
        <v>860</v>
      </c>
      <c r="G4" s="122">
        <v>2018</v>
      </c>
      <c r="H4" s="115">
        <v>11</v>
      </c>
      <c r="I4" s="115">
        <v>15</v>
      </c>
      <c r="J4" s="3" t="s">
        <v>858</v>
      </c>
      <c r="K4" s="129" t="s">
        <v>860</v>
      </c>
      <c r="L4" s="13"/>
      <c r="M4" s="130" t="s">
        <v>861</v>
      </c>
      <c r="N4" s="13" t="s">
        <v>862</v>
      </c>
      <c r="O4" s="130" t="s">
        <v>863</v>
      </c>
    </row>
    <row r="5" spans="1:16" ht="14.5">
      <c r="A5" s="13"/>
      <c r="B5" s="13"/>
      <c r="C5" s="13"/>
      <c r="D5" s="13"/>
      <c r="E5" s="13"/>
      <c r="F5" s="13"/>
      <c r="G5" s="122"/>
      <c r="H5" s="122"/>
      <c r="I5" s="122"/>
      <c r="J5" s="13"/>
      <c r="K5" s="13"/>
      <c r="L5" s="13"/>
      <c r="M5" s="13"/>
      <c r="N5" s="13"/>
    </row>
    <row r="6" spans="1:16" ht="14.5">
      <c r="A6" s="13"/>
      <c r="B6" s="13"/>
      <c r="C6" s="13"/>
      <c r="D6" s="13"/>
      <c r="E6" s="13"/>
      <c r="F6" s="13"/>
      <c r="G6" s="122"/>
      <c r="H6" s="122"/>
      <c r="I6" s="122"/>
      <c r="J6" s="13"/>
      <c r="K6" s="13"/>
      <c r="L6" s="13"/>
      <c r="M6" s="13"/>
      <c r="N6" s="13"/>
    </row>
    <row r="7" spans="1:16" ht="14.5"/>
    <row r="8" spans="1:16" ht="14.5"/>
    <row r="9" spans="1:16" ht="14.5"/>
    <row r="10" spans="1:16" ht="14.5"/>
    <row r="11" spans="1:16" ht="14.5"/>
    <row r="12" spans="1:16" ht="14.5"/>
    <row r="13" spans="1:16" ht="14.5"/>
    <row r="14" spans="1:16" ht="14.5"/>
    <row r="15" spans="1:16" ht="14.5"/>
    <row r="16" spans="1:16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</sheetData>
  <hyperlinks>
    <hyperlink ref="F4" r:id="rId1" xr:uid="{AC01A1C7-1B11-0C46-A96A-E2EB93A8B90B}"/>
    <hyperlink ref="K4" r:id="rId2" xr:uid="{6279902D-7E26-3747-AE44-31197AC46521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3"/>
  <sheetViews>
    <sheetView workbookViewId="0">
      <selection activeCell="B12" sqref="B12"/>
    </sheetView>
  </sheetViews>
  <sheetFormatPr defaultColWidth="15.1796875" defaultRowHeight="15" customHeight="1"/>
  <cols>
    <col min="1" max="1" width="14.6328125" style="3" customWidth="1"/>
    <col min="2" max="2" width="22.3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>
      <c r="A1" s="18" t="s">
        <v>668</v>
      </c>
      <c r="B1" s="18" t="s">
        <v>14</v>
      </c>
      <c r="C1" s="18" t="s">
        <v>431</v>
      </c>
      <c r="D1" s="18" t="s">
        <v>432</v>
      </c>
      <c r="E1" s="24" t="s">
        <v>433</v>
      </c>
      <c r="F1" s="25" t="s">
        <v>434</v>
      </c>
      <c r="G1" s="24" t="s">
        <v>15</v>
      </c>
    </row>
    <row r="2" spans="1:7" s="21" customFormat="1" ht="27.75" customHeight="1">
      <c r="A2" s="22" t="s">
        <v>669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4" customFormat="1" ht="30" customHeight="1">
      <c r="A3" s="28" t="s">
        <v>362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>
      <c r="A4" s="3" t="s">
        <v>856</v>
      </c>
      <c r="B4" s="7" t="s">
        <v>864</v>
      </c>
      <c r="C4" s="7">
        <v>55.913980000000002</v>
      </c>
      <c r="D4" s="7">
        <v>-98.382698000000005</v>
      </c>
      <c r="E4" s="12" t="s">
        <v>225</v>
      </c>
      <c r="F4" s="12">
        <v>250</v>
      </c>
      <c r="G4" s="12" t="s">
        <v>865</v>
      </c>
    </row>
    <row r="5" spans="1:7" ht="14.5">
      <c r="A5" s="3" t="s">
        <v>856</v>
      </c>
      <c r="B5" s="7" t="s">
        <v>866</v>
      </c>
      <c r="C5" s="7">
        <v>55.877000000000002</v>
      </c>
      <c r="D5" s="7">
        <v>-98.483999999999995</v>
      </c>
      <c r="E5" s="12" t="s">
        <v>225</v>
      </c>
      <c r="F5" s="12">
        <v>250</v>
      </c>
      <c r="G5" s="12"/>
    </row>
    <row r="6" spans="1:7" ht="14.5">
      <c r="A6" s="3" t="s">
        <v>856</v>
      </c>
      <c r="B6" s="7" t="s">
        <v>867</v>
      </c>
      <c r="C6" s="131">
        <v>55.863999999999997</v>
      </c>
      <c r="D6" s="131">
        <v>-98.483999999999995</v>
      </c>
      <c r="E6" s="12" t="s">
        <v>225</v>
      </c>
      <c r="F6" s="12">
        <v>250</v>
      </c>
      <c r="G6" s="12"/>
    </row>
    <row r="7" spans="1:7" ht="14.5">
      <c r="A7" s="3" t="s">
        <v>856</v>
      </c>
      <c r="B7" s="7" t="s">
        <v>868</v>
      </c>
      <c r="C7" s="131">
        <v>55.916899999999998</v>
      </c>
      <c r="D7" s="131">
        <v>-98.963999999999999</v>
      </c>
      <c r="E7" s="12" t="s">
        <v>225</v>
      </c>
      <c r="F7" s="12">
        <v>250</v>
      </c>
      <c r="G7" s="12"/>
    </row>
    <row r="8" spans="1:7" ht="14.5">
      <c r="A8" s="3" t="s">
        <v>856</v>
      </c>
      <c r="B8" s="7" t="s">
        <v>869</v>
      </c>
      <c r="C8" s="131">
        <v>56.37</v>
      </c>
      <c r="D8" s="131">
        <v>-95.67</v>
      </c>
      <c r="E8" s="12" t="s">
        <v>225</v>
      </c>
      <c r="F8" s="12">
        <v>250</v>
      </c>
      <c r="G8" s="12" t="s">
        <v>870</v>
      </c>
    </row>
    <row r="9" spans="1:7" ht="14.5">
      <c r="A9" s="3" t="s">
        <v>856</v>
      </c>
      <c r="B9" s="7" t="s">
        <v>871</v>
      </c>
      <c r="C9" s="131">
        <v>55.904969999999999</v>
      </c>
      <c r="D9" s="131">
        <v>-98.525720000000007</v>
      </c>
      <c r="E9" s="12" t="s">
        <v>225</v>
      </c>
      <c r="F9" s="12">
        <v>250</v>
      </c>
      <c r="G9" s="12"/>
    </row>
    <row r="10" spans="1:7" ht="14.5">
      <c r="A10" s="3" t="s">
        <v>856</v>
      </c>
      <c r="B10" s="7" t="s">
        <v>872</v>
      </c>
      <c r="C10" s="131">
        <v>56.628</v>
      </c>
      <c r="D10" s="131">
        <v>-99.941999999999993</v>
      </c>
      <c r="E10" s="12" t="s">
        <v>225</v>
      </c>
      <c r="F10" s="12">
        <v>250</v>
      </c>
      <c r="G10" s="12"/>
    </row>
    <row r="11" spans="1:7" ht="14.5">
      <c r="B11" s="7"/>
      <c r="C11" s="7"/>
      <c r="D11" s="7"/>
      <c r="E11" s="12"/>
      <c r="F11" s="12"/>
      <c r="G11" s="12"/>
    </row>
    <row r="12" spans="1:7" ht="14.5">
      <c r="B12" s="7"/>
      <c r="C12" s="7"/>
      <c r="D12" s="7"/>
      <c r="E12" s="12"/>
      <c r="F12" s="12"/>
      <c r="G12" s="12"/>
    </row>
    <row r="13" spans="1:7" ht="14.5">
      <c r="B13" s="7"/>
      <c r="C13" s="7"/>
      <c r="D13" s="7"/>
      <c r="E13" s="12"/>
      <c r="F13" s="12"/>
      <c r="G13" s="12"/>
    </row>
    <row r="14" spans="1:7" ht="14.5">
      <c r="B14" s="7"/>
      <c r="C14" s="7"/>
      <c r="D14" s="7"/>
      <c r="E14" s="12"/>
      <c r="F14" s="12"/>
      <c r="G14" s="12"/>
    </row>
    <row r="15" spans="1:7" ht="14.5">
      <c r="B15" s="7"/>
      <c r="C15" s="7"/>
      <c r="D15" s="7"/>
      <c r="E15" s="12"/>
      <c r="F15" s="12"/>
      <c r="G15" s="12"/>
    </row>
    <row r="16" spans="1:7" ht="14.5">
      <c r="B16" s="7"/>
      <c r="C16" s="7"/>
      <c r="D16" s="7"/>
      <c r="E16" s="12"/>
      <c r="F16" s="12"/>
      <c r="G16" s="12"/>
    </row>
    <row r="17" spans="2:7" ht="14.5">
      <c r="B17" s="7"/>
      <c r="C17" s="7"/>
      <c r="D17" s="7"/>
      <c r="E17" s="12"/>
      <c r="F17" s="12"/>
      <c r="G17" s="12"/>
    </row>
    <row r="18" spans="2:7" ht="14.5">
      <c r="B18" s="7"/>
      <c r="C18" s="7"/>
      <c r="D18" s="7"/>
      <c r="E18" s="12"/>
      <c r="F18" s="12"/>
      <c r="G18" s="12"/>
    </row>
    <row r="19" spans="2:7" ht="14.5">
      <c r="B19" s="7"/>
      <c r="C19" s="7"/>
      <c r="D19" s="7"/>
      <c r="E19" s="12"/>
      <c r="F19" s="12"/>
      <c r="G19" s="12"/>
    </row>
    <row r="20" spans="2:7" ht="14.5">
      <c r="B20" s="7"/>
      <c r="C20" s="7"/>
      <c r="D20" s="7"/>
      <c r="E20" s="12"/>
      <c r="F20" s="12"/>
      <c r="G20" s="12"/>
    </row>
    <row r="21" spans="2:7" ht="14.5">
      <c r="B21" s="7"/>
      <c r="C21" s="7"/>
      <c r="D21" s="7"/>
      <c r="E21" s="12"/>
      <c r="F21" s="12"/>
      <c r="G21" s="12"/>
    </row>
    <row r="22" spans="2:7" ht="14.5"/>
    <row r="23" spans="2:7" ht="14.5"/>
    <row r="24" spans="2:7" ht="14.5"/>
    <row r="25" spans="2:7" ht="14.5"/>
    <row r="26" spans="2:7" ht="14.5"/>
    <row r="27" spans="2:7" ht="14.5"/>
    <row r="28" spans="2:7" ht="14.5"/>
    <row r="29" spans="2:7" ht="14.5"/>
    <row r="30" spans="2:7" ht="14.5"/>
    <row r="31" spans="2:7" ht="14.5"/>
    <row r="32" spans="2:7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37A4BF66-6A7E-4693-9E0F-5B56C97C6AF8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FEC81A65-7DAE-4E20-A488-526AE0D4FF95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88"/>
  <sheetViews>
    <sheetView showZeros="0" workbookViewId="0">
      <selection activeCell="I4" sqref="I4"/>
    </sheetView>
  </sheetViews>
  <sheetFormatPr defaultColWidth="15.1796875" defaultRowHeight="15" customHeight="1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4.6328125" style="9" customWidth="1"/>
    <col min="5" max="5" width="15.36328125" style="3" bestFit="1" customWidth="1"/>
    <col min="6" max="7" width="13.1796875" style="3" customWidth="1"/>
    <col min="8" max="8" width="13.453125" style="3" customWidth="1"/>
    <col min="9" max="9" width="16.6328125" style="3" customWidth="1"/>
    <col min="10" max="10" width="21.36328125" style="3" bestFit="1" customWidth="1"/>
    <col min="11" max="11" width="15.6328125" style="3" customWidth="1"/>
    <col min="12" max="12" width="24" style="3" customWidth="1"/>
    <col min="13" max="13" width="11.453125" style="3" bestFit="1" customWidth="1"/>
    <col min="14" max="14" width="11.6328125" style="3" bestFit="1" customWidth="1"/>
    <col min="15" max="15" width="18.6328125" style="3" bestFit="1" customWidth="1"/>
    <col min="16" max="16" width="13.81640625" style="3" customWidth="1"/>
    <col min="17" max="17" width="19.453125" style="3" customWidth="1"/>
    <col min="18" max="18" width="17.6328125" style="3" bestFit="1" customWidth="1"/>
    <col min="19" max="19" width="10" style="3" customWidth="1"/>
    <col min="20" max="20" width="13.453125" style="3" bestFit="1" customWidth="1"/>
    <col min="21" max="21" width="14.453125" style="3" bestFit="1" customWidth="1"/>
    <col min="22" max="22" width="10.36328125" style="3" bestFit="1" customWidth="1"/>
    <col min="23" max="23" width="14.1796875" style="3" bestFit="1" customWidth="1"/>
    <col min="24" max="24" width="14.6328125" style="3" customWidth="1"/>
    <col min="25" max="25" width="15.1796875" style="3"/>
    <col min="26" max="26" width="18.81640625" style="3" customWidth="1"/>
    <col min="27" max="27" width="20.1796875" style="3" customWidth="1"/>
    <col min="28" max="28" width="15.1796875" style="3"/>
    <col min="29" max="29" width="21.6328125" style="3" customWidth="1"/>
    <col min="30" max="30" width="12.453125" style="3" customWidth="1"/>
    <col min="31" max="31" width="15.1796875" style="3" customWidth="1"/>
    <col min="32" max="32" width="17.6328125" style="3" customWidth="1"/>
    <col min="33" max="35" width="15.1796875" style="3" customWidth="1"/>
    <col min="36" max="16384" width="15.1796875" style="3"/>
  </cols>
  <sheetData>
    <row r="1" spans="1:38" s="21" customFormat="1" ht="21.75" customHeight="1">
      <c r="A1" s="18" t="s">
        <v>668</v>
      </c>
      <c r="B1" s="18" t="s">
        <v>14</v>
      </c>
      <c r="C1" s="19" t="s">
        <v>624</v>
      </c>
      <c r="D1" s="18" t="s">
        <v>458</v>
      </c>
      <c r="E1" s="24" t="s">
        <v>457</v>
      </c>
      <c r="F1" s="24" t="s">
        <v>459</v>
      </c>
      <c r="G1" s="24" t="s">
        <v>460</v>
      </c>
      <c r="H1" s="24" t="s">
        <v>819</v>
      </c>
      <c r="I1" s="18" t="s">
        <v>461</v>
      </c>
      <c r="J1" s="25" t="s">
        <v>462</v>
      </c>
      <c r="K1" s="24" t="s">
        <v>463</v>
      </c>
      <c r="L1" s="24" t="s">
        <v>464</v>
      </c>
      <c r="M1" s="25" t="s">
        <v>465</v>
      </c>
      <c r="N1" s="25" t="s">
        <v>466</v>
      </c>
      <c r="O1" s="25" t="s">
        <v>823</v>
      </c>
      <c r="P1" s="25" t="s">
        <v>468</v>
      </c>
      <c r="Q1" s="25" t="s">
        <v>467</v>
      </c>
      <c r="R1" s="25" t="s">
        <v>673</v>
      </c>
      <c r="S1" s="25" t="s">
        <v>469</v>
      </c>
      <c r="T1" s="25" t="s">
        <v>470</v>
      </c>
      <c r="U1" s="25" t="s">
        <v>471</v>
      </c>
      <c r="V1" s="19" t="s">
        <v>472</v>
      </c>
      <c r="W1" s="24" t="s">
        <v>473</v>
      </c>
      <c r="X1" s="24" t="s">
        <v>474</v>
      </c>
      <c r="Y1" s="19" t="s">
        <v>475</v>
      </c>
      <c r="Z1" s="24" t="s">
        <v>476</v>
      </c>
      <c r="AA1" s="19" t="s">
        <v>477</v>
      </c>
      <c r="AB1" s="19" t="s">
        <v>478</v>
      </c>
      <c r="AC1" s="19" t="s">
        <v>479</v>
      </c>
      <c r="AD1" s="24" t="s">
        <v>480</v>
      </c>
      <c r="AE1" s="24" t="s">
        <v>481</v>
      </c>
      <c r="AF1" s="24" t="s">
        <v>482</v>
      </c>
      <c r="AG1" s="24" t="s">
        <v>483</v>
      </c>
      <c r="AH1" s="19" t="s">
        <v>484</v>
      </c>
      <c r="AI1" s="19" t="s">
        <v>485</v>
      </c>
      <c r="AJ1" s="24" t="s">
        <v>486</v>
      </c>
      <c r="AK1" s="24" t="s">
        <v>487</v>
      </c>
      <c r="AL1" s="24" t="s">
        <v>488</v>
      </c>
    </row>
    <row r="2" spans="1:38" s="21" customFormat="1" ht="54" customHeight="1">
      <c r="A2" s="22" t="s">
        <v>669</v>
      </c>
      <c r="B2" s="26" t="s">
        <v>16</v>
      </c>
      <c r="C2" s="26" t="s">
        <v>371</v>
      </c>
      <c r="D2" s="26" t="s">
        <v>329</v>
      </c>
      <c r="E2" s="22" t="s">
        <v>46</v>
      </c>
      <c r="F2" s="26" t="s">
        <v>17</v>
      </c>
      <c r="G2" s="26" t="s">
        <v>18</v>
      </c>
      <c r="H2" s="26" t="s">
        <v>21</v>
      </c>
      <c r="I2" s="29" t="s">
        <v>324</v>
      </c>
      <c r="J2" s="31" t="s">
        <v>370</v>
      </c>
      <c r="K2" s="22" t="s">
        <v>369</v>
      </c>
      <c r="L2" s="29" t="s">
        <v>321</v>
      </c>
      <c r="M2" s="31" t="s">
        <v>307</v>
      </c>
      <c r="N2" s="31" t="s">
        <v>308</v>
      </c>
      <c r="O2" s="31" t="s">
        <v>824</v>
      </c>
      <c r="P2" s="31" t="s">
        <v>674</v>
      </c>
      <c r="Q2" s="31" t="s">
        <v>827</v>
      </c>
      <c r="R2" s="31" t="s">
        <v>826</v>
      </c>
      <c r="S2" s="31" t="s">
        <v>368</v>
      </c>
      <c r="T2" s="31" t="s">
        <v>366</v>
      </c>
      <c r="U2" s="30" t="s">
        <v>320</v>
      </c>
      <c r="V2" s="22" t="s">
        <v>30</v>
      </c>
      <c r="W2" s="22" t="s">
        <v>47</v>
      </c>
      <c r="X2" s="22" t="s">
        <v>49</v>
      </c>
      <c r="Y2" s="22" t="s">
        <v>27</v>
      </c>
      <c r="Z2" s="22" t="s">
        <v>50</v>
      </c>
      <c r="AA2" s="22" t="s">
        <v>28</v>
      </c>
      <c r="AB2" s="22" t="s">
        <v>29</v>
      </c>
      <c r="AC2" s="22" t="s">
        <v>365</v>
      </c>
      <c r="AD2" s="22" t="s">
        <v>48</v>
      </c>
      <c r="AE2" s="22" t="s">
        <v>23</v>
      </c>
      <c r="AF2" s="22" t="s">
        <v>22</v>
      </c>
      <c r="AG2" s="22" t="s">
        <v>24</v>
      </c>
      <c r="AH2" s="22" t="s">
        <v>25</v>
      </c>
      <c r="AI2" s="22" t="s">
        <v>26</v>
      </c>
      <c r="AJ2" s="22" t="s">
        <v>51</v>
      </c>
      <c r="AK2" s="22" t="s">
        <v>52</v>
      </c>
      <c r="AL2" s="22" t="s">
        <v>53</v>
      </c>
    </row>
    <row r="3" spans="1:38" s="34" customFormat="1" ht="27" customHeight="1">
      <c r="A3" s="28" t="s">
        <v>362</v>
      </c>
      <c r="B3" s="27"/>
      <c r="C3" s="27"/>
      <c r="D3" s="27"/>
      <c r="E3" s="28" t="s">
        <v>327</v>
      </c>
      <c r="F3" s="27" t="s">
        <v>31</v>
      </c>
      <c r="G3" s="27" t="s">
        <v>31</v>
      </c>
      <c r="H3" s="27" t="s">
        <v>33</v>
      </c>
      <c r="I3" s="28" t="s">
        <v>372</v>
      </c>
      <c r="J3" s="28"/>
      <c r="K3" s="28" t="s">
        <v>373</v>
      </c>
      <c r="L3" s="28" t="s">
        <v>374</v>
      </c>
      <c r="M3" s="32" t="s">
        <v>318</v>
      </c>
      <c r="N3" s="33" t="s">
        <v>34</v>
      </c>
      <c r="O3" s="32" t="s">
        <v>825</v>
      </c>
      <c r="P3" s="32"/>
      <c r="Q3" s="32"/>
      <c r="R3" s="32" t="s">
        <v>800</v>
      </c>
      <c r="S3" s="32" t="s">
        <v>367</v>
      </c>
      <c r="T3" s="32" t="s">
        <v>318</v>
      </c>
      <c r="U3" s="33" t="s">
        <v>37</v>
      </c>
      <c r="V3" s="28" t="s">
        <v>44</v>
      </c>
      <c r="W3" s="28" t="s">
        <v>43</v>
      </c>
      <c r="X3" s="28" t="s">
        <v>40</v>
      </c>
      <c r="Y3" s="28" t="s">
        <v>40</v>
      </c>
      <c r="Z3" s="28" t="s">
        <v>40</v>
      </c>
      <c r="AA3" s="28" t="s">
        <v>41</v>
      </c>
      <c r="AB3" s="28" t="s">
        <v>42</v>
      </c>
      <c r="AC3" s="28" t="s">
        <v>287</v>
      </c>
      <c r="AD3" s="28" t="s">
        <v>54</v>
      </c>
      <c r="AE3" s="28" t="s">
        <v>36</v>
      </c>
      <c r="AF3" s="28" t="s">
        <v>35</v>
      </c>
      <c r="AG3" s="28" t="s">
        <v>37</v>
      </c>
      <c r="AH3" s="28" t="s">
        <v>38</v>
      </c>
      <c r="AI3" s="28" t="s">
        <v>39</v>
      </c>
      <c r="AJ3" s="28" t="s">
        <v>45</v>
      </c>
      <c r="AK3" s="28" t="s">
        <v>45</v>
      </c>
      <c r="AL3" s="28" t="s">
        <v>40</v>
      </c>
    </row>
    <row r="4" spans="1:38" ht="14.5">
      <c r="A4" s="3" t="s">
        <v>856</v>
      </c>
      <c r="B4" s="7" t="s">
        <v>871</v>
      </c>
      <c r="C4" s="7"/>
      <c r="D4" s="7" t="s">
        <v>873</v>
      </c>
      <c r="E4" s="12" t="s">
        <v>874</v>
      </c>
      <c r="F4" s="12"/>
      <c r="G4" s="12"/>
      <c r="H4" s="12"/>
      <c r="I4" s="12" t="s">
        <v>323</v>
      </c>
      <c r="J4" s="12"/>
      <c r="K4" s="12"/>
      <c r="L4" s="12"/>
      <c r="M4" s="12">
        <v>-3.2</v>
      </c>
      <c r="N4" s="12">
        <v>510</v>
      </c>
      <c r="O4" s="12" t="s">
        <v>832</v>
      </c>
      <c r="P4" s="12"/>
      <c r="Q4" s="12"/>
      <c r="R4" s="12"/>
      <c r="S4" s="12"/>
      <c r="T4" s="12"/>
      <c r="U4" s="12"/>
      <c r="V4" s="3" t="s">
        <v>189</v>
      </c>
      <c r="W4" s="12"/>
      <c r="X4" s="12"/>
      <c r="AA4" s="3" t="s">
        <v>210</v>
      </c>
      <c r="AB4" s="3" t="s">
        <v>182</v>
      </c>
      <c r="AC4" s="3" t="s">
        <v>875</v>
      </c>
      <c r="AD4" s="12"/>
      <c r="AE4" s="12"/>
      <c r="AF4" s="12"/>
      <c r="AG4" s="12"/>
      <c r="AH4" s="12"/>
    </row>
    <row r="5" spans="1:38" ht="14.5">
      <c r="A5" s="3" t="s">
        <v>856</v>
      </c>
      <c r="B5" s="7" t="s">
        <v>871</v>
      </c>
      <c r="C5" s="7"/>
      <c r="D5" s="7" t="s">
        <v>876</v>
      </c>
      <c r="E5" s="12" t="s">
        <v>877</v>
      </c>
      <c r="F5" s="12"/>
      <c r="G5" s="12"/>
      <c r="H5" s="12"/>
      <c r="I5" s="12" t="s">
        <v>323</v>
      </c>
      <c r="J5" s="12"/>
      <c r="K5" s="12"/>
      <c r="L5" s="12"/>
      <c r="M5" s="12">
        <v>-3.2</v>
      </c>
      <c r="N5" s="12">
        <v>510</v>
      </c>
      <c r="O5" s="12" t="s">
        <v>832</v>
      </c>
      <c r="P5" s="12"/>
      <c r="Q5" s="12"/>
      <c r="R5" s="12"/>
      <c r="S5" s="12"/>
      <c r="T5" s="12"/>
      <c r="U5" s="12"/>
      <c r="V5" s="3" t="s">
        <v>189</v>
      </c>
      <c r="W5" s="12"/>
      <c r="X5" s="12"/>
      <c r="AA5" s="3" t="s">
        <v>210</v>
      </c>
      <c r="AB5" s="3" t="s">
        <v>182</v>
      </c>
      <c r="AC5" s="3" t="s">
        <v>875</v>
      </c>
      <c r="AD5" s="12"/>
      <c r="AE5" s="12"/>
      <c r="AF5" s="12"/>
      <c r="AG5" s="12"/>
      <c r="AH5" s="12"/>
    </row>
    <row r="6" spans="1:38" ht="14.5">
      <c r="A6" s="3" t="s">
        <v>856</v>
      </c>
      <c r="B6" s="7" t="s">
        <v>867</v>
      </c>
      <c r="C6" s="7"/>
      <c r="D6" s="7" t="s">
        <v>878</v>
      </c>
      <c r="E6" s="12" t="s">
        <v>879</v>
      </c>
      <c r="F6" s="12"/>
      <c r="G6" s="12"/>
      <c r="H6" s="12"/>
      <c r="I6" s="12" t="s">
        <v>323</v>
      </c>
      <c r="J6" s="12"/>
      <c r="K6" s="12"/>
      <c r="L6" s="12"/>
      <c r="M6" s="12">
        <v>-3.2</v>
      </c>
      <c r="N6" s="12">
        <v>510</v>
      </c>
      <c r="O6" s="12" t="s">
        <v>832</v>
      </c>
      <c r="P6" s="12"/>
      <c r="Q6" s="12"/>
      <c r="R6" s="12"/>
      <c r="S6" s="12"/>
      <c r="T6" s="12"/>
      <c r="U6" s="12"/>
      <c r="V6" s="3" t="s">
        <v>189</v>
      </c>
      <c r="W6" s="12"/>
      <c r="X6" s="12"/>
      <c r="AA6" s="3" t="s">
        <v>210</v>
      </c>
      <c r="AB6" s="3" t="s">
        <v>182</v>
      </c>
      <c r="AC6" s="3" t="s">
        <v>875</v>
      </c>
      <c r="AD6" s="12"/>
      <c r="AE6" s="12"/>
      <c r="AF6" s="12"/>
      <c r="AG6" s="12"/>
      <c r="AH6" s="12"/>
    </row>
    <row r="7" spans="1:38" ht="14.5">
      <c r="A7" s="3" t="s">
        <v>856</v>
      </c>
      <c r="B7" s="7" t="s">
        <v>867</v>
      </c>
      <c r="C7" s="7"/>
      <c r="D7" s="7" t="s">
        <v>880</v>
      </c>
      <c r="E7" s="12" t="s">
        <v>881</v>
      </c>
      <c r="F7" s="12"/>
      <c r="G7" s="12"/>
      <c r="H7" s="12"/>
      <c r="I7" s="12" t="s">
        <v>323</v>
      </c>
      <c r="J7" s="12"/>
      <c r="K7" s="12"/>
      <c r="L7" s="12"/>
      <c r="M7" s="12">
        <v>-3.2</v>
      </c>
      <c r="N7" s="12">
        <v>510</v>
      </c>
      <c r="O7" s="12" t="s">
        <v>832</v>
      </c>
      <c r="P7" s="12"/>
      <c r="Q7" s="12"/>
      <c r="R7" s="12"/>
      <c r="S7" s="12"/>
      <c r="T7" s="12"/>
      <c r="U7" s="12"/>
      <c r="V7" s="3" t="s">
        <v>189</v>
      </c>
      <c r="W7" s="12"/>
      <c r="X7" s="12"/>
      <c r="AA7" s="3" t="s">
        <v>210</v>
      </c>
      <c r="AB7" s="3" t="s">
        <v>182</v>
      </c>
      <c r="AC7" s="3" t="s">
        <v>875</v>
      </c>
      <c r="AD7" s="12"/>
      <c r="AE7" s="12"/>
      <c r="AF7" s="12"/>
      <c r="AG7" s="12"/>
      <c r="AH7" s="12"/>
    </row>
    <row r="8" spans="1:38" ht="14.5">
      <c r="A8" s="3" t="s">
        <v>856</v>
      </c>
      <c r="B8" s="7" t="s">
        <v>866</v>
      </c>
      <c r="C8" s="7"/>
      <c r="D8" s="7" t="s">
        <v>882</v>
      </c>
      <c r="E8" s="12" t="s">
        <v>883</v>
      </c>
      <c r="F8" s="12"/>
      <c r="G8" s="12"/>
      <c r="H8" s="12"/>
      <c r="I8" s="12" t="s">
        <v>323</v>
      </c>
      <c r="J8" s="12"/>
      <c r="K8" s="12"/>
      <c r="L8" s="12"/>
      <c r="M8" s="12">
        <v>-3.2</v>
      </c>
      <c r="N8" s="12">
        <v>510</v>
      </c>
      <c r="O8" s="12" t="s">
        <v>832</v>
      </c>
      <c r="P8" s="12"/>
      <c r="Q8" s="12"/>
      <c r="R8" s="12"/>
      <c r="S8" s="12"/>
      <c r="T8" s="12"/>
      <c r="U8" s="12"/>
      <c r="V8" s="3" t="s">
        <v>189</v>
      </c>
      <c r="W8" s="12"/>
      <c r="X8" s="12"/>
      <c r="AA8" s="3" t="s">
        <v>210</v>
      </c>
      <c r="AB8" s="3" t="s">
        <v>182</v>
      </c>
      <c r="AC8" s="3" t="s">
        <v>875</v>
      </c>
      <c r="AD8" s="12"/>
      <c r="AE8" s="12"/>
      <c r="AF8" s="12"/>
      <c r="AG8" s="12"/>
      <c r="AH8" s="12"/>
    </row>
    <row r="9" spans="1:38" ht="14.5">
      <c r="A9" s="3" t="s">
        <v>856</v>
      </c>
      <c r="B9" s="7" t="s">
        <v>864</v>
      </c>
      <c r="C9" s="7"/>
      <c r="D9" s="7" t="s">
        <v>884</v>
      </c>
      <c r="E9" s="12" t="s">
        <v>885</v>
      </c>
      <c r="F9" s="12"/>
      <c r="G9" s="12"/>
      <c r="H9" s="12"/>
      <c r="I9" s="12" t="s">
        <v>323</v>
      </c>
      <c r="J9" s="12"/>
      <c r="K9" s="12"/>
      <c r="L9" s="12"/>
      <c r="M9" s="12">
        <v>-3.2</v>
      </c>
      <c r="N9" s="12">
        <v>510</v>
      </c>
      <c r="O9" s="12" t="s">
        <v>832</v>
      </c>
      <c r="P9" s="12"/>
      <c r="Q9" s="12"/>
      <c r="R9" s="12"/>
      <c r="S9" s="12"/>
      <c r="T9" s="12"/>
      <c r="U9" s="12"/>
      <c r="V9" s="3" t="s">
        <v>189</v>
      </c>
      <c r="W9" s="12"/>
      <c r="X9" s="12"/>
      <c r="AA9" s="3" t="s">
        <v>210</v>
      </c>
      <c r="AB9" s="3" t="s">
        <v>182</v>
      </c>
      <c r="AC9" s="3" t="s">
        <v>875</v>
      </c>
      <c r="AD9" s="12"/>
      <c r="AE9" s="12"/>
      <c r="AF9" s="12"/>
      <c r="AG9" s="12"/>
      <c r="AH9" s="12"/>
    </row>
    <row r="10" spans="1:38" ht="14.5">
      <c r="A10" s="3" t="s">
        <v>856</v>
      </c>
      <c r="B10" s="9" t="s">
        <v>864</v>
      </c>
      <c r="D10" s="9" t="s">
        <v>886</v>
      </c>
      <c r="E10" s="3" t="s">
        <v>887</v>
      </c>
      <c r="I10" s="3" t="s">
        <v>323</v>
      </c>
      <c r="M10" s="3">
        <v>-3.2</v>
      </c>
      <c r="N10" s="3">
        <v>510</v>
      </c>
      <c r="O10" s="3" t="s">
        <v>832</v>
      </c>
      <c r="V10" s="3" t="s">
        <v>189</v>
      </c>
      <c r="AA10" s="3" t="s">
        <v>210</v>
      </c>
      <c r="AB10" s="3" t="s">
        <v>182</v>
      </c>
      <c r="AC10" s="3" t="s">
        <v>875</v>
      </c>
    </row>
    <row r="11" spans="1:38" ht="14.5">
      <c r="A11" s="3" t="s">
        <v>856</v>
      </c>
      <c r="B11" s="9" t="s">
        <v>868</v>
      </c>
      <c r="D11" s="9" t="s">
        <v>888</v>
      </c>
      <c r="E11" s="3" t="s">
        <v>889</v>
      </c>
      <c r="I11" s="3" t="s">
        <v>323</v>
      </c>
      <c r="M11" s="3">
        <v>-3.2</v>
      </c>
      <c r="N11" s="3">
        <v>510</v>
      </c>
      <c r="O11" s="3" t="s">
        <v>832</v>
      </c>
      <c r="V11" s="3" t="s">
        <v>189</v>
      </c>
      <c r="AA11" s="3" t="s">
        <v>210</v>
      </c>
      <c r="AB11" s="3" t="s">
        <v>182</v>
      </c>
      <c r="AC11" s="3" t="s">
        <v>875</v>
      </c>
    </row>
    <row r="12" spans="1:38" ht="14.5">
      <c r="A12" s="3" t="s">
        <v>856</v>
      </c>
      <c r="B12" s="9" t="s">
        <v>872</v>
      </c>
      <c r="D12" s="9" t="s">
        <v>890</v>
      </c>
      <c r="E12" s="3" t="s">
        <v>891</v>
      </c>
      <c r="I12" s="3" t="s">
        <v>323</v>
      </c>
      <c r="M12" s="3">
        <v>-3.2</v>
      </c>
      <c r="N12" s="3">
        <v>510</v>
      </c>
      <c r="O12" s="3" t="s">
        <v>832</v>
      </c>
      <c r="V12" s="3" t="s">
        <v>189</v>
      </c>
      <c r="AA12" s="3" t="s">
        <v>210</v>
      </c>
      <c r="AB12" s="3" t="s">
        <v>182</v>
      </c>
      <c r="AC12" s="3" t="s">
        <v>875</v>
      </c>
    </row>
    <row r="13" spans="1:38" ht="14.5">
      <c r="A13" s="3" t="s">
        <v>856</v>
      </c>
      <c r="B13" s="9" t="s">
        <v>869</v>
      </c>
      <c r="D13" s="9" t="s">
        <v>892</v>
      </c>
      <c r="E13" s="3" t="s">
        <v>893</v>
      </c>
      <c r="I13" s="3" t="s">
        <v>323</v>
      </c>
      <c r="M13" s="3">
        <v>-3.2</v>
      </c>
      <c r="N13" s="3">
        <v>510</v>
      </c>
      <c r="O13" s="3" t="s">
        <v>832</v>
      </c>
      <c r="V13" s="3" t="s">
        <v>189</v>
      </c>
      <c r="AA13" s="3" t="s">
        <v>210</v>
      </c>
      <c r="AB13" s="3" t="s">
        <v>182</v>
      </c>
      <c r="AC13" s="3" t="s">
        <v>875</v>
      </c>
    </row>
    <row r="14" spans="1:38" ht="14.5"/>
    <row r="15" spans="1:38" ht="14.5"/>
    <row r="16" spans="1:38" ht="14.5"/>
    <row r="17" ht="14.5"/>
    <row r="18" ht="14.5"/>
    <row r="19" ht="14.5"/>
    <row r="20" ht="14.5"/>
    <row r="21" ht="14.5"/>
    <row r="22" ht="14.5"/>
    <row r="23" ht="14.5"/>
    <row r="24" ht="14.5"/>
    <row r="25" ht="14.5"/>
    <row r="26" ht="14.5"/>
    <row r="27" ht="14.5"/>
    <row r="28" ht="14.5"/>
    <row r="29" ht="14.5"/>
    <row r="30" ht="14.5"/>
    <row r="31" ht="14.5"/>
    <row r="32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9000000}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 xr:uid="{00000000-0002-0000-0200-00000A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B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5"/>
  <sheetViews>
    <sheetView workbookViewId="0">
      <selection activeCell="C12" sqref="C12"/>
    </sheetView>
  </sheetViews>
  <sheetFormatPr defaultColWidth="11.453125" defaultRowHeight="14.5"/>
  <cols>
    <col min="1" max="1" width="14.6328125" style="3" customWidth="1"/>
    <col min="2" max="2" width="20.1796875" bestFit="1" customWidth="1"/>
    <col min="3" max="3" width="12.36328125" customWidth="1"/>
    <col min="4" max="5" width="13.1796875" customWidth="1"/>
    <col min="6" max="7" width="12.36328125" customWidth="1"/>
    <col min="8" max="8" width="14.81640625" style="121" customWidth="1"/>
    <col min="9" max="9" width="15" style="121" customWidth="1"/>
    <col min="10" max="10" width="14.36328125" style="121" bestFit="1" customWidth="1"/>
    <col min="11" max="11" width="14.36328125" style="121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28" width="13" customWidth="1"/>
    <col min="30" max="30" width="15.453125" bestFit="1" customWidth="1"/>
    <col min="32" max="32" width="18.453125" bestFit="1" customWidth="1"/>
    <col min="33" max="33" width="12" bestFit="1" customWidth="1"/>
    <col min="34" max="34" width="8.6328125" bestFit="1" customWidth="1"/>
    <col min="35" max="35" width="14.81640625" bestFit="1" customWidth="1"/>
    <col min="36" max="36" width="14.453125" customWidth="1"/>
    <col min="37" max="37" width="19.81640625" bestFit="1" customWidth="1"/>
    <col min="38" max="38" width="25.81640625" bestFit="1" customWidth="1"/>
    <col min="39" max="39" width="22.81640625" bestFit="1" customWidth="1"/>
  </cols>
  <sheetData>
    <row r="1" spans="1:39" s="95" customFormat="1" ht="29" customHeight="1">
      <c r="A1" s="18" t="s">
        <v>668</v>
      </c>
      <c r="B1" s="18" t="s">
        <v>14</v>
      </c>
      <c r="C1" s="101" t="s">
        <v>624</v>
      </c>
      <c r="D1" s="106" t="s">
        <v>458</v>
      </c>
      <c r="E1" s="106" t="s">
        <v>817</v>
      </c>
      <c r="F1" s="24" t="s">
        <v>626</v>
      </c>
      <c r="G1" s="24" t="s">
        <v>627</v>
      </c>
      <c r="H1" s="118" t="s">
        <v>743</v>
      </c>
      <c r="I1" s="112" t="s">
        <v>744</v>
      </c>
      <c r="J1" s="112" t="s">
        <v>745</v>
      </c>
      <c r="K1" s="112" t="s">
        <v>852</v>
      </c>
      <c r="L1" s="93" t="s">
        <v>435</v>
      </c>
      <c r="M1" s="93" t="s">
        <v>436</v>
      </c>
      <c r="N1" s="93" t="s">
        <v>437</v>
      </c>
      <c r="O1" s="93" t="s">
        <v>438</v>
      </c>
      <c r="P1" s="102" t="s">
        <v>657</v>
      </c>
      <c r="Q1" s="93" t="s">
        <v>683</v>
      </c>
      <c r="R1" s="102" t="s">
        <v>648</v>
      </c>
      <c r="S1" s="93" t="s">
        <v>439</v>
      </c>
      <c r="T1" s="93" t="s">
        <v>686</v>
      </c>
      <c r="U1" s="93" t="s">
        <v>440</v>
      </c>
      <c r="V1" s="93" t="s">
        <v>441</v>
      </c>
      <c r="W1" s="93" t="s">
        <v>442</v>
      </c>
      <c r="X1" s="93" t="s">
        <v>443</v>
      </c>
      <c r="Y1" s="93" t="s">
        <v>444</v>
      </c>
      <c r="Z1" s="93" t="s">
        <v>445</v>
      </c>
      <c r="AA1" s="93" t="s">
        <v>446</v>
      </c>
      <c r="AB1" s="93" t="s">
        <v>447</v>
      </c>
      <c r="AC1" s="94" t="s">
        <v>723</v>
      </c>
      <c r="AD1" s="94" t="s">
        <v>724</v>
      </c>
      <c r="AE1" s="67" t="s">
        <v>448</v>
      </c>
      <c r="AF1" s="67" t="s">
        <v>449</v>
      </c>
      <c r="AG1" s="67" t="s">
        <v>450</v>
      </c>
      <c r="AH1" s="67" t="s">
        <v>451</v>
      </c>
      <c r="AI1" s="67" t="s">
        <v>452</v>
      </c>
      <c r="AJ1" s="39" t="s">
        <v>453</v>
      </c>
      <c r="AK1" s="67" t="s">
        <v>454</v>
      </c>
      <c r="AL1" s="67" t="s">
        <v>455</v>
      </c>
      <c r="AM1" s="39" t="s">
        <v>456</v>
      </c>
    </row>
    <row r="2" spans="1:39" s="127" customFormat="1" ht="58" customHeight="1">
      <c r="A2" s="22" t="s">
        <v>669</v>
      </c>
      <c r="B2" s="26" t="s">
        <v>16</v>
      </c>
      <c r="C2" s="26" t="s">
        <v>371</v>
      </c>
      <c r="D2" s="26" t="s">
        <v>625</v>
      </c>
      <c r="E2" s="26" t="s">
        <v>818</v>
      </c>
      <c r="F2" s="26" t="s">
        <v>628</v>
      </c>
      <c r="G2" s="26" t="s">
        <v>629</v>
      </c>
      <c r="H2" s="113" t="s">
        <v>732</v>
      </c>
      <c r="I2" s="113" t="s">
        <v>733</v>
      </c>
      <c r="J2" s="113" t="s">
        <v>731</v>
      </c>
      <c r="K2" s="113" t="s">
        <v>853</v>
      </c>
      <c r="L2" s="125" t="s">
        <v>788</v>
      </c>
      <c r="M2" s="125"/>
      <c r="N2" s="125" t="s">
        <v>792</v>
      </c>
      <c r="O2" s="125" t="s">
        <v>647</v>
      </c>
      <c r="P2" s="125" t="s">
        <v>684</v>
      </c>
      <c r="Q2" s="125" t="s">
        <v>685</v>
      </c>
      <c r="R2" s="125" t="s">
        <v>794</v>
      </c>
      <c r="S2" s="125" t="s">
        <v>714</v>
      </c>
      <c r="T2" s="125" t="s">
        <v>715</v>
      </c>
      <c r="U2" s="125" t="s">
        <v>380</v>
      </c>
      <c r="V2" s="125" t="s">
        <v>379</v>
      </c>
      <c r="W2" s="125" t="s">
        <v>332</v>
      </c>
      <c r="X2" s="125" t="s">
        <v>378</v>
      </c>
      <c r="Y2" s="125" t="s">
        <v>377</v>
      </c>
      <c r="Z2" s="126" t="s">
        <v>376</v>
      </c>
      <c r="AA2" s="125" t="s">
        <v>375</v>
      </c>
      <c r="AB2" s="125" t="s">
        <v>722</v>
      </c>
      <c r="AC2" s="48" t="s">
        <v>689</v>
      </c>
      <c r="AD2" s="48" t="s">
        <v>690</v>
      </c>
      <c r="AE2" s="48" t="s">
        <v>86</v>
      </c>
      <c r="AF2" s="48" t="s">
        <v>87</v>
      </c>
      <c r="AG2" s="48" t="s">
        <v>88</v>
      </c>
      <c r="AH2" s="48" t="s">
        <v>691</v>
      </c>
      <c r="AI2" s="48" t="s">
        <v>692</v>
      </c>
      <c r="AJ2" s="48" t="s">
        <v>693</v>
      </c>
      <c r="AK2" s="48" t="s">
        <v>694</v>
      </c>
      <c r="AL2" s="48" t="s">
        <v>695</v>
      </c>
      <c r="AM2" s="48" t="s">
        <v>696</v>
      </c>
    </row>
    <row r="3" spans="1:39" s="73" customFormat="1" ht="29">
      <c r="A3" s="28" t="s">
        <v>362</v>
      </c>
      <c r="B3" s="27"/>
      <c r="C3" s="108"/>
      <c r="D3" s="100"/>
      <c r="E3" s="100"/>
      <c r="F3" s="27" t="s">
        <v>31</v>
      </c>
      <c r="G3" s="27" t="s">
        <v>31</v>
      </c>
      <c r="H3" s="114" t="s">
        <v>729</v>
      </c>
      <c r="I3" s="114" t="s">
        <v>34</v>
      </c>
      <c r="J3" s="114" t="s">
        <v>730</v>
      </c>
      <c r="K3" s="114"/>
      <c r="L3" s="124" t="s">
        <v>789</v>
      </c>
      <c r="M3" s="88"/>
      <c r="N3" s="124" t="s">
        <v>787</v>
      </c>
      <c r="O3" s="124" t="s">
        <v>790</v>
      </c>
      <c r="P3" s="124" t="s">
        <v>791</v>
      </c>
      <c r="Q3" s="87"/>
      <c r="R3" s="124" t="s">
        <v>793</v>
      </c>
      <c r="S3" s="128" t="s">
        <v>716</v>
      </c>
      <c r="T3" s="124" t="s">
        <v>796</v>
      </c>
      <c r="U3" s="88" t="s">
        <v>373</v>
      </c>
      <c r="V3" s="88" t="s">
        <v>373</v>
      </c>
      <c r="W3" s="88" t="s">
        <v>328</v>
      </c>
      <c r="X3" s="87" t="s">
        <v>37</v>
      </c>
      <c r="Y3" s="87" t="s">
        <v>37</v>
      </c>
      <c r="Z3" s="88"/>
      <c r="AA3" s="88"/>
      <c r="AB3" s="124" t="s">
        <v>797</v>
      </c>
      <c r="AC3" s="60" t="s">
        <v>131</v>
      </c>
      <c r="AD3" s="60" t="s">
        <v>131</v>
      </c>
      <c r="AE3" s="60" t="s">
        <v>55</v>
      </c>
      <c r="AF3" s="60"/>
      <c r="AG3" s="60" t="s">
        <v>132</v>
      </c>
      <c r="AH3" s="60" t="s">
        <v>131</v>
      </c>
      <c r="AI3" s="60" t="s">
        <v>131</v>
      </c>
      <c r="AJ3" s="60" t="s">
        <v>131</v>
      </c>
      <c r="AK3" s="60"/>
      <c r="AL3" s="60"/>
      <c r="AM3" s="60"/>
    </row>
    <row r="4" spans="1:39">
      <c r="A4" s="3" t="s">
        <v>856</v>
      </c>
      <c r="B4" s="3" t="s">
        <v>866</v>
      </c>
      <c r="C4" s="3"/>
      <c r="D4" s="3" t="s">
        <v>882</v>
      </c>
      <c r="E4" s="3" t="s">
        <v>900</v>
      </c>
      <c r="F4" s="3"/>
      <c r="G4" s="3"/>
      <c r="H4" s="115">
        <v>2003</v>
      </c>
      <c r="I4" s="115">
        <v>7</v>
      </c>
      <c r="J4" s="115">
        <v>14</v>
      </c>
      <c r="K4" s="115"/>
      <c r="L4" s="3" t="s">
        <v>632</v>
      </c>
      <c r="M4" s="3"/>
      <c r="N4" s="3" t="s">
        <v>636</v>
      </c>
      <c r="O4" s="3" t="s">
        <v>643</v>
      </c>
      <c r="P4" s="3" t="s">
        <v>645</v>
      </c>
      <c r="Q4" s="3"/>
      <c r="R4" s="3" t="s">
        <v>651</v>
      </c>
      <c r="S4" s="3">
        <v>1</v>
      </c>
      <c r="T4" s="3" t="s">
        <v>688</v>
      </c>
      <c r="U4" s="3"/>
      <c r="V4" s="3"/>
      <c r="W4" s="3"/>
      <c r="X4" s="3"/>
      <c r="Y4" s="3"/>
      <c r="Z4" s="3"/>
      <c r="AA4" s="3"/>
      <c r="AB4" s="3"/>
      <c r="AC4" s="3"/>
      <c r="AE4" s="3" t="s">
        <v>895</v>
      </c>
      <c r="AF4" s="3" t="s">
        <v>899</v>
      </c>
      <c r="AG4" s="3">
        <v>2003</v>
      </c>
      <c r="AH4" s="3">
        <v>169.4</v>
      </c>
      <c r="AI4" s="3"/>
      <c r="AJ4" s="3"/>
      <c r="AK4" s="3"/>
      <c r="AL4" s="3"/>
      <c r="AM4" s="3"/>
    </row>
    <row r="5" spans="1:39">
      <c r="A5" s="3" t="s">
        <v>856</v>
      </c>
      <c r="B5" s="3" t="s">
        <v>864</v>
      </c>
      <c r="C5" s="3"/>
      <c r="D5" s="3" t="s">
        <v>884</v>
      </c>
      <c r="E5" s="3" t="s">
        <v>898</v>
      </c>
      <c r="F5" s="3"/>
      <c r="G5" s="3"/>
      <c r="H5" s="115">
        <v>2003</v>
      </c>
      <c r="I5" s="115">
        <v>7</v>
      </c>
      <c r="J5" s="115">
        <v>14</v>
      </c>
      <c r="K5" s="115"/>
      <c r="L5" s="3" t="s">
        <v>632</v>
      </c>
      <c r="M5" s="3"/>
      <c r="N5" s="3" t="s">
        <v>636</v>
      </c>
      <c r="O5" s="3" t="s">
        <v>643</v>
      </c>
      <c r="P5" s="3" t="s">
        <v>645</v>
      </c>
      <c r="Q5" s="3"/>
      <c r="R5" s="3" t="s">
        <v>651</v>
      </c>
      <c r="S5" s="3">
        <v>1</v>
      </c>
      <c r="T5" s="3" t="s">
        <v>688</v>
      </c>
      <c r="U5" s="3"/>
      <c r="V5" s="3"/>
      <c r="W5" s="3"/>
      <c r="X5" s="3"/>
      <c r="Y5" s="3"/>
      <c r="Z5" s="3"/>
      <c r="AA5" s="3"/>
      <c r="AB5" s="3"/>
      <c r="AC5" s="3"/>
      <c r="AE5" s="3" t="s">
        <v>895</v>
      </c>
      <c r="AF5" s="3" t="s">
        <v>897</v>
      </c>
      <c r="AG5" s="3">
        <v>2003</v>
      </c>
      <c r="AH5" s="3">
        <v>94.51</v>
      </c>
      <c r="AI5" s="3"/>
      <c r="AJ5" s="3"/>
      <c r="AK5" s="3"/>
      <c r="AL5" s="3"/>
      <c r="AM5" s="3"/>
    </row>
    <row r="6" spans="1:39">
      <c r="A6" s="3" t="s">
        <v>856</v>
      </c>
      <c r="B6" s="3" t="s">
        <v>864</v>
      </c>
      <c r="C6" s="3"/>
      <c r="D6" s="3" t="s">
        <v>884</v>
      </c>
      <c r="E6" s="3" t="s">
        <v>896</v>
      </c>
      <c r="F6" s="3"/>
      <c r="G6" s="3"/>
      <c r="H6" s="115">
        <v>2003</v>
      </c>
      <c r="I6" s="115">
        <v>7</v>
      </c>
      <c r="J6" s="115">
        <v>14</v>
      </c>
      <c r="K6" s="115"/>
      <c r="L6" s="3" t="s">
        <v>632</v>
      </c>
      <c r="M6" s="3"/>
      <c r="N6" s="3" t="s">
        <v>636</v>
      </c>
      <c r="O6" s="3" t="s">
        <v>643</v>
      </c>
      <c r="P6" s="3" t="s">
        <v>645</v>
      </c>
      <c r="Q6" s="3"/>
      <c r="R6" s="3" t="s">
        <v>651</v>
      </c>
      <c r="S6" s="3">
        <v>1</v>
      </c>
      <c r="T6" s="3" t="s">
        <v>688</v>
      </c>
      <c r="U6" s="3"/>
      <c r="V6" s="3"/>
      <c r="W6" s="3"/>
      <c r="X6" s="3"/>
      <c r="Y6" s="3"/>
      <c r="Z6" s="3"/>
      <c r="AA6" s="3"/>
      <c r="AB6" s="3"/>
      <c r="AC6" s="3"/>
      <c r="AE6" s="3" t="s">
        <v>895</v>
      </c>
      <c r="AF6" s="3" t="s">
        <v>894</v>
      </c>
      <c r="AG6" s="3">
        <v>2003</v>
      </c>
      <c r="AH6" s="3">
        <v>76</v>
      </c>
      <c r="AI6" s="3"/>
      <c r="AJ6" s="3"/>
      <c r="AK6" s="3"/>
      <c r="AL6" s="3"/>
      <c r="AM6" s="3"/>
    </row>
    <row r="7" spans="1:39">
      <c r="B7" s="3"/>
      <c r="C7" s="3"/>
      <c r="D7" s="3"/>
      <c r="E7" s="3"/>
      <c r="F7" s="3"/>
      <c r="G7" s="3"/>
      <c r="H7" s="115"/>
      <c r="I7" s="115"/>
      <c r="J7" s="115"/>
      <c r="K7" s="115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B8" s="3"/>
      <c r="C8" s="3"/>
      <c r="D8" s="3"/>
      <c r="E8" s="3"/>
      <c r="F8" s="3"/>
      <c r="G8" s="3"/>
      <c r="H8" s="115"/>
      <c r="I8" s="115"/>
      <c r="J8" s="115"/>
      <c r="K8" s="115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B9" s="3"/>
      <c r="C9" s="3"/>
      <c r="D9" s="3"/>
      <c r="E9" s="3"/>
      <c r="F9" s="3"/>
      <c r="G9" s="3"/>
      <c r="H9" s="115"/>
      <c r="I9" s="115"/>
      <c r="J9" s="115"/>
      <c r="K9" s="11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B10" s="3"/>
      <c r="C10" s="3"/>
      <c r="D10" s="3"/>
      <c r="E10" s="3"/>
      <c r="F10" s="3"/>
      <c r="G10" s="3"/>
      <c r="H10" s="115"/>
      <c r="I10" s="115"/>
      <c r="J10" s="115"/>
      <c r="K10" s="11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B11" s="3"/>
      <c r="C11" s="3"/>
      <c r="D11" s="3"/>
      <c r="E11" s="3"/>
      <c r="F11" s="3"/>
      <c r="G11" s="3"/>
      <c r="H11" s="115"/>
      <c r="I11" s="115"/>
      <c r="J11" s="115"/>
      <c r="K11" s="11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B12" s="3"/>
      <c r="C12" s="3"/>
      <c r="D12" s="3"/>
      <c r="E12" s="3"/>
      <c r="F12" s="3"/>
      <c r="G12" s="3"/>
      <c r="H12" s="115"/>
      <c r="I12" s="115"/>
      <c r="J12" s="115"/>
      <c r="K12" s="11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B13" s="3"/>
      <c r="C13" s="3"/>
      <c r="D13" s="3"/>
      <c r="E13" s="3"/>
      <c r="F13" s="3"/>
      <c r="G13" s="3"/>
      <c r="H13" s="115"/>
      <c r="I13" s="115"/>
      <c r="J13" s="115"/>
      <c r="K13" s="11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B14" s="3"/>
      <c r="C14" s="3"/>
      <c r="D14" s="3"/>
      <c r="E14" s="3"/>
      <c r="F14" s="3"/>
      <c r="G14" s="3"/>
      <c r="H14" s="115"/>
      <c r="I14" s="115"/>
      <c r="J14" s="115"/>
      <c r="K14" s="11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B15" s="3"/>
      <c r="C15" s="3"/>
      <c r="D15" s="3"/>
      <c r="E15" s="3"/>
      <c r="F15" s="3"/>
      <c r="G15" s="3"/>
      <c r="H15" s="115"/>
      <c r="I15" s="115"/>
      <c r="J15" s="115"/>
      <c r="K15" s="115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B16" s="3"/>
      <c r="C16" s="3"/>
      <c r="D16" s="3"/>
      <c r="E16" s="3"/>
      <c r="F16" s="3"/>
      <c r="G16" s="3"/>
      <c r="H16" s="115"/>
      <c r="I16" s="115"/>
      <c r="J16" s="115"/>
      <c r="K16" s="11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>
      <c r="B17" s="3"/>
      <c r="C17" s="3"/>
      <c r="D17" s="3"/>
      <c r="E17" s="3"/>
      <c r="F17" s="3"/>
      <c r="G17" s="3"/>
      <c r="H17" s="115"/>
      <c r="I17" s="115"/>
      <c r="J17" s="115"/>
      <c r="K17" s="115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2:39">
      <c r="B18" s="3"/>
      <c r="C18" s="3"/>
      <c r="D18" s="3"/>
      <c r="E18" s="3"/>
      <c r="F18" s="3"/>
      <c r="G18" s="3"/>
      <c r="H18" s="115"/>
      <c r="I18" s="115"/>
      <c r="J18" s="115"/>
      <c r="K18" s="115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>
      <c r="B19" s="3"/>
      <c r="C19" s="3"/>
      <c r="D19" s="3"/>
      <c r="E19" s="3"/>
      <c r="F19" s="3"/>
      <c r="G19" s="3"/>
      <c r="H19" s="115"/>
      <c r="I19" s="115"/>
      <c r="J19" s="115"/>
      <c r="K19" s="115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2:39">
      <c r="B20" s="3"/>
      <c r="C20" s="3"/>
      <c r="D20" s="3"/>
      <c r="E20" s="3"/>
      <c r="F20" s="3"/>
      <c r="G20" s="3"/>
      <c r="H20" s="115"/>
      <c r="I20" s="115"/>
      <c r="J20" s="115"/>
      <c r="K20" s="115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39">
      <c r="B21" s="3"/>
      <c r="C21" s="3"/>
      <c r="D21" s="3"/>
      <c r="E21" s="3"/>
      <c r="F21" s="3"/>
      <c r="G21" s="3"/>
      <c r="H21" s="115"/>
      <c r="I21" s="115"/>
      <c r="J21" s="115"/>
      <c r="K21" s="115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>
      <c r="B22" s="3"/>
      <c r="C22" s="3"/>
      <c r="D22" s="3"/>
      <c r="E22" s="3"/>
      <c r="F22" s="3"/>
      <c r="G22" s="3"/>
      <c r="H22" s="115"/>
      <c r="I22" s="115"/>
      <c r="J22" s="115"/>
      <c r="K22" s="115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2:39">
      <c r="B23" s="3"/>
      <c r="C23" s="3"/>
      <c r="D23" s="3"/>
      <c r="E23" s="3"/>
      <c r="F23" s="3"/>
      <c r="G23" s="3"/>
      <c r="H23" s="115"/>
      <c r="I23" s="115"/>
      <c r="J23" s="115"/>
      <c r="K23" s="115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2:39">
      <c r="B24" s="3"/>
      <c r="C24" s="3"/>
      <c r="D24" s="3"/>
      <c r="E24" s="3"/>
      <c r="F24" s="3"/>
      <c r="G24" s="3"/>
      <c r="H24" s="115"/>
      <c r="I24" s="115"/>
      <c r="J24" s="115"/>
      <c r="K24" s="115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>
      <c r="B25" s="3"/>
      <c r="C25" s="3"/>
      <c r="D25" s="3"/>
      <c r="E25" s="3"/>
      <c r="F25" s="3"/>
      <c r="G25" s="3"/>
      <c r="H25" s="115"/>
      <c r="I25" s="115"/>
      <c r="J25" s="115"/>
      <c r="K25" s="115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2:39">
      <c r="B26" s="3"/>
      <c r="C26" s="3"/>
      <c r="D26" s="3"/>
      <c r="E26" s="3"/>
      <c r="F26" s="3"/>
      <c r="G26" s="3"/>
      <c r="H26" s="115"/>
      <c r="I26" s="115"/>
      <c r="J26" s="115"/>
      <c r="K26" s="115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2:39">
      <c r="B27" s="3"/>
      <c r="C27" s="3"/>
      <c r="D27" s="3"/>
      <c r="E27" s="3"/>
      <c r="F27" s="3"/>
      <c r="G27" s="3"/>
      <c r="H27" s="115"/>
      <c r="I27" s="115"/>
      <c r="J27" s="115"/>
      <c r="K27" s="115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>
      <c r="B28" s="3"/>
      <c r="C28" s="3"/>
      <c r="D28" s="3"/>
      <c r="E28" s="3"/>
      <c r="F28" s="3"/>
      <c r="G28" s="3"/>
      <c r="H28" s="115"/>
      <c r="I28" s="115"/>
      <c r="J28" s="115"/>
      <c r="K28" s="115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2:39">
      <c r="B29" s="3"/>
      <c r="C29" s="3"/>
      <c r="D29" s="3"/>
      <c r="E29" s="3"/>
      <c r="F29" s="3"/>
      <c r="G29" s="3"/>
      <c r="H29" s="115"/>
      <c r="I29" s="115"/>
      <c r="J29" s="115"/>
      <c r="K29" s="115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2:39">
      <c r="B30" s="3"/>
      <c r="C30" s="3"/>
      <c r="D30" s="3"/>
      <c r="E30" s="3"/>
      <c r="F30" s="3"/>
      <c r="G30" s="3"/>
      <c r="H30" s="115"/>
      <c r="I30" s="115"/>
      <c r="J30" s="115"/>
      <c r="K30" s="115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>
      <c r="B31" s="3"/>
      <c r="C31" s="3"/>
      <c r="D31" s="3"/>
      <c r="E31" s="3"/>
      <c r="F31" s="3"/>
      <c r="G31" s="3"/>
      <c r="H31" s="115"/>
      <c r="I31" s="115"/>
      <c r="J31" s="115"/>
      <c r="K31" s="115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2:39">
      <c r="B32" s="3"/>
      <c r="C32" s="3"/>
      <c r="D32" s="3"/>
      <c r="E32" s="3"/>
      <c r="F32" s="3"/>
      <c r="G32" s="3"/>
      <c r="H32" s="115"/>
      <c r="I32" s="115"/>
      <c r="J32" s="115"/>
      <c r="K32" s="115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2:39">
      <c r="B33" s="3"/>
      <c r="C33" s="3"/>
      <c r="D33" s="3"/>
      <c r="E33" s="3"/>
      <c r="F33" s="3"/>
      <c r="G33" s="3"/>
      <c r="H33" s="115"/>
      <c r="I33" s="115"/>
      <c r="J33" s="115"/>
      <c r="K33" s="115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>
      <c r="B34" s="3"/>
      <c r="C34" s="3"/>
      <c r="D34" s="3"/>
      <c r="E34" s="3"/>
      <c r="F34" s="3"/>
      <c r="G34" s="3"/>
      <c r="H34" s="115"/>
      <c r="I34" s="115"/>
      <c r="J34" s="115"/>
      <c r="K34" s="11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2:39">
      <c r="B35" s="3"/>
      <c r="C35" s="3"/>
      <c r="D35" s="3"/>
      <c r="E35" s="3"/>
      <c r="F35" s="3"/>
      <c r="G35" s="3"/>
      <c r="H35" s="115"/>
      <c r="I35" s="115"/>
      <c r="J35" s="115"/>
      <c r="K35" s="115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2:39">
      <c r="B36" s="3"/>
      <c r="C36" s="3"/>
      <c r="D36" s="3"/>
      <c r="E36" s="3"/>
      <c r="F36" s="3"/>
      <c r="G36" s="3"/>
      <c r="H36" s="115"/>
      <c r="I36" s="115"/>
      <c r="J36" s="115"/>
      <c r="K36" s="115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>
      <c r="B37" s="3"/>
      <c r="C37" s="3"/>
      <c r="D37" s="3"/>
      <c r="E37" s="3"/>
      <c r="F37" s="3"/>
      <c r="G37" s="3"/>
      <c r="H37" s="115"/>
      <c r="I37" s="115"/>
      <c r="J37" s="115"/>
      <c r="K37" s="11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2:39">
      <c r="B38" s="3"/>
      <c r="C38" s="3"/>
      <c r="D38" s="3"/>
      <c r="E38" s="3"/>
      <c r="F38" s="3"/>
      <c r="G38" s="3"/>
      <c r="H38" s="115"/>
      <c r="I38" s="115"/>
      <c r="J38" s="115"/>
      <c r="K38" s="115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2:39">
      <c r="B39" s="3"/>
      <c r="C39" s="3"/>
      <c r="D39" s="3"/>
      <c r="E39" s="3"/>
      <c r="F39" s="3"/>
      <c r="G39" s="3"/>
      <c r="H39" s="115"/>
      <c r="I39" s="115"/>
      <c r="J39" s="115"/>
      <c r="K39" s="115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>
      <c r="B40" s="3"/>
      <c r="C40" s="3"/>
      <c r="D40" s="3"/>
      <c r="E40" s="3"/>
      <c r="F40" s="3"/>
      <c r="G40" s="3"/>
      <c r="H40" s="115"/>
      <c r="I40" s="115"/>
      <c r="J40" s="115"/>
      <c r="K40" s="115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>
      <c r="B41" s="3"/>
      <c r="C41" s="3"/>
      <c r="D41" s="3"/>
      <c r="E41" s="3"/>
      <c r="F41" s="3"/>
      <c r="G41" s="3"/>
      <c r="H41" s="115"/>
      <c r="I41" s="115"/>
      <c r="J41" s="115"/>
      <c r="K41" s="115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2:39">
      <c r="B42" s="3"/>
      <c r="C42" s="3"/>
      <c r="D42" s="3"/>
      <c r="E42" s="3"/>
      <c r="F42" s="3"/>
      <c r="G42" s="3"/>
      <c r="H42" s="115"/>
      <c r="I42" s="115"/>
      <c r="J42" s="115"/>
      <c r="K42" s="115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2:39">
      <c r="B43" s="3"/>
      <c r="C43" s="3"/>
      <c r="D43" s="3"/>
      <c r="E43" s="3"/>
      <c r="F43" s="3"/>
      <c r="G43" s="3"/>
      <c r="H43" s="115"/>
      <c r="I43" s="115"/>
      <c r="J43" s="115"/>
      <c r="K43" s="115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>
      <c r="B44" s="3"/>
      <c r="C44" s="3"/>
      <c r="D44" s="3"/>
      <c r="E44" s="3"/>
      <c r="F44" s="3"/>
      <c r="G44" s="3"/>
      <c r="H44" s="115"/>
      <c r="I44" s="115"/>
      <c r="J44" s="115"/>
      <c r="K44" s="115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2:39">
      <c r="B45" s="3"/>
      <c r="C45" s="3"/>
      <c r="D45" s="3"/>
      <c r="E45" s="3"/>
      <c r="F45" s="3"/>
      <c r="G45" s="3"/>
      <c r="H45" s="115"/>
      <c r="I45" s="115"/>
      <c r="J45" s="115"/>
      <c r="K45" s="11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2:39">
      <c r="B46" s="3"/>
      <c r="C46" s="3"/>
      <c r="D46" s="3"/>
      <c r="E46" s="3"/>
      <c r="F46" s="3"/>
      <c r="G46" s="3"/>
      <c r="H46" s="115"/>
      <c r="I46" s="115"/>
      <c r="J46" s="115"/>
      <c r="K46" s="115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>
      <c r="B47" s="3"/>
      <c r="C47" s="3"/>
      <c r="D47" s="3"/>
      <c r="E47" s="3"/>
      <c r="F47" s="3"/>
      <c r="G47" s="3"/>
      <c r="H47" s="115"/>
      <c r="I47" s="115"/>
      <c r="J47" s="115"/>
      <c r="K47" s="115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2:39">
      <c r="B48" s="3"/>
      <c r="C48" s="3"/>
      <c r="D48" s="3"/>
      <c r="E48" s="3"/>
      <c r="F48" s="3"/>
      <c r="G48" s="3"/>
      <c r="H48" s="115"/>
      <c r="I48" s="115"/>
      <c r="J48" s="115"/>
      <c r="K48" s="115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2:39">
      <c r="B49" s="3"/>
      <c r="C49" s="3"/>
      <c r="D49" s="3"/>
      <c r="E49" s="3"/>
      <c r="F49" s="3"/>
      <c r="G49" s="3"/>
      <c r="H49" s="115"/>
      <c r="I49" s="115"/>
      <c r="J49" s="115"/>
      <c r="K49" s="115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>
      <c r="B50" s="3"/>
      <c r="C50" s="3"/>
      <c r="D50" s="3"/>
      <c r="E50" s="3"/>
      <c r="F50" s="3"/>
      <c r="G50" s="3"/>
      <c r="H50" s="115"/>
      <c r="I50" s="115"/>
      <c r="J50" s="115"/>
      <c r="K50" s="115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2:39">
      <c r="B51" s="3"/>
      <c r="C51" s="3"/>
      <c r="D51" s="3"/>
      <c r="E51" s="3"/>
      <c r="F51" s="3"/>
      <c r="G51" s="3"/>
      <c r="H51" s="115"/>
      <c r="I51" s="115"/>
      <c r="J51" s="115"/>
      <c r="K51" s="11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2:39">
      <c r="B52" s="3"/>
      <c r="C52" s="3"/>
      <c r="D52" s="3"/>
      <c r="E52" s="3"/>
      <c r="F52" s="3"/>
      <c r="G52" s="3"/>
      <c r="H52" s="115"/>
      <c r="I52" s="115"/>
      <c r="J52" s="115"/>
      <c r="K52" s="115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>
      <c r="B53" s="3"/>
      <c r="C53" s="3"/>
      <c r="D53" s="3"/>
      <c r="E53" s="3"/>
      <c r="F53" s="3"/>
      <c r="G53" s="3"/>
      <c r="H53" s="115"/>
      <c r="I53" s="115"/>
      <c r="J53" s="115"/>
      <c r="K53" s="115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2:39">
      <c r="B54" s="3"/>
      <c r="C54" s="3"/>
      <c r="D54" s="3"/>
      <c r="E54" s="3"/>
      <c r="F54" s="3"/>
      <c r="G54" s="3"/>
      <c r="H54" s="115"/>
      <c r="I54" s="115"/>
      <c r="J54" s="115"/>
      <c r="K54" s="11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2:39">
      <c r="B55" s="3"/>
      <c r="C55" s="3"/>
      <c r="D55" s="3"/>
      <c r="E55" s="3"/>
      <c r="F55" s="3"/>
      <c r="G55" s="3"/>
      <c r="H55" s="115"/>
      <c r="I55" s="115"/>
      <c r="J55" s="115"/>
      <c r="K55" s="11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3000000}">
          <x14:formula1>
            <xm:f>'controlled vocabulary'!$Q$4:$Q$9</xm:f>
          </x14:formula1>
          <xm:sqref>S4:S6 R7:R1048576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M4:M6 L7:L1048576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Q4:Q6 P7:P1048576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O4:O6 N7:N1048576</xm:sqref>
        </x14:dataValidation>
        <x14:dataValidation type="list" allowBlank="1" showInputMessage="1" showErrorMessage="1" xr:uid="{00000000-0002-0000-0300-000009000000}">
          <x14:formula1>
            <xm:f>'controlled vocabulary'!$O$4:$O$8</xm:f>
          </x14:formula1>
          <xm:sqref>P4:P6 O7:O1048576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0"/>
  <sheetViews>
    <sheetView workbookViewId="0">
      <selection activeCell="AZ4" sqref="AZ4:AZ58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20" bestFit="1" customWidth="1"/>
    <col min="6" max="6" width="15.1796875" style="120" bestFit="1" customWidth="1"/>
    <col min="7" max="7" width="14.36328125" style="120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6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6" customWidth="1"/>
    <col min="42" max="42" width="16" style="6" bestFit="1" customWidth="1"/>
    <col min="43" max="43" width="19" style="6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6" width="13.81640625" style="3" customWidth="1"/>
    <col min="67" max="67" width="12.6328125" style="3" customWidth="1"/>
    <col min="68" max="68" width="13.1796875" style="3" customWidth="1"/>
    <col min="69" max="69" width="26.1796875" style="3" customWidth="1"/>
    <col min="70" max="70" width="11.1796875" style="3" customWidth="1"/>
    <col min="71" max="71" width="9.453125" style="3" customWidth="1"/>
    <col min="72" max="72" width="12.6328125" style="3" customWidth="1"/>
    <col min="73" max="74" width="11.36328125" style="3" customWidth="1"/>
    <col min="75" max="75" width="25.6328125" style="3" customWidth="1"/>
    <col min="76" max="76" width="13" style="3" customWidth="1"/>
    <col min="77" max="77" width="12.6328125" style="3" customWidth="1"/>
    <col min="78" max="78" width="13" style="3" customWidth="1"/>
    <col min="79" max="79" width="12.1796875" style="3" customWidth="1"/>
    <col min="80" max="80" width="26.1796875" style="3" customWidth="1"/>
    <col min="81" max="81" width="11.1796875" style="3" customWidth="1"/>
    <col min="82" max="82" width="10.6328125" style="3" customWidth="1"/>
    <col min="83" max="83" width="10.81640625" style="3" customWidth="1"/>
    <col min="84" max="84" width="25.453125" style="3" customWidth="1"/>
    <col min="85" max="85" width="11.6328125" style="3" customWidth="1"/>
    <col min="86" max="86" width="15.453125" style="3" customWidth="1"/>
    <col min="87" max="93" width="15" style="3" bestFit="1" customWidth="1"/>
    <col min="94" max="94" width="18" style="3" customWidth="1"/>
    <col min="95" max="95" width="15" style="3" bestFit="1" customWidth="1"/>
    <col min="96" max="96" width="17.6328125" style="3" customWidth="1"/>
    <col min="97" max="98" width="15" style="3" bestFit="1" customWidth="1"/>
    <col min="99" max="16384" width="15.1796875" style="3"/>
  </cols>
  <sheetData>
    <row r="1" spans="1:100" s="34" customFormat="1" ht="27" customHeight="1">
      <c r="A1" s="18" t="s">
        <v>668</v>
      </c>
      <c r="B1" s="18" t="s">
        <v>14</v>
      </c>
      <c r="C1" s="18" t="s">
        <v>458</v>
      </c>
      <c r="D1" s="18" t="s">
        <v>489</v>
      </c>
      <c r="E1" s="118" t="s">
        <v>740</v>
      </c>
      <c r="F1" s="112" t="s">
        <v>741</v>
      </c>
      <c r="G1" s="112" t="s">
        <v>742</v>
      </c>
      <c r="H1" s="19" t="s">
        <v>490</v>
      </c>
      <c r="I1" s="18" t="s">
        <v>491</v>
      </c>
      <c r="J1" s="18" t="s">
        <v>492</v>
      </c>
      <c r="K1" s="24" t="s">
        <v>493</v>
      </c>
      <c r="L1" s="24" t="s">
        <v>494</v>
      </c>
      <c r="M1" s="24" t="s">
        <v>495</v>
      </c>
      <c r="N1" s="24" t="s">
        <v>496</v>
      </c>
      <c r="O1" s="24" t="s">
        <v>497</v>
      </c>
      <c r="P1" s="35" t="s">
        <v>498</v>
      </c>
      <c r="Q1" s="35" t="s">
        <v>499</v>
      </c>
      <c r="R1" s="35" t="s">
        <v>500</v>
      </c>
      <c r="S1" s="35" t="s">
        <v>501</v>
      </c>
      <c r="T1" s="35" t="s">
        <v>502</v>
      </c>
      <c r="U1" s="35" t="s">
        <v>503</v>
      </c>
      <c r="V1" s="35" t="s">
        <v>504</v>
      </c>
      <c r="W1" s="35" t="s">
        <v>505</v>
      </c>
      <c r="X1" s="35" t="s">
        <v>506</v>
      </c>
      <c r="Y1" s="35" t="s">
        <v>507</v>
      </c>
      <c r="Z1" s="36" t="s">
        <v>508</v>
      </c>
      <c r="AA1" s="36" t="s">
        <v>509</v>
      </c>
      <c r="AB1" s="37" t="s">
        <v>510</v>
      </c>
      <c r="AC1" s="37" t="s">
        <v>511</v>
      </c>
      <c r="AD1" s="37" t="s">
        <v>512</v>
      </c>
      <c r="AE1" s="37" t="s">
        <v>513</v>
      </c>
      <c r="AF1" s="37" t="s">
        <v>766</v>
      </c>
      <c r="AG1" s="37" t="s">
        <v>514</v>
      </c>
      <c r="AH1" s="37" t="s">
        <v>515</v>
      </c>
      <c r="AI1" s="37" t="s">
        <v>516</v>
      </c>
      <c r="AJ1" s="37" t="s">
        <v>517</v>
      </c>
      <c r="AK1" s="37" t="s">
        <v>518</v>
      </c>
      <c r="AL1" s="37" t="s">
        <v>767</v>
      </c>
      <c r="AM1" s="38" t="s">
        <v>519</v>
      </c>
      <c r="AN1" s="38" t="s">
        <v>520</v>
      </c>
      <c r="AO1" s="38" t="s">
        <v>521</v>
      </c>
      <c r="AP1" s="38" t="s">
        <v>522</v>
      </c>
      <c r="AQ1" s="38" t="s">
        <v>523</v>
      </c>
      <c r="AR1" s="38" t="s">
        <v>524</v>
      </c>
      <c r="AS1" s="38" t="s">
        <v>525</v>
      </c>
      <c r="AT1" s="38" t="s">
        <v>526</v>
      </c>
      <c r="AU1" s="39" t="s">
        <v>527</v>
      </c>
      <c r="AV1" s="39" t="s">
        <v>528</v>
      </c>
      <c r="AW1" s="39" t="s">
        <v>529</v>
      </c>
      <c r="AX1" s="39" t="s">
        <v>530</v>
      </c>
      <c r="AY1" s="39" t="s">
        <v>531</v>
      </c>
      <c r="AZ1" s="39" t="s">
        <v>532</v>
      </c>
      <c r="BA1" s="39" t="s">
        <v>533</v>
      </c>
      <c r="BB1" s="39" t="s">
        <v>534</v>
      </c>
      <c r="BC1" s="39" t="s">
        <v>535</v>
      </c>
      <c r="BD1" s="39" t="s">
        <v>536</v>
      </c>
      <c r="BE1" s="39" t="s">
        <v>537</v>
      </c>
      <c r="BF1" s="40" t="s">
        <v>538</v>
      </c>
      <c r="BG1" s="40" t="s">
        <v>539</v>
      </c>
      <c r="BH1" s="40" t="s">
        <v>540</v>
      </c>
      <c r="BI1" s="41" t="s">
        <v>768</v>
      </c>
      <c r="BJ1" s="41" t="s">
        <v>769</v>
      </c>
      <c r="BK1" s="41" t="s">
        <v>541</v>
      </c>
      <c r="BL1" s="41" t="s">
        <v>542</v>
      </c>
      <c r="BM1" s="41" t="s">
        <v>543</v>
      </c>
      <c r="BN1" s="41" t="s">
        <v>841</v>
      </c>
      <c r="BO1" s="41" t="s">
        <v>544</v>
      </c>
      <c r="BP1" s="41" t="s">
        <v>545</v>
      </c>
      <c r="BQ1" s="41" t="s">
        <v>546</v>
      </c>
      <c r="BR1" s="41" t="s">
        <v>547</v>
      </c>
      <c r="BS1" s="41" t="s">
        <v>548</v>
      </c>
      <c r="BT1" s="41" t="s">
        <v>549</v>
      </c>
      <c r="BU1" s="41" t="s">
        <v>550</v>
      </c>
      <c r="BV1" s="41" t="s">
        <v>843</v>
      </c>
      <c r="BW1" s="41" t="s">
        <v>551</v>
      </c>
      <c r="BX1" s="41" t="s">
        <v>552</v>
      </c>
      <c r="BY1" s="41" t="s">
        <v>553</v>
      </c>
      <c r="BZ1" s="41" t="s">
        <v>554</v>
      </c>
      <c r="CA1" s="41" t="s">
        <v>555</v>
      </c>
      <c r="CB1" s="41" t="s">
        <v>556</v>
      </c>
      <c r="CC1" s="41" t="s">
        <v>557</v>
      </c>
      <c r="CD1" s="41" t="s">
        <v>558</v>
      </c>
      <c r="CE1" s="41" t="s">
        <v>559</v>
      </c>
      <c r="CF1" s="41" t="s">
        <v>560</v>
      </c>
      <c r="CG1" s="42" t="s">
        <v>561</v>
      </c>
      <c r="CH1" s="42" t="s">
        <v>562</v>
      </c>
      <c r="CI1" s="42" t="s">
        <v>563</v>
      </c>
      <c r="CJ1" s="42" t="s">
        <v>564</v>
      </c>
      <c r="CK1" s="42" t="s">
        <v>565</v>
      </c>
      <c r="CL1" s="42" t="s">
        <v>770</v>
      </c>
      <c r="CM1" s="42" t="s">
        <v>566</v>
      </c>
      <c r="CN1" s="42" t="s">
        <v>567</v>
      </c>
      <c r="CO1" s="42" t="s">
        <v>568</v>
      </c>
      <c r="CP1" s="42" t="s">
        <v>569</v>
      </c>
      <c r="CQ1" s="42" t="s">
        <v>570</v>
      </c>
      <c r="CR1" s="42" t="s">
        <v>571</v>
      </c>
      <c r="CS1" s="42" t="s">
        <v>572</v>
      </c>
      <c r="CT1" s="42" t="s">
        <v>573</v>
      </c>
      <c r="CU1" s="96" t="s">
        <v>574</v>
      </c>
      <c r="CV1" s="96" t="s">
        <v>575</v>
      </c>
    </row>
    <row r="2" spans="1:100" s="21" customFormat="1" ht="82" customHeight="1">
      <c r="A2" s="22" t="s">
        <v>669</v>
      </c>
      <c r="B2" s="26" t="s">
        <v>16</v>
      </c>
      <c r="C2" s="26" t="s">
        <v>329</v>
      </c>
      <c r="D2" s="26" t="s">
        <v>56</v>
      </c>
      <c r="E2" s="113" t="s">
        <v>732</v>
      </c>
      <c r="F2" s="113" t="s">
        <v>733</v>
      </c>
      <c r="G2" s="113" t="s">
        <v>731</v>
      </c>
      <c r="H2" s="26" t="s">
        <v>330</v>
      </c>
      <c r="I2" s="26" t="s">
        <v>57</v>
      </c>
      <c r="J2" s="26" t="s">
        <v>58</v>
      </c>
      <c r="K2" s="22" t="s">
        <v>59</v>
      </c>
      <c r="L2" s="22" t="s">
        <v>391</v>
      </c>
      <c r="M2" s="22" t="s">
        <v>60</v>
      </c>
      <c r="N2" s="22" t="s">
        <v>61</v>
      </c>
      <c r="O2" s="22" t="s">
        <v>62</v>
      </c>
      <c r="P2" s="44" t="s">
        <v>63</v>
      </c>
      <c r="Q2" s="44" t="s">
        <v>64</v>
      </c>
      <c r="R2" s="44" t="s">
        <v>65</v>
      </c>
      <c r="S2" s="44" t="s">
        <v>68</v>
      </c>
      <c r="T2" s="44" t="s">
        <v>69</v>
      </c>
      <c r="U2" s="44" t="s">
        <v>70</v>
      </c>
      <c r="V2" s="44" t="s">
        <v>71</v>
      </c>
      <c r="W2" s="44" t="s">
        <v>72</v>
      </c>
      <c r="X2" s="44" t="s">
        <v>73</v>
      </c>
      <c r="Y2" s="44" t="s">
        <v>390</v>
      </c>
      <c r="Z2" s="45" t="s">
        <v>66</v>
      </c>
      <c r="AA2" s="45" t="s">
        <v>67</v>
      </c>
      <c r="AB2" s="46" t="s">
        <v>280</v>
      </c>
      <c r="AC2" s="46" t="s">
        <v>284</v>
      </c>
      <c r="AD2" s="46" t="s">
        <v>74</v>
      </c>
      <c r="AE2" s="46" t="s">
        <v>75</v>
      </c>
      <c r="AF2" s="46" t="s">
        <v>76</v>
      </c>
      <c r="AG2" s="46" t="s">
        <v>288</v>
      </c>
      <c r="AH2" s="46" t="s">
        <v>289</v>
      </c>
      <c r="AI2" s="46" t="s">
        <v>290</v>
      </c>
      <c r="AJ2" s="46" t="s">
        <v>291</v>
      </c>
      <c r="AK2" s="46" t="s">
        <v>77</v>
      </c>
      <c r="AL2" s="46" t="s">
        <v>78</v>
      </c>
      <c r="AM2" s="47" t="s">
        <v>245</v>
      </c>
      <c r="AN2" s="47" t="s">
        <v>247</v>
      </c>
      <c r="AO2" s="47" t="s">
        <v>248</v>
      </c>
      <c r="AP2" s="47" t="s">
        <v>79</v>
      </c>
      <c r="AQ2" s="47" t="s">
        <v>80</v>
      </c>
      <c r="AR2" s="47" t="s">
        <v>81</v>
      </c>
      <c r="AS2" s="47" t="s">
        <v>82</v>
      </c>
      <c r="AT2" s="47" t="s">
        <v>83</v>
      </c>
      <c r="AU2" s="48" t="s">
        <v>84</v>
      </c>
      <c r="AV2" s="48" t="s">
        <v>85</v>
      </c>
      <c r="AW2" s="48" t="s">
        <v>86</v>
      </c>
      <c r="AX2" s="48" t="s">
        <v>87</v>
      </c>
      <c r="AY2" s="48" t="s">
        <v>88</v>
      </c>
      <c r="AZ2" s="48" t="s">
        <v>89</v>
      </c>
      <c r="BA2" s="48" t="s">
        <v>389</v>
      </c>
      <c r="BB2" s="48" t="s">
        <v>388</v>
      </c>
      <c r="BC2" s="48" t="s">
        <v>90</v>
      </c>
      <c r="BD2" s="48" t="s">
        <v>387</v>
      </c>
      <c r="BE2" s="48" t="s">
        <v>386</v>
      </c>
      <c r="BF2" s="50" t="s">
        <v>91</v>
      </c>
      <c r="BG2" s="50" t="s">
        <v>92</v>
      </c>
      <c r="BH2" s="50" t="s">
        <v>93</v>
      </c>
      <c r="BI2" s="51" t="s">
        <v>94</v>
      </c>
      <c r="BJ2" s="51" t="s">
        <v>384</v>
      </c>
      <c r="BK2" s="51" t="s">
        <v>385</v>
      </c>
      <c r="BL2" s="51" t="s">
        <v>95</v>
      </c>
      <c r="BM2" s="51" t="s">
        <v>96</v>
      </c>
      <c r="BN2" s="51" t="s">
        <v>842</v>
      </c>
      <c r="BO2" s="52" t="s">
        <v>97</v>
      </c>
      <c r="BP2" s="52" t="s">
        <v>98</v>
      </c>
      <c r="BQ2" s="51" t="s">
        <v>99</v>
      </c>
      <c r="BR2" s="51" t="s">
        <v>100</v>
      </c>
      <c r="BS2" s="51" t="s">
        <v>101</v>
      </c>
      <c r="BT2" s="52" t="s">
        <v>102</v>
      </c>
      <c r="BU2" s="52" t="s">
        <v>103</v>
      </c>
      <c r="BV2" s="52" t="s">
        <v>844</v>
      </c>
      <c r="BW2" s="51" t="s">
        <v>104</v>
      </c>
      <c r="BX2" s="51" t="s">
        <v>105</v>
      </c>
      <c r="BY2" s="51" t="s">
        <v>106</v>
      </c>
      <c r="BZ2" s="52" t="s">
        <v>107</v>
      </c>
      <c r="CA2" s="52" t="s">
        <v>108</v>
      </c>
      <c r="CB2" s="51" t="s">
        <v>109</v>
      </c>
      <c r="CC2" s="51" t="s">
        <v>110</v>
      </c>
      <c r="CD2" s="51" t="s">
        <v>111</v>
      </c>
      <c r="CE2" s="52" t="s">
        <v>112</v>
      </c>
      <c r="CF2" s="51" t="s">
        <v>113</v>
      </c>
      <c r="CG2" s="53" t="s">
        <v>114</v>
      </c>
      <c r="CH2" s="53" t="s">
        <v>115</v>
      </c>
      <c r="CI2" s="53" t="s">
        <v>116</v>
      </c>
      <c r="CJ2" s="53" t="s">
        <v>117</v>
      </c>
      <c r="CK2" s="53" t="s">
        <v>383</v>
      </c>
      <c r="CL2" s="53" t="s">
        <v>118</v>
      </c>
      <c r="CM2" s="53" t="s">
        <v>119</v>
      </c>
      <c r="CN2" s="53" t="s">
        <v>120</v>
      </c>
      <c r="CO2" s="53" t="s">
        <v>121</v>
      </c>
      <c r="CP2" s="53" t="s">
        <v>382</v>
      </c>
      <c r="CQ2" s="53" t="s">
        <v>122</v>
      </c>
      <c r="CR2" s="53" t="s">
        <v>123</v>
      </c>
      <c r="CS2" s="53" t="s">
        <v>124</v>
      </c>
      <c r="CT2" s="53" t="s">
        <v>125</v>
      </c>
      <c r="CU2" s="54" t="s">
        <v>281</v>
      </c>
      <c r="CV2" s="54" t="s">
        <v>285</v>
      </c>
    </row>
    <row r="3" spans="1:100" s="34" customFormat="1" ht="34" customHeight="1">
      <c r="A3" s="28" t="s">
        <v>362</v>
      </c>
      <c r="B3" s="27"/>
      <c r="C3" s="27"/>
      <c r="D3" s="27"/>
      <c r="E3" s="114" t="s">
        <v>729</v>
      </c>
      <c r="F3" s="114" t="s">
        <v>34</v>
      </c>
      <c r="G3" s="114" t="s">
        <v>730</v>
      </c>
      <c r="H3" s="92" t="s">
        <v>373</v>
      </c>
      <c r="I3" s="27" t="s">
        <v>40</v>
      </c>
      <c r="J3" s="27" t="s">
        <v>40</v>
      </c>
      <c r="K3" s="28"/>
      <c r="L3" s="92" t="s">
        <v>373</v>
      </c>
      <c r="M3" s="28"/>
      <c r="N3" s="28"/>
      <c r="O3" s="28" t="s">
        <v>381</v>
      </c>
      <c r="P3" s="56" t="s">
        <v>126</v>
      </c>
      <c r="Q3" s="56" t="s">
        <v>126</v>
      </c>
      <c r="R3" s="56"/>
      <c r="S3" s="56" t="s">
        <v>37</v>
      </c>
      <c r="T3" s="56" t="s">
        <v>37</v>
      </c>
      <c r="U3" s="56" t="s">
        <v>37</v>
      </c>
      <c r="V3" s="56" t="s">
        <v>37</v>
      </c>
      <c r="W3" s="56" t="s">
        <v>34</v>
      </c>
      <c r="X3" s="56" t="s">
        <v>127</v>
      </c>
      <c r="Y3" s="56"/>
      <c r="Z3" s="57"/>
      <c r="AA3" s="57"/>
      <c r="AB3" s="58"/>
      <c r="AC3" s="58" t="s">
        <v>283</v>
      </c>
      <c r="AD3" s="58" t="s">
        <v>128</v>
      </c>
      <c r="AE3" s="58" t="s">
        <v>129</v>
      </c>
      <c r="AF3" s="58" t="s">
        <v>129</v>
      </c>
      <c r="AG3" s="58" t="s">
        <v>129</v>
      </c>
      <c r="AH3" s="58" t="s">
        <v>129</v>
      </c>
      <c r="AI3" s="58" t="s">
        <v>129</v>
      </c>
      <c r="AJ3" s="58" t="s">
        <v>129</v>
      </c>
      <c r="AK3" s="58" t="s">
        <v>129</v>
      </c>
      <c r="AL3" s="58" t="s">
        <v>37</v>
      </c>
      <c r="AM3" s="59" t="s">
        <v>37</v>
      </c>
      <c r="AN3" s="59" t="s">
        <v>37</v>
      </c>
      <c r="AO3" s="59" t="s">
        <v>37</v>
      </c>
      <c r="AP3" s="59" t="s">
        <v>45</v>
      </c>
      <c r="AQ3" s="59" t="s">
        <v>45</v>
      </c>
      <c r="AR3" s="59" t="s">
        <v>37</v>
      </c>
      <c r="AS3" s="59" t="s">
        <v>130</v>
      </c>
      <c r="AT3" s="59" t="s">
        <v>37</v>
      </c>
      <c r="AU3" s="60" t="s">
        <v>131</v>
      </c>
      <c r="AV3" s="60" t="s">
        <v>131</v>
      </c>
      <c r="AW3" s="60" t="s">
        <v>55</v>
      </c>
      <c r="AX3" s="60"/>
      <c r="AY3" s="60" t="s">
        <v>132</v>
      </c>
      <c r="AZ3" s="60" t="s">
        <v>131</v>
      </c>
      <c r="BA3" s="60" t="s">
        <v>131</v>
      </c>
      <c r="BB3" s="60" t="s">
        <v>131</v>
      </c>
      <c r="BC3" s="60"/>
      <c r="BD3" s="60"/>
      <c r="BE3" s="60" t="s">
        <v>131</v>
      </c>
      <c r="BF3" s="61" t="s">
        <v>133</v>
      </c>
      <c r="BG3" s="61" t="s">
        <v>134</v>
      </c>
      <c r="BH3" s="61" t="s">
        <v>134</v>
      </c>
      <c r="BI3" s="62"/>
      <c r="BJ3" s="62"/>
      <c r="BK3" s="62"/>
      <c r="BL3" s="62" t="s">
        <v>135</v>
      </c>
      <c r="BM3" s="62" t="s">
        <v>135</v>
      </c>
      <c r="BN3" s="62" t="s">
        <v>135</v>
      </c>
      <c r="BO3" s="62" t="s">
        <v>135</v>
      </c>
      <c r="BP3" s="62" t="s">
        <v>135</v>
      </c>
      <c r="BQ3" s="62"/>
      <c r="BR3" s="62" t="s">
        <v>135</v>
      </c>
      <c r="BS3" s="62" t="s">
        <v>135</v>
      </c>
      <c r="BT3" s="62" t="s">
        <v>135</v>
      </c>
      <c r="BU3" s="62" t="s">
        <v>135</v>
      </c>
      <c r="BV3" s="62" t="s">
        <v>135</v>
      </c>
      <c r="BW3" s="62"/>
      <c r="BX3" s="62" t="s">
        <v>135</v>
      </c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2" t="s">
        <v>135</v>
      </c>
      <c r="CE3" s="62" t="s">
        <v>135</v>
      </c>
      <c r="CF3" s="62" t="s">
        <v>135</v>
      </c>
      <c r="CG3" s="63" t="s">
        <v>845</v>
      </c>
      <c r="CH3" s="63" t="s">
        <v>845</v>
      </c>
      <c r="CI3" s="63" t="s">
        <v>845</v>
      </c>
      <c r="CJ3" s="63" t="s">
        <v>845</v>
      </c>
      <c r="CK3" s="63" t="s">
        <v>845</v>
      </c>
      <c r="CL3" s="63" t="s">
        <v>845</v>
      </c>
      <c r="CM3" s="63" t="s">
        <v>845</v>
      </c>
      <c r="CN3" s="63" t="s">
        <v>845</v>
      </c>
      <c r="CO3" s="63" t="s">
        <v>845</v>
      </c>
      <c r="CP3" s="63" t="s">
        <v>845</v>
      </c>
      <c r="CQ3" s="63" t="s">
        <v>845</v>
      </c>
      <c r="CR3" s="63" t="s">
        <v>845</v>
      </c>
      <c r="CS3" s="63" t="s">
        <v>845</v>
      </c>
      <c r="CT3" s="63" t="s">
        <v>845</v>
      </c>
      <c r="CU3" s="63" t="s">
        <v>845</v>
      </c>
      <c r="CV3" s="63" t="s">
        <v>845</v>
      </c>
    </row>
    <row r="4" spans="1:100" ht="15" customHeight="1">
      <c r="A4" s="13" t="s">
        <v>856</v>
      </c>
      <c r="B4" s="7" t="s">
        <v>866</v>
      </c>
      <c r="C4" s="8" t="s">
        <v>882</v>
      </c>
      <c r="D4" s="8" t="s">
        <v>901</v>
      </c>
      <c r="E4" s="119">
        <v>2002</v>
      </c>
      <c r="F4" s="119">
        <v>9</v>
      </c>
      <c r="G4" s="119"/>
      <c r="H4" s="5"/>
      <c r="I4" s="135">
        <v>-21</v>
      </c>
      <c r="J4" s="135">
        <v>-17</v>
      </c>
      <c r="K4" s="5" t="s">
        <v>902</v>
      </c>
      <c r="L4" s="5"/>
      <c r="M4" s="5" t="s">
        <v>903</v>
      </c>
      <c r="N4" s="5"/>
      <c r="O4" s="5"/>
      <c r="P4" s="136" t="s">
        <v>904</v>
      </c>
      <c r="Q4" s="136" t="s">
        <v>904</v>
      </c>
      <c r="R4" s="136"/>
      <c r="S4" s="136" t="s">
        <v>904</v>
      </c>
      <c r="T4" s="136"/>
      <c r="U4" s="136"/>
      <c r="V4" s="5"/>
      <c r="W4" s="5"/>
      <c r="X4" s="5"/>
      <c r="Y4" s="5"/>
      <c r="Z4" s="5"/>
      <c r="AA4" s="5"/>
      <c r="AB4" s="5"/>
      <c r="AC4" s="11"/>
      <c r="AD4" s="5"/>
      <c r="AE4" s="5"/>
      <c r="AF4" s="5"/>
      <c r="AG4" s="5"/>
      <c r="AH4" s="5"/>
      <c r="AI4" s="5"/>
      <c r="AJ4" s="5"/>
      <c r="AK4" s="5"/>
      <c r="AL4" s="5"/>
      <c r="AM4" s="5"/>
      <c r="AN4" s="136">
        <v>46.81</v>
      </c>
      <c r="AO4" s="11"/>
      <c r="AP4" s="11"/>
      <c r="AQ4" s="11"/>
      <c r="AR4" s="136">
        <v>0.66</v>
      </c>
      <c r="AS4" s="5"/>
      <c r="AT4" s="5"/>
      <c r="AU4" s="5"/>
      <c r="AV4" s="136">
        <v>-29.72</v>
      </c>
      <c r="AW4" s="136"/>
      <c r="AX4" s="5"/>
      <c r="AY4" s="5">
        <v>2002</v>
      </c>
      <c r="AZ4" s="133">
        <v>95.2</v>
      </c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</row>
    <row r="5" spans="1:100" ht="15" customHeight="1">
      <c r="A5" s="13" t="s">
        <v>856</v>
      </c>
      <c r="B5" s="7" t="s">
        <v>866</v>
      </c>
      <c r="C5" s="8" t="s">
        <v>882</v>
      </c>
      <c r="D5" s="8" t="s">
        <v>905</v>
      </c>
      <c r="E5" s="119">
        <v>2002</v>
      </c>
      <c r="F5" s="119">
        <v>9</v>
      </c>
      <c r="G5" s="119"/>
      <c r="H5" s="5"/>
      <c r="I5" s="135">
        <v>-17</v>
      </c>
      <c r="J5" s="135">
        <v>-11</v>
      </c>
      <c r="K5" s="5" t="s">
        <v>906</v>
      </c>
      <c r="L5" s="5"/>
      <c r="M5" s="5" t="s">
        <v>907</v>
      </c>
      <c r="N5" s="5"/>
      <c r="O5" s="5"/>
      <c r="P5" s="136">
        <v>2.1437731010032435E-2</v>
      </c>
      <c r="Q5" s="136">
        <v>2.1437731010032435E-2</v>
      </c>
      <c r="R5" s="136"/>
      <c r="S5" s="136" t="s">
        <v>904</v>
      </c>
      <c r="T5" s="136"/>
      <c r="U5" s="136"/>
      <c r="V5" s="5"/>
      <c r="W5" s="5"/>
      <c r="X5" s="5"/>
      <c r="Y5" s="5"/>
      <c r="Z5" s="5"/>
      <c r="AA5" s="5"/>
      <c r="AB5" s="5"/>
      <c r="AC5" s="11"/>
      <c r="AD5" s="5"/>
      <c r="AE5" s="5"/>
      <c r="AF5" s="5"/>
      <c r="AG5" s="5"/>
      <c r="AH5" s="5"/>
      <c r="AI5" s="5"/>
      <c r="AJ5" s="5"/>
      <c r="AK5" s="5"/>
      <c r="AL5" s="5"/>
      <c r="AM5" s="5"/>
      <c r="AN5" s="136">
        <v>47.524500000000003</v>
      </c>
      <c r="AO5" s="11"/>
      <c r="AP5" s="11"/>
      <c r="AQ5" s="11"/>
      <c r="AR5" s="136">
        <v>0.8015000000000001</v>
      </c>
      <c r="AS5" s="5"/>
      <c r="AT5" s="5"/>
      <c r="AU5" s="5"/>
      <c r="AV5" s="136">
        <v>-29.37</v>
      </c>
      <c r="AW5" s="136"/>
      <c r="AX5" s="5"/>
      <c r="AY5" s="5">
        <v>2002</v>
      </c>
      <c r="AZ5" s="133">
        <v>119.9</v>
      </c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</row>
    <row r="6" spans="1:100" ht="15" customHeight="1">
      <c r="A6" s="13" t="s">
        <v>856</v>
      </c>
      <c r="B6" s="7" t="s">
        <v>866</v>
      </c>
      <c r="C6" s="8" t="s">
        <v>882</v>
      </c>
      <c r="D6" s="8" t="s">
        <v>908</v>
      </c>
      <c r="E6" s="119">
        <v>2002</v>
      </c>
      <c r="F6" s="119">
        <v>9</v>
      </c>
      <c r="G6" s="119"/>
      <c r="H6" s="5"/>
      <c r="I6" s="135">
        <v>-11</v>
      </c>
      <c r="J6" s="135">
        <v>-7</v>
      </c>
      <c r="K6" s="5" t="s">
        <v>909</v>
      </c>
      <c r="L6" s="5"/>
      <c r="M6" s="5" t="s">
        <v>910</v>
      </c>
      <c r="N6" s="5"/>
      <c r="O6" s="5"/>
      <c r="P6" s="136">
        <v>2.7625986642380088E-2</v>
      </c>
      <c r="Q6" s="136">
        <v>2.7625986642380088E-2</v>
      </c>
      <c r="R6" s="136"/>
      <c r="S6" s="136" t="s">
        <v>904</v>
      </c>
      <c r="T6" s="136"/>
      <c r="U6" s="136"/>
      <c r="V6" s="5"/>
      <c r="W6" s="5"/>
      <c r="X6" s="5"/>
      <c r="Y6" s="5"/>
      <c r="Z6" s="5"/>
      <c r="AA6" s="5"/>
      <c r="AB6" s="5"/>
      <c r="AC6" s="11"/>
      <c r="AD6" s="5"/>
      <c r="AE6" s="5"/>
      <c r="AF6" s="5"/>
      <c r="AG6" s="5"/>
      <c r="AH6" s="5"/>
      <c r="AI6" s="5"/>
      <c r="AJ6" s="5"/>
      <c r="AK6" s="5"/>
      <c r="AL6" s="5"/>
      <c r="AM6" s="5"/>
      <c r="AN6" s="136">
        <v>50.855499999999999</v>
      </c>
      <c r="AO6" s="11"/>
      <c r="AP6" s="11"/>
      <c r="AQ6" s="11"/>
      <c r="AR6" s="136">
        <v>0.75</v>
      </c>
      <c r="AS6" s="5"/>
      <c r="AT6" s="5"/>
      <c r="AU6" s="5"/>
      <c r="AV6" s="136">
        <v>-26.79</v>
      </c>
      <c r="AW6" s="136"/>
      <c r="AX6" s="5"/>
      <c r="AY6" s="5">
        <v>2002</v>
      </c>
      <c r="AZ6" s="133">
        <v>114.5</v>
      </c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</row>
    <row r="7" spans="1:100" ht="15" customHeight="1">
      <c r="A7" s="13" t="s">
        <v>856</v>
      </c>
      <c r="B7" s="7" t="s">
        <v>866</v>
      </c>
      <c r="C7" s="8" t="s">
        <v>882</v>
      </c>
      <c r="D7" s="8" t="s">
        <v>911</v>
      </c>
      <c r="E7" s="119">
        <v>2002</v>
      </c>
      <c r="F7" s="119">
        <v>9</v>
      </c>
      <c r="G7" s="119"/>
      <c r="H7" s="5"/>
      <c r="I7" s="135">
        <v>-7</v>
      </c>
      <c r="J7" s="135">
        <v>0</v>
      </c>
      <c r="K7" s="5" t="s">
        <v>197</v>
      </c>
      <c r="L7" s="5"/>
      <c r="M7" s="5" t="s">
        <v>912</v>
      </c>
      <c r="N7" s="5"/>
      <c r="O7" s="5"/>
      <c r="P7" s="136">
        <v>5.8200788494641553E-2</v>
      </c>
      <c r="Q7" s="136">
        <v>5.8200788494641553E-2</v>
      </c>
      <c r="R7" s="136"/>
      <c r="S7" s="137">
        <v>3.9439999999999742</v>
      </c>
      <c r="T7" s="137">
        <v>60.8179642440153</v>
      </c>
      <c r="U7" s="137">
        <v>35.238035755984725</v>
      </c>
      <c r="V7" s="5"/>
      <c r="W7" s="5"/>
      <c r="X7" s="5"/>
      <c r="Y7" s="5"/>
      <c r="Z7" s="5"/>
      <c r="AA7" s="5"/>
      <c r="AB7" s="5"/>
      <c r="AC7" s="11"/>
      <c r="AD7" s="5"/>
      <c r="AE7" s="5"/>
      <c r="AF7" s="5"/>
      <c r="AG7" s="5"/>
      <c r="AH7" s="5"/>
      <c r="AI7" s="5"/>
      <c r="AJ7" s="5"/>
      <c r="AK7" s="5"/>
      <c r="AL7" s="5"/>
      <c r="AM7" s="5"/>
      <c r="AN7" s="136">
        <v>49.468499999999999</v>
      </c>
      <c r="AO7" s="11"/>
      <c r="AP7" s="11"/>
      <c r="AQ7" s="11"/>
      <c r="AR7" s="136">
        <v>0.50749999999999995</v>
      </c>
      <c r="AS7" s="5"/>
      <c r="AT7" s="5"/>
      <c r="AU7" s="5"/>
      <c r="AV7" s="136">
        <v>-26.73</v>
      </c>
      <c r="AW7" s="136"/>
      <c r="AX7" s="5"/>
      <c r="AY7" s="5">
        <v>2002</v>
      </c>
      <c r="AZ7" s="133">
        <v>134.1</v>
      </c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</row>
    <row r="8" spans="1:100" ht="15" customHeight="1">
      <c r="A8" s="3" t="s">
        <v>856</v>
      </c>
      <c r="B8" s="7" t="s">
        <v>866</v>
      </c>
      <c r="C8" s="8" t="s">
        <v>882</v>
      </c>
      <c r="D8" s="8" t="s">
        <v>913</v>
      </c>
      <c r="E8" s="119">
        <v>2002</v>
      </c>
      <c r="F8" s="119">
        <v>9</v>
      </c>
      <c r="G8" s="119"/>
      <c r="H8" s="5"/>
      <c r="I8" s="135">
        <v>0</v>
      </c>
      <c r="J8" s="135">
        <v>3</v>
      </c>
      <c r="K8" s="5" t="s">
        <v>914</v>
      </c>
      <c r="L8" s="5"/>
      <c r="M8" s="5" t="s">
        <v>915</v>
      </c>
      <c r="N8" s="5" t="s">
        <v>916</v>
      </c>
      <c r="O8" s="5"/>
      <c r="P8" s="136">
        <v>0.7043446400384954</v>
      </c>
      <c r="Q8" s="136">
        <v>0.7043446400384954</v>
      </c>
      <c r="R8" s="136"/>
      <c r="S8" s="137">
        <v>1.9600000000000151</v>
      </c>
      <c r="T8" s="137">
        <v>58.2669269035542</v>
      </c>
      <c r="U8" s="137">
        <v>39.773073096445792</v>
      </c>
      <c r="V8" s="5"/>
      <c r="W8" s="5"/>
      <c r="X8" s="5"/>
      <c r="Y8" s="5"/>
      <c r="Z8" s="5"/>
      <c r="AA8" s="5">
        <v>5.4</v>
      </c>
      <c r="AB8" s="5"/>
      <c r="AC8" s="11"/>
      <c r="AD8" s="5"/>
      <c r="AE8" s="5"/>
      <c r="AF8" s="5"/>
      <c r="AG8" s="5"/>
      <c r="AH8" s="5"/>
      <c r="AI8" s="5"/>
      <c r="AJ8" s="5"/>
      <c r="AK8" s="5"/>
      <c r="AL8" s="5"/>
      <c r="AM8" s="5"/>
      <c r="AN8" s="136">
        <v>4.3899999999999997</v>
      </c>
      <c r="AO8" s="11"/>
      <c r="AP8" s="11"/>
      <c r="AQ8" s="11"/>
      <c r="AR8" s="136">
        <v>0.18</v>
      </c>
      <c r="AS8" s="5"/>
      <c r="AT8" s="5"/>
      <c r="AU8" s="5"/>
      <c r="AV8" s="136">
        <v>-25.99</v>
      </c>
      <c r="AW8" s="136"/>
      <c r="AX8" s="5"/>
      <c r="AY8" s="5">
        <v>2002</v>
      </c>
      <c r="AZ8" s="133">
        <v>78.3</v>
      </c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</row>
    <row r="9" spans="1:100" ht="15" customHeight="1">
      <c r="A9" s="3" t="s">
        <v>856</v>
      </c>
      <c r="B9" s="7" t="s">
        <v>866</v>
      </c>
      <c r="C9" s="8" t="s">
        <v>882</v>
      </c>
      <c r="D9" s="8" t="s">
        <v>917</v>
      </c>
      <c r="E9" s="119">
        <v>2002</v>
      </c>
      <c r="F9" s="119">
        <v>9</v>
      </c>
      <c r="G9" s="119"/>
      <c r="H9" s="5"/>
      <c r="I9" s="135">
        <v>3</v>
      </c>
      <c r="J9" s="135">
        <v>19</v>
      </c>
      <c r="K9" s="5" t="s">
        <v>918</v>
      </c>
      <c r="L9" s="5"/>
      <c r="M9" s="5" t="s">
        <v>919</v>
      </c>
      <c r="N9" s="5" t="s">
        <v>920</v>
      </c>
      <c r="O9" s="5"/>
      <c r="P9" s="136">
        <v>0.72083631669422776</v>
      </c>
      <c r="Q9" s="136">
        <v>0.72083631669422776</v>
      </c>
      <c r="R9" s="136"/>
      <c r="S9" s="137">
        <v>0.4</v>
      </c>
      <c r="T9" s="137">
        <v>30.950000000000003</v>
      </c>
      <c r="U9" s="137">
        <v>68.599999999999994</v>
      </c>
      <c r="V9" s="5"/>
      <c r="W9" s="5"/>
      <c r="X9" s="5"/>
      <c r="Y9" s="5"/>
      <c r="Z9" s="5"/>
      <c r="AA9" s="5">
        <v>7</v>
      </c>
      <c r="AB9" s="5"/>
      <c r="AC9" s="11"/>
      <c r="AD9" s="5"/>
      <c r="AE9" s="5"/>
      <c r="AF9" s="5"/>
      <c r="AG9" s="5"/>
      <c r="AH9" s="5"/>
      <c r="AI9" s="5"/>
      <c r="AJ9" s="5"/>
      <c r="AK9" s="5"/>
      <c r="AL9" s="5"/>
      <c r="AM9" s="5"/>
      <c r="AN9" s="136">
        <v>1.1499999999999999</v>
      </c>
      <c r="AO9" s="11"/>
      <c r="AP9" s="11"/>
      <c r="AQ9" s="11"/>
      <c r="AR9" s="136">
        <v>0.08</v>
      </c>
      <c r="AS9" s="5"/>
      <c r="AT9" s="5"/>
      <c r="AU9" s="5"/>
      <c r="AV9" s="136">
        <v>-25.32</v>
      </c>
      <c r="AW9" s="136"/>
      <c r="AX9" s="5"/>
      <c r="AY9" s="5">
        <v>2002</v>
      </c>
      <c r="AZ9" s="133">
        <v>-82.7</v>
      </c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100" ht="15" customHeight="1">
      <c r="A10" s="3" t="s">
        <v>856</v>
      </c>
      <c r="B10" s="7" t="s">
        <v>866</v>
      </c>
      <c r="C10" s="8" t="s">
        <v>882</v>
      </c>
      <c r="D10" s="8" t="s">
        <v>921</v>
      </c>
      <c r="E10" s="119">
        <v>2002</v>
      </c>
      <c r="F10" s="119">
        <v>9</v>
      </c>
      <c r="G10" s="119"/>
      <c r="H10" s="5"/>
      <c r="I10" s="135">
        <v>19</v>
      </c>
      <c r="J10" s="135">
        <v>37</v>
      </c>
      <c r="K10" s="5" t="s">
        <v>328</v>
      </c>
      <c r="L10" s="5"/>
      <c r="M10" s="5" t="s">
        <v>919</v>
      </c>
      <c r="N10" s="5" t="s">
        <v>922</v>
      </c>
      <c r="O10" s="5"/>
      <c r="P10" s="136">
        <v>1.2099535028625752</v>
      </c>
      <c r="Q10" s="136">
        <v>1.2099535028625752</v>
      </c>
      <c r="R10" s="136"/>
      <c r="S10" s="5"/>
      <c r="T10" s="5"/>
      <c r="U10" s="5"/>
      <c r="V10" s="5"/>
      <c r="W10" s="5"/>
      <c r="X10" s="5"/>
      <c r="Y10" s="5"/>
      <c r="Z10" s="5"/>
      <c r="AA10" s="5">
        <v>7.6</v>
      </c>
      <c r="AB10" s="5"/>
      <c r="AC10" s="11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136">
        <v>1.01</v>
      </c>
      <c r="AO10" s="11"/>
      <c r="AP10" s="11"/>
      <c r="AQ10" s="11"/>
      <c r="AR10" s="136">
        <v>0.06</v>
      </c>
      <c r="AS10" s="5"/>
      <c r="AT10" s="5"/>
      <c r="AU10" s="5"/>
      <c r="AV10" s="136">
        <v>-12.12</v>
      </c>
      <c r="AW10" s="136"/>
      <c r="AX10" s="5"/>
      <c r="AY10" s="5"/>
      <c r="AZ10" s="133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</row>
    <row r="11" spans="1:100" ht="15" customHeight="1">
      <c r="A11" s="3" t="s">
        <v>856</v>
      </c>
      <c r="B11" s="7" t="s">
        <v>871</v>
      </c>
      <c r="C11" s="8" t="s">
        <v>873</v>
      </c>
      <c r="D11" s="8" t="s">
        <v>923</v>
      </c>
      <c r="E11" s="119">
        <v>2002</v>
      </c>
      <c r="F11" s="119">
        <v>9</v>
      </c>
      <c r="G11" s="119"/>
      <c r="H11" s="5"/>
      <c r="I11" s="135">
        <v>-42</v>
      </c>
      <c r="J11" s="135">
        <v>-40</v>
      </c>
      <c r="K11" s="5" t="s">
        <v>902</v>
      </c>
      <c r="L11" s="5"/>
      <c r="M11" s="5" t="s">
        <v>924</v>
      </c>
      <c r="N11" s="5"/>
      <c r="O11" s="5"/>
      <c r="P11" s="136" t="s">
        <v>904</v>
      </c>
      <c r="Q11" s="136" t="s">
        <v>904</v>
      </c>
      <c r="R11" s="138"/>
      <c r="S11" s="136" t="s">
        <v>904</v>
      </c>
      <c r="T11" s="136"/>
      <c r="U11" s="136"/>
      <c r="V11" s="5"/>
      <c r="W11" s="5"/>
      <c r="X11" s="5"/>
      <c r="Y11" s="5"/>
      <c r="Z11" s="5"/>
      <c r="AA11" s="5"/>
      <c r="AB11" s="5"/>
      <c r="AC11" s="11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136"/>
      <c r="AO11" s="11"/>
      <c r="AP11" s="11"/>
      <c r="AQ11" s="11"/>
      <c r="AR11" s="136" t="s">
        <v>925</v>
      </c>
      <c r="AS11" s="5"/>
      <c r="AT11" s="5"/>
      <c r="AU11" s="5"/>
      <c r="AV11" s="136"/>
      <c r="AW11" s="136"/>
      <c r="AX11" s="5"/>
      <c r="AY11" s="5">
        <v>2002</v>
      </c>
      <c r="AZ11" s="133">
        <v>88</v>
      </c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</row>
    <row r="12" spans="1:100" ht="15" customHeight="1">
      <c r="A12" s="3" t="s">
        <v>856</v>
      </c>
      <c r="B12" s="7" t="s">
        <v>871</v>
      </c>
      <c r="C12" s="8" t="s">
        <v>873</v>
      </c>
      <c r="D12" s="8" t="s">
        <v>926</v>
      </c>
      <c r="E12" s="119">
        <v>2002</v>
      </c>
      <c r="F12" s="119">
        <v>9</v>
      </c>
      <c r="G12" s="119"/>
      <c r="H12" s="5"/>
      <c r="I12" s="135">
        <v>-40</v>
      </c>
      <c r="J12" s="135">
        <v>-38</v>
      </c>
      <c r="K12" s="5" t="s">
        <v>906</v>
      </c>
      <c r="L12" s="5"/>
      <c r="M12" s="5" t="s">
        <v>907</v>
      </c>
      <c r="N12" s="5"/>
      <c r="O12" s="5"/>
      <c r="P12" s="136">
        <v>1.4933785294260586E-2</v>
      </c>
      <c r="Q12" s="136">
        <v>1.4933785294260586E-2</v>
      </c>
      <c r="R12" s="136"/>
      <c r="S12" s="136" t="s">
        <v>904</v>
      </c>
      <c r="T12" s="136"/>
      <c r="U12" s="136"/>
      <c r="V12" s="5"/>
      <c r="W12" s="5"/>
      <c r="X12" s="5"/>
      <c r="Y12" s="5"/>
      <c r="Z12" s="5"/>
      <c r="AA12" s="5"/>
      <c r="AB12" s="5"/>
      <c r="AC12" s="11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136">
        <v>42.768999999999998</v>
      </c>
      <c r="AO12" s="11"/>
      <c r="AP12" s="11"/>
      <c r="AQ12" s="11"/>
      <c r="AR12" s="136">
        <v>0.71550000000000002</v>
      </c>
      <c r="AS12" s="5"/>
      <c r="AT12" s="5"/>
      <c r="AU12" s="5"/>
      <c r="AV12" s="136">
        <v>-29.87</v>
      </c>
      <c r="AW12" s="136"/>
      <c r="AX12" s="5"/>
      <c r="AY12" s="5">
        <v>2002</v>
      </c>
      <c r="AZ12" s="133">
        <v>111.4</v>
      </c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</row>
    <row r="13" spans="1:100" ht="15" customHeight="1">
      <c r="A13" s="3" t="s">
        <v>856</v>
      </c>
      <c r="B13" s="7" t="s">
        <v>871</v>
      </c>
      <c r="C13" s="8" t="s">
        <v>873</v>
      </c>
      <c r="D13" s="8" t="s">
        <v>927</v>
      </c>
      <c r="E13" s="119">
        <v>2002</v>
      </c>
      <c r="F13" s="119">
        <v>9</v>
      </c>
      <c r="G13" s="119"/>
      <c r="H13" s="5"/>
      <c r="I13" s="135">
        <v>-38</v>
      </c>
      <c r="J13" s="135">
        <v>-34</v>
      </c>
      <c r="K13" s="5" t="s">
        <v>909</v>
      </c>
      <c r="L13" s="5"/>
      <c r="M13" s="5" t="s">
        <v>928</v>
      </c>
      <c r="N13" s="5"/>
      <c r="O13" s="5"/>
      <c r="P13" s="136">
        <v>2.3112521701388875E-2</v>
      </c>
      <c r="Q13" s="136">
        <v>2.3112521701388875E-2</v>
      </c>
      <c r="R13" s="136"/>
      <c r="S13" s="136" t="s">
        <v>904</v>
      </c>
      <c r="T13" s="136"/>
      <c r="U13" s="136"/>
      <c r="V13" s="5"/>
      <c r="W13" s="5"/>
      <c r="X13" s="5"/>
      <c r="Y13" s="5"/>
      <c r="Z13" s="5"/>
      <c r="AA13" s="5"/>
      <c r="AB13" s="5"/>
      <c r="AC13" s="11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136">
        <v>43.600999999999999</v>
      </c>
      <c r="AO13" s="11"/>
      <c r="AP13" s="11"/>
      <c r="AQ13" s="11"/>
      <c r="AR13" s="136">
        <v>0.77500000000000002</v>
      </c>
      <c r="AS13" s="5"/>
      <c r="AT13" s="5"/>
      <c r="AU13" s="5"/>
      <c r="AV13" s="136">
        <v>-29.25</v>
      </c>
      <c r="AW13" s="136"/>
      <c r="AX13" s="5"/>
      <c r="AY13" s="5">
        <v>2002</v>
      </c>
      <c r="AZ13" s="133">
        <v>116.9</v>
      </c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</row>
    <row r="14" spans="1:100" ht="15" customHeight="1">
      <c r="A14" s="3" t="s">
        <v>856</v>
      </c>
      <c r="B14" s="7" t="s">
        <v>871</v>
      </c>
      <c r="C14" s="8" t="s">
        <v>873</v>
      </c>
      <c r="D14" s="8" t="s">
        <v>929</v>
      </c>
      <c r="E14" s="119">
        <v>2002</v>
      </c>
      <c r="F14" s="119">
        <v>9</v>
      </c>
      <c r="G14" s="119"/>
      <c r="H14" s="5"/>
      <c r="I14" s="135">
        <v>-34</v>
      </c>
      <c r="J14" s="135">
        <v>-25</v>
      </c>
      <c r="K14" s="5" t="s">
        <v>909</v>
      </c>
      <c r="L14" s="5"/>
      <c r="M14" s="5" t="s">
        <v>930</v>
      </c>
      <c r="N14" s="5"/>
      <c r="O14" s="5"/>
      <c r="P14" s="136">
        <v>4.0174672772743523E-2</v>
      </c>
      <c r="Q14" s="136">
        <v>4.0174672772743523E-2</v>
      </c>
      <c r="R14" s="136"/>
      <c r="S14" s="136" t="s">
        <v>904</v>
      </c>
      <c r="T14" s="136"/>
      <c r="U14" s="136"/>
      <c r="V14" s="5"/>
      <c r="W14" s="5"/>
      <c r="X14" s="5"/>
      <c r="Y14" s="5"/>
      <c r="Z14" s="5"/>
      <c r="AA14" s="5"/>
      <c r="AB14" s="5"/>
      <c r="AC14" s="11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136">
        <v>43.472999999999999</v>
      </c>
      <c r="AO14" s="11"/>
      <c r="AP14" s="11"/>
      <c r="AQ14" s="11"/>
      <c r="AR14" s="136">
        <v>0.88050000000000006</v>
      </c>
      <c r="AS14" s="5"/>
      <c r="AT14" s="5"/>
      <c r="AU14" s="5"/>
      <c r="AV14" s="136">
        <v>-28.52</v>
      </c>
      <c r="AW14" s="136"/>
      <c r="AX14" s="5"/>
      <c r="AY14" s="5">
        <v>2002</v>
      </c>
      <c r="AZ14" s="133">
        <v>176.5</v>
      </c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</row>
    <row r="15" spans="1:100" ht="15" customHeight="1">
      <c r="A15" s="3" t="s">
        <v>856</v>
      </c>
      <c r="B15" s="7" t="s">
        <v>871</v>
      </c>
      <c r="C15" s="8" t="s">
        <v>873</v>
      </c>
      <c r="D15" s="8" t="s">
        <v>931</v>
      </c>
      <c r="E15" s="119">
        <v>2002</v>
      </c>
      <c r="F15" s="119">
        <v>9</v>
      </c>
      <c r="G15" s="119"/>
      <c r="H15" s="5"/>
      <c r="I15" s="135">
        <v>-25</v>
      </c>
      <c r="J15" s="135">
        <v>-18</v>
      </c>
      <c r="K15" s="5" t="s">
        <v>197</v>
      </c>
      <c r="L15" s="5"/>
      <c r="M15" s="5" t="s">
        <v>932</v>
      </c>
      <c r="N15" s="5"/>
      <c r="O15" s="5"/>
      <c r="P15" s="136">
        <v>4.7312162723121637E-2</v>
      </c>
      <c r="Q15" s="136">
        <v>4.7312162723121637E-2</v>
      </c>
      <c r="R15" s="136"/>
      <c r="S15" s="136" t="s">
        <v>904</v>
      </c>
      <c r="T15" s="136"/>
      <c r="U15" s="136"/>
      <c r="V15" s="5"/>
      <c r="W15" s="5"/>
      <c r="X15" s="5"/>
      <c r="Y15" s="5"/>
      <c r="Z15" s="5"/>
      <c r="AA15" s="5"/>
      <c r="AB15" s="5"/>
      <c r="AC15" s="11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136">
        <v>43.57</v>
      </c>
      <c r="AO15" s="11"/>
      <c r="AP15" s="11"/>
      <c r="AQ15" s="11"/>
      <c r="AR15" s="136">
        <v>1.1100000000000001</v>
      </c>
      <c r="AS15" s="5"/>
      <c r="AT15" s="5"/>
      <c r="AU15" s="5"/>
      <c r="AV15" s="136">
        <v>-27.87</v>
      </c>
      <c r="AW15" s="136"/>
      <c r="AX15" s="5"/>
      <c r="AY15" s="5">
        <v>2002</v>
      </c>
      <c r="AZ15" s="133">
        <v>326.89999999999998</v>
      </c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</row>
    <row r="16" spans="1:100" ht="15" customHeight="1">
      <c r="A16" s="3" t="s">
        <v>856</v>
      </c>
      <c r="B16" s="7" t="s">
        <v>871</v>
      </c>
      <c r="C16" s="8" t="s">
        <v>873</v>
      </c>
      <c r="D16" s="8" t="s">
        <v>933</v>
      </c>
      <c r="E16" s="119">
        <v>2002</v>
      </c>
      <c r="F16" s="119">
        <v>9</v>
      </c>
      <c r="G16" s="119"/>
      <c r="H16" s="5"/>
      <c r="I16" s="135">
        <v>-18</v>
      </c>
      <c r="J16" s="135">
        <v>-12</v>
      </c>
      <c r="K16" s="5" t="s">
        <v>934</v>
      </c>
      <c r="L16" s="5"/>
      <c r="M16" s="5" t="s">
        <v>935</v>
      </c>
      <c r="N16" s="5"/>
      <c r="O16" s="5"/>
      <c r="P16" s="136" t="s">
        <v>904</v>
      </c>
      <c r="Q16" s="136" t="s">
        <v>904</v>
      </c>
      <c r="R16" s="138"/>
      <c r="S16" s="5"/>
      <c r="T16" s="5"/>
      <c r="U16" s="5"/>
      <c r="V16" s="5"/>
      <c r="W16" s="5"/>
      <c r="X16" s="5"/>
      <c r="Y16" s="5"/>
      <c r="Z16" s="5"/>
      <c r="AA16" s="5"/>
      <c r="AB16" s="5"/>
      <c r="AC16" s="11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136"/>
      <c r="AO16" s="11"/>
      <c r="AP16" s="11"/>
      <c r="AQ16" s="11"/>
      <c r="AR16" s="136" t="s">
        <v>925</v>
      </c>
      <c r="AS16" s="5"/>
      <c r="AT16" s="5"/>
      <c r="AU16" s="5"/>
      <c r="AV16" s="136"/>
      <c r="AW16" s="136"/>
      <c r="AX16" s="5"/>
      <c r="AY16" s="5">
        <v>2002</v>
      </c>
      <c r="AZ16" s="133">
        <v>162.5</v>
      </c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</row>
    <row r="17" spans="1:98" ht="15" customHeight="1">
      <c r="A17" s="3" t="s">
        <v>856</v>
      </c>
      <c r="B17" s="7" t="s">
        <v>871</v>
      </c>
      <c r="C17" s="8" t="s">
        <v>873</v>
      </c>
      <c r="D17" s="8" t="s">
        <v>936</v>
      </c>
      <c r="E17" s="119">
        <v>2002</v>
      </c>
      <c r="F17" s="119">
        <v>9</v>
      </c>
      <c r="G17" s="119"/>
      <c r="H17" s="5"/>
      <c r="I17" s="135">
        <v>-12</v>
      </c>
      <c r="J17" s="135">
        <v>-7</v>
      </c>
      <c r="K17" s="5" t="s">
        <v>934</v>
      </c>
      <c r="L17" s="5"/>
      <c r="M17" s="5" t="s">
        <v>935</v>
      </c>
      <c r="N17" s="5"/>
      <c r="O17" s="5"/>
      <c r="P17" s="136" t="s">
        <v>904</v>
      </c>
      <c r="Q17" s="136" t="s">
        <v>904</v>
      </c>
      <c r="R17" s="138"/>
      <c r="S17" s="136" t="s">
        <v>904</v>
      </c>
      <c r="T17" s="136"/>
      <c r="U17" s="136"/>
      <c r="V17" s="5"/>
      <c r="W17" s="5"/>
      <c r="X17" s="5"/>
      <c r="Y17" s="5"/>
      <c r="Z17" s="5"/>
      <c r="AA17" s="5"/>
      <c r="AB17" s="5"/>
      <c r="AC17" s="11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136"/>
      <c r="AO17" s="11"/>
      <c r="AP17" s="11"/>
      <c r="AQ17" s="11"/>
      <c r="AR17" s="136" t="s">
        <v>925</v>
      </c>
      <c r="AS17" s="5"/>
      <c r="AT17" s="5"/>
      <c r="AU17" s="5"/>
      <c r="AV17" s="136"/>
      <c r="AW17" s="136"/>
      <c r="AX17" s="5"/>
      <c r="AY17" s="5"/>
      <c r="AZ17" s="133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</row>
    <row r="18" spans="1:98" ht="52.5">
      <c r="A18" s="3" t="s">
        <v>856</v>
      </c>
      <c r="B18" s="7" t="s">
        <v>871</v>
      </c>
      <c r="C18" s="8" t="s">
        <v>873</v>
      </c>
      <c r="D18" s="8" t="s">
        <v>937</v>
      </c>
      <c r="E18" s="119">
        <v>2002</v>
      </c>
      <c r="F18" s="119">
        <v>9</v>
      </c>
      <c r="G18" s="119"/>
      <c r="H18" s="5"/>
      <c r="I18" s="135">
        <v>-7</v>
      </c>
      <c r="J18" s="135">
        <v>-2</v>
      </c>
      <c r="K18" s="5" t="s">
        <v>934</v>
      </c>
      <c r="L18" s="5"/>
      <c r="M18" s="5" t="s">
        <v>938</v>
      </c>
      <c r="N18" s="5"/>
      <c r="O18" s="5"/>
      <c r="P18" s="136" t="s">
        <v>904</v>
      </c>
      <c r="Q18" s="136" t="s">
        <v>904</v>
      </c>
      <c r="R18" s="138"/>
      <c r="S18" s="136" t="s">
        <v>904</v>
      </c>
      <c r="T18" s="136"/>
      <c r="U18" s="136"/>
      <c r="V18" s="5"/>
      <c r="W18" s="5"/>
      <c r="X18" s="5"/>
      <c r="Y18" s="5"/>
      <c r="Z18" s="5"/>
      <c r="AA18" s="5"/>
      <c r="AB18" s="5"/>
      <c r="AC18" s="11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136"/>
      <c r="AO18" s="11"/>
      <c r="AP18" s="11"/>
      <c r="AQ18" s="11"/>
      <c r="AR18" s="136" t="s">
        <v>925</v>
      </c>
      <c r="AS18" s="5"/>
      <c r="AT18" s="5"/>
      <c r="AU18" s="5"/>
      <c r="AV18" s="136"/>
      <c r="AW18" s="136"/>
      <c r="AX18" s="5"/>
      <c r="AY18" s="5">
        <v>2002</v>
      </c>
      <c r="AZ18" s="133">
        <v>13</v>
      </c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</row>
    <row r="19" spans="1:98" ht="39.5">
      <c r="A19" s="3" t="s">
        <v>856</v>
      </c>
      <c r="B19" s="7" t="s">
        <v>871</v>
      </c>
      <c r="C19" s="8" t="s">
        <v>873</v>
      </c>
      <c r="D19" s="8" t="s">
        <v>939</v>
      </c>
      <c r="E19" s="119">
        <v>2002</v>
      </c>
      <c r="F19" s="119">
        <v>9</v>
      </c>
      <c r="G19" s="119"/>
      <c r="H19" s="5"/>
      <c r="I19" s="135">
        <v>-2</v>
      </c>
      <c r="J19" s="135">
        <v>0</v>
      </c>
      <c r="K19" s="5" t="s">
        <v>934</v>
      </c>
      <c r="L19" s="5"/>
      <c r="M19" s="5" t="s">
        <v>940</v>
      </c>
      <c r="N19" s="5"/>
      <c r="O19" s="5"/>
      <c r="P19" s="136" t="s">
        <v>904</v>
      </c>
      <c r="Q19" s="136" t="s">
        <v>904</v>
      </c>
      <c r="R19" s="138"/>
      <c r="S19" s="137">
        <v>3.022999999999989</v>
      </c>
      <c r="T19" s="137">
        <v>17.064868337526754</v>
      </c>
      <c r="U19" s="137">
        <v>79.912131662473257</v>
      </c>
      <c r="V19" s="5"/>
      <c r="W19" s="5"/>
      <c r="X19" s="5"/>
      <c r="Y19" s="5"/>
      <c r="Z19" s="5"/>
      <c r="AA19" s="5"/>
      <c r="AB19" s="5"/>
      <c r="AC19" s="11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136"/>
      <c r="AO19" s="11"/>
      <c r="AP19" s="11"/>
      <c r="AQ19" s="11"/>
      <c r="AR19" s="136" t="s">
        <v>925</v>
      </c>
      <c r="AS19" s="5"/>
      <c r="AT19" s="5"/>
      <c r="AU19" s="5"/>
      <c r="AV19" s="136"/>
      <c r="AW19" s="136"/>
      <c r="AX19" s="5"/>
      <c r="AY19" s="5">
        <v>2002</v>
      </c>
      <c r="AZ19" s="133">
        <v>-91.2</v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98" ht="39.5">
      <c r="A20" s="3" t="s">
        <v>856</v>
      </c>
      <c r="B20" s="7" t="s">
        <v>871</v>
      </c>
      <c r="C20" s="8" t="s">
        <v>876</v>
      </c>
      <c r="D20" s="8" t="s">
        <v>941</v>
      </c>
      <c r="E20" s="119">
        <v>2002</v>
      </c>
      <c r="F20" s="119">
        <v>9</v>
      </c>
      <c r="G20" s="119"/>
      <c r="H20" s="5"/>
      <c r="I20" s="135">
        <v>-17</v>
      </c>
      <c r="J20" s="135">
        <v>-14</v>
      </c>
      <c r="K20" s="5" t="s">
        <v>902</v>
      </c>
      <c r="L20" s="5"/>
      <c r="M20" s="5" t="s">
        <v>942</v>
      </c>
      <c r="N20" s="5"/>
      <c r="O20" s="5"/>
      <c r="P20" s="136"/>
      <c r="Q20" s="136"/>
      <c r="R20" s="136"/>
      <c r="S20" s="137">
        <v>2.0059999999999789</v>
      </c>
      <c r="T20" s="137">
        <v>19.792452597520629</v>
      </c>
      <c r="U20" s="137">
        <v>78.201547402479406</v>
      </c>
      <c r="V20" s="5"/>
      <c r="W20" s="5"/>
      <c r="X20" s="5"/>
      <c r="Y20" s="5"/>
      <c r="Z20" s="5"/>
      <c r="AA20" s="5"/>
      <c r="AB20" s="5"/>
      <c r="AC20" s="11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136">
        <v>42.55</v>
      </c>
      <c r="AO20" s="11"/>
      <c r="AP20" s="11"/>
      <c r="AQ20" s="11"/>
      <c r="AR20" s="136">
        <v>0.73</v>
      </c>
      <c r="AS20" s="5"/>
      <c r="AT20" s="5"/>
      <c r="AU20" s="5"/>
      <c r="AV20" s="136">
        <v>-32.57</v>
      </c>
      <c r="AW20" s="136"/>
      <c r="AX20" s="5"/>
      <c r="AY20" s="5">
        <v>2002</v>
      </c>
      <c r="AZ20" s="133">
        <v>89.5</v>
      </c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98" ht="26.5">
      <c r="A21" s="3" t="s">
        <v>856</v>
      </c>
      <c r="B21" s="7" t="s">
        <v>871</v>
      </c>
      <c r="C21" s="8" t="s">
        <v>876</v>
      </c>
      <c r="D21" s="8" t="s">
        <v>943</v>
      </c>
      <c r="E21" s="119">
        <v>2002</v>
      </c>
      <c r="F21" s="119">
        <v>9</v>
      </c>
      <c r="G21" s="119"/>
      <c r="H21" s="5"/>
      <c r="I21" s="135">
        <v>-14</v>
      </c>
      <c r="J21" s="135">
        <v>-11</v>
      </c>
      <c r="K21" s="5" t="s">
        <v>906</v>
      </c>
      <c r="L21" s="5"/>
      <c r="M21" s="5" t="s">
        <v>944</v>
      </c>
      <c r="N21" s="5"/>
      <c r="O21" s="5"/>
      <c r="P21" s="136">
        <v>1.7967787967027402E-2</v>
      </c>
      <c r="Q21" s="136">
        <v>1.7967787967027402E-2</v>
      </c>
      <c r="R21" s="136"/>
      <c r="S21" s="137">
        <v>4.2399999999999949</v>
      </c>
      <c r="T21" s="137">
        <v>16.842394070077894</v>
      </c>
      <c r="U21" s="137">
        <v>78.917605929922104</v>
      </c>
      <c r="V21" s="5"/>
      <c r="W21" s="5"/>
      <c r="X21" s="5"/>
      <c r="Y21" s="5"/>
      <c r="Z21" s="5"/>
      <c r="AA21" s="5"/>
      <c r="AB21" s="5"/>
      <c r="AC21" s="11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136">
        <v>46.427999999999997</v>
      </c>
      <c r="AO21" s="11"/>
      <c r="AP21" s="11"/>
      <c r="AQ21" s="11"/>
      <c r="AR21" s="136">
        <v>0.78899999999999992</v>
      </c>
      <c r="AS21" s="5"/>
      <c r="AT21" s="5"/>
      <c r="AU21" s="5"/>
      <c r="AV21" s="136">
        <v>-30.09</v>
      </c>
      <c r="AW21" s="136"/>
      <c r="AX21" s="5"/>
      <c r="AY21" s="5">
        <v>2002</v>
      </c>
      <c r="AZ21" s="133">
        <v>111.3</v>
      </c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98" ht="14.5">
      <c r="A22" s="3" t="s">
        <v>856</v>
      </c>
      <c r="B22" s="9" t="s">
        <v>871</v>
      </c>
      <c r="C22" s="9" t="s">
        <v>876</v>
      </c>
      <c r="D22" s="9" t="s">
        <v>945</v>
      </c>
      <c r="E22" s="120">
        <v>2002</v>
      </c>
      <c r="F22" s="120">
        <v>9</v>
      </c>
      <c r="H22" s="5"/>
      <c r="I22" s="134">
        <v>-11</v>
      </c>
      <c r="J22" s="134">
        <v>-6</v>
      </c>
      <c r="K22" s="3" t="s">
        <v>909</v>
      </c>
      <c r="M22" s="3" t="s">
        <v>946</v>
      </c>
      <c r="P22" s="132">
        <v>4.1394155295254205E-2</v>
      </c>
      <c r="Q22" s="132">
        <v>4.1394155295254205E-2</v>
      </c>
      <c r="R22" s="132"/>
      <c r="S22" s="133">
        <v>3.95</v>
      </c>
      <c r="T22" s="133">
        <v>16.95</v>
      </c>
      <c r="U22" s="133">
        <v>80.7</v>
      </c>
      <c r="X22" s="5"/>
      <c r="AN22" s="132">
        <v>48.046999999999997</v>
      </c>
      <c r="AR22" s="132">
        <v>0.67500000000000004</v>
      </c>
      <c r="AV22" s="132">
        <v>-27.24</v>
      </c>
      <c r="AW22" s="132"/>
      <c r="AY22" s="3">
        <v>2002</v>
      </c>
      <c r="AZ22" s="133">
        <v>191.8</v>
      </c>
    </row>
    <row r="23" spans="1:98" ht="14.5">
      <c r="A23" s="3" t="s">
        <v>856</v>
      </c>
      <c r="B23" s="9" t="s">
        <v>871</v>
      </c>
      <c r="C23" s="9" t="s">
        <v>876</v>
      </c>
      <c r="D23" s="9" t="s">
        <v>947</v>
      </c>
      <c r="E23" s="120">
        <v>2002</v>
      </c>
      <c r="F23" s="120">
        <v>9</v>
      </c>
      <c r="H23" s="5"/>
      <c r="I23" s="134">
        <v>-6</v>
      </c>
      <c r="J23" s="134">
        <v>-2</v>
      </c>
      <c r="K23" s="3" t="s">
        <v>197</v>
      </c>
      <c r="M23" s="3" t="s">
        <v>948</v>
      </c>
      <c r="P23" s="132">
        <v>5.0120297029702984E-2</v>
      </c>
      <c r="Q23" s="132">
        <v>5.0120297029702984E-2</v>
      </c>
      <c r="R23" s="132"/>
      <c r="S23" s="133">
        <v>3.9889999999999759</v>
      </c>
      <c r="T23" s="133">
        <v>14.149597901705476</v>
      </c>
      <c r="U23" s="133">
        <v>81.861402098294548</v>
      </c>
      <c r="X23" s="5"/>
      <c r="AN23" s="132">
        <v>46.650449999999999</v>
      </c>
      <c r="AR23" s="132">
        <v>0.87119999999999997</v>
      </c>
      <c r="AV23" s="132">
        <v>-27.45</v>
      </c>
      <c r="AW23" s="132"/>
      <c r="AY23" s="3">
        <v>2002</v>
      </c>
      <c r="AZ23" s="133">
        <v>231.2</v>
      </c>
    </row>
    <row r="24" spans="1:98" ht="14.5">
      <c r="A24" s="3" t="s">
        <v>856</v>
      </c>
      <c r="B24" s="9" t="s">
        <v>871</v>
      </c>
      <c r="C24" s="9" t="s">
        <v>876</v>
      </c>
      <c r="D24" s="9" t="s">
        <v>949</v>
      </c>
      <c r="E24" s="120">
        <v>2002</v>
      </c>
      <c r="F24" s="120">
        <v>9</v>
      </c>
      <c r="H24" s="5"/>
      <c r="I24" s="134">
        <v>-2</v>
      </c>
      <c r="J24" s="134">
        <v>0</v>
      </c>
      <c r="K24" s="3" t="s">
        <v>197</v>
      </c>
      <c r="M24" s="3" t="s">
        <v>950</v>
      </c>
      <c r="P24" s="132">
        <v>0.16675974025974036</v>
      </c>
      <c r="Q24" s="132">
        <v>0.16675974025974036</v>
      </c>
      <c r="R24" s="132"/>
      <c r="X24" s="5"/>
      <c r="AN24" s="132">
        <v>20.190249999999999</v>
      </c>
      <c r="AR24" s="132">
        <v>0.35699999999999998</v>
      </c>
      <c r="AV24" s="132">
        <v>-26.49</v>
      </c>
      <c r="AW24" s="132"/>
      <c r="AY24" s="3">
        <v>2002</v>
      </c>
      <c r="AZ24" s="133">
        <v>43.4</v>
      </c>
    </row>
    <row r="25" spans="1:98" ht="14.5">
      <c r="A25" s="3" t="s">
        <v>856</v>
      </c>
      <c r="B25" s="9" t="s">
        <v>871</v>
      </c>
      <c r="C25" s="9" t="s">
        <v>876</v>
      </c>
      <c r="D25" s="9" t="s">
        <v>951</v>
      </c>
      <c r="E25" s="120">
        <v>2002</v>
      </c>
      <c r="F25" s="120">
        <v>9</v>
      </c>
      <c r="H25" s="5"/>
      <c r="I25" s="134">
        <v>0</v>
      </c>
      <c r="J25" s="134">
        <v>1</v>
      </c>
      <c r="K25" s="3" t="s">
        <v>914</v>
      </c>
      <c r="M25" s="3" t="s">
        <v>952</v>
      </c>
      <c r="P25" s="132" t="s">
        <v>904</v>
      </c>
      <c r="Q25" s="132" t="s">
        <v>904</v>
      </c>
      <c r="R25" s="132"/>
      <c r="S25" s="132" t="s">
        <v>904</v>
      </c>
      <c r="T25" s="132"/>
      <c r="U25" s="132"/>
      <c r="X25" s="5"/>
      <c r="AA25" s="3">
        <v>4.8</v>
      </c>
      <c r="AN25" s="132">
        <v>10</v>
      </c>
      <c r="AR25" s="132">
        <v>0.25</v>
      </c>
      <c r="AV25" s="132">
        <v>-26.63</v>
      </c>
      <c r="AW25" s="132"/>
      <c r="AZ25" s="133"/>
    </row>
    <row r="26" spans="1:98" ht="14.5">
      <c r="A26" s="3" t="s">
        <v>856</v>
      </c>
      <c r="B26" s="9" t="s">
        <v>871</v>
      </c>
      <c r="C26" s="9" t="s">
        <v>876</v>
      </c>
      <c r="D26" s="9" t="s">
        <v>953</v>
      </c>
      <c r="E26" s="120">
        <v>2002</v>
      </c>
      <c r="F26" s="120">
        <v>9</v>
      </c>
      <c r="H26" s="5"/>
      <c r="I26" s="134">
        <v>1</v>
      </c>
      <c r="J26" s="134">
        <v>7</v>
      </c>
      <c r="K26" s="3" t="s">
        <v>914</v>
      </c>
      <c r="M26" s="3" t="s">
        <v>954</v>
      </c>
      <c r="P26" s="132">
        <v>0.73006949055737913</v>
      </c>
      <c r="Q26" s="132">
        <v>0.73006949055737913</v>
      </c>
      <c r="R26" s="132"/>
      <c r="S26" s="132" t="s">
        <v>904</v>
      </c>
      <c r="T26" s="132"/>
      <c r="U26" s="132"/>
      <c r="X26" s="5"/>
      <c r="AA26" s="3">
        <v>5.6</v>
      </c>
      <c r="AN26" s="132">
        <v>3.65</v>
      </c>
      <c r="AR26" s="132">
        <v>0.13</v>
      </c>
      <c r="AV26" s="132">
        <v>-26.38</v>
      </c>
      <c r="AW26" s="132"/>
      <c r="AY26" s="3">
        <v>2002</v>
      </c>
      <c r="AZ26" s="133">
        <v>15</v>
      </c>
    </row>
    <row r="27" spans="1:98" ht="14.5">
      <c r="A27" s="3" t="s">
        <v>856</v>
      </c>
      <c r="B27" s="9" t="s">
        <v>871</v>
      </c>
      <c r="C27" s="9" t="s">
        <v>876</v>
      </c>
      <c r="D27" s="9" t="s">
        <v>955</v>
      </c>
      <c r="E27" s="120">
        <v>2002</v>
      </c>
      <c r="F27" s="120">
        <v>9</v>
      </c>
      <c r="H27" s="5"/>
      <c r="I27" s="134">
        <v>7</v>
      </c>
      <c r="J27" s="134">
        <v>17</v>
      </c>
      <c r="K27" s="3" t="s">
        <v>914</v>
      </c>
      <c r="M27" s="3" t="s">
        <v>919</v>
      </c>
      <c r="P27" s="132">
        <v>1.080411791079557</v>
      </c>
      <c r="Q27" s="132">
        <v>1.080411791079557</v>
      </c>
      <c r="R27" s="132"/>
      <c r="S27" s="133">
        <v>2.5700000000000145</v>
      </c>
      <c r="T27" s="133">
        <v>28.020060073328612</v>
      </c>
      <c r="U27" s="133">
        <v>69.40993992667137</v>
      </c>
      <c r="X27" s="5"/>
      <c r="AA27" s="3">
        <v>6.8</v>
      </c>
      <c r="AN27" s="132">
        <v>1.4</v>
      </c>
      <c r="AR27" s="132">
        <v>0.09</v>
      </c>
      <c r="AV27" s="132">
        <v>-25.33</v>
      </c>
      <c r="AW27" s="132"/>
      <c r="AY27" s="3">
        <v>2002</v>
      </c>
      <c r="AZ27" s="133">
        <v>-93.5</v>
      </c>
    </row>
    <row r="28" spans="1:98" ht="14.5">
      <c r="A28" s="3" t="s">
        <v>856</v>
      </c>
      <c r="B28" s="9" t="s">
        <v>864</v>
      </c>
      <c r="C28" s="9" t="s">
        <v>884</v>
      </c>
      <c r="D28" s="9" t="s">
        <v>956</v>
      </c>
      <c r="E28" s="120">
        <v>2002</v>
      </c>
      <c r="F28" s="120">
        <v>9</v>
      </c>
      <c r="H28" s="5"/>
      <c r="I28" s="134">
        <v>-40</v>
      </c>
      <c r="J28" s="134">
        <v>-39</v>
      </c>
      <c r="K28" s="3" t="s">
        <v>902</v>
      </c>
      <c r="M28" s="3" t="s">
        <v>957</v>
      </c>
      <c r="P28" s="132" t="s">
        <v>904</v>
      </c>
      <c r="Q28" s="132" t="s">
        <v>904</v>
      </c>
      <c r="R28" s="132"/>
      <c r="S28" s="133">
        <v>1.35</v>
      </c>
      <c r="T28" s="133">
        <v>35.900000000000006</v>
      </c>
      <c r="U28" s="133">
        <v>62.8</v>
      </c>
      <c r="X28" s="5"/>
      <c r="AN28" s="132">
        <v>44.537666666666667</v>
      </c>
      <c r="AR28" s="132">
        <v>0.61333333333333329</v>
      </c>
      <c r="AV28" s="132">
        <v>-29.23</v>
      </c>
      <c r="AW28" s="132"/>
      <c r="AY28" s="3">
        <v>2002</v>
      </c>
      <c r="AZ28" s="133">
        <v>84.9</v>
      </c>
    </row>
    <row r="29" spans="1:98" ht="14.5">
      <c r="A29" s="3" t="s">
        <v>856</v>
      </c>
      <c r="B29" s="9" t="s">
        <v>864</v>
      </c>
      <c r="C29" s="9" t="s">
        <v>884</v>
      </c>
      <c r="D29" s="9" t="s">
        <v>958</v>
      </c>
      <c r="E29" s="120">
        <v>2002</v>
      </c>
      <c r="F29" s="120">
        <v>9</v>
      </c>
      <c r="H29" s="5"/>
      <c r="I29" s="134">
        <v>-39</v>
      </c>
      <c r="J29" s="134">
        <v>-30</v>
      </c>
      <c r="K29" s="3" t="s">
        <v>906</v>
      </c>
      <c r="M29" s="3" t="s">
        <v>959</v>
      </c>
      <c r="P29" s="132">
        <v>2.6787983029469102E-2</v>
      </c>
      <c r="Q29" s="132">
        <v>2.6787983029469102E-2</v>
      </c>
      <c r="R29" s="132"/>
      <c r="S29" s="133">
        <v>3.1729999999999947</v>
      </c>
      <c r="T29" s="133">
        <v>43.130566647747642</v>
      </c>
      <c r="U29" s="133">
        <v>53.696433352252356</v>
      </c>
      <c r="X29" s="5"/>
      <c r="AN29" s="132">
        <v>43.632999999999996</v>
      </c>
      <c r="AR29" s="132">
        <v>0.438</v>
      </c>
      <c r="AV29" s="132">
        <v>-29.33</v>
      </c>
      <c r="AW29" s="132"/>
      <c r="AY29" s="3">
        <v>2002</v>
      </c>
      <c r="AZ29" s="133">
        <v>95.7</v>
      </c>
    </row>
    <row r="30" spans="1:98" ht="14.5">
      <c r="A30" s="3" t="s">
        <v>856</v>
      </c>
      <c r="B30" s="9" t="s">
        <v>864</v>
      </c>
      <c r="C30" s="9" t="s">
        <v>884</v>
      </c>
      <c r="D30" s="9" t="s">
        <v>960</v>
      </c>
      <c r="E30" s="120">
        <v>2002</v>
      </c>
      <c r="F30" s="120">
        <v>9</v>
      </c>
      <c r="H30" s="5"/>
      <c r="I30" s="134">
        <v>-30</v>
      </c>
      <c r="J30" s="134">
        <v>-20</v>
      </c>
      <c r="K30" s="3" t="s">
        <v>909</v>
      </c>
      <c r="M30" s="3" t="s">
        <v>961</v>
      </c>
      <c r="P30" s="132">
        <v>2.0959939531368127E-2</v>
      </c>
      <c r="Q30" s="132">
        <v>2.0959939531368127E-2</v>
      </c>
      <c r="R30" s="132"/>
      <c r="X30" s="5"/>
      <c r="AN30" s="132">
        <v>42.692666666666668</v>
      </c>
      <c r="AR30" s="132">
        <v>0.53100000000000003</v>
      </c>
      <c r="AV30" s="132">
        <v>-28.92</v>
      </c>
      <c r="AW30" s="132"/>
      <c r="AY30" s="3">
        <v>2002</v>
      </c>
      <c r="AZ30" s="133">
        <v>159.6</v>
      </c>
    </row>
    <row r="31" spans="1:98" ht="14.5">
      <c r="A31" s="3" t="s">
        <v>856</v>
      </c>
      <c r="B31" s="9" t="s">
        <v>864</v>
      </c>
      <c r="C31" s="9" t="s">
        <v>884</v>
      </c>
      <c r="D31" s="9" t="s">
        <v>962</v>
      </c>
      <c r="E31" s="120">
        <v>2002</v>
      </c>
      <c r="F31" s="120">
        <v>9</v>
      </c>
      <c r="H31" s="5"/>
      <c r="I31" s="134">
        <v>-20</v>
      </c>
      <c r="J31" s="134">
        <v>-15</v>
      </c>
      <c r="K31" s="3" t="s">
        <v>197</v>
      </c>
      <c r="M31" s="3" t="s">
        <v>963</v>
      </c>
      <c r="P31" s="132">
        <v>4.9207303495880664E-2</v>
      </c>
      <c r="Q31" s="132">
        <v>4.9207303495880664E-2</v>
      </c>
      <c r="R31" s="132"/>
      <c r="S31" s="132" t="s">
        <v>904</v>
      </c>
      <c r="T31" s="132"/>
      <c r="U31" s="132"/>
      <c r="X31" s="5"/>
      <c r="AN31" s="132">
        <v>42.08</v>
      </c>
      <c r="AR31" s="132">
        <v>1.1599999999999999</v>
      </c>
      <c r="AV31" s="132">
        <v>-27.74</v>
      </c>
      <c r="AW31" s="132"/>
      <c r="AY31" s="3">
        <v>2002</v>
      </c>
      <c r="AZ31" s="133">
        <v>159.4</v>
      </c>
    </row>
    <row r="32" spans="1:98" ht="14.5">
      <c r="A32" s="3" t="s">
        <v>856</v>
      </c>
      <c r="B32" s="9" t="s">
        <v>864</v>
      </c>
      <c r="C32" s="9" t="s">
        <v>884</v>
      </c>
      <c r="D32" s="9" t="s">
        <v>964</v>
      </c>
      <c r="E32" s="120">
        <v>2002</v>
      </c>
      <c r="F32" s="120">
        <v>9</v>
      </c>
      <c r="H32" s="5"/>
      <c r="I32" s="134">
        <v>-15</v>
      </c>
      <c r="J32" s="134">
        <v>-5</v>
      </c>
      <c r="K32" s="3" t="s">
        <v>934</v>
      </c>
      <c r="M32" s="3" t="s">
        <v>965</v>
      </c>
      <c r="P32" s="132">
        <v>0.16674290606653611</v>
      </c>
      <c r="Q32" s="132">
        <v>0.16674290606653611</v>
      </c>
      <c r="R32" s="132"/>
      <c r="S32" s="132" t="s">
        <v>904</v>
      </c>
      <c r="T32" s="132"/>
      <c r="U32" s="132"/>
      <c r="X32" s="5"/>
      <c r="AN32" s="132">
        <v>38.679000000000002</v>
      </c>
      <c r="AR32" s="132">
        <v>1.3205</v>
      </c>
      <c r="AV32" s="132">
        <v>-26.34</v>
      </c>
      <c r="AW32" s="132"/>
      <c r="AY32" s="3">
        <v>2002</v>
      </c>
      <c r="AZ32" s="133">
        <v>-38.1</v>
      </c>
    </row>
    <row r="33" spans="1:52" ht="14.5">
      <c r="A33" s="3" t="s">
        <v>856</v>
      </c>
      <c r="B33" s="9" t="s">
        <v>864</v>
      </c>
      <c r="C33" s="9" t="s">
        <v>884</v>
      </c>
      <c r="D33" s="9" t="s">
        <v>966</v>
      </c>
      <c r="E33" s="120">
        <v>2002</v>
      </c>
      <c r="F33" s="120">
        <v>9</v>
      </c>
      <c r="H33" s="5"/>
      <c r="I33" s="134">
        <v>-5</v>
      </c>
      <c r="J33" s="134">
        <v>0</v>
      </c>
      <c r="K33" s="3" t="s">
        <v>934</v>
      </c>
      <c r="M33" s="3" t="s">
        <v>967</v>
      </c>
      <c r="P33" s="132">
        <v>0.21587110607260401</v>
      </c>
      <c r="Q33" s="132">
        <v>0.21587110607260401</v>
      </c>
      <c r="R33" s="132"/>
      <c r="S33" s="133">
        <v>3.387999999999991</v>
      </c>
      <c r="T33" s="133">
        <v>15.466656429153819</v>
      </c>
      <c r="U33" s="133">
        <v>81.145343570846194</v>
      </c>
      <c r="X33" s="5"/>
      <c r="AN33" s="132">
        <v>32.67</v>
      </c>
      <c r="AR33" s="132">
        <v>1.1775</v>
      </c>
      <c r="AV33" s="132">
        <v>-26.35</v>
      </c>
      <c r="AW33" s="132"/>
      <c r="AY33" s="3">
        <v>2002</v>
      </c>
      <c r="AZ33" s="133">
        <v>-163</v>
      </c>
    </row>
    <row r="34" spans="1:52" ht="14.5">
      <c r="A34" s="3" t="s">
        <v>856</v>
      </c>
      <c r="B34" s="9" t="s">
        <v>864</v>
      </c>
      <c r="C34" s="9" t="s">
        <v>886</v>
      </c>
      <c r="D34" s="9" t="s">
        <v>968</v>
      </c>
      <c r="E34" s="120">
        <v>2002</v>
      </c>
      <c r="F34" s="120">
        <v>9</v>
      </c>
      <c r="H34" s="5"/>
      <c r="I34" s="134">
        <v>-7</v>
      </c>
      <c r="J34" s="134">
        <v>-6</v>
      </c>
      <c r="K34" s="3" t="s">
        <v>902</v>
      </c>
      <c r="M34" s="3" t="s">
        <v>969</v>
      </c>
      <c r="P34" s="132">
        <v>1.2764605842336921E-2</v>
      </c>
      <c r="Q34" s="132">
        <v>1.2764605842336921E-2</v>
      </c>
      <c r="R34" s="132"/>
      <c r="S34" s="132"/>
      <c r="T34" s="132"/>
      <c r="U34" s="132"/>
      <c r="X34" s="5"/>
      <c r="AN34" s="132">
        <v>40.08</v>
      </c>
      <c r="AR34" s="132">
        <v>0.96</v>
      </c>
      <c r="AV34" s="132">
        <v>-29.35</v>
      </c>
      <c r="AW34" s="132"/>
      <c r="AY34" s="3">
        <v>2002</v>
      </c>
      <c r="AZ34" s="133">
        <v>88</v>
      </c>
    </row>
    <row r="35" spans="1:52" ht="14.5">
      <c r="A35" s="3" t="s">
        <v>856</v>
      </c>
      <c r="B35" s="9" t="s">
        <v>864</v>
      </c>
      <c r="C35" s="9" t="s">
        <v>886</v>
      </c>
      <c r="D35" s="9" t="s">
        <v>970</v>
      </c>
      <c r="E35" s="120">
        <v>2002</v>
      </c>
      <c r="F35" s="120">
        <v>9</v>
      </c>
      <c r="H35" s="5"/>
      <c r="I35" s="134">
        <v>-6</v>
      </c>
      <c r="J35" s="134">
        <v>0</v>
      </c>
      <c r="K35" s="3" t="s">
        <v>909</v>
      </c>
      <c r="M35" s="3" t="s">
        <v>971</v>
      </c>
      <c r="P35" s="132" t="s">
        <v>904</v>
      </c>
      <c r="Q35" s="132" t="s">
        <v>904</v>
      </c>
      <c r="R35" s="132"/>
      <c r="S35" s="132" t="s">
        <v>904</v>
      </c>
      <c r="T35" s="132"/>
      <c r="U35" s="132"/>
      <c r="X35" s="5"/>
      <c r="AN35" s="132">
        <v>40.250500000000002</v>
      </c>
      <c r="AR35" s="132">
        <v>0.83899999999999997</v>
      </c>
      <c r="AV35" s="132">
        <v>-27.84</v>
      </c>
      <c r="AW35" s="132"/>
      <c r="AY35" s="3">
        <v>2002</v>
      </c>
      <c r="AZ35" s="133">
        <v>182.6</v>
      </c>
    </row>
    <row r="36" spans="1:52" ht="14.5">
      <c r="A36" s="3" t="s">
        <v>856</v>
      </c>
      <c r="B36" s="9" t="s">
        <v>864</v>
      </c>
      <c r="C36" s="9" t="s">
        <v>886</v>
      </c>
      <c r="D36" s="9" t="s">
        <v>972</v>
      </c>
      <c r="E36" s="120">
        <v>2002</v>
      </c>
      <c r="F36" s="120">
        <v>9</v>
      </c>
      <c r="H36" s="5"/>
      <c r="I36" s="134">
        <v>0</v>
      </c>
      <c r="J36" s="134">
        <v>8</v>
      </c>
      <c r="K36" s="3" t="s">
        <v>914</v>
      </c>
      <c r="M36" s="3" t="s">
        <v>973</v>
      </c>
      <c r="P36" s="132">
        <v>1.1559529787848728</v>
      </c>
      <c r="Q36" s="132">
        <v>1.1559529787848728</v>
      </c>
      <c r="R36" s="132"/>
      <c r="S36" s="132" t="s">
        <v>904</v>
      </c>
      <c r="T36" s="132"/>
      <c r="U36" s="132"/>
      <c r="X36" s="5"/>
      <c r="AN36" s="132">
        <v>1.42</v>
      </c>
      <c r="AR36" s="132">
        <v>0.1</v>
      </c>
      <c r="AV36" s="132">
        <v>-25.53</v>
      </c>
      <c r="AW36" s="132"/>
      <c r="AY36" s="3">
        <v>2002</v>
      </c>
      <c r="AZ36" s="133">
        <v>-37.1</v>
      </c>
    </row>
    <row r="37" spans="1:52" ht="14.5">
      <c r="A37" s="3" t="s">
        <v>856</v>
      </c>
      <c r="B37" s="9" t="s">
        <v>864</v>
      </c>
      <c r="C37" s="9" t="s">
        <v>886</v>
      </c>
      <c r="D37" s="9" t="s">
        <v>974</v>
      </c>
      <c r="E37" s="120">
        <v>2002</v>
      </c>
      <c r="F37" s="120">
        <v>9</v>
      </c>
      <c r="H37" s="5"/>
      <c r="I37" s="134">
        <v>8</v>
      </c>
      <c r="J37" s="134">
        <v>13</v>
      </c>
      <c r="K37" s="3" t="s">
        <v>975</v>
      </c>
      <c r="M37" s="3" t="s">
        <v>976</v>
      </c>
      <c r="N37" s="3" t="s">
        <v>977</v>
      </c>
      <c r="P37" s="132">
        <v>1.2275748149810666</v>
      </c>
      <c r="Q37" s="132">
        <v>1.2275748149810666</v>
      </c>
      <c r="R37" s="132"/>
      <c r="S37" s="133">
        <v>4.9340000000000117</v>
      </c>
      <c r="T37" s="133">
        <v>56.764824987737597</v>
      </c>
      <c r="U37" s="133">
        <v>38.301175012262398</v>
      </c>
      <c r="X37" s="5"/>
      <c r="AA37" s="3">
        <v>5.8</v>
      </c>
      <c r="AN37" s="132">
        <v>0.7</v>
      </c>
      <c r="AR37" s="132">
        <v>0.06</v>
      </c>
      <c r="AV37" s="132">
        <v>-25.36</v>
      </c>
      <c r="AW37" s="132"/>
      <c r="AZ37" s="133"/>
    </row>
    <row r="38" spans="1:52" ht="14.5">
      <c r="A38" s="3" t="s">
        <v>856</v>
      </c>
      <c r="B38" s="9" t="s">
        <v>864</v>
      </c>
      <c r="C38" s="9" t="s">
        <v>886</v>
      </c>
      <c r="D38" s="9" t="s">
        <v>978</v>
      </c>
      <c r="E38" s="120">
        <v>2002</v>
      </c>
      <c r="F38" s="120">
        <v>9</v>
      </c>
      <c r="H38" s="5"/>
      <c r="I38" s="134">
        <v>13</v>
      </c>
      <c r="J38" s="134">
        <v>23</v>
      </c>
      <c r="K38" s="3" t="s">
        <v>328</v>
      </c>
      <c r="M38" s="3" t="s">
        <v>919</v>
      </c>
      <c r="N38" s="3" t="s">
        <v>979</v>
      </c>
      <c r="P38" s="132">
        <v>1.0434574620236263</v>
      </c>
      <c r="Q38" s="132">
        <v>1.0434574620236263</v>
      </c>
      <c r="R38" s="132"/>
      <c r="S38" s="133">
        <v>3.7530000000000285</v>
      </c>
      <c r="T38" s="133">
        <v>51.700203387276986</v>
      </c>
      <c r="U38" s="133">
        <v>44.546796612722979</v>
      </c>
      <c r="X38" s="5"/>
      <c r="AA38" s="3">
        <v>6</v>
      </c>
      <c r="AN38" s="132">
        <v>0.495</v>
      </c>
      <c r="AR38" s="132">
        <v>0.06</v>
      </c>
      <c r="AV38" s="132">
        <v>-25.28</v>
      </c>
      <c r="AW38" s="132"/>
      <c r="AY38" s="3">
        <v>2002</v>
      </c>
      <c r="AZ38" s="133">
        <v>-325.3</v>
      </c>
    </row>
    <row r="39" spans="1:52" ht="14.5">
      <c r="A39" s="3" t="s">
        <v>856</v>
      </c>
      <c r="B39" s="9" t="s">
        <v>864</v>
      </c>
      <c r="C39" s="9" t="s">
        <v>886</v>
      </c>
      <c r="D39" s="9" t="s">
        <v>980</v>
      </c>
      <c r="E39" s="120">
        <v>2002</v>
      </c>
      <c r="F39" s="120">
        <v>9</v>
      </c>
      <c r="H39" s="5"/>
      <c r="I39" s="134">
        <v>23</v>
      </c>
      <c r="J39" s="134">
        <v>43</v>
      </c>
      <c r="K39" s="3" t="s">
        <v>328</v>
      </c>
      <c r="M39" s="3" t="s">
        <v>919</v>
      </c>
      <c r="N39" s="3" t="s">
        <v>981</v>
      </c>
      <c r="P39" s="132">
        <v>1.32</v>
      </c>
      <c r="Q39" s="132">
        <v>1.32</v>
      </c>
      <c r="R39" s="132"/>
      <c r="S39" s="133">
        <v>4.5999999999999996</v>
      </c>
      <c r="T39" s="133">
        <v>58.45</v>
      </c>
      <c r="U39" s="133">
        <v>36.950000000000003</v>
      </c>
      <c r="X39" s="5"/>
      <c r="AA39" s="3">
        <v>7</v>
      </c>
      <c r="AN39" s="132">
        <v>1.25</v>
      </c>
      <c r="AR39" s="132">
        <v>0.03</v>
      </c>
      <c r="AV39" s="132">
        <v>-5.21</v>
      </c>
      <c r="AW39" s="132"/>
      <c r="AY39" s="3">
        <v>2002</v>
      </c>
      <c r="AZ39" s="133">
        <v>-456.6</v>
      </c>
    </row>
    <row r="40" spans="1:52" ht="14.5">
      <c r="A40" s="3" t="s">
        <v>856</v>
      </c>
      <c r="B40" s="9" t="s">
        <v>864</v>
      </c>
      <c r="C40" s="9" t="s">
        <v>886</v>
      </c>
      <c r="D40" s="9" t="s">
        <v>982</v>
      </c>
      <c r="E40" s="120">
        <v>2002</v>
      </c>
      <c r="F40" s="120">
        <v>9</v>
      </c>
      <c r="H40" s="5"/>
      <c r="I40" s="134">
        <v>43</v>
      </c>
      <c r="J40" s="134">
        <v>63</v>
      </c>
      <c r="K40" s="3" t="s">
        <v>328</v>
      </c>
      <c r="M40" s="3" t="s">
        <v>919</v>
      </c>
      <c r="N40" s="3" t="s">
        <v>983</v>
      </c>
      <c r="P40" s="132">
        <v>1.0848071735634739</v>
      </c>
      <c r="Q40" s="132">
        <v>1.0848071735634739</v>
      </c>
      <c r="R40" s="132"/>
      <c r="S40" s="133">
        <v>1.2760000000000105</v>
      </c>
      <c r="T40" s="133">
        <v>32.058951095188576</v>
      </c>
      <c r="U40" s="133">
        <v>66.665048904811414</v>
      </c>
      <c r="X40" s="5"/>
      <c r="AA40" s="3">
        <v>7.6</v>
      </c>
      <c r="AN40" s="132">
        <v>1.52</v>
      </c>
      <c r="AR40" s="132">
        <v>0.03</v>
      </c>
      <c r="AV40" s="132">
        <v>-4.87</v>
      </c>
      <c r="AW40" s="132"/>
      <c r="AZ40" s="133"/>
    </row>
    <row r="41" spans="1:52" ht="14.5">
      <c r="A41" s="3" t="s">
        <v>856</v>
      </c>
      <c r="B41" s="9" t="s">
        <v>864</v>
      </c>
      <c r="C41" s="9" t="s">
        <v>886</v>
      </c>
      <c r="D41" s="9" t="s">
        <v>984</v>
      </c>
      <c r="E41" s="120">
        <v>2002</v>
      </c>
      <c r="F41" s="120">
        <v>9</v>
      </c>
      <c r="H41" s="5"/>
      <c r="I41" s="134">
        <v>63</v>
      </c>
      <c r="J41" s="134">
        <v>83</v>
      </c>
      <c r="K41" s="3" t="s">
        <v>328</v>
      </c>
      <c r="M41" s="3" t="s">
        <v>230</v>
      </c>
      <c r="N41" s="3" t="s">
        <v>985</v>
      </c>
      <c r="P41" s="132">
        <v>1.1131902704427077</v>
      </c>
      <c r="Q41" s="132">
        <v>1.1131902704427077</v>
      </c>
      <c r="R41" s="132"/>
      <c r="S41" s="133">
        <v>0.97299999999997056</v>
      </c>
      <c r="T41" s="133">
        <v>14.022896586826203</v>
      </c>
      <c r="U41" s="133">
        <v>85.004103413173823</v>
      </c>
      <c r="X41" s="5"/>
      <c r="AA41" s="3">
        <v>7.8</v>
      </c>
      <c r="AN41" s="132">
        <v>1.96</v>
      </c>
      <c r="AR41" s="132">
        <v>0.03</v>
      </c>
      <c r="AV41" s="132">
        <v>-4.62</v>
      </c>
      <c r="AW41" s="132"/>
      <c r="AZ41" s="133"/>
    </row>
    <row r="42" spans="1:52" ht="14.5">
      <c r="A42" s="3" t="s">
        <v>856</v>
      </c>
      <c r="B42" s="9" t="s">
        <v>867</v>
      </c>
      <c r="C42" s="9" t="s">
        <v>878</v>
      </c>
      <c r="D42" s="9" t="s">
        <v>986</v>
      </c>
      <c r="E42" s="120">
        <v>2002</v>
      </c>
      <c r="F42" s="120">
        <v>9</v>
      </c>
      <c r="H42" s="5"/>
      <c r="I42" s="134">
        <v>-7</v>
      </c>
      <c r="J42" s="134">
        <v>-5</v>
      </c>
      <c r="K42" s="3" t="s">
        <v>902</v>
      </c>
      <c r="M42" s="3" t="s">
        <v>987</v>
      </c>
      <c r="N42" s="3" t="s">
        <v>802</v>
      </c>
      <c r="P42" s="132">
        <v>6.5905982905982902E-2</v>
      </c>
      <c r="Q42" s="132">
        <v>6.5905982905982902E-2</v>
      </c>
      <c r="R42" s="132"/>
      <c r="X42" s="5"/>
      <c r="AA42" s="3">
        <v>7.8</v>
      </c>
      <c r="AN42" s="132">
        <v>45.349000000000004</v>
      </c>
      <c r="AR42" s="132">
        <v>0.76449999999999996</v>
      </c>
      <c r="AV42" s="132">
        <v>-29.57</v>
      </c>
      <c r="AW42" s="132"/>
      <c r="AY42" s="3">
        <v>2002</v>
      </c>
      <c r="AZ42" s="133">
        <v>113.9</v>
      </c>
    </row>
    <row r="43" spans="1:52" ht="14.5">
      <c r="A43" s="3" t="s">
        <v>856</v>
      </c>
      <c r="B43" s="9" t="s">
        <v>867</v>
      </c>
      <c r="C43" s="9" t="s">
        <v>878</v>
      </c>
      <c r="D43" s="9" t="s">
        <v>988</v>
      </c>
      <c r="E43" s="120">
        <v>2002</v>
      </c>
      <c r="F43" s="120">
        <v>9</v>
      </c>
      <c r="H43" s="5"/>
      <c r="I43" s="134">
        <v>-5</v>
      </c>
      <c r="J43" s="134">
        <v>0</v>
      </c>
      <c r="K43" s="3" t="s">
        <v>909</v>
      </c>
      <c r="M43" s="3" t="s">
        <v>989</v>
      </c>
      <c r="N43" s="3" t="s">
        <v>802</v>
      </c>
      <c r="P43" s="132">
        <v>8.9077147342453547E-2</v>
      </c>
      <c r="Q43" s="132">
        <v>8.9077147342453547E-2</v>
      </c>
      <c r="R43" s="132"/>
      <c r="X43" s="5"/>
      <c r="AN43" s="132">
        <v>43.2</v>
      </c>
      <c r="AR43" s="132">
        <v>1.1399999999999999</v>
      </c>
      <c r="AV43" s="132">
        <v>-27.99</v>
      </c>
      <c r="AW43" s="132"/>
      <c r="AY43" s="3">
        <v>2002</v>
      </c>
      <c r="AZ43" s="133">
        <v>182.4</v>
      </c>
    </row>
    <row r="44" spans="1:52" ht="14.5">
      <c r="A44" s="3" t="s">
        <v>856</v>
      </c>
      <c r="B44" s="9" t="s">
        <v>867</v>
      </c>
      <c r="C44" s="9" t="s">
        <v>878</v>
      </c>
      <c r="D44" s="9" t="s">
        <v>990</v>
      </c>
      <c r="E44" s="120">
        <v>2002</v>
      </c>
      <c r="F44" s="120">
        <v>9</v>
      </c>
      <c r="H44" s="5"/>
      <c r="I44" s="134">
        <v>0</v>
      </c>
      <c r="J44" s="134">
        <v>9</v>
      </c>
      <c r="K44" s="3" t="s">
        <v>914</v>
      </c>
      <c r="M44" s="3" t="s">
        <v>991</v>
      </c>
      <c r="N44" s="3" t="s">
        <v>992</v>
      </c>
      <c r="P44" s="132">
        <v>0.58824227153163222</v>
      </c>
      <c r="Q44" s="132">
        <v>0.58824227153163222</v>
      </c>
      <c r="R44" s="132"/>
      <c r="X44" s="5"/>
      <c r="AA44" s="3">
        <v>5.6</v>
      </c>
      <c r="AN44" s="132">
        <v>5.09</v>
      </c>
      <c r="AR44" s="132">
        <v>0.22</v>
      </c>
      <c r="AV44" s="132">
        <v>-26.28</v>
      </c>
      <c r="AW44" s="132"/>
      <c r="AY44" s="3">
        <v>2002</v>
      </c>
      <c r="AZ44" s="133">
        <v>-142.1</v>
      </c>
    </row>
    <row r="45" spans="1:52" ht="14.5">
      <c r="A45" s="3" t="s">
        <v>856</v>
      </c>
      <c r="B45" s="9" t="s">
        <v>867</v>
      </c>
      <c r="C45" s="9" t="s">
        <v>878</v>
      </c>
      <c r="D45" s="9" t="s">
        <v>993</v>
      </c>
      <c r="E45" s="120">
        <v>2002</v>
      </c>
      <c r="F45" s="120">
        <v>9</v>
      </c>
      <c r="H45" s="5"/>
      <c r="I45" s="134">
        <v>9</v>
      </c>
      <c r="J45" s="134">
        <v>25</v>
      </c>
      <c r="K45" s="3" t="s">
        <v>975</v>
      </c>
      <c r="M45" s="3" t="s">
        <v>919</v>
      </c>
      <c r="N45" s="3" t="s">
        <v>994</v>
      </c>
      <c r="P45" s="132" t="s">
        <v>904</v>
      </c>
      <c r="Q45" s="132" t="s">
        <v>904</v>
      </c>
      <c r="R45" s="139"/>
      <c r="X45" s="5"/>
      <c r="AN45" s="132"/>
      <c r="AR45" s="132" t="s">
        <v>925</v>
      </c>
      <c r="AV45" s="132"/>
      <c r="AW45" s="132"/>
      <c r="AY45" s="3">
        <v>2002</v>
      </c>
      <c r="AZ45" s="133">
        <v>-213.5</v>
      </c>
    </row>
    <row r="46" spans="1:52" ht="14.5">
      <c r="A46" s="3" t="s">
        <v>856</v>
      </c>
      <c r="B46" s="9" t="s">
        <v>867</v>
      </c>
      <c r="C46" s="9" t="s">
        <v>878</v>
      </c>
      <c r="D46" s="9" t="s">
        <v>995</v>
      </c>
      <c r="E46" s="120">
        <v>2002</v>
      </c>
      <c r="F46" s="120">
        <v>9</v>
      </c>
      <c r="H46" s="5"/>
      <c r="I46" s="134">
        <v>25</v>
      </c>
      <c r="J46" s="134">
        <v>43</v>
      </c>
      <c r="K46" s="3" t="s">
        <v>975</v>
      </c>
      <c r="M46" s="3" t="s">
        <v>919</v>
      </c>
      <c r="N46" s="3" t="s">
        <v>996</v>
      </c>
      <c r="P46" s="132">
        <v>1.2488498442497651</v>
      </c>
      <c r="Q46" s="132">
        <v>1.2488498442497651</v>
      </c>
      <c r="R46" s="132"/>
      <c r="X46" s="5"/>
      <c r="AA46" s="3">
        <v>8</v>
      </c>
      <c r="AN46" s="132">
        <v>0.71</v>
      </c>
      <c r="AR46" s="132">
        <v>0.05</v>
      </c>
      <c r="AV46" s="132">
        <v>-24.88</v>
      </c>
      <c r="AW46" s="132"/>
      <c r="AY46" s="3">
        <v>2002</v>
      </c>
      <c r="AZ46" s="133">
        <v>-420.5</v>
      </c>
    </row>
    <row r="47" spans="1:52" ht="14.5">
      <c r="A47" s="3" t="s">
        <v>856</v>
      </c>
      <c r="B47" s="9" t="s">
        <v>867</v>
      </c>
      <c r="C47" s="9" t="s">
        <v>878</v>
      </c>
      <c r="D47" s="9" t="s">
        <v>997</v>
      </c>
      <c r="E47" s="120">
        <v>2002</v>
      </c>
      <c r="F47" s="120">
        <v>9</v>
      </c>
      <c r="H47" s="5"/>
      <c r="I47" s="134">
        <v>43</v>
      </c>
      <c r="J47" s="134">
        <v>73</v>
      </c>
      <c r="K47" s="3" t="s">
        <v>975</v>
      </c>
      <c r="M47" s="3" t="s">
        <v>998</v>
      </c>
      <c r="N47" s="3" t="s">
        <v>981</v>
      </c>
      <c r="P47" s="132">
        <v>1.2606536046193915</v>
      </c>
      <c r="Q47" s="132">
        <v>1.2606536046193915</v>
      </c>
      <c r="R47" s="132"/>
      <c r="X47" s="5"/>
      <c r="AA47" s="3">
        <v>7.6</v>
      </c>
      <c r="AN47" s="132">
        <v>2.39</v>
      </c>
      <c r="AR47" s="132">
        <v>0.02</v>
      </c>
      <c r="AV47" s="132">
        <v>-3.76</v>
      </c>
      <c r="AW47" s="132"/>
      <c r="AZ47" s="133"/>
    </row>
    <row r="48" spans="1:52" ht="14.5">
      <c r="A48" s="3" t="s">
        <v>856</v>
      </c>
      <c r="B48" s="9" t="s">
        <v>868</v>
      </c>
      <c r="C48" s="9" t="s">
        <v>888</v>
      </c>
      <c r="D48" s="9" t="s">
        <v>999</v>
      </c>
      <c r="E48" s="120">
        <v>2002</v>
      </c>
      <c r="F48" s="120">
        <v>9</v>
      </c>
      <c r="H48" s="5"/>
      <c r="I48" s="134">
        <v>-8</v>
      </c>
      <c r="J48" s="134">
        <v>-3</v>
      </c>
      <c r="K48" s="3" t="s">
        <v>902</v>
      </c>
      <c r="M48" s="3" t="s">
        <v>1000</v>
      </c>
      <c r="N48" s="3" t="s">
        <v>802</v>
      </c>
      <c r="P48" s="132">
        <v>8.3494930875576065E-2</v>
      </c>
      <c r="Q48" s="132">
        <v>8.3494930875576065E-2</v>
      </c>
      <c r="R48" s="132"/>
      <c r="X48" s="5"/>
      <c r="AN48" s="132">
        <v>32.9</v>
      </c>
      <c r="AR48" s="132">
        <v>1.21</v>
      </c>
      <c r="AV48" s="132">
        <v>-27.43</v>
      </c>
      <c r="AW48" s="132"/>
      <c r="AY48" s="3">
        <v>2002</v>
      </c>
      <c r="AZ48" s="133">
        <v>115.8</v>
      </c>
    </row>
    <row r="49" spans="1:52" ht="14.5">
      <c r="A49" s="3" t="s">
        <v>856</v>
      </c>
      <c r="B49" s="9" t="s">
        <v>868</v>
      </c>
      <c r="C49" s="9" t="s">
        <v>888</v>
      </c>
      <c r="D49" s="9" t="s">
        <v>1001</v>
      </c>
      <c r="E49" s="120">
        <v>2002</v>
      </c>
      <c r="F49" s="120">
        <v>9</v>
      </c>
      <c r="H49" s="5"/>
      <c r="I49" s="134">
        <v>-3</v>
      </c>
      <c r="J49" s="134">
        <v>0</v>
      </c>
      <c r="K49" s="3" t="s">
        <v>906</v>
      </c>
      <c r="M49" s="3" t="s">
        <v>1002</v>
      </c>
      <c r="N49" s="3" t="s">
        <v>802</v>
      </c>
      <c r="P49" s="132" t="s">
        <v>904</v>
      </c>
      <c r="Q49" s="132" t="s">
        <v>904</v>
      </c>
      <c r="R49" s="139"/>
      <c r="X49" s="5"/>
      <c r="AN49" s="132"/>
      <c r="AR49" s="132" t="s">
        <v>925</v>
      </c>
      <c r="AV49" s="132"/>
      <c r="AW49" s="132"/>
      <c r="AY49" s="3">
        <v>2002</v>
      </c>
      <c r="AZ49" s="133">
        <v>132.6</v>
      </c>
    </row>
    <row r="50" spans="1:52" ht="14.5">
      <c r="A50" s="3" t="s">
        <v>856</v>
      </c>
      <c r="B50" s="9" t="s">
        <v>868</v>
      </c>
      <c r="C50" s="9" t="s">
        <v>888</v>
      </c>
      <c r="D50" s="9" t="s">
        <v>1003</v>
      </c>
      <c r="E50" s="120">
        <v>2002</v>
      </c>
      <c r="F50" s="120">
        <v>9</v>
      </c>
      <c r="H50" s="5"/>
      <c r="I50" s="134">
        <v>0</v>
      </c>
      <c r="J50" s="134">
        <v>11</v>
      </c>
      <c r="K50" s="3" t="s">
        <v>914</v>
      </c>
      <c r="M50" s="3" t="s">
        <v>1004</v>
      </c>
      <c r="N50" s="3" t="s">
        <v>996</v>
      </c>
      <c r="P50" s="132">
        <v>0.67012286354031325</v>
      </c>
      <c r="Q50" s="132">
        <v>0.67012286354031325</v>
      </c>
      <c r="R50" s="132"/>
      <c r="X50" s="5"/>
      <c r="AA50" s="3">
        <v>5.6</v>
      </c>
      <c r="AN50" s="132">
        <v>2.9049999999999998</v>
      </c>
      <c r="AR50" s="132">
        <v>0.14000000000000001</v>
      </c>
      <c r="AV50" s="132">
        <v>-26.31</v>
      </c>
      <c r="AW50" s="132"/>
      <c r="AY50" s="3">
        <v>2002</v>
      </c>
      <c r="AZ50" s="133">
        <v>-6.4</v>
      </c>
    </row>
    <row r="51" spans="1:52" ht="14.5">
      <c r="A51" s="3" t="s">
        <v>856</v>
      </c>
      <c r="B51" s="9" t="s">
        <v>868</v>
      </c>
      <c r="C51" s="9" t="s">
        <v>888</v>
      </c>
      <c r="D51" s="9" t="s">
        <v>1005</v>
      </c>
      <c r="E51" s="120">
        <v>2002</v>
      </c>
      <c r="F51" s="120">
        <v>9</v>
      </c>
      <c r="H51" s="5"/>
      <c r="I51" s="134">
        <v>11</v>
      </c>
      <c r="J51" s="134">
        <v>31</v>
      </c>
      <c r="K51" s="3" t="s">
        <v>975</v>
      </c>
      <c r="M51" s="3" t="s">
        <v>919</v>
      </c>
      <c r="N51" s="3" t="s">
        <v>985</v>
      </c>
      <c r="P51" s="132">
        <v>1.053772326888075</v>
      </c>
      <c r="Q51" s="132">
        <v>1.053772326888075</v>
      </c>
      <c r="R51" s="132"/>
      <c r="X51" s="5"/>
      <c r="AA51" s="3">
        <v>5.4</v>
      </c>
      <c r="AN51" s="132">
        <v>1.325</v>
      </c>
      <c r="AR51" s="132">
        <v>0.1</v>
      </c>
      <c r="AV51" s="132">
        <v>-25.37</v>
      </c>
      <c r="AW51" s="132"/>
      <c r="AY51" s="3">
        <v>2002</v>
      </c>
      <c r="AZ51" s="133">
        <v>-184.7</v>
      </c>
    </row>
    <row r="52" spans="1:52" ht="14.5">
      <c r="A52" s="3" t="s">
        <v>856</v>
      </c>
      <c r="B52" s="9" t="s">
        <v>872</v>
      </c>
      <c r="C52" s="9" t="s">
        <v>890</v>
      </c>
      <c r="D52" s="9" t="s">
        <v>1006</v>
      </c>
      <c r="E52" s="120">
        <v>2002</v>
      </c>
      <c r="F52" s="120">
        <v>9</v>
      </c>
      <c r="H52" s="5"/>
      <c r="I52" s="134">
        <v>-6</v>
      </c>
      <c r="J52" s="134">
        <v>-3</v>
      </c>
      <c r="K52" s="3" t="s">
        <v>906</v>
      </c>
      <c r="M52" s="3" t="s">
        <v>1007</v>
      </c>
      <c r="N52" s="3" t="s">
        <v>802</v>
      </c>
      <c r="P52" s="132">
        <v>4.5890220890220899E-2</v>
      </c>
      <c r="Q52" s="132">
        <v>4.5890220890220899E-2</v>
      </c>
      <c r="R52" s="132"/>
      <c r="X52" s="5"/>
      <c r="AN52" s="132">
        <v>48.865000000000002</v>
      </c>
      <c r="AR52" s="132">
        <v>1.0900000000000001</v>
      </c>
      <c r="AV52" s="132">
        <v>-27.84</v>
      </c>
      <c r="AW52" s="132"/>
      <c r="AY52" s="3">
        <v>2002</v>
      </c>
      <c r="AZ52" s="133">
        <v>187</v>
      </c>
    </row>
    <row r="53" spans="1:52" ht="14.5">
      <c r="A53" s="3" t="s">
        <v>856</v>
      </c>
      <c r="B53" s="9" t="s">
        <v>872</v>
      </c>
      <c r="C53" s="9" t="s">
        <v>890</v>
      </c>
      <c r="D53" s="9" t="s">
        <v>1008</v>
      </c>
      <c r="E53" s="120">
        <v>2002</v>
      </c>
      <c r="F53" s="120">
        <v>9</v>
      </c>
      <c r="H53" s="5"/>
      <c r="I53" s="134">
        <v>-3</v>
      </c>
      <c r="J53" s="134">
        <v>0</v>
      </c>
      <c r="K53" s="3" t="s">
        <v>909</v>
      </c>
      <c r="M53" s="3" t="s">
        <v>1009</v>
      </c>
      <c r="N53" s="3" t="s">
        <v>802</v>
      </c>
      <c r="P53" s="132">
        <v>2.9493370370968532E-2</v>
      </c>
      <c r="Q53" s="132">
        <v>2.9493370370968532E-2</v>
      </c>
      <c r="R53" s="132"/>
      <c r="X53" s="5"/>
      <c r="AN53" s="132">
        <v>44.117000000000004</v>
      </c>
      <c r="AR53" s="132">
        <v>0.79900000000000004</v>
      </c>
      <c r="AV53" s="132">
        <v>-27.23</v>
      </c>
      <c r="AW53" s="132"/>
      <c r="AY53" s="3">
        <v>2002</v>
      </c>
      <c r="AZ53" s="133">
        <v>309.60000000000002</v>
      </c>
    </row>
    <row r="54" spans="1:52" ht="14.5">
      <c r="A54" s="3" t="s">
        <v>856</v>
      </c>
      <c r="B54" s="9" t="s">
        <v>872</v>
      </c>
      <c r="C54" s="9" t="s">
        <v>890</v>
      </c>
      <c r="D54" s="9" t="s">
        <v>1010</v>
      </c>
      <c r="E54" s="120">
        <v>2002</v>
      </c>
      <c r="F54" s="120">
        <v>9</v>
      </c>
      <c r="H54" s="5"/>
      <c r="I54" s="134">
        <v>0</v>
      </c>
      <c r="J54" s="134">
        <v>5</v>
      </c>
      <c r="K54" s="3" t="s">
        <v>914</v>
      </c>
      <c r="M54" s="3" t="s">
        <v>1011</v>
      </c>
      <c r="P54" s="132">
        <v>0.65</v>
      </c>
      <c r="Q54" s="132">
        <v>0.65</v>
      </c>
      <c r="R54" s="132"/>
      <c r="X54" s="5"/>
      <c r="AA54" s="3">
        <v>4.8</v>
      </c>
      <c r="AN54" s="132">
        <v>5.69</v>
      </c>
      <c r="AR54" s="132">
        <v>0.17</v>
      </c>
      <c r="AV54" s="132">
        <v>-27.16</v>
      </c>
      <c r="AW54" s="132"/>
      <c r="AY54" s="3">
        <v>2002</v>
      </c>
      <c r="AZ54" s="133">
        <v>127.6</v>
      </c>
    </row>
    <row r="55" spans="1:52" ht="14.5">
      <c r="A55" s="3" t="s">
        <v>856</v>
      </c>
      <c r="B55" s="9" t="s">
        <v>872</v>
      </c>
      <c r="C55" s="9" t="s">
        <v>890</v>
      </c>
      <c r="D55" s="9" t="s">
        <v>1012</v>
      </c>
      <c r="E55" s="120">
        <v>2002</v>
      </c>
      <c r="F55" s="120">
        <v>9</v>
      </c>
      <c r="H55" s="5"/>
      <c r="I55" s="134">
        <v>5</v>
      </c>
      <c r="J55" s="134">
        <v>9</v>
      </c>
      <c r="K55" s="3" t="s">
        <v>914</v>
      </c>
      <c r="M55" s="3" t="s">
        <v>919</v>
      </c>
      <c r="N55" s="3" t="s">
        <v>979</v>
      </c>
      <c r="P55" s="132">
        <v>0.65</v>
      </c>
      <c r="Q55" s="132">
        <v>0.65</v>
      </c>
      <c r="R55" s="132"/>
      <c r="X55" s="5"/>
      <c r="AA55" s="3">
        <v>5.4</v>
      </c>
      <c r="AN55" s="132">
        <v>1.99</v>
      </c>
      <c r="AR55" s="132">
        <v>0.09</v>
      </c>
      <c r="AV55" s="132">
        <v>-26.06</v>
      </c>
      <c r="AW55" s="132"/>
      <c r="AY55" s="3">
        <v>2002</v>
      </c>
      <c r="AZ55" s="133">
        <v>-82</v>
      </c>
    </row>
    <row r="56" spans="1:52" ht="14.5">
      <c r="A56" s="3" t="s">
        <v>856</v>
      </c>
      <c r="B56" s="9" t="s">
        <v>872</v>
      </c>
      <c r="C56" s="9" t="s">
        <v>890</v>
      </c>
      <c r="D56" s="9" t="s">
        <v>1013</v>
      </c>
      <c r="E56" s="120">
        <v>2002</v>
      </c>
      <c r="F56" s="120">
        <v>9</v>
      </c>
      <c r="H56" s="5"/>
      <c r="I56" s="134">
        <v>9</v>
      </c>
      <c r="J56" s="134">
        <v>24</v>
      </c>
      <c r="K56" s="3" t="s">
        <v>975</v>
      </c>
      <c r="M56" s="3" t="s">
        <v>919</v>
      </c>
      <c r="N56" s="3" t="s">
        <v>979</v>
      </c>
      <c r="P56" s="132">
        <v>1.5113441100423188</v>
      </c>
      <c r="Q56" s="132">
        <v>1.5113441100423188</v>
      </c>
      <c r="R56" s="132"/>
      <c r="X56" s="5"/>
      <c r="AA56" s="3">
        <v>5.8</v>
      </c>
      <c r="AN56" s="132">
        <v>1.49</v>
      </c>
      <c r="AR56" s="132">
        <v>0.06</v>
      </c>
      <c r="AV56" s="132">
        <v>-25.89</v>
      </c>
      <c r="AW56" s="132"/>
      <c r="AY56" s="3">
        <v>2002</v>
      </c>
      <c r="AZ56" s="133">
        <v>-148.19999999999999</v>
      </c>
    </row>
    <row r="57" spans="1:52" ht="14.5">
      <c r="A57" s="3" t="s">
        <v>856</v>
      </c>
      <c r="B57" s="9" t="s">
        <v>872</v>
      </c>
      <c r="C57" s="9" t="s">
        <v>890</v>
      </c>
      <c r="D57" s="9" t="s">
        <v>1014</v>
      </c>
      <c r="E57" s="120">
        <v>2002</v>
      </c>
      <c r="F57" s="120">
        <v>9</v>
      </c>
      <c r="H57" s="5"/>
      <c r="I57" s="134">
        <v>24</v>
      </c>
      <c r="J57" s="134">
        <v>54</v>
      </c>
      <c r="K57" s="3" t="s">
        <v>1015</v>
      </c>
      <c r="M57" s="3" t="s">
        <v>919</v>
      </c>
      <c r="N57" s="3" t="s">
        <v>979</v>
      </c>
      <c r="P57" s="132">
        <v>1.0015563019039349</v>
      </c>
      <c r="Q57" s="132">
        <v>1.0015563019039349</v>
      </c>
      <c r="R57" s="132"/>
      <c r="X57" s="5"/>
      <c r="AA57" s="3">
        <v>7.4</v>
      </c>
      <c r="AN57" s="132">
        <v>0.39</v>
      </c>
      <c r="AR57" s="132">
        <v>0.04</v>
      </c>
      <c r="AV57" s="132">
        <v>-24.77</v>
      </c>
      <c r="AW57" s="132"/>
      <c r="AZ57" s="133"/>
    </row>
    <row r="58" spans="1:52" ht="14.5">
      <c r="A58" s="3" t="s">
        <v>856</v>
      </c>
      <c r="B58" s="9" t="s">
        <v>872</v>
      </c>
      <c r="C58" s="9" t="s">
        <v>890</v>
      </c>
      <c r="D58" s="9" t="s">
        <v>1016</v>
      </c>
      <c r="E58" s="120">
        <v>2002</v>
      </c>
      <c r="F58" s="120">
        <v>9</v>
      </c>
      <c r="H58" s="5"/>
      <c r="I58" s="134">
        <v>54</v>
      </c>
      <c r="J58" s="134">
        <v>84</v>
      </c>
      <c r="K58" s="3" t="s">
        <v>1015</v>
      </c>
      <c r="M58" s="3" t="s">
        <v>1017</v>
      </c>
      <c r="N58" s="3" t="s">
        <v>979</v>
      </c>
      <c r="P58" s="132">
        <v>1.0976733341124616</v>
      </c>
      <c r="Q58" s="132">
        <v>1.0976733341124616</v>
      </c>
      <c r="R58" s="132"/>
      <c r="X58" s="5"/>
      <c r="AA58" s="3">
        <v>7.2</v>
      </c>
      <c r="AN58" s="132">
        <v>0.31</v>
      </c>
      <c r="AR58" s="132">
        <v>0.04</v>
      </c>
      <c r="AV58" s="132">
        <v>-25.19</v>
      </c>
      <c r="AW58" s="132"/>
      <c r="AY58" s="3">
        <v>2002</v>
      </c>
      <c r="AZ58" s="133">
        <v>-720.5</v>
      </c>
    </row>
    <row r="59" spans="1:52" ht="14.5">
      <c r="A59" s="3" t="s">
        <v>856</v>
      </c>
      <c r="B59" s="9" t="s">
        <v>869</v>
      </c>
      <c r="C59" s="9" t="s">
        <v>892</v>
      </c>
      <c r="D59" s="9" t="s">
        <v>1018</v>
      </c>
      <c r="E59" s="120">
        <v>1994</v>
      </c>
      <c r="F59" s="120">
        <v>8</v>
      </c>
      <c r="H59" s="5"/>
      <c r="I59" s="9">
        <v>-22</v>
      </c>
      <c r="J59" s="9">
        <v>-9</v>
      </c>
      <c r="K59" s="3" t="s">
        <v>1019</v>
      </c>
      <c r="M59" s="3" t="s">
        <v>1020</v>
      </c>
      <c r="O59" s="3" t="s">
        <v>802</v>
      </c>
      <c r="X59" s="5"/>
      <c r="AM59" s="3" t="s">
        <v>904</v>
      </c>
      <c r="AZ59" s="3" t="s">
        <v>904</v>
      </c>
    </row>
    <row r="60" spans="1:52" ht="14.5">
      <c r="H60" s="5"/>
      <c r="X60" s="5"/>
    </row>
    <row r="61" spans="1:52" ht="14.5">
      <c r="H61" s="5"/>
      <c r="X61" s="5"/>
    </row>
    <row r="62" spans="1:52" ht="14.5">
      <c r="H62" s="5"/>
      <c r="X62" s="5"/>
    </row>
    <row r="63" spans="1:52" ht="14.5">
      <c r="H63" s="5"/>
      <c r="X63" s="5"/>
    </row>
    <row r="64" spans="1:52" ht="14.5">
      <c r="H64" s="5"/>
      <c r="X64" s="5"/>
    </row>
    <row r="65" spans="8:24" ht="14.5">
      <c r="H65" s="5"/>
      <c r="X65" s="5"/>
    </row>
    <row r="66" spans="8:24" ht="14.5">
      <c r="H66" s="5"/>
      <c r="X66" s="5"/>
    </row>
    <row r="67" spans="8:24" ht="14.5">
      <c r="H67" s="5"/>
      <c r="X67" s="5"/>
    </row>
    <row r="68" spans="8:24" ht="14.5">
      <c r="H68" s="5"/>
      <c r="X68" s="5"/>
    </row>
    <row r="69" spans="8:24" ht="14.5">
      <c r="H69" s="5"/>
      <c r="X69" s="5"/>
    </row>
    <row r="70" spans="8:24" ht="14.5">
      <c r="H70" s="5"/>
      <c r="X70" s="5"/>
    </row>
    <row r="71" spans="8:24" ht="14.5">
      <c r="H71" s="5"/>
      <c r="X71" s="5"/>
    </row>
    <row r="72" spans="8:24" ht="14.5">
      <c r="H72" s="5"/>
      <c r="X72" s="5"/>
    </row>
    <row r="73" spans="8:24" ht="14.5">
      <c r="H73" s="5"/>
      <c r="X73" s="5"/>
    </row>
    <row r="74" spans="8:24" ht="14.5">
      <c r="H74" s="5"/>
      <c r="X74" s="5"/>
    </row>
    <row r="75" spans="8:24" ht="14.5">
      <c r="H75" s="5"/>
      <c r="X75" s="5"/>
    </row>
    <row r="76" spans="8:24" ht="14.5">
      <c r="H76" s="5"/>
      <c r="X76" s="5"/>
    </row>
    <row r="77" spans="8:24" ht="14.5">
      <c r="H77" s="5"/>
      <c r="X77" s="5"/>
    </row>
    <row r="78" spans="8:24" ht="14.5">
      <c r="H78" s="5"/>
      <c r="X78" s="5"/>
    </row>
    <row r="79" spans="8:24" ht="14.5">
      <c r="H79" s="5"/>
      <c r="X79" s="5"/>
    </row>
    <row r="80" spans="8:24" ht="14.5">
      <c r="H80" s="5"/>
      <c r="X80" s="5"/>
    </row>
    <row r="81" spans="8:24" ht="14.5">
      <c r="H81" s="5"/>
      <c r="X81" s="5"/>
    </row>
    <row r="82" spans="8:24" ht="14.5">
      <c r="H82" s="5"/>
      <c r="X82" s="5"/>
    </row>
    <row r="83" spans="8:24" ht="14.5">
      <c r="H83" s="5"/>
      <c r="X83" s="5"/>
    </row>
    <row r="84" spans="8:24" ht="14.5">
      <c r="H84" s="5"/>
      <c r="X84" s="5"/>
    </row>
    <row r="85" spans="8:24" ht="14.5">
      <c r="H85" s="5"/>
      <c r="X85" s="5"/>
    </row>
    <row r="86" spans="8:24" ht="14.5">
      <c r="H86" s="5"/>
      <c r="X86" s="5"/>
    </row>
    <row r="87" spans="8:24" ht="14.5">
      <c r="H87" s="5"/>
      <c r="X87" s="5"/>
    </row>
    <row r="88" spans="8:24" ht="14.5">
      <c r="H88" s="5"/>
      <c r="X88" s="5"/>
    </row>
    <row r="89" spans="8:24" ht="14.5">
      <c r="H89" s="5"/>
      <c r="X89" s="5"/>
    </row>
    <row r="90" spans="8:24" ht="14.5">
      <c r="H90" s="5"/>
      <c r="X90" s="5"/>
    </row>
    <row r="91" spans="8:24" ht="14.5">
      <c r="H91" s="5"/>
      <c r="X91" s="5"/>
    </row>
    <row r="92" spans="8:24" ht="14.5">
      <c r="H92" s="5"/>
      <c r="X92" s="5"/>
    </row>
    <row r="93" spans="8:24" ht="14.5">
      <c r="H93" s="5"/>
      <c r="X93" s="5"/>
    </row>
    <row r="94" spans="8:24" ht="14.5">
      <c r="H94" s="5"/>
      <c r="X94" s="5"/>
    </row>
    <row r="95" spans="8:24" ht="14.5">
      <c r="H95" s="5"/>
      <c r="X95" s="5"/>
    </row>
    <row r="96" spans="8:24" ht="14.5">
      <c r="H96" s="5"/>
      <c r="X96" s="5"/>
    </row>
    <row r="97" spans="8:24" ht="14.5">
      <c r="H97" s="5"/>
      <c r="X97" s="5"/>
    </row>
    <row r="98" spans="8:24" ht="14.5">
      <c r="H98" s="5"/>
      <c r="X98" s="5"/>
    </row>
    <row r="99" spans="8:24" ht="14.5">
      <c r="H99" s="5"/>
      <c r="X99" s="5"/>
    </row>
    <row r="100" spans="8:24" ht="14.5">
      <c r="H100" s="5"/>
      <c r="X100" s="5"/>
    </row>
    <row r="101" spans="8:24" ht="14.5">
      <c r="H101" s="5"/>
      <c r="X101" s="5"/>
    </row>
    <row r="102" spans="8:24" ht="14.5">
      <c r="H102" s="5"/>
      <c r="X102" s="5"/>
    </row>
    <row r="103" spans="8:24" ht="14.5">
      <c r="H103" s="5"/>
      <c r="X103" s="5"/>
    </row>
    <row r="104" spans="8:24" ht="14.5">
      <c r="H104" s="5"/>
      <c r="X104" s="5"/>
    </row>
    <row r="105" spans="8:24" ht="14.5">
      <c r="H105" s="5"/>
      <c r="X105" s="5"/>
    </row>
    <row r="106" spans="8:24" ht="14.5">
      <c r="H106" s="5"/>
      <c r="X106" s="5"/>
    </row>
    <row r="107" spans="8:24" ht="14.5">
      <c r="H107" s="5"/>
      <c r="X107" s="5"/>
    </row>
    <row r="108" spans="8:24" ht="14.5">
      <c r="H108" s="5"/>
      <c r="X108" s="5"/>
    </row>
    <row r="109" spans="8:24" ht="14.5">
      <c r="H109" s="5"/>
      <c r="X109" s="5"/>
    </row>
    <row r="110" spans="8:24" ht="14.5">
      <c r="H110" s="5"/>
      <c r="X110" s="5"/>
    </row>
    <row r="111" spans="8:24" ht="14.5">
      <c r="H111" s="5"/>
    </row>
    <row r="112" spans="8:24" ht="14.5">
      <c r="H112" s="5"/>
    </row>
    <row r="113" spans="8:8" ht="14.5">
      <c r="H113" s="5"/>
    </row>
    <row r="114" spans="8:8" ht="14.5">
      <c r="H114" s="5"/>
    </row>
    <row r="115" spans="8:8" ht="14.5">
      <c r="H115" s="5"/>
    </row>
    <row r="116" spans="8:8" ht="14.5">
      <c r="H116" s="5"/>
    </row>
    <row r="117" spans="8:8" ht="14.5">
      <c r="H117" s="5"/>
    </row>
    <row r="118" spans="8:8" ht="14.5">
      <c r="H118" s="5"/>
    </row>
    <row r="119" spans="8:8" ht="14.5">
      <c r="H119" s="5"/>
    </row>
    <row r="120" spans="8:8" ht="14.5">
      <c r="H120" s="5"/>
    </row>
    <row r="121" spans="8:8" ht="14.5">
      <c r="H121" s="5"/>
    </row>
    <row r="122" spans="8:8" ht="14.5">
      <c r="H122" s="5"/>
    </row>
    <row r="123" spans="8:8" ht="14.5">
      <c r="H123" s="5"/>
    </row>
    <row r="124" spans="8:8" ht="14.5">
      <c r="H124" s="5"/>
    </row>
    <row r="125" spans="8:8" ht="14.5">
      <c r="H125" s="5"/>
    </row>
    <row r="126" spans="8:8" ht="14.5">
      <c r="H126" s="5"/>
    </row>
    <row r="127" spans="8:8" ht="14.5">
      <c r="H127" s="5"/>
    </row>
    <row r="128" spans="8:8" ht="14.5">
      <c r="H128" s="5"/>
    </row>
    <row r="129" spans="8:8" ht="14.5">
      <c r="H129" s="5"/>
    </row>
    <row r="130" spans="8:8" ht="14.5">
      <c r="H130" s="5"/>
    </row>
    <row r="131" spans="8:8" ht="14.5">
      <c r="H131" s="5"/>
    </row>
    <row r="132" spans="8:8" ht="14.5">
      <c r="H132" s="5"/>
    </row>
    <row r="133" spans="8:8" ht="14.5">
      <c r="H133" s="5"/>
    </row>
    <row r="134" spans="8:8" ht="14.5">
      <c r="H134" s="5"/>
    </row>
    <row r="135" spans="8:8" ht="14.5">
      <c r="H135" s="5"/>
    </row>
    <row r="136" spans="8:8" ht="14.5">
      <c r="H136" s="5"/>
    </row>
    <row r="137" spans="8:8" ht="14.5">
      <c r="H137" s="5"/>
    </row>
    <row r="138" spans="8:8" ht="14.5">
      <c r="H138" s="5"/>
    </row>
    <row r="139" spans="8:8" ht="14.5">
      <c r="H139" s="5"/>
    </row>
    <row r="140" spans="8:8" ht="14.5">
      <c r="H140" s="5"/>
    </row>
    <row r="141" spans="8:8" ht="14.5">
      <c r="H141" s="5"/>
    </row>
    <row r="142" spans="8:8" ht="14.5">
      <c r="H142" s="5"/>
    </row>
    <row r="143" spans="8:8" ht="14.5">
      <c r="H143" s="5"/>
    </row>
    <row r="144" spans="8:8" ht="14.5">
      <c r="H144" s="5"/>
    </row>
    <row r="145" spans="8:8" ht="14.5">
      <c r="H145" s="5"/>
    </row>
    <row r="146" spans="8:8" ht="14.5">
      <c r="H146" s="5"/>
    </row>
    <row r="147" spans="8:8" ht="14.5">
      <c r="H147" s="5"/>
    </row>
    <row r="148" spans="8:8" ht="14.5">
      <c r="H148" s="5"/>
    </row>
    <row r="149" spans="8:8" ht="14.5">
      <c r="H149" s="5"/>
    </row>
    <row r="150" spans="8:8" ht="14.5">
      <c r="H150" s="5"/>
    </row>
    <row r="151" spans="8:8" ht="14.5">
      <c r="H151" s="5"/>
    </row>
    <row r="152" spans="8:8" ht="14.5">
      <c r="H152" s="5"/>
    </row>
    <row r="153" spans="8:8" ht="14.5">
      <c r="H153" s="5"/>
    </row>
    <row r="154" spans="8:8" ht="14.5">
      <c r="H154" s="5"/>
    </row>
    <row r="155" spans="8:8" ht="14.5">
      <c r="H155" s="5"/>
    </row>
    <row r="156" spans="8:8" ht="14.5">
      <c r="H156" s="5"/>
    </row>
    <row r="157" spans="8:8" ht="14.5">
      <c r="H157" s="5"/>
    </row>
    <row r="158" spans="8:8" ht="14.5">
      <c r="H158" s="5"/>
    </row>
    <row r="159" spans="8:8" ht="14.5">
      <c r="H159" s="5"/>
    </row>
    <row r="160" spans="8:8" ht="14.5">
      <c r="H160" s="5"/>
    </row>
    <row r="161" spans="8:8" ht="14.5">
      <c r="H161" s="5"/>
    </row>
    <row r="162" spans="8:8" ht="14.5">
      <c r="H162" s="5"/>
    </row>
    <row r="163" spans="8:8" ht="14.5">
      <c r="H163" s="5"/>
    </row>
    <row r="164" spans="8:8" ht="14.5">
      <c r="H164" s="5"/>
    </row>
    <row r="165" spans="8:8" ht="14.5">
      <c r="H165" s="5"/>
    </row>
    <row r="166" spans="8:8" ht="14.5">
      <c r="H166" s="5"/>
    </row>
    <row r="167" spans="8:8" ht="14.5">
      <c r="H167" s="5"/>
    </row>
    <row r="168" spans="8:8" ht="14.5">
      <c r="H168" s="5"/>
    </row>
    <row r="169" spans="8:8" ht="14.5">
      <c r="H169" s="5"/>
    </row>
    <row r="170" spans="8:8" ht="14.5">
      <c r="H170" s="5"/>
    </row>
    <row r="171" spans="8:8" ht="14.5">
      <c r="H171" s="5"/>
    </row>
    <row r="172" spans="8:8" ht="14.5">
      <c r="H172" s="5"/>
    </row>
    <row r="173" spans="8:8" ht="14.5">
      <c r="H173" s="5"/>
    </row>
    <row r="174" spans="8:8" ht="14.5">
      <c r="H174" s="5"/>
    </row>
    <row r="175" spans="8:8" ht="14.5">
      <c r="H175" s="5"/>
    </row>
    <row r="176" spans="8:8" ht="14.5">
      <c r="H176" s="5"/>
    </row>
    <row r="177" spans="8:8" ht="14.5">
      <c r="H177" s="5"/>
    </row>
    <row r="178" spans="8:8" ht="14.5">
      <c r="H178" s="5"/>
    </row>
    <row r="179" spans="8:8" ht="14.5">
      <c r="H179" s="5"/>
    </row>
    <row r="180" spans="8:8" ht="14.5">
      <c r="H180" s="5"/>
    </row>
    <row r="181" spans="8:8" ht="14.5">
      <c r="H181" s="5"/>
    </row>
    <row r="182" spans="8:8" ht="14.5">
      <c r="H182" s="5"/>
    </row>
    <row r="183" spans="8:8" ht="14.5">
      <c r="H183" s="5"/>
    </row>
    <row r="184" spans="8:8" ht="14.5">
      <c r="H184" s="5"/>
    </row>
    <row r="185" spans="8:8" ht="14.5">
      <c r="H185" s="5"/>
    </row>
    <row r="186" spans="8:8" ht="14.5">
      <c r="H186" s="5"/>
    </row>
    <row r="187" spans="8:8" ht="14.5">
      <c r="H187" s="5"/>
    </row>
    <row r="188" spans="8:8" ht="14.5">
      <c r="H188" s="5"/>
    </row>
    <row r="189" spans="8:8" ht="14.5">
      <c r="H189" s="5"/>
    </row>
    <row r="190" spans="8:8" ht="14.5">
      <c r="H190" s="5"/>
    </row>
    <row r="191" spans="8:8" ht="14.5">
      <c r="H191" s="5"/>
    </row>
    <row r="192" spans="8:8" ht="14.5">
      <c r="H192" s="5"/>
    </row>
    <row r="193" spans="8:8" ht="14.5">
      <c r="H193" s="5"/>
    </row>
    <row r="194" spans="8:8" ht="14.5">
      <c r="H194" s="5"/>
    </row>
    <row r="195" spans="8:8" ht="14.5">
      <c r="H195" s="5"/>
    </row>
    <row r="196" spans="8:8" ht="14.5">
      <c r="H196" s="5"/>
    </row>
    <row r="197" spans="8:8" ht="14.5">
      <c r="H197" s="5"/>
    </row>
    <row r="198" spans="8:8" ht="14.5">
      <c r="H198" s="5"/>
    </row>
    <row r="199" spans="8:8" ht="14.5">
      <c r="H199" s="5"/>
    </row>
    <row r="200" spans="8:8" ht="14.5">
      <c r="H200" s="5"/>
    </row>
    <row r="201" spans="8:8" ht="14.5">
      <c r="H201" s="5"/>
    </row>
    <row r="202" spans="8:8" ht="14.5">
      <c r="H202" s="5"/>
    </row>
    <row r="203" spans="8:8" ht="14.5">
      <c r="H203" s="5"/>
    </row>
    <row r="204" spans="8:8" ht="14.5">
      <c r="H204" s="5"/>
    </row>
    <row r="205" spans="8:8" ht="14.5">
      <c r="H205" s="5"/>
    </row>
    <row r="206" spans="8:8" ht="14.5">
      <c r="H206" s="5"/>
    </row>
    <row r="207" spans="8:8" ht="14.5">
      <c r="H207" s="5"/>
    </row>
    <row r="208" spans="8:8" ht="14.5">
      <c r="H208" s="5"/>
    </row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1"/>
  <sheetViews>
    <sheetView workbookViewId="0"/>
  </sheetViews>
  <sheetFormatPr defaultColWidth="10.81640625" defaultRowHeight="14.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5" customWidth="1"/>
    <col min="6" max="6" width="14.453125" style="115" customWidth="1"/>
    <col min="7" max="7" width="14.453125" style="120" customWidth="1"/>
    <col min="8" max="8" width="17" style="120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16384" width="10.81640625" style="3"/>
  </cols>
  <sheetData>
    <row r="1" spans="1:31" s="21" customFormat="1" ht="48.5" customHeight="1">
      <c r="A1" s="18" t="s">
        <v>668</v>
      </c>
      <c r="B1" s="18" t="s">
        <v>14</v>
      </c>
      <c r="C1" s="18" t="s">
        <v>458</v>
      </c>
      <c r="D1" s="18" t="s">
        <v>815</v>
      </c>
      <c r="E1" s="118" t="s">
        <v>737</v>
      </c>
      <c r="F1" s="112" t="s">
        <v>738</v>
      </c>
      <c r="G1" s="112" t="s">
        <v>739</v>
      </c>
      <c r="H1" s="112" t="s">
        <v>855</v>
      </c>
      <c r="I1" s="18" t="s">
        <v>579</v>
      </c>
      <c r="J1" s="19" t="s">
        <v>854</v>
      </c>
      <c r="K1" s="84" t="s">
        <v>333</v>
      </c>
      <c r="L1" s="84" t="s">
        <v>334</v>
      </c>
      <c r="M1" s="84" t="s">
        <v>335</v>
      </c>
      <c r="N1" s="84" t="s">
        <v>659</v>
      </c>
      <c r="O1" s="84" t="s">
        <v>336</v>
      </c>
      <c r="P1" s="84" t="s">
        <v>337</v>
      </c>
      <c r="Q1" s="99" t="s">
        <v>357</v>
      </c>
      <c r="R1" s="99" t="s">
        <v>358</v>
      </c>
      <c r="S1" s="99" t="s">
        <v>359</v>
      </c>
      <c r="T1" s="99" t="s">
        <v>360</v>
      </c>
      <c r="U1" s="67" t="s">
        <v>338</v>
      </c>
      <c r="V1" s="67" t="s">
        <v>339</v>
      </c>
      <c r="W1" s="67" t="s">
        <v>340</v>
      </c>
      <c r="X1" s="67" t="s">
        <v>341</v>
      </c>
      <c r="Y1" s="67" t="s">
        <v>342</v>
      </c>
      <c r="Z1" s="67" t="s">
        <v>343</v>
      </c>
      <c r="AA1" s="67" t="s">
        <v>344</v>
      </c>
      <c r="AB1" s="39" t="s">
        <v>345</v>
      </c>
      <c r="AC1" s="67" t="s">
        <v>346</v>
      </c>
      <c r="AD1" s="67" t="s">
        <v>347</v>
      </c>
      <c r="AE1" s="39" t="s">
        <v>348</v>
      </c>
    </row>
    <row r="2" spans="1:31" s="91" customFormat="1" ht="66.5" customHeight="1">
      <c r="A2" s="22" t="s">
        <v>669</v>
      </c>
      <c r="B2" s="26" t="s">
        <v>16</v>
      </c>
      <c r="C2" s="26" t="s">
        <v>329</v>
      </c>
      <c r="D2" s="26" t="s">
        <v>816</v>
      </c>
      <c r="E2" s="113" t="s">
        <v>732</v>
      </c>
      <c r="F2" s="113" t="s">
        <v>733</v>
      </c>
      <c r="G2" s="113" t="s">
        <v>731</v>
      </c>
      <c r="H2" s="26" t="s">
        <v>330</v>
      </c>
      <c r="I2" s="26" t="s">
        <v>580</v>
      </c>
      <c r="J2" s="26" t="s">
        <v>853</v>
      </c>
      <c r="K2" s="85" t="s">
        <v>349</v>
      </c>
      <c r="L2" s="85" t="s">
        <v>662</v>
      </c>
      <c r="M2" s="85" t="s">
        <v>395</v>
      </c>
      <c r="N2" s="85" t="s">
        <v>717</v>
      </c>
      <c r="O2" s="85" t="s">
        <v>667</v>
      </c>
      <c r="P2" s="85" t="s">
        <v>350</v>
      </c>
      <c r="Q2" s="90" t="s">
        <v>378</v>
      </c>
      <c r="R2" s="90" t="s">
        <v>377</v>
      </c>
      <c r="S2" s="90" t="s">
        <v>394</v>
      </c>
      <c r="T2" s="90"/>
      <c r="U2" s="48" t="s">
        <v>351</v>
      </c>
      <c r="V2" s="48" t="s">
        <v>352</v>
      </c>
      <c r="W2" s="48" t="s">
        <v>86</v>
      </c>
      <c r="X2" s="48" t="s">
        <v>87</v>
      </c>
      <c r="Y2" s="48" t="s">
        <v>88</v>
      </c>
      <c r="Z2" s="48" t="s">
        <v>353</v>
      </c>
      <c r="AA2" s="48" t="s">
        <v>393</v>
      </c>
      <c r="AB2" s="48" t="s">
        <v>392</v>
      </c>
      <c r="AC2" s="48" t="s">
        <v>354</v>
      </c>
      <c r="AD2" s="48" t="s">
        <v>355</v>
      </c>
      <c r="AE2" s="48" t="s">
        <v>356</v>
      </c>
    </row>
    <row r="3" spans="1:31" s="34" customFormat="1" ht="25">
      <c r="A3" s="28" t="s">
        <v>362</v>
      </c>
      <c r="B3" s="27"/>
      <c r="C3" s="27"/>
      <c r="D3" s="27"/>
      <c r="E3" s="114" t="s">
        <v>729</v>
      </c>
      <c r="F3" s="114" t="s">
        <v>34</v>
      </c>
      <c r="G3" s="114" t="s">
        <v>730</v>
      </c>
      <c r="H3" s="92" t="s">
        <v>373</v>
      </c>
      <c r="I3" s="27" t="s">
        <v>40</v>
      </c>
      <c r="J3" s="27"/>
      <c r="K3" s="86" t="s">
        <v>396</v>
      </c>
      <c r="L3" s="86"/>
      <c r="M3" s="86"/>
      <c r="N3" s="86"/>
      <c r="O3" s="86" t="s">
        <v>298</v>
      </c>
      <c r="P3" s="86" t="s">
        <v>328</v>
      </c>
      <c r="Q3" s="89" t="s">
        <v>37</v>
      </c>
      <c r="R3" s="89"/>
      <c r="S3" s="89"/>
      <c r="T3" s="89"/>
      <c r="U3" s="60" t="s">
        <v>131</v>
      </c>
      <c r="V3" s="60" t="s">
        <v>131</v>
      </c>
      <c r="W3" s="123"/>
      <c r="X3" s="60"/>
      <c r="Y3" s="60" t="s">
        <v>132</v>
      </c>
      <c r="Z3" s="60" t="s">
        <v>131</v>
      </c>
      <c r="AA3" s="60" t="s">
        <v>131</v>
      </c>
      <c r="AB3" s="60" t="s">
        <v>131</v>
      </c>
      <c r="AC3" s="60"/>
      <c r="AD3" s="60"/>
      <c r="AE3" s="60"/>
    </row>
    <row r="4" spans="1:31">
      <c r="A4" s="3" t="s">
        <v>856</v>
      </c>
      <c r="B4" s="3" t="s">
        <v>866</v>
      </c>
      <c r="C4" s="3" t="s">
        <v>882</v>
      </c>
      <c r="D4" s="3" t="s">
        <v>1021</v>
      </c>
      <c r="E4" s="115">
        <v>2003</v>
      </c>
      <c r="F4" s="115">
        <v>7</v>
      </c>
      <c r="G4" s="120">
        <v>13</v>
      </c>
      <c r="H4" s="9"/>
      <c r="I4" s="9">
        <v>45</v>
      </c>
      <c r="K4" s="3" t="s">
        <v>654</v>
      </c>
      <c r="L4" s="3" t="s">
        <v>636</v>
      </c>
      <c r="M4" s="3" t="s">
        <v>658</v>
      </c>
      <c r="N4" s="3" t="s">
        <v>651</v>
      </c>
      <c r="O4" s="3">
        <v>1</v>
      </c>
      <c r="Y4" s="3">
        <v>2003</v>
      </c>
      <c r="Z4" s="3">
        <v>19.7</v>
      </c>
    </row>
    <row r="5" spans="1:31">
      <c r="A5" s="3" t="s">
        <v>856</v>
      </c>
      <c r="B5" s="3" t="s">
        <v>864</v>
      </c>
      <c r="C5" s="3" t="s">
        <v>886</v>
      </c>
      <c r="D5" s="3" t="s">
        <v>1022</v>
      </c>
      <c r="E5" s="115">
        <v>2003</v>
      </c>
      <c r="F5" s="115">
        <v>7</v>
      </c>
      <c r="G5" s="120">
        <v>13</v>
      </c>
      <c r="H5" s="9"/>
      <c r="I5" s="9">
        <v>6</v>
      </c>
      <c r="K5" s="3" t="s">
        <v>654</v>
      </c>
      <c r="L5" s="3" t="s">
        <v>636</v>
      </c>
      <c r="M5" s="3" t="s">
        <v>658</v>
      </c>
      <c r="N5" s="3" t="s">
        <v>651</v>
      </c>
      <c r="O5" s="3">
        <v>1</v>
      </c>
      <c r="U5" s="3">
        <v>-18.5</v>
      </c>
      <c r="Y5" s="3">
        <v>2003</v>
      </c>
      <c r="Z5" s="3">
        <v>328.4</v>
      </c>
    </row>
    <row r="6" spans="1:31">
      <c r="A6" s="3" t="s">
        <v>856</v>
      </c>
      <c r="B6" s="3" t="s">
        <v>864</v>
      </c>
      <c r="C6" s="3" t="s">
        <v>886</v>
      </c>
      <c r="D6" s="3" t="s">
        <v>1023</v>
      </c>
      <c r="E6" s="115">
        <v>2003</v>
      </c>
      <c r="F6" s="115">
        <v>7</v>
      </c>
      <c r="G6" s="120">
        <v>13</v>
      </c>
      <c r="H6" s="9"/>
      <c r="I6" s="9">
        <v>30</v>
      </c>
      <c r="K6" s="3" t="s">
        <v>654</v>
      </c>
      <c r="L6" s="3" t="s">
        <v>636</v>
      </c>
      <c r="M6" s="3" t="s">
        <v>658</v>
      </c>
      <c r="N6" s="3" t="s">
        <v>651</v>
      </c>
      <c r="O6" s="3">
        <v>1</v>
      </c>
      <c r="Y6" s="3">
        <v>2003</v>
      </c>
      <c r="Z6" s="3">
        <v>-125</v>
      </c>
    </row>
    <row r="7" spans="1:31">
      <c r="A7" s="3" t="s">
        <v>856</v>
      </c>
      <c r="B7" s="3" t="s">
        <v>864</v>
      </c>
      <c r="C7" s="3" t="s">
        <v>886</v>
      </c>
      <c r="D7" s="3" t="s">
        <v>1024</v>
      </c>
      <c r="E7" s="115">
        <v>2003</v>
      </c>
      <c r="F7" s="115">
        <v>7</v>
      </c>
      <c r="G7" s="120">
        <v>13</v>
      </c>
      <c r="H7" s="9"/>
      <c r="I7" s="9">
        <v>50</v>
      </c>
      <c r="K7" s="3" t="s">
        <v>654</v>
      </c>
      <c r="L7" s="3" t="s">
        <v>636</v>
      </c>
      <c r="M7" s="3" t="s">
        <v>658</v>
      </c>
      <c r="N7" s="3" t="s">
        <v>651</v>
      </c>
      <c r="O7" s="3">
        <v>1</v>
      </c>
      <c r="Y7" s="3">
        <v>2003</v>
      </c>
      <c r="Z7" s="3">
        <v>-189.6</v>
      </c>
    </row>
    <row r="8" spans="1:31">
      <c r="A8" s="3" t="s">
        <v>856</v>
      </c>
      <c r="B8" s="3" t="s">
        <v>871</v>
      </c>
      <c r="C8" s="3" t="s">
        <v>876</v>
      </c>
      <c r="D8" s="3" t="s">
        <v>1025</v>
      </c>
      <c r="E8" s="115">
        <v>2003</v>
      </c>
      <c r="F8" s="115">
        <v>7</v>
      </c>
      <c r="G8" s="120">
        <v>13</v>
      </c>
      <c r="H8" s="9"/>
      <c r="I8" s="9">
        <v>11</v>
      </c>
      <c r="K8" s="3" t="s">
        <v>654</v>
      </c>
      <c r="L8" s="3" t="s">
        <v>636</v>
      </c>
      <c r="M8" s="3" t="s">
        <v>658</v>
      </c>
      <c r="N8" s="3" t="s">
        <v>651</v>
      </c>
      <c r="O8" s="3">
        <v>1</v>
      </c>
      <c r="Y8" s="3">
        <v>2003</v>
      </c>
      <c r="Z8" s="3">
        <v>92.7</v>
      </c>
    </row>
    <row r="9" spans="1:31">
      <c r="A9" s="3" t="s">
        <v>856</v>
      </c>
      <c r="B9" s="3" t="s">
        <v>871</v>
      </c>
      <c r="C9" s="3" t="s">
        <v>876</v>
      </c>
      <c r="D9" s="3" t="s">
        <v>1026</v>
      </c>
      <c r="E9" s="115">
        <v>2003</v>
      </c>
      <c r="F9" s="115">
        <v>7</v>
      </c>
      <c r="G9" s="120">
        <v>13</v>
      </c>
      <c r="H9" s="9"/>
      <c r="I9" s="9">
        <v>29</v>
      </c>
      <c r="K9" s="3" t="s">
        <v>654</v>
      </c>
      <c r="L9" s="3" t="s">
        <v>636</v>
      </c>
      <c r="M9" s="3" t="s">
        <v>658</v>
      </c>
      <c r="N9" s="3" t="s">
        <v>651</v>
      </c>
      <c r="O9" s="3">
        <v>1</v>
      </c>
      <c r="Y9" s="3">
        <v>2003</v>
      </c>
      <c r="Z9" s="3">
        <v>87.47</v>
      </c>
    </row>
    <row r="10" spans="1:31">
      <c r="A10" s="3" t="s">
        <v>856</v>
      </c>
      <c r="B10" s="3" t="s">
        <v>871</v>
      </c>
      <c r="C10" s="3" t="s">
        <v>876</v>
      </c>
      <c r="D10" s="3" t="s">
        <v>1027</v>
      </c>
      <c r="E10" s="115">
        <v>2003</v>
      </c>
      <c r="F10" s="115">
        <v>7</v>
      </c>
      <c r="G10" s="120">
        <v>13</v>
      </c>
      <c r="H10" s="9"/>
      <c r="I10" s="9">
        <v>41</v>
      </c>
      <c r="K10" s="3" t="s">
        <v>654</v>
      </c>
      <c r="L10" s="3" t="s">
        <v>636</v>
      </c>
      <c r="M10" s="3" t="s">
        <v>658</v>
      </c>
      <c r="N10" s="3" t="s">
        <v>651</v>
      </c>
      <c r="O10" s="3">
        <v>1</v>
      </c>
      <c r="Y10" s="3">
        <v>2003</v>
      </c>
      <c r="Z10" s="3">
        <v>71.8</v>
      </c>
    </row>
    <row r="11" spans="1:31">
      <c r="A11" s="3" t="s">
        <v>856</v>
      </c>
      <c r="B11" s="3" t="s">
        <v>871</v>
      </c>
      <c r="C11" s="3" t="s">
        <v>876</v>
      </c>
      <c r="D11" s="3" t="s">
        <v>1028</v>
      </c>
      <c r="E11" s="115">
        <v>2003</v>
      </c>
      <c r="F11" s="115">
        <v>7</v>
      </c>
      <c r="G11" s="120">
        <v>13</v>
      </c>
      <c r="H11" s="9"/>
      <c r="I11" s="9">
        <v>55</v>
      </c>
      <c r="K11" s="3" t="s">
        <v>654</v>
      </c>
      <c r="L11" s="3" t="s">
        <v>636</v>
      </c>
      <c r="M11" s="3" t="s">
        <v>658</v>
      </c>
      <c r="N11" s="3" t="s">
        <v>651</v>
      </c>
      <c r="O11" s="3">
        <v>1</v>
      </c>
      <c r="Y11" s="3">
        <v>2003</v>
      </c>
      <c r="Z11" s="3">
        <v>36.54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5D22DFCB-3AAF-4EF8-B934-8DD7ADD13298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1A570314-3DBA-4898-84FB-E06CB6BE7076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BF10FA20-6598-4E0E-BC95-8D233C7A377E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971C483-4796-430B-BBA0-1B5136A9538F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DB007939-D630-4BDE-B1C5-1AC2D45F1276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DB3C7426-795C-4324-8988-FDC5AFD73D15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47366A0C-C313-47B7-B215-775401620824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569DAA4C-7195-4875-8A1E-BB08B312FF22}">
          <x14:formula1>
            <xm:f>OFFSET(profile!$D$1,3,0,COUNTA(profile!$B:$B)-2,1)</xm:f>
          </x14:formula1>
          <xm:sqref>C4:C1048576</xm:sqref>
        </x14:dataValidation>
        <x14:dataValidation type="list" allowBlank="1" showInputMessage="1" showErrorMessage="1" xr:uid="{BA286CD0-1264-4691-B859-4A9CB786EE9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S1" workbookViewId="0">
      <selection activeCell="AS5" sqref="AS5"/>
    </sheetView>
  </sheetViews>
  <sheetFormatPr defaultColWidth="15.1796875" defaultRowHeight="15" customHeight="1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1796875" style="9" bestFit="1" customWidth="1"/>
    <col min="8" max="8" width="15.6328125" style="9" customWidth="1"/>
    <col min="9" max="9" width="16.36328125" style="9" bestFit="1" customWidth="1"/>
    <col min="10" max="11" width="16.6328125" style="9" customWidth="1"/>
    <col min="12" max="12" width="16.6328125" style="10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5" bestFit="1" customWidth="1"/>
    <col min="18" max="18" width="15" style="115" bestFit="1" customWidth="1"/>
    <col min="19" max="19" width="17.81640625" style="115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3" width="14.453125" style="3" customWidth="1"/>
    <col min="44" max="44" width="13.36328125" style="3" customWidth="1"/>
    <col min="45" max="45" width="13.6328125" style="3" customWidth="1"/>
    <col min="46" max="46" width="14.36328125" style="3" customWidth="1"/>
    <col min="47" max="50" width="15.1796875" style="6"/>
    <col min="51" max="51" width="19.6328125" style="6" bestFit="1" customWidth="1"/>
    <col min="52" max="60" width="15.1796875" style="6"/>
    <col min="61" max="61" width="15" style="3" bestFit="1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21" customFormat="1" ht="19.5" customHeight="1">
      <c r="A1" s="18" t="s">
        <v>668</v>
      </c>
      <c r="B1" s="18" t="s">
        <v>14</v>
      </c>
      <c r="C1" s="18" t="s">
        <v>458</v>
      </c>
      <c r="D1" s="18" t="s">
        <v>489</v>
      </c>
      <c r="E1" s="18" t="s">
        <v>581</v>
      </c>
      <c r="F1" s="18" t="s">
        <v>582</v>
      </c>
      <c r="G1" s="20" t="s">
        <v>583</v>
      </c>
      <c r="H1" s="18" t="s">
        <v>584</v>
      </c>
      <c r="I1" s="65" t="s">
        <v>585</v>
      </c>
      <c r="J1" s="65" t="s">
        <v>586</v>
      </c>
      <c r="K1" s="65" t="s">
        <v>587</v>
      </c>
      <c r="L1" s="65" t="s">
        <v>588</v>
      </c>
      <c r="M1" s="19" t="s">
        <v>589</v>
      </c>
      <c r="N1" s="19" t="s">
        <v>590</v>
      </c>
      <c r="O1" s="19" t="s">
        <v>591</v>
      </c>
      <c r="P1" s="19" t="s">
        <v>592</v>
      </c>
      <c r="Q1" s="112" t="s">
        <v>734</v>
      </c>
      <c r="R1" s="112" t="s">
        <v>735</v>
      </c>
      <c r="S1" s="112" t="s">
        <v>736</v>
      </c>
      <c r="T1" s="38" t="s">
        <v>593</v>
      </c>
      <c r="U1" s="66" t="s">
        <v>594</v>
      </c>
      <c r="V1" s="66" t="s">
        <v>595</v>
      </c>
      <c r="W1" s="66" t="s">
        <v>596</v>
      </c>
      <c r="X1" s="66" t="s">
        <v>597</v>
      </c>
      <c r="Y1" s="66" t="s">
        <v>598</v>
      </c>
      <c r="Z1" s="66" t="s">
        <v>599</v>
      </c>
      <c r="AA1" s="67" t="s">
        <v>600</v>
      </c>
      <c r="AB1" s="67" t="s">
        <v>601</v>
      </c>
      <c r="AC1" s="67" t="s">
        <v>602</v>
      </c>
      <c r="AD1" s="67" t="s">
        <v>603</v>
      </c>
      <c r="AE1" s="67" t="s">
        <v>604</v>
      </c>
      <c r="AF1" s="67" t="s">
        <v>605</v>
      </c>
      <c r="AG1" s="67" t="s">
        <v>606</v>
      </c>
      <c r="AH1" s="39" t="s">
        <v>607</v>
      </c>
      <c r="AI1" s="67" t="s">
        <v>820</v>
      </c>
      <c r="AJ1" s="67" t="s">
        <v>821</v>
      </c>
      <c r="AK1" s="39" t="s">
        <v>822</v>
      </c>
      <c r="AL1" s="40" t="s">
        <v>718</v>
      </c>
      <c r="AM1" s="40" t="s">
        <v>719</v>
      </c>
      <c r="AN1" s="40" t="s">
        <v>720</v>
      </c>
      <c r="AO1" s="68" t="s">
        <v>707</v>
      </c>
      <c r="AP1" s="68" t="s">
        <v>708</v>
      </c>
      <c r="AQ1" s="68" t="s">
        <v>851</v>
      </c>
      <c r="AR1" s="68" t="s">
        <v>709</v>
      </c>
      <c r="AS1" s="68" t="s">
        <v>710</v>
      </c>
      <c r="AT1" s="68" t="s">
        <v>711</v>
      </c>
      <c r="AU1" s="68" t="s">
        <v>771</v>
      </c>
      <c r="AV1" s="68" t="s">
        <v>772</v>
      </c>
      <c r="AW1" s="68" t="s">
        <v>773</v>
      </c>
      <c r="AX1" s="68" t="s">
        <v>774</v>
      </c>
      <c r="AY1" s="68" t="s">
        <v>849</v>
      </c>
      <c r="AZ1" s="68" t="s">
        <v>775</v>
      </c>
      <c r="BA1" s="68" t="s">
        <v>776</v>
      </c>
      <c r="BB1" s="68" t="s">
        <v>777</v>
      </c>
      <c r="BC1" s="68" t="s">
        <v>778</v>
      </c>
      <c r="BD1" s="68" t="s">
        <v>779</v>
      </c>
      <c r="BE1" s="68" t="s">
        <v>780</v>
      </c>
      <c r="BF1" s="68" t="s">
        <v>781</v>
      </c>
      <c r="BG1" s="68" t="s">
        <v>782</v>
      </c>
      <c r="BH1" s="68" t="s">
        <v>783</v>
      </c>
      <c r="BI1" s="42" t="s">
        <v>608</v>
      </c>
      <c r="BJ1" s="42" t="s">
        <v>609</v>
      </c>
      <c r="BK1" s="42" t="s">
        <v>610</v>
      </c>
      <c r="BL1" s="42" t="s">
        <v>611</v>
      </c>
      <c r="BM1" s="42" t="s">
        <v>612</v>
      </c>
      <c r="BN1" s="42" t="s">
        <v>784</v>
      </c>
      <c r="BO1" s="42" t="s">
        <v>613</v>
      </c>
      <c r="BP1" s="42" t="s">
        <v>614</v>
      </c>
      <c r="BQ1" s="42" t="s">
        <v>615</v>
      </c>
      <c r="BR1" s="42" t="s">
        <v>616</v>
      </c>
      <c r="BS1" s="42" t="s">
        <v>617</v>
      </c>
      <c r="BT1" s="42" t="s">
        <v>618</v>
      </c>
      <c r="BU1" s="42" t="s">
        <v>619</v>
      </c>
      <c r="BV1" s="42" t="s">
        <v>620</v>
      </c>
      <c r="BW1" s="43" t="s">
        <v>621</v>
      </c>
    </row>
    <row r="2" spans="1:75" s="21" customFormat="1" ht="80" customHeight="1">
      <c r="A2" s="22" t="s">
        <v>669</v>
      </c>
      <c r="B2" s="26" t="s">
        <v>16</v>
      </c>
      <c r="C2" s="26" t="s">
        <v>329</v>
      </c>
      <c r="D2" s="26" t="s">
        <v>56</v>
      </c>
      <c r="E2" s="26" t="s">
        <v>136</v>
      </c>
      <c r="F2" s="26" t="s">
        <v>425</v>
      </c>
      <c r="G2" s="26" t="s">
        <v>138</v>
      </c>
      <c r="H2" s="26" t="s">
        <v>137</v>
      </c>
      <c r="I2" s="26" t="s">
        <v>139</v>
      </c>
      <c r="J2" s="26" t="s">
        <v>140</v>
      </c>
      <c r="K2" s="26" t="s">
        <v>141</v>
      </c>
      <c r="L2" s="69" t="s">
        <v>286</v>
      </c>
      <c r="M2" s="22" t="s">
        <v>142</v>
      </c>
      <c r="N2" s="22" t="s">
        <v>143</v>
      </c>
      <c r="O2" s="22" t="s">
        <v>144</v>
      </c>
      <c r="P2" s="22" t="s">
        <v>145</v>
      </c>
      <c r="Q2" s="113" t="s">
        <v>732</v>
      </c>
      <c r="R2" s="113" t="s">
        <v>733</v>
      </c>
      <c r="S2" s="113" t="s">
        <v>731</v>
      </c>
      <c r="T2" s="47"/>
      <c r="U2" s="47" t="s">
        <v>282</v>
      </c>
      <c r="V2" s="47" t="s">
        <v>146</v>
      </c>
      <c r="W2" s="47" t="s">
        <v>147</v>
      </c>
      <c r="X2" s="47" t="s">
        <v>274</v>
      </c>
      <c r="Y2" s="47" t="s">
        <v>148</v>
      </c>
      <c r="Z2" s="47" t="s">
        <v>149</v>
      </c>
      <c r="AA2" s="48" t="s">
        <v>150</v>
      </c>
      <c r="AB2" s="48" t="s">
        <v>151</v>
      </c>
      <c r="AC2" s="48" t="s">
        <v>86</v>
      </c>
      <c r="AD2" s="48" t="s">
        <v>87</v>
      </c>
      <c r="AE2" s="48" t="s">
        <v>88</v>
      </c>
      <c r="AF2" s="48" t="s">
        <v>152</v>
      </c>
      <c r="AG2" s="48" t="s">
        <v>426</v>
      </c>
      <c r="AH2" s="48" t="s">
        <v>428</v>
      </c>
      <c r="AI2" s="48" t="s">
        <v>153</v>
      </c>
      <c r="AJ2" s="48" t="s">
        <v>427</v>
      </c>
      <c r="AK2" s="48" t="s">
        <v>429</v>
      </c>
      <c r="AL2" s="50" t="s">
        <v>91</v>
      </c>
      <c r="AM2" s="50" t="s">
        <v>92</v>
      </c>
      <c r="AN2" s="50" t="s">
        <v>93</v>
      </c>
      <c r="AO2" s="105" t="s">
        <v>95</v>
      </c>
      <c r="AP2" s="105" t="s">
        <v>96</v>
      </c>
      <c r="AQ2" s="51" t="s">
        <v>842</v>
      </c>
      <c r="AR2" s="105" t="s">
        <v>97</v>
      </c>
      <c r="AS2" s="105" t="s">
        <v>98</v>
      </c>
      <c r="AT2" s="105" t="s">
        <v>712</v>
      </c>
      <c r="AU2" s="51" t="s">
        <v>100</v>
      </c>
      <c r="AV2" s="51" t="s">
        <v>101</v>
      </c>
      <c r="AW2" s="52" t="s">
        <v>102</v>
      </c>
      <c r="AX2" s="52" t="s">
        <v>103</v>
      </c>
      <c r="AY2" s="52" t="s">
        <v>850</v>
      </c>
      <c r="AZ2" s="51" t="s">
        <v>104</v>
      </c>
      <c r="BA2" s="51" t="s">
        <v>105</v>
      </c>
      <c r="BB2" s="51" t="s">
        <v>106</v>
      </c>
      <c r="BC2" s="52" t="s">
        <v>107</v>
      </c>
      <c r="BD2" s="52" t="s">
        <v>108</v>
      </c>
      <c r="BE2" s="51" t="s">
        <v>109</v>
      </c>
      <c r="BF2" s="51" t="s">
        <v>110</v>
      </c>
      <c r="BG2" s="51" t="s">
        <v>111</v>
      </c>
      <c r="BH2" s="52" t="s">
        <v>112</v>
      </c>
      <c r="BI2" s="53" t="s">
        <v>114</v>
      </c>
      <c r="BJ2" s="53" t="s">
        <v>115</v>
      </c>
      <c r="BK2" s="53" t="s">
        <v>116</v>
      </c>
      <c r="BL2" s="53" t="s">
        <v>154</v>
      </c>
      <c r="BM2" s="53" t="s">
        <v>383</v>
      </c>
      <c r="BN2" s="53" t="s">
        <v>118</v>
      </c>
      <c r="BO2" s="53" t="s">
        <v>119</v>
      </c>
      <c r="BP2" s="53" t="s">
        <v>120</v>
      </c>
      <c r="BQ2" s="53" t="s">
        <v>121</v>
      </c>
      <c r="BR2" s="53" t="s">
        <v>382</v>
      </c>
      <c r="BS2" s="53" t="s">
        <v>122</v>
      </c>
      <c r="BT2" s="53" t="s">
        <v>123</v>
      </c>
      <c r="BU2" s="53" t="s">
        <v>124</v>
      </c>
      <c r="BV2" s="53" t="s">
        <v>125</v>
      </c>
      <c r="BW2" s="70" t="s">
        <v>285</v>
      </c>
    </row>
    <row r="3" spans="1:75" s="34" customFormat="1" ht="27" customHeight="1">
      <c r="A3" s="28" t="s">
        <v>362</v>
      </c>
      <c r="B3" s="27"/>
      <c r="C3" s="27"/>
      <c r="D3" s="27"/>
      <c r="E3" s="27"/>
      <c r="F3" s="27" t="s">
        <v>622</v>
      </c>
      <c r="G3" s="27" t="s">
        <v>156</v>
      </c>
      <c r="H3" s="27" t="s">
        <v>155</v>
      </c>
      <c r="I3" s="27" t="s">
        <v>157</v>
      </c>
      <c r="J3" s="27"/>
      <c r="K3" s="27"/>
      <c r="L3" s="71"/>
      <c r="M3" s="28" t="s">
        <v>158</v>
      </c>
      <c r="N3" s="28" t="s">
        <v>373</v>
      </c>
      <c r="O3" s="28"/>
      <c r="P3" s="28" t="s">
        <v>37</v>
      </c>
      <c r="Q3" s="114" t="s">
        <v>729</v>
      </c>
      <c r="R3" s="114" t="s">
        <v>34</v>
      </c>
      <c r="S3" s="114" t="s">
        <v>730</v>
      </c>
      <c r="T3" s="59"/>
      <c r="U3" s="59" t="s">
        <v>37</v>
      </c>
      <c r="V3" s="59" t="s">
        <v>37</v>
      </c>
      <c r="W3" s="59" t="s">
        <v>37</v>
      </c>
      <c r="X3" s="59" t="s">
        <v>37</v>
      </c>
      <c r="Y3" s="59" t="s">
        <v>37</v>
      </c>
      <c r="Z3" s="59"/>
      <c r="AA3" s="60" t="s">
        <v>131</v>
      </c>
      <c r="AB3" s="60" t="s">
        <v>131</v>
      </c>
      <c r="AC3" s="60"/>
      <c r="AD3" s="60"/>
      <c r="AE3" s="60" t="s">
        <v>132</v>
      </c>
      <c r="AF3" s="60" t="s">
        <v>131</v>
      </c>
      <c r="AG3" s="60" t="s">
        <v>131</v>
      </c>
      <c r="AH3" s="60" t="s">
        <v>131</v>
      </c>
      <c r="AI3" s="60"/>
      <c r="AJ3" s="60"/>
      <c r="AK3" s="60"/>
      <c r="AL3" s="61" t="s">
        <v>133</v>
      </c>
      <c r="AM3" s="61" t="s">
        <v>134</v>
      </c>
      <c r="AN3" s="61" t="s">
        <v>134</v>
      </c>
      <c r="AO3" s="104" t="s">
        <v>713</v>
      </c>
      <c r="AP3" s="104" t="s">
        <v>713</v>
      </c>
      <c r="AQ3" s="62" t="s">
        <v>135</v>
      </c>
      <c r="AR3" s="104" t="s">
        <v>713</v>
      </c>
      <c r="AS3" s="104" t="s">
        <v>713</v>
      </c>
      <c r="AT3" s="103"/>
      <c r="AU3" s="104" t="s">
        <v>713</v>
      </c>
      <c r="AV3" s="104" t="s">
        <v>713</v>
      </c>
      <c r="AW3" s="104" t="s">
        <v>713</v>
      </c>
      <c r="AX3" s="104" t="s">
        <v>713</v>
      </c>
      <c r="AY3" s="104" t="s">
        <v>713</v>
      </c>
      <c r="AZ3" s="62"/>
      <c r="BA3" s="104" t="s">
        <v>713</v>
      </c>
      <c r="BB3" s="104" t="s">
        <v>713</v>
      </c>
      <c r="BC3" s="104" t="s">
        <v>713</v>
      </c>
      <c r="BD3" s="104" t="s">
        <v>713</v>
      </c>
      <c r="BE3" s="62"/>
      <c r="BF3" s="104" t="s">
        <v>713</v>
      </c>
      <c r="BG3" s="104" t="s">
        <v>713</v>
      </c>
      <c r="BH3" s="104" t="s">
        <v>713</v>
      </c>
      <c r="BI3" s="63" t="s">
        <v>845</v>
      </c>
      <c r="BJ3" s="63" t="s">
        <v>845</v>
      </c>
      <c r="BK3" s="63" t="s">
        <v>845</v>
      </c>
      <c r="BL3" s="63" t="s">
        <v>845</v>
      </c>
      <c r="BM3" s="63" t="s">
        <v>845</v>
      </c>
      <c r="BN3" s="63" t="s">
        <v>845</v>
      </c>
      <c r="BO3" s="63" t="s">
        <v>845</v>
      </c>
      <c r="BP3" s="63" t="s">
        <v>845</v>
      </c>
      <c r="BQ3" s="63" t="s">
        <v>845</v>
      </c>
      <c r="BR3" s="63" t="s">
        <v>845</v>
      </c>
      <c r="BS3" s="63" t="s">
        <v>845</v>
      </c>
      <c r="BT3" s="63" t="s">
        <v>845</v>
      </c>
      <c r="BU3" s="63" t="s">
        <v>845</v>
      </c>
      <c r="BV3" s="63" t="s">
        <v>845</v>
      </c>
      <c r="BW3" s="63" t="s">
        <v>845</v>
      </c>
    </row>
    <row r="4" spans="1:75" ht="15" customHeight="1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P4" s="5"/>
      <c r="Q4" s="116"/>
      <c r="R4" s="116"/>
      <c r="S4" s="117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P5" s="5"/>
      <c r="Q5" s="116"/>
      <c r="R5" s="116"/>
      <c r="S5" s="117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P6" s="5"/>
      <c r="Q6" s="116"/>
      <c r="R6" s="116"/>
      <c r="S6" s="117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P7" s="5"/>
      <c r="Q7" s="116"/>
      <c r="R7" s="116"/>
      <c r="S7" s="117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5"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P8" s="5"/>
      <c r="Q8" s="116"/>
      <c r="R8" s="116"/>
      <c r="S8" s="117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5"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P9" s="5"/>
      <c r="Q9" s="116"/>
      <c r="R9" s="116"/>
      <c r="S9" s="117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P10" s="5"/>
      <c r="Q10" s="116"/>
      <c r="R10" s="116"/>
      <c r="S10" s="117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P11" s="5"/>
      <c r="Q11" s="116"/>
      <c r="R11" s="116"/>
      <c r="S11" s="117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6"/>
      <c r="R12" s="116"/>
      <c r="S12" s="117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6"/>
      <c r="R13" s="116"/>
      <c r="S13" s="117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6"/>
      <c r="R14" s="116"/>
      <c r="S14" s="117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6"/>
      <c r="R15" s="116"/>
      <c r="S15" s="117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6"/>
      <c r="R16" s="116"/>
      <c r="S16" s="117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ht="14.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6"/>
      <c r="R17" s="116"/>
      <c r="S17" s="117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ht="14.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6"/>
      <c r="R18" s="116"/>
      <c r="S18" s="117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ht="14.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6"/>
      <c r="R19" s="116"/>
      <c r="S19" s="117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ht="14.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6"/>
      <c r="R20" s="116"/>
      <c r="S20" s="117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ht="14.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6"/>
      <c r="R21" s="116"/>
      <c r="S21" s="117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ht="14.5">
      <c r="L22" s="4"/>
    </row>
    <row r="23" spans="2:74" ht="14.5">
      <c r="L23" s="4"/>
    </row>
    <row r="24" spans="2:74" ht="14.5">
      <c r="L24" s="4"/>
    </row>
    <row r="25" spans="2:74" ht="14.5">
      <c r="L25" s="4"/>
    </row>
    <row r="26" spans="2:74" ht="14.5">
      <c r="L26" s="4"/>
    </row>
    <row r="27" spans="2:74" ht="14.5">
      <c r="L27" s="4"/>
    </row>
    <row r="28" spans="2:74" ht="14.5">
      <c r="L28" s="4"/>
    </row>
    <row r="29" spans="2:74" ht="14.5">
      <c r="L29" s="4"/>
    </row>
    <row r="30" spans="2:74" ht="14.5">
      <c r="L30" s="4"/>
    </row>
    <row r="31" spans="2:74" ht="14.5">
      <c r="L31" s="4"/>
    </row>
    <row r="32" spans="2:74" ht="14.5">
      <c r="L32" s="4"/>
    </row>
    <row r="33" spans="12:12" ht="14.5">
      <c r="L33" s="4"/>
    </row>
    <row r="34" spans="12:12" ht="14.5">
      <c r="L34" s="4"/>
    </row>
    <row r="35" spans="12:12" ht="14.5">
      <c r="L35" s="4"/>
    </row>
    <row r="36" spans="12:12" ht="14.5">
      <c r="L36" s="4"/>
    </row>
    <row r="37" spans="12:12" ht="14.5">
      <c r="L37" s="4"/>
    </row>
    <row r="38" spans="12:12" ht="14.5">
      <c r="L38" s="4"/>
    </row>
    <row r="39" spans="12:12" ht="14.5">
      <c r="L39" s="4"/>
    </row>
    <row r="40" spans="12:12" ht="14.5">
      <c r="L40" s="4"/>
    </row>
    <row r="41" spans="12:12" ht="14.5">
      <c r="L41" s="4"/>
    </row>
    <row r="42" spans="12:12" ht="14.5">
      <c r="L42" s="4"/>
    </row>
    <row r="43" spans="12:12" ht="14.5">
      <c r="L43" s="4"/>
    </row>
    <row r="44" spans="12:12" ht="14.5">
      <c r="L44" s="4"/>
    </row>
    <row r="45" spans="12:12" ht="14.5">
      <c r="L45" s="4"/>
    </row>
    <row r="46" spans="12:12" ht="14.5">
      <c r="L46" s="4"/>
    </row>
    <row r="47" spans="12:12" ht="14.5">
      <c r="L47" s="4"/>
    </row>
    <row r="48" spans="12:12" ht="14.5">
      <c r="L48" s="4"/>
    </row>
    <row r="49" spans="12:12" ht="14.5">
      <c r="L49" s="4"/>
    </row>
    <row r="50" spans="12:12" ht="14.5">
      <c r="L50" s="4"/>
    </row>
    <row r="51" spans="12:12" ht="14.5">
      <c r="L51" s="4"/>
    </row>
    <row r="52" spans="12:12" ht="14.5">
      <c r="L52" s="4"/>
    </row>
    <row r="53" spans="12:12" ht="14.5">
      <c r="L53" s="4"/>
    </row>
    <row r="54" spans="12:12" ht="14.5">
      <c r="L54" s="4"/>
    </row>
    <row r="55" spans="12:12" ht="14.5">
      <c r="L55" s="4"/>
    </row>
    <row r="56" spans="12:12" ht="14.5">
      <c r="L56" s="4"/>
    </row>
    <row r="57" spans="12:12" ht="14.5">
      <c r="L57" s="4"/>
    </row>
    <row r="58" spans="12:12" ht="14.5">
      <c r="L58" s="4"/>
    </row>
    <row r="59" spans="12:12" ht="14.5">
      <c r="L59" s="4"/>
    </row>
    <row r="60" spans="12:12" ht="14.5">
      <c r="L60" s="4"/>
    </row>
    <row r="61" spans="12:12" ht="14.5">
      <c r="L61" s="4"/>
    </row>
    <row r="62" spans="12:12" ht="14.5">
      <c r="L62" s="4"/>
    </row>
    <row r="63" spans="12:12" ht="14.5">
      <c r="L63" s="4"/>
    </row>
    <row r="64" spans="12:12" ht="14.5">
      <c r="L64" s="4"/>
    </row>
    <row r="65" spans="12:12" ht="14.5">
      <c r="L65" s="4"/>
    </row>
    <row r="66" spans="12:12" ht="14.5">
      <c r="L66" s="4"/>
    </row>
    <row r="67" spans="12:12" ht="14.5">
      <c r="L67" s="4"/>
    </row>
    <row r="68" spans="12:12" ht="14.5">
      <c r="L68" s="4"/>
    </row>
    <row r="69" spans="12:12" ht="14.5">
      <c r="L69" s="4"/>
    </row>
    <row r="70" spans="12:12" ht="14.5">
      <c r="L70" s="4"/>
    </row>
    <row r="71" spans="12:12" ht="14.5">
      <c r="L71" s="4"/>
    </row>
    <row r="72" spans="12:12" ht="14.5">
      <c r="L72" s="4"/>
    </row>
    <row r="73" spans="12:12" ht="14.5">
      <c r="L73" s="4"/>
    </row>
    <row r="74" spans="12:12" ht="14.5">
      <c r="L74" s="4"/>
    </row>
    <row r="75" spans="12:12" ht="14.5">
      <c r="L75" s="4"/>
    </row>
    <row r="76" spans="12:12" ht="14.5">
      <c r="L76" s="4"/>
    </row>
    <row r="77" spans="12:12" ht="14.5">
      <c r="L77" s="4"/>
    </row>
    <row r="78" spans="12:12" ht="14.5">
      <c r="L78" s="4"/>
    </row>
    <row r="79" spans="12:12" ht="14.5">
      <c r="L79" s="4"/>
    </row>
    <row r="80" spans="12:12" ht="14.5">
      <c r="L80" s="4"/>
    </row>
    <row r="81" spans="12:12" ht="14.5">
      <c r="L81" s="4"/>
    </row>
    <row r="82" spans="12:12" ht="14.5">
      <c r="L82" s="4"/>
    </row>
    <row r="83" spans="12:12" ht="14.5">
      <c r="L83" s="4"/>
    </row>
    <row r="84" spans="12:12" ht="14.5">
      <c r="L84" s="4"/>
    </row>
    <row r="85" spans="12:12" ht="14.5">
      <c r="L85" s="4"/>
    </row>
    <row r="86" spans="12:12" ht="14.5">
      <c r="L86" s="4"/>
    </row>
    <row r="87" spans="12:12" ht="14.5">
      <c r="L87" s="4"/>
    </row>
    <row r="88" spans="12:12" ht="14.5">
      <c r="L88" s="4"/>
    </row>
    <row r="89" spans="12:12" ht="14.5">
      <c r="L89" s="4"/>
    </row>
    <row r="90" spans="12:12" ht="14.5">
      <c r="L90" s="4"/>
    </row>
    <row r="91" spans="12:12" ht="14.5">
      <c r="L91" s="4"/>
    </row>
    <row r="92" spans="12:12" ht="14.5">
      <c r="L92" s="4"/>
    </row>
    <row r="93" spans="12:12" ht="14.5">
      <c r="L93" s="4"/>
    </row>
    <row r="94" spans="12:12" ht="14.5">
      <c r="L94" s="4"/>
    </row>
    <row r="95" spans="12:12" ht="14.5">
      <c r="L95" s="4"/>
    </row>
    <row r="96" spans="12:12" ht="14.5">
      <c r="L96" s="4"/>
    </row>
    <row r="97" spans="12:12" ht="14.5">
      <c r="L97" s="4"/>
    </row>
    <row r="98" spans="12:12" ht="14.5">
      <c r="L98" s="4"/>
    </row>
    <row r="99" spans="12:12" ht="14.5">
      <c r="L99" s="4"/>
    </row>
    <row r="100" spans="12:12" ht="14.5">
      <c r="L100" s="4"/>
    </row>
    <row r="101" spans="12:12" ht="14.5">
      <c r="L101" s="4"/>
    </row>
    <row r="102" spans="12:12" ht="14.5">
      <c r="L102" s="4"/>
    </row>
    <row r="103" spans="12:12" ht="14.5">
      <c r="L103" s="4"/>
    </row>
    <row r="104" spans="12:12" ht="14.5">
      <c r="L104" s="4"/>
    </row>
    <row r="105" spans="12:12" ht="14.5">
      <c r="L105" s="4"/>
    </row>
    <row r="106" spans="12:12" ht="14.5">
      <c r="L106" s="4"/>
    </row>
    <row r="107" spans="12:12" ht="14.5">
      <c r="L107" s="4"/>
    </row>
    <row r="108" spans="12:12" ht="14.5">
      <c r="L108" s="4"/>
    </row>
    <row r="109" spans="12:12" ht="14.5">
      <c r="L109" s="4"/>
    </row>
    <row r="110" spans="12:12" ht="14.5">
      <c r="L110" s="4"/>
    </row>
    <row r="111" spans="12:12" ht="14.5">
      <c r="L111" s="4"/>
    </row>
    <row r="112" spans="12:12" ht="14.5">
      <c r="L112" s="4"/>
    </row>
    <row r="113" spans="12:12" ht="14.5">
      <c r="L113" s="4"/>
    </row>
    <row r="114" spans="12:12" ht="14.5">
      <c r="L114" s="4"/>
    </row>
    <row r="115" spans="12:12" ht="14.5">
      <c r="L115" s="4"/>
    </row>
    <row r="116" spans="12:12" ht="14.5">
      <c r="L116" s="4"/>
    </row>
    <row r="117" spans="12:12" ht="14.5">
      <c r="L117" s="4"/>
    </row>
    <row r="118" spans="12:12" ht="14.5">
      <c r="L118" s="4"/>
    </row>
    <row r="119" spans="12:12" ht="14.5">
      <c r="L119" s="4"/>
    </row>
    <row r="120" spans="12:12" ht="14.5">
      <c r="L120" s="4"/>
    </row>
    <row r="121" spans="12:12" ht="14.5">
      <c r="L121" s="4"/>
    </row>
    <row r="122" spans="12:12" ht="14.5">
      <c r="L122" s="4"/>
    </row>
    <row r="123" spans="12:12" ht="14.5">
      <c r="L123" s="4"/>
    </row>
    <row r="124" spans="12:12" ht="14.5">
      <c r="L124" s="4"/>
    </row>
    <row r="125" spans="12:12" ht="14.5">
      <c r="L125" s="4"/>
    </row>
    <row r="126" spans="12:12" ht="14.5">
      <c r="L126" s="4"/>
    </row>
    <row r="127" spans="12:12" ht="14.5">
      <c r="L127" s="4"/>
    </row>
    <row r="128" spans="12:12" ht="14.5">
      <c r="L128" s="4"/>
    </row>
    <row r="129" spans="12:12" ht="14.5">
      <c r="L129" s="4"/>
    </row>
    <row r="130" spans="12:12" ht="14.5">
      <c r="L130" s="4"/>
    </row>
    <row r="131" spans="12:12" ht="14.5">
      <c r="L131" s="4"/>
    </row>
    <row r="132" spans="12:12" ht="14.5">
      <c r="L132" s="4"/>
    </row>
    <row r="133" spans="12:12" ht="14.5">
      <c r="L133" s="4"/>
    </row>
    <row r="134" spans="12:12" ht="14.5">
      <c r="L134" s="4"/>
    </row>
    <row r="135" spans="12:12" ht="14.5">
      <c r="L135" s="4"/>
    </row>
    <row r="136" spans="12:12" ht="14.5">
      <c r="L136" s="4"/>
    </row>
    <row r="137" spans="12:12" ht="14.5">
      <c r="L137" s="4"/>
    </row>
    <row r="138" spans="12:12" ht="14.5">
      <c r="L138" s="4"/>
    </row>
    <row r="139" spans="12:12" ht="14.5">
      <c r="L139" s="4"/>
    </row>
    <row r="140" spans="12:12" ht="14.5">
      <c r="L140" s="4"/>
    </row>
    <row r="141" spans="12:12" ht="14.5">
      <c r="L141" s="4"/>
    </row>
    <row r="142" spans="12:12" ht="14.5">
      <c r="L142" s="4"/>
    </row>
    <row r="143" spans="12:12" ht="14.5">
      <c r="L143" s="4"/>
    </row>
    <row r="144" spans="12:12" ht="14.5">
      <c r="L144" s="4"/>
    </row>
    <row r="145" spans="12:12" ht="14.5">
      <c r="L145" s="4"/>
    </row>
    <row r="146" spans="12:12" ht="14.5">
      <c r="L146" s="4"/>
    </row>
    <row r="147" spans="12:12" ht="14.5">
      <c r="L147" s="4"/>
    </row>
    <row r="148" spans="12:12" ht="14.5">
      <c r="L148" s="4"/>
    </row>
    <row r="149" spans="12:12" ht="14.5">
      <c r="L149" s="4"/>
    </row>
    <row r="150" spans="12:12" ht="14.5">
      <c r="L150" s="4"/>
    </row>
    <row r="151" spans="12:12" ht="14.5">
      <c r="L151" s="4"/>
    </row>
    <row r="152" spans="12:12" ht="14.5">
      <c r="L152" s="4"/>
    </row>
    <row r="153" spans="12:12" ht="14.5">
      <c r="L153" s="4"/>
    </row>
    <row r="154" spans="12:12" ht="14.5">
      <c r="L154" s="4"/>
    </row>
    <row r="155" spans="12:12" ht="14.5">
      <c r="L155" s="4"/>
    </row>
    <row r="156" spans="12:12" ht="14.5">
      <c r="L156" s="4"/>
    </row>
    <row r="157" spans="12:12" ht="14.5">
      <c r="L157" s="4"/>
    </row>
    <row r="158" spans="12:12" ht="14.5">
      <c r="L158" s="4"/>
    </row>
    <row r="159" spans="12:12" ht="14.5">
      <c r="L159" s="4"/>
    </row>
    <row r="160" spans="12:12" ht="14.5">
      <c r="L160" s="4"/>
    </row>
    <row r="161" spans="12:12" ht="14.5">
      <c r="L161" s="4"/>
    </row>
    <row r="162" spans="12:12" ht="14.5">
      <c r="L162" s="4"/>
    </row>
    <row r="163" spans="12:12" ht="14.5">
      <c r="L163" s="4"/>
    </row>
    <row r="164" spans="12:12" ht="14.5">
      <c r="L164" s="4"/>
    </row>
    <row r="165" spans="12:12" ht="14.5">
      <c r="L165" s="4"/>
    </row>
    <row r="166" spans="12:12" ht="14.5">
      <c r="L166" s="4"/>
    </row>
    <row r="167" spans="12:12" ht="14.5">
      <c r="L167" s="4"/>
    </row>
    <row r="168" spans="12:12" ht="14.5">
      <c r="L168" s="4"/>
    </row>
    <row r="169" spans="12:12" ht="14.5">
      <c r="L169" s="4"/>
    </row>
    <row r="170" spans="12:12" ht="14.5">
      <c r="L170" s="4"/>
    </row>
    <row r="171" spans="12:12" ht="14.5">
      <c r="L171" s="4"/>
    </row>
    <row r="172" spans="12:12" ht="14.5">
      <c r="L172" s="4"/>
    </row>
    <row r="173" spans="12:12" ht="14.5">
      <c r="L173" s="4"/>
    </row>
    <row r="174" spans="12:12" ht="14.5">
      <c r="L174" s="4"/>
    </row>
    <row r="175" spans="12:12" ht="14.5">
      <c r="L175" s="4"/>
    </row>
    <row r="176" spans="12:12" ht="14.5">
      <c r="L176" s="4"/>
    </row>
    <row r="177" spans="12:12" ht="14.5">
      <c r="L177" s="4"/>
    </row>
    <row r="178" spans="12:12" ht="14.5">
      <c r="L178" s="4"/>
    </row>
    <row r="179" spans="12:12" ht="14.5">
      <c r="L179" s="4"/>
    </row>
    <row r="180" spans="12:12" ht="14.5">
      <c r="L180" s="4"/>
    </row>
    <row r="181" spans="12:12" ht="14.5">
      <c r="L181" s="4"/>
    </row>
    <row r="182" spans="12:12" ht="14.5">
      <c r="L182" s="4"/>
    </row>
    <row r="183" spans="12:12" ht="14.5">
      <c r="L183" s="4"/>
    </row>
    <row r="184" spans="12:12" ht="14.5">
      <c r="L184" s="4"/>
    </row>
    <row r="185" spans="12:12" ht="14.5">
      <c r="L185" s="4"/>
    </row>
    <row r="186" spans="12:12" ht="14.5">
      <c r="L186" s="4"/>
    </row>
    <row r="187" spans="12:12" ht="14.5">
      <c r="L187" s="4"/>
    </row>
    <row r="188" spans="12:12" ht="14.5">
      <c r="L188" s="4"/>
    </row>
    <row r="189" spans="12:12" ht="14.5">
      <c r="L189" s="4"/>
    </row>
    <row r="190" spans="12:12" ht="14.5">
      <c r="L190" s="4"/>
    </row>
    <row r="191" spans="12:12" ht="14.5">
      <c r="L191" s="4"/>
    </row>
    <row r="192" spans="12:12" ht="14.5">
      <c r="L192" s="4"/>
    </row>
    <row r="193" spans="12:12" ht="14.5">
      <c r="L193" s="4"/>
    </row>
    <row r="194" spans="12:12" ht="14.5">
      <c r="L194" s="4"/>
    </row>
    <row r="195" spans="12:12" ht="14.5">
      <c r="L195" s="4"/>
    </row>
    <row r="196" spans="12:12" ht="14.5">
      <c r="L196" s="4"/>
    </row>
    <row r="197" spans="12:12" ht="14.5">
      <c r="L197" s="4"/>
    </row>
    <row r="198" spans="12:12" ht="14.5">
      <c r="L198" s="4"/>
    </row>
    <row r="199" spans="12:12" ht="14.5">
      <c r="L199" s="4"/>
    </row>
    <row r="200" spans="12:12" ht="14.5">
      <c r="L200" s="4"/>
    </row>
    <row r="201" spans="12:12" ht="14.5">
      <c r="L201" s="4"/>
    </row>
    <row r="202" spans="12:12" ht="14.5">
      <c r="L202" s="4"/>
    </row>
    <row r="203" spans="12:12" ht="14.5">
      <c r="L203" s="4"/>
    </row>
    <row r="204" spans="12:12" ht="14.5">
      <c r="L204" s="4"/>
    </row>
    <row r="205" spans="12:12" ht="14.5">
      <c r="L205" s="4"/>
    </row>
    <row r="206" spans="12:12" ht="14.5">
      <c r="L206" s="4"/>
    </row>
    <row r="207" spans="12:12" ht="14.5">
      <c r="L207" s="4"/>
    </row>
    <row r="208" spans="12:12" ht="14.5">
      <c r="L208" s="4"/>
    </row>
    <row r="209" spans="12:12" ht="14.5">
      <c r="L209" s="4"/>
    </row>
    <row r="210" spans="12:12" ht="14.5">
      <c r="L210" s="4"/>
    </row>
    <row r="211" spans="12:12" ht="14.5">
      <c r="L211" s="4"/>
    </row>
    <row r="212" spans="12:12" ht="14.5">
      <c r="L212" s="4"/>
    </row>
    <row r="213" spans="12:12" ht="14.5">
      <c r="L213" s="4"/>
    </row>
    <row r="214" spans="12:12" ht="14.5">
      <c r="L214" s="4"/>
    </row>
    <row r="215" spans="12:12" ht="14.5">
      <c r="L215" s="4"/>
    </row>
    <row r="216" spans="12:12" ht="14.5">
      <c r="L216" s="4"/>
    </row>
    <row r="217" spans="12:12" ht="14.5">
      <c r="L217" s="4"/>
    </row>
    <row r="218" spans="12:12" ht="14.5">
      <c r="L218" s="4"/>
    </row>
    <row r="219" spans="12:12" ht="14.5">
      <c r="L219" s="4"/>
    </row>
    <row r="220" spans="12:12" ht="14.5">
      <c r="L220" s="4"/>
    </row>
    <row r="221" spans="12:12" ht="14.5">
      <c r="L221" s="4"/>
    </row>
    <row r="222" spans="12:12" ht="14.5">
      <c r="L222" s="4"/>
    </row>
    <row r="223" spans="12:12" ht="14.5">
      <c r="L223" s="4"/>
    </row>
    <row r="224" spans="12:12" ht="14.5">
      <c r="L224" s="4"/>
    </row>
    <row r="225" spans="12:12" ht="14.5">
      <c r="L225" s="4"/>
    </row>
    <row r="226" spans="12:12" ht="14.5">
      <c r="L226" s="4"/>
    </row>
    <row r="227" spans="12:12" ht="14.5">
      <c r="L227" s="4"/>
    </row>
    <row r="228" spans="12:12" ht="14.5">
      <c r="L228" s="4"/>
    </row>
    <row r="229" spans="12:12" ht="14.5">
      <c r="L229" s="4"/>
    </row>
    <row r="230" spans="12:12" ht="14.5">
      <c r="L230" s="4"/>
    </row>
    <row r="231" spans="12:12" ht="14.5">
      <c r="L231" s="4"/>
    </row>
    <row r="232" spans="12:12" ht="14.5">
      <c r="L232" s="4"/>
    </row>
    <row r="233" spans="12:12" ht="14.5">
      <c r="L233" s="4"/>
    </row>
    <row r="234" spans="12:12" ht="14.5">
      <c r="L234" s="4"/>
    </row>
    <row r="235" spans="12:12" ht="14.5">
      <c r="L235" s="4"/>
    </row>
    <row r="236" spans="12:12" ht="14.5">
      <c r="L236" s="4"/>
    </row>
    <row r="237" spans="12:12" ht="14.5">
      <c r="L237" s="4"/>
    </row>
    <row r="238" spans="12:12" ht="14.5">
      <c r="L238" s="4"/>
    </row>
    <row r="239" spans="12:12" ht="14.5">
      <c r="L239" s="4"/>
    </row>
    <row r="240" spans="12:12" ht="14.5">
      <c r="L240" s="4"/>
    </row>
    <row r="241" spans="12:12" ht="14.5">
      <c r="L241" s="4"/>
    </row>
    <row r="242" spans="12:12" ht="14.5">
      <c r="L242" s="4"/>
    </row>
    <row r="243" spans="12:12" ht="14.5">
      <c r="L243" s="4"/>
    </row>
    <row r="244" spans="12:12" ht="14.5">
      <c r="L244" s="4"/>
    </row>
    <row r="245" spans="12:12" ht="14.5">
      <c r="L245" s="4"/>
    </row>
    <row r="246" spans="12:12" ht="14.5">
      <c r="L246" s="4"/>
    </row>
    <row r="247" spans="12:12" ht="14.5">
      <c r="L247" s="4"/>
    </row>
    <row r="248" spans="12:12" ht="14.5">
      <c r="L248" s="4"/>
    </row>
    <row r="249" spans="12:12" ht="14.5">
      <c r="L249" s="4"/>
    </row>
    <row r="250" spans="12:12" ht="14.5">
      <c r="L250" s="4"/>
    </row>
    <row r="251" spans="12:12" ht="14.5">
      <c r="L251" s="4"/>
    </row>
    <row r="252" spans="12:12" ht="14.5">
      <c r="L252" s="4"/>
    </row>
    <row r="253" spans="12:12" ht="14.5">
      <c r="L253" s="4"/>
    </row>
    <row r="254" spans="12:12" ht="14.5">
      <c r="L254" s="4"/>
    </row>
    <row r="255" spans="12:12" ht="14.5">
      <c r="L255" s="4"/>
    </row>
    <row r="256" spans="12:12" ht="14.5">
      <c r="L256" s="4"/>
    </row>
    <row r="257" spans="12:12" ht="14.5">
      <c r="L257" s="4"/>
    </row>
    <row r="258" spans="12:12" ht="14.5">
      <c r="L258" s="4"/>
    </row>
    <row r="259" spans="12:12" ht="14.5">
      <c r="L259" s="4"/>
    </row>
    <row r="260" spans="12:12" ht="14.5">
      <c r="L260" s="4"/>
    </row>
    <row r="261" spans="12:12" ht="14.5">
      <c r="L261" s="4"/>
    </row>
    <row r="262" spans="12:12" ht="14.5">
      <c r="L262" s="4"/>
    </row>
    <row r="263" spans="12:12" ht="14.5">
      <c r="L263" s="4"/>
    </row>
    <row r="264" spans="12:12" ht="14.5">
      <c r="L264" s="4"/>
    </row>
    <row r="265" spans="12:12" ht="14.5">
      <c r="L265" s="4"/>
    </row>
    <row r="266" spans="12:12" ht="14.5">
      <c r="L266" s="4"/>
    </row>
    <row r="267" spans="12:12" ht="14.5">
      <c r="L267" s="4"/>
    </row>
    <row r="268" spans="12:12" ht="14.5">
      <c r="L268" s="4"/>
    </row>
    <row r="269" spans="12:12" ht="14.5">
      <c r="L269" s="4"/>
    </row>
    <row r="270" spans="12:12" ht="14.5">
      <c r="L270" s="4"/>
    </row>
    <row r="271" spans="12:12" ht="14.5">
      <c r="L271" s="4"/>
    </row>
    <row r="272" spans="12:12" ht="14.5">
      <c r="L272" s="4"/>
    </row>
    <row r="273" spans="12:12" ht="14.5">
      <c r="L273" s="4"/>
    </row>
    <row r="274" spans="12:12" ht="14.5">
      <c r="L274" s="4"/>
    </row>
    <row r="275" spans="12:12" ht="14.5">
      <c r="L275" s="4"/>
    </row>
    <row r="276" spans="12:12" ht="14.5"/>
    <row r="277" spans="12:12" ht="14.5"/>
    <row r="278" spans="12:12" ht="14.5"/>
    <row r="279" spans="12:12" ht="14.5"/>
    <row r="280" spans="12:12" ht="14.5"/>
    <row r="281" spans="12:12" ht="14.5"/>
    <row r="282" spans="12:12" ht="14.5"/>
    <row r="283" spans="12:12" ht="14.5"/>
    <row r="284" spans="12:12" ht="14.5"/>
    <row r="285" spans="12:12" ht="14.5"/>
    <row r="286" spans="12:12" ht="14.5"/>
    <row r="287" spans="12:12" ht="14.5"/>
    <row r="288" spans="12:12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4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6000000}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 xr:uid="{00000000-0002-0000-0600-000007000000}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51"/>
  <sheetViews>
    <sheetView workbookViewId="0">
      <selection activeCell="N4" sqref="N4:N51"/>
    </sheetView>
  </sheetViews>
  <sheetFormatPr defaultColWidth="8.81640625" defaultRowHeight="14.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15" bestFit="1" customWidth="1"/>
    <col min="10" max="10" width="11" style="115" customWidth="1"/>
    <col min="11" max="11" width="10.81640625" style="115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>
      <c r="A1" s="18" t="s">
        <v>668</v>
      </c>
      <c r="B1" s="18" t="s">
        <v>14</v>
      </c>
      <c r="C1" s="18" t="s">
        <v>458</v>
      </c>
      <c r="D1" s="18" t="s">
        <v>489</v>
      </c>
      <c r="E1" s="107" t="s">
        <v>581</v>
      </c>
      <c r="F1" s="18" t="s">
        <v>813</v>
      </c>
      <c r="G1" s="18" t="s">
        <v>398</v>
      </c>
      <c r="H1" s="24" t="s">
        <v>399</v>
      </c>
      <c r="I1" s="112" t="s">
        <v>727</v>
      </c>
      <c r="J1" s="112" t="s">
        <v>728</v>
      </c>
      <c r="K1" s="112" t="s">
        <v>726</v>
      </c>
      <c r="L1" s="97" t="s">
        <v>400</v>
      </c>
      <c r="M1" s="97" t="s">
        <v>401</v>
      </c>
      <c r="N1" s="97" t="s">
        <v>1105</v>
      </c>
      <c r="O1" s="97" t="s">
        <v>1106</v>
      </c>
      <c r="P1" s="97" t="s">
        <v>402</v>
      </c>
      <c r="Q1" s="97" t="s">
        <v>403</v>
      </c>
      <c r="R1" s="97" t="s">
        <v>404</v>
      </c>
      <c r="S1" s="97" t="s">
        <v>761</v>
      </c>
      <c r="T1" s="97" t="s">
        <v>405</v>
      </c>
      <c r="U1" s="97" t="s">
        <v>406</v>
      </c>
      <c r="V1" s="97" t="s">
        <v>754</v>
      </c>
      <c r="W1" s="67" t="s">
        <v>407</v>
      </c>
      <c r="X1" s="67" t="s">
        <v>698</v>
      </c>
      <c r="Y1" s="67" t="s">
        <v>408</v>
      </c>
      <c r="Z1" s="67" t="s">
        <v>409</v>
      </c>
      <c r="AA1" s="67" t="s">
        <v>410</v>
      </c>
      <c r="AB1" s="67" t="s">
        <v>411</v>
      </c>
      <c r="AC1" s="67" t="s">
        <v>412</v>
      </c>
      <c r="AD1" s="39" t="s">
        <v>413</v>
      </c>
      <c r="AE1" s="67" t="s">
        <v>414</v>
      </c>
      <c r="AF1" s="67" t="s">
        <v>415</v>
      </c>
      <c r="AG1" s="39" t="s">
        <v>416</v>
      </c>
    </row>
    <row r="2" spans="1:33" s="21" customFormat="1" ht="70.5" customHeight="1">
      <c r="A2" s="22" t="s">
        <v>669</v>
      </c>
      <c r="B2" s="26" t="s">
        <v>16</v>
      </c>
      <c r="C2" s="26" t="s">
        <v>331</v>
      </c>
      <c r="D2" s="26" t="s">
        <v>805</v>
      </c>
      <c r="E2" s="22" t="s">
        <v>397</v>
      </c>
      <c r="F2" s="22" t="s">
        <v>814</v>
      </c>
      <c r="G2" s="22" t="s">
        <v>755</v>
      </c>
      <c r="H2" s="22" t="s">
        <v>60</v>
      </c>
      <c r="I2" s="113" t="s">
        <v>732</v>
      </c>
      <c r="J2" s="113" t="s">
        <v>733</v>
      </c>
      <c r="K2" s="113" t="s">
        <v>731</v>
      </c>
      <c r="L2" s="98" t="s">
        <v>424</v>
      </c>
      <c r="M2" s="55"/>
      <c r="N2" s="98" t="s">
        <v>1107</v>
      </c>
      <c r="O2" s="98" t="s">
        <v>1108</v>
      </c>
      <c r="P2" s="55"/>
      <c r="Q2" s="55" t="s">
        <v>319</v>
      </c>
      <c r="R2" s="98" t="s">
        <v>721</v>
      </c>
      <c r="S2" s="98" t="s">
        <v>762</v>
      </c>
      <c r="T2" s="98" t="s">
        <v>422</v>
      </c>
      <c r="U2" s="98" t="s">
        <v>423</v>
      </c>
      <c r="V2" s="98"/>
      <c r="W2" s="48" t="s">
        <v>421</v>
      </c>
      <c r="X2" s="48" t="s">
        <v>699</v>
      </c>
      <c r="Y2" s="49" t="s">
        <v>86</v>
      </c>
      <c r="Z2" s="49" t="s">
        <v>87</v>
      </c>
      <c r="AA2" s="49" t="s">
        <v>88</v>
      </c>
      <c r="AB2" s="49" t="s">
        <v>326</v>
      </c>
      <c r="AC2" s="48" t="s">
        <v>420</v>
      </c>
      <c r="AD2" s="48" t="s">
        <v>419</v>
      </c>
      <c r="AE2" s="48" t="s">
        <v>325</v>
      </c>
      <c r="AF2" s="48" t="s">
        <v>418</v>
      </c>
      <c r="AG2" s="48" t="s">
        <v>417</v>
      </c>
    </row>
    <row r="3" spans="1:33" s="34" customFormat="1" ht="18" customHeight="1">
      <c r="A3" s="28" t="s">
        <v>362</v>
      </c>
      <c r="B3" s="27"/>
      <c r="C3" s="71"/>
      <c r="D3" s="27"/>
      <c r="E3" s="28"/>
      <c r="F3" s="28"/>
      <c r="G3" s="28"/>
      <c r="H3" s="28"/>
      <c r="I3" s="114" t="s">
        <v>729</v>
      </c>
      <c r="J3" s="114" t="s">
        <v>34</v>
      </c>
      <c r="K3" s="114" t="s">
        <v>730</v>
      </c>
      <c r="L3" s="110" t="s">
        <v>298</v>
      </c>
      <c r="M3" s="111" t="s">
        <v>700</v>
      </c>
      <c r="N3" s="111" t="s">
        <v>1109</v>
      </c>
      <c r="O3" s="111" t="s">
        <v>373</v>
      </c>
      <c r="P3" s="110" t="s">
        <v>318</v>
      </c>
      <c r="Q3" s="110"/>
      <c r="R3" s="110"/>
      <c r="S3" s="111" t="s">
        <v>763</v>
      </c>
      <c r="T3" s="110" t="s">
        <v>37</v>
      </c>
      <c r="U3" s="110"/>
      <c r="V3" s="110"/>
      <c r="W3" s="64" t="s">
        <v>131</v>
      </c>
      <c r="X3" s="64" t="s">
        <v>131</v>
      </c>
      <c r="Y3" s="64"/>
      <c r="Z3" s="64"/>
      <c r="AA3" s="64" t="s">
        <v>132</v>
      </c>
      <c r="AB3" s="64" t="s">
        <v>131</v>
      </c>
      <c r="AC3" s="64" t="s">
        <v>131</v>
      </c>
      <c r="AD3" s="60" t="s">
        <v>131</v>
      </c>
      <c r="AE3" s="64"/>
      <c r="AF3" s="64"/>
      <c r="AG3" s="60"/>
    </row>
    <row r="4" spans="1:33">
      <c r="A4" s="3" t="s">
        <v>856</v>
      </c>
      <c r="B4" s="9" t="s">
        <v>866</v>
      </c>
      <c r="C4" s="3" t="s">
        <v>882</v>
      </c>
      <c r="D4" s="9" t="s">
        <v>901</v>
      </c>
      <c r="F4" s="3" t="s">
        <v>1104</v>
      </c>
      <c r="G4" s="3" t="s">
        <v>706</v>
      </c>
      <c r="H4" s="3" t="s">
        <v>1103</v>
      </c>
      <c r="I4" s="115">
        <v>2001</v>
      </c>
      <c r="J4" s="115">
        <v>7</v>
      </c>
      <c r="K4" s="115">
        <v>29</v>
      </c>
      <c r="L4" s="3">
        <v>2</v>
      </c>
      <c r="M4" s="3" t="s">
        <v>313</v>
      </c>
      <c r="N4" s="3" t="s">
        <v>636</v>
      </c>
      <c r="P4" s="3">
        <v>25</v>
      </c>
      <c r="Q4" s="3" t="s">
        <v>309</v>
      </c>
      <c r="R4" s="133">
        <f>(51.94-12.23)/(12.23-4.96)</f>
        <v>5.4621733149931213</v>
      </c>
      <c r="S4" s="3" t="s">
        <v>311</v>
      </c>
      <c r="U4" s="140">
        <v>0.136430510355181</v>
      </c>
      <c r="V4" s="3" t="s">
        <v>316</v>
      </c>
      <c r="W4" s="3">
        <v>-30.4</v>
      </c>
      <c r="Y4" s="3" t="s">
        <v>1029</v>
      </c>
      <c r="AA4" s="3">
        <v>2002</v>
      </c>
      <c r="AB4" s="3">
        <v>122.5</v>
      </c>
      <c r="AC4" s="3">
        <v>4.5999999999999996</v>
      </c>
    </row>
    <row r="5" spans="1:33">
      <c r="A5" s="3" t="s">
        <v>856</v>
      </c>
      <c r="B5" s="9" t="s">
        <v>866</v>
      </c>
      <c r="C5" s="3" t="s">
        <v>882</v>
      </c>
      <c r="D5" s="9" t="s">
        <v>908</v>
      </c>
      <c r="F5" s="3" t="s">
        <v>1102</v>
      </c>
      <c r="G5" s="3" t="s">
        <v>706</v>
      </c>
      <c r="H5" s="3" t="s">
        <v>1101</v>
      </c>
      <c r="I5" s="115">
        <v>2001</v>
      </c>
      <c r="J5" s="115">
        <v>7</v>
      </c>
      <c r="K5" s="115">
        <v>29</v>
      </c>
      <c r="L5" s="3">
        <v>2</v>
      </c>
      <c r="M5" s="3" t="s">
        <v>313</v>
      </c>
      <c r="N5" s="3" t="s">
        <v>636</v>
      </c>
      <c r="P5" s="3">
        <v>25</v>
      </c>
      <c r="Q5" s="3" t="s">
        <v>309</v>
      </c>
      <c r="R5" s="133">
        <f>(205.21-49.14)/(49.14-5.57)</f>
        <v>3.5820518705531326</v>
      </c>
      <c r="S5" s="3" t="s">
        <v>311</v>
      </c>
      <c r="U5" s="140">
        <v>7.1876017720513552E-2</v>
      </c>
      <c r="V5" s="3" t="s">
        <v>316</v>
      </c>
      <c r="W5" s="3">
        <v>-27.1</v>
      </c>
      <c r="Y5" s="3" t="s">
        <v>1029</v>
      </c>
      <c r="AA5" s="3">
        <v>2002</v>
      </c>
      <c r="AB5" s="3">
        <v>158.80000000000001</v>
      </c>
      <c r="AC5" s="3">
        <v>5</v>
      </c>
    </row>
    <row r="6" spans="1:33">
      <c r="A6" s="3" t="s">
        <v>856</v>
      </c>
      <c r="B6" s="9" t="s">
        <v>866</v>
      </c>
      <c r="C6" s="3" t="s">
        <v>882</v>
      </c>
      <c r="D6" s="9" t="s">
        <v>913</v>
      </c>
      <c r="F6" s="3" t="s">
        <v>1100</v>
      </c>
      <c r="G6" s="3" t="s">
        <v>756</v>
      </c>
      <c r="H6" s="3" t="s">
        <v>1099</v>
      </c>
      <c r="I6" s="115">
        <v>2001</v>
      </c>
      <c r="J6" s="115">
        <v>7</v>
      </c>
      <c r="K6" s="115">
        <v>29</v>
      </c>
      <c r="L6" s="3">
        <v>2</v>
      </c>
      <c r="M6" s="3" t="s">
        <v>313</v>
      </c>
      <c r="N6" s="3" t="s">
        <v>636</v>
      </c>
      <c r="P6" s="3">
        <v>25</v>
      </c>
      <c r="Q6" s="3" t="s">
        <v>309</v>
      </c>
      <c r="R6" s="133">
        <f>(303.47-159.67)/(159.67-5.21)</f>
        <v>0.93098536838016355</v>
      </c>
      <c r="S6" s="3" t="s">
        <v>311</v>
      </c>
      <c r="U6" s="140">
        <v>3.3415332423214573E-2</v>
      </c>
      <c r="V6" s="3" t="s">
        <v>316</v>
      </c>
      <c r="W6" s="3">
        <v>-26</v>
      </c>
      <c r="Y6" s="3" t="s">
        <v>1029</v>
      </c>
      <c r="AA6" s="3">
        <v>2002</v>
      </c>
      <c r="AB6" s="3">
        <v>76.400000000000006</v>
      </c>
      <c r="AC6" s="3">
        <v>4.8</v>
      </c>
    </row>
    <row r="7" spans="1:33">
      <c r="A7" s="3" t="s">
        <v>856</v>
      </c>
      <c r="B7" s="9" t="s">
        <v>866</v>
      </c>
      <c r="C7" s="3" t="s">
        <v>882</v>
      </c>
      <c r="D7" s="9" t="s">
        <v>901</v>
      </c>
      <c r="F7" s="3" t="s">
        <v>1098</v>
      </c>
      <c r="G7" s="3" t="s">
        <v>706</v>
      </c>
      <c r="I7" s="115">
        <v>2001</v>
      </c>
      <c r="J7" s="115">
        <v>7</v>
      </c>
      <c r="K7" s="115">
        <v>29</v>
      </c>
      <c r="L7" s="3">
        <v>2</v>
      </c>
      <c r="M7" s="3" t="s">
        <v>313</v>
      </c>
      <c r="N7" s="3" t="s">
        <v>636</v>
      </c>
      <c r="P7" s="3">
        <v>25</v>
      </c>
      <c r="Q7" s="3" t="s">
        <v>309</v>
      </c>
      <c r="R7" s="133">
        <f>(38.48-10.75)/(10.75-3.2)</f>
        <v>3.6728476821192051</v>
      </c>
      <c r="S7" s="3" t="s">
        <v>311</v>
      </c>
      <c r="U7" s="140">
        <v>0.20501121880049375</v>
      </c>
      <c r="V7" s="3" t="s">
        <v>316</v>
      </c>
      <c r="W7" s="3">
        <v>-31.6</v>
      </c>
      <c r="Y7" s="3" t="s">
        <v>1029</v>
      </c>
      <c r="AA7" s="3">
        <v>2002</v>
      </c>
      <c r="AB7" s="3">
        <v>121.8</v>
      </c>
      <c r="AC7" s="3">
        <v>4.2</v>
      </c>
    </row>
    <row r="8" spans="1:33">
      <c r="A8" s="3" t="s">
        <v>856</v>
      </c>
      <c r="B8" s="9" t="s">
        <v>866</v>
      </c>
      <c r="C8" s="3" t="s">
        <v>882</v>
      </c>
      <c r="D8" s="9" t="s">
        <v>908</v>
      </c>
      <c r="F8" s="3" t="s">
        <v>1097</v>
      </c>
      <c r="G8" s="3" t="s">
        <v>706</v>
      </c>
      <c r="I8" s="115">
        <v>2001</v>
      </c>
      <c r="J8" s="115">
        <v>7</v>
      </c>
      <c r="K8" s="115">
        <v>29</v>
      </c>
      <c r="L8" s="3">
        <v>2</v>
      </c>
      <c r="M8" s="3" t="s">
        <v>313</v>
      </c>
      <c r="N8" s="3" t="s">
        <v>636</v>
      </c>
      <c r="P8" s="3">
        <v>25</v>
      </c>
      <c r="Q8" s="3" t="s">
        <v>309</v>
      </c>
      <c r="R8" s="133">
        <f>(119.15-50.39)/(50.39-6.37)</f>
        <v>1.5620172648796002</v>
      </c>
      <c r="S8" s="3" t="s">
        <v>311</v>
      </c>
      <c r="U8" s="140">
        <v>0.19708558019802161</v>
      </c>
      <c r="V8" s="3" t="s">
        <v>316</v>
      </c>
      <c r="W8" s="3">
        <v>-27.1</v>
      </c>
      <c r="Y8" s="3" t="s">
        <v>1029</v>
      </c>
      <c r="AA8" s="3">
        <v>2002</v>
      </c>
      <c r="AB8" s="3">
        <v>124</v>
      </c>
      <c r="AC8" s="3">
        <v>4.0999999999999996</v>
      </c>
    </row>
    <row r="9" spans="1:33">
      <c r="A9" s="3" t="s">
        <v>856</v>
      </c>
      <c r="B9" s="9" t="s">
        <v>866</v>
      </c>
      <c r="C9" s="3" t="s">
        <v>882</v>
      </c>
      <c r="D9" s="9" t="s">
        <v>913</v>
      </c>
      <c r="F9" s="3" t="s">
        <v>1096</v>
      </c>
      <c r="G9" s="3" t="s">
        <v>756</v>
      </c>
      <c r="H9" s="3" t="s">
        <v>1095</v>
      </c>
      <c r="I9" s="115">
        <v>2001</v>
      </c>
      <c r="J9" s="115">
        <v>7</v>
      </c>
      <c r="K9" s="115">
        <v>29</v>
      </c>
      <c r="L9" s="3">
        <v>2</v>
      </c>
      <c r="M9" s="3" t="s">
        <v>313</v>
      </c>
      <c r="N9" s="3" t="s">
        <v>636</v>
      </c>
      <c r="P9" s="3">
        <v>25</v>
      </c>
      <c r="Q9" s="3" t="s">
        <v>309</v>
      </c>
      <c r="R9" s="133">
        <f>(129.26-78.19)/(78.19-5.3)</f>
        <v>0.70064480724379197</v>
      </c>
      <c r="S9" s="3" t="s">
        <v>311</v>
      </c>
      <c r="U9" s="140">
        <v>7.0642072627824126E-2</v>
      </c>
      <c r="V9" s="3" t="s">
        <v>316</v>
      </c>
      <c r="W9" s="3">
        <v>-26.1</v>
      </c>
      <c r="Y9" s="3" t="s">
        <v>1029</v>
      </c>
      <c r="AA9" s="3">
        <v>2002</v>
      </c>
      <c r="AB9" s="3">
        <v>91.3</v>
      </c>
      <c r="AC9" s="3">
        <v>3.4</v>
      </c>
    </row>
    <row r="10" spans="1:33">
      <c r="A10" s="3" t="s">
        <v>856</v>
      </c>
      <c r="B10" s="9" t="s">
        <v>866</v>
      </c>
      <c r="C10" s="3" t="s">
        <v>882</v>
      </c>
      <c r="D10" s="9" t="s">
        <v>901</v>
      </c>
      <c r="F10" s="3" t="s">
        <v>1094</v>
      </c>
      <c r="G10" s="3" t="s">
        <v>706</v>
      </c>
      <c r="I10" s="115">
        <v>2001</v>
      </c>
      <c r="J10" s="115">
        <v>7</v>
      </c>
      <c r="K10" s="115">
        <v>29</v>
      </c>
      <c r="L10" s="3">
        <v>2</v>
      </c>
      <c r="M10" s="3" t="s">
        <v>313</v>
      </c>
      <c r="N10" s="3" t="s">
        <v>636</v>
      </c>
      <c r="P10" s="3">
        <v>25</v>
      </c>
      <c r="Q10" s="3" t="s">
        <v>309</v>
      </c>
      <c r="R10" s="133">
        <f>(28.88-10.57)/(10.57-2.58)</f>
        <v>2.2916145181476844</v>
      </c>
      <c r="S10" s="3" t="s">
        <v>311</v>
      </c>
      <c r="U10" s="140">
        <v>0.36024089215163879</v>
      </c>
      <c r="V10" s="3" t="s">
        <v>316</v>
      </c>
      <c r="W10" s="3">
        <v>-30</v>
      </c>
      <c r="Y10" s="3" t="s">
        <v>1029</v>
      </c>
      <c r="AA10" s="3">
        <v>2002</v>
      </c>
      <c r="AB10" s="3">
        <v>125.4</v>
      </c>
      <c r="AC10" s="3">
        <v>4.0999999999999996</v>
      </c>
    </row>
    <row r="11" spans="1:33">
      <c r="A11" s="3" t="s">
        <v>856</v>
      </c>
      <c r="B11" s="9" t="s">
        <v>866</v>
      </c>
      <c r="C11" s="3" t="s">
        <v>882</v>
      </c>
      <c r="D11" s="9" t="s">
        <v>908</v>
      </c>
      <c r="F11" s="3" t="s">
        <v>1093</v>
      </c>
      <c r="G11" s="3" t="s">
        <v>706</v>
      </c>
      <c r="I11" s="115">
        <v>2001</v>
      </c>
      <c r="J11" s="115">
        <v>7</v>
      </c>
      <c r="K11" s="115">
        <v>29</v>
      </c>
      <c r="L11" s="3">
        <v>2</v>
      </c>
      <c r="M11" s="3" t="s">
        <v>313</v>
      </c>
      <c r="N11" s="3" t="s">
        <v>636</v>
      </c>
      <c r="P11" s="3">
        <v>25</v>
      </c>
      <c r="Q11" s="3" t="s">
        <v>309</v>
      </c>
      <c r="R11" s="133">
        <f>(111.5-38.8)/(38.8-5.9)</f>
        <v>2.209726443768997</v>
      </c>
      <c r="S11" s="3" t="s">
        <v>311</v>
      </c>
      <c r="U11" s="140">
        <v>0.31867866710925558</v>
      </c>
      <c r="V11" s="3" t="s">
        <v>316</v>
      </c>
      <c r="W11" s="3">
        <v>-26.8</v>
      </c>
      <c r="Y11" s="3" t="s">
        <v>1029</v>
      </c>
      <c r="AA11" s="3">
        <v>2002</v>
      </c>
      <c r="AB11" s="3">
        <v>130.19999999999999</v>
      </c>
      <c r="AC11" s="3">
        <v>4.2</v>
      </c>
    </row>
    <row r="12" spans="1:33">
      <c r="A12" s="3" t="s">
        <v>856</v>
      </c>
      <c r="B12" s="9" t="s">
        <v>866</v>
      </c>
      <c r="C12" s="3" t="s">
        <v>882</v>
      </c>
      <c r="D12" s="9" t="s">
        <v>913</v>
      </c>
      <c r="F12" s="3" t="s">
        <v>1092</v>
      </c>
      <c r="G12" s="3" t="s">
        <v>756</v>
      </c>
      <c r="I12" s="115">
        <v>2001</v>
      </c>
      <c r="J12" s="115">
        <v>7</v>
      </c>
      <c r="K12" s="115">
        <v>29</v>
      </c>
      <c r="L12" s="3">
        <v>2</v>
      </c>
      <c r="M12" s="3" t="s">
        <v>313</v>
      </c>
      <c r="N12" s="3" t="s">
        <v>636</v>
      </c>
      <c r="P12" s="3">
        <v>25</v>
      </c>
      <c r="Q12" s="3" t="s">
        <v>309</v>
      </c>
      <c r="R12" s="133">
        <f>(164.73-104.58)/(104.58-5.04)</f>
        <v>0.60427968655816755</v>
      </c>
      <c r="S12" s="3" t="s">
        <v>311</v>
      </c>
      <c r="U12" s="140">
        <v>3.0480389019722533E-2</v>
      </c>
      <c r="V12" s="3" t="s">
        <v>316</v>
      </c>
      <c r="W12" s="3">
        <v>-26.8</v>
      </c>
      <c r="Y12" s="3" t="s">
        <v>1029</v>
      </c>
      <c r="AA12" s="3">
        <v>2002</v>
      </c>
      <c r="AB12" s="3">
        <v>92.6</v>
      </c>
      <c r="AC12" s="3">
        <v>4.2</v>
      </c>
    </row>
    <row r="13" spans="1:33">
      <c r="A13" s="3" t="s">
        <v>856</v>
      </c>
      <c r="B13" s="9" t="s">
        <v>867</v>
      </c>
      <c r="C13" s="3" t="s">
        <v>878</v>
      </c>
      <c r="D13" s="9" t="s">
        <v>986</v>
      </c>
      <c r="F13" s="3" t="s">
        <v>1091</v>
      </c>
      <c r="G13" s="3" t="s">
        <v>706</v>
      </c>
      <c r="H13" s="3" t="s">
        <v>1090</v>
      </c>
      <c r="I13" s="115">
        <v>2001</v>
      </c>
      <c r="J13" s="115">
        <v>7</v>
      </c>
      <c r="K13" s="115">
        <v>31</v>
      </c>
      <c r="L13" s="3">
        <v>2</v>
      </c>
      <c r="M13" s="3" t="s">
        <v>313</v>
      </c>
      <c r="N13" s="3" t="s">
        <v>636</v>
      </c>
      <c r="P13" s="3">
        <v>25</v>
      </c>
      <c r="Q13" s="3" t="s">
        <v>309</v>
      </c>
      <c r="R13" s="133">
        <f>(50.06-20.42)/(20.42-5.42)</f>
        <v>1.9759999999999998</v>
      </c>
      <c r="S13" s="3" t="s">
        <v>311</v>
      </c>
      <c r="U13" s="140">
        <v>0.25574148440224287</v>
      </c>
      <c r="V13" s="3" t="s">
        <v>316</v>
      </c>
      <c r="W13" s="3">
        <v>-30.1</v>
      </c>
      <c r="Y13" s="3" t="s">
        <v>1029</v>
      </c>
      <c r="AA13" s="3">
        <v>2002</v>
      </c>
      <c r="AB13" s="3">
        <v>113.4</v>
      </c>
      <c r="AC13" s="3">
        <v>4.9000000000000004</v>
      </c>
    </row>
    <row r="14" spans="1:33">
      <c r="A14" s="3" t="s">
        <v>856</v>
      </c>
      <c r="B14" s="9" t="s">
        <v>867</v>
      </c>
      <c r="C14" s="3" t="s">
        <v>878</v>
      </c>
      <c r="D14" s="9" t="s">
        <v>988</v>
      </c>
      <c r="F14" s="3" t="s">
        <v>1089</v>
      </c>
      <c r="G14" s="3" t="s">
        <v>756</v>
      </c>
      <c r="I14" s="115">
        <v>2001</v>
      </c>
      <c r="J14" s="115">
        <v>7</v>
      </c>
      <c r="K14" s="115">
        <v>31</v>
      </c>
      <c r="L14" s="3">
        <v>2</v>
      </c>
      <c r="M14" s="3" t="s">
        <v>313</v>
      </c>
      <c r="N14" s="3" t="s">
        <v>636</v>
      </c>
      <c r="P14" s="3">
        <v>25</v>
      </c>
      <c r="Q14" s="3" t="s">
        <v>309</v>
      </c>
      <c r="R14" s="133">
        <f>(172.9-114)/(114-5.9)</f>
        <v>0.54486586493987055</v>
      </c>
      <c r="S14" s="3" t="s">
        <v>311</v>
      </c>
      <c r="U14" s="140">
        <v>4.5847424822752829E-2</v>
      </c>
      <c r="V14" s="3" t="s">
        <v>316</v>
      </c>
      <c r="W14" s="3">
        <v>-27.4</v>
      </c>
      <c r="Y14" s="3" t="s">
        <v>1029</v>
      </c>
      <c r="AA14" s="3">
        <v>2002</v>
      </c>
      <c r="AB14" s="3">
        <v>103.6</v>
      </c>
      <c r="AC14" s="3">
        <v>3.5</v>
      </c>
    </row>
    <row r="15" spans="1:33">
      <c r="A15" s="3" t="s">
        <v>856</v>
      </c>
      <c r="B15" s="9" t="s">
        <v>867</v>
      </c>
      <c r="C15" t="s">
        <v>878</v>
      </c>
      <c r="D15" s="9" t="s">
        <v>990</v>
      </c>
      <c r="F15" s="3" t="s">
        <v>1088</v>
      </c>
      <c r="G15" s="3" t="s">
        <v>756</v>
      </c>
      <c r="I15" s="115">
        <v>2001</v>
      </c>
      <c r="J15" s="115">
        <v>7</v>
      </c>
      <c r="K15" s="115">
        <v>31</v>
      </c>
      <c r="L15" s="3">
        <v>2</v>
      </c>
      <c r="M15" s="3" t="s">
        <v>313</v>
      </c>
      <c r="N15" s="3" t="s">
        <v>636</v>
      </c>
      <c r="P15" s="3">
        <v>25</v>
      </c>
      <c r="Q15" s="3" t="s">
        <v>309</v>
      </c>
      <c r="R15" s="133">
        <f>(179.99-138.02)/(138.02-5.36)</f>
        <v>0.31637268204432384</v>
      </c>
      <c r="S15" s="3" t="s">
        <v>311</v>
      </c>
      <c r="U15" s="140">
        <v>1.4528804478812747E-2</v>
      </c>
      <c r="V15" s="3" t="s">
        <v>316</v>
      </c>
      <c r="W15" s="3">
        <v>-30.2</v>
      </c>
      <c r="Y15" s="3" t="s">
        <v>1029</v>
      </c>
      <c r="AA15" s="3">
        <v>2002</v>
      </c>
      <c r="AB15" s="3">
        <v>88.5</v>
      </c>
      <c r="AC15" s="3">
        <v>3.7</v>
      </c>
    </row>
    <row r="16" spans="1:33">
      <c r="A16" s="3" t="s">
        <v>856</v>
      </c>
      <c r="B16" s="9" t="s">
        <v>867</v>
      </c>
      <c r="C16" t="s">
        <v>878</v>
      </c>
      <c r="D16" s="9" t="s">
        <v>986</v>
      </c>
      <c r="F16" s="3" t="s">
        <v>1087</v>
      </c>
      <c r="G16" s="3" t="s">
        <v>706</v>
      </c>
      <c r="H16" s="3" t="s">
        <v>1086</v>
      </c>
      <c r="I16" s="115">
        <v>2001</v>
      </c>
      <c r="J16" s="115">
        <v>7</v>
      </c>
      <c r="K16" s="115">
        <v>31</v>
      </c>
      <c r="L16" s="3">
        <v>2</v>
      </c>
      <c r="M16" s="3" t="s">
        <v>313</v>
      </c>
      <c r="N16" s="3" t="s">
        <v>636</v>
      </c>
      <c r="P16" s="3">
        <v>25</v>
      </c>
      <c r="Q16" s="3" t="s">
        <v>309</v>
      </c>
      <c r="R16" s="133">
        <f>(131.43-55.25)/(55.25-5.8)</f>
        <v>1.5405460060667342</v>
      </c>
      <c r="S16" s="3" t="s">
        <v>311</v>
      </c>
      <c r="U16" s="140">
        <v>0.27760214007782108</v>
      </c>
      <c r="V16" s="3" t="s">
        <v>316</v>
      </c>
      <c r="W16" s="3">
        <v>-29.5</v>
      </c>
      <c r="Y16" s="3" t="s">
        <v>1029</v>
      </c>
      <c r="AA16" s="3">
        <v>2002</v>
      </c>
      <c r="AB16" s="3">
        <v>115.8</v>
      </c>
      <c r="AC16" s="3">
        <v>5</v>
      </c>
    </row>
    <row r="17" spans="1:29">
      <c r="A17" s="3" t="s">
        <v>856</v>
      </c>
      <c r="B17" s="9" t="s">
        <v>867</v>
      </c>
      <c r="C17" t="s">
        <v>878</v>
      </c>
      <c r="D17" s="9" t="s">
        <v>988</v>
      </c>
      <c r="F17" s="3" t="s">
        <v>1085</v>
      </c>
      <c r="G17" s="3" t="s">
        <v>756</v>
      </c>
      <c r="I17" s="115">
        <v>2001</v>
      </c>
      <c r="J17" s="115">
        <v>7</v>
      </c>
      <c r="K17" s="115">
        <v>31</v>
      </c>
      <c r="L17" s="3">
        <v>2</v>
      </c>
      <c r="M17" s="3" t="s">
        <v>313</v>
      </c>
      <c r="N17" s="3" t="s">
        <v>636</v>
      </c>
      <c r="P17" s="3">
        <v>25</v>
      </c>
      <c r="Q17" s="3" t="s">
        <v>309</v>
      </c>
      <c r="R17" s="133">
        <f>(225-170.27)/(170.27-5.01)</f>
        <v>0.33117511799588517</v>
      </c>
      <c r="S17" s="3" t="s">
        <v>311</v>
      </c>
      <c r="U17" s="140">
        <v>7.2606562922868767E-2</v>
      </c>
      <c r="V17" s="3" t="s">
        <v>316</v>
      </c>
      <c r="W17" s="3">
        <v>-29.5</v>
      </c>
      <c r="Y17" s="3" t="s">
        <v>1029</v>
      </c>
      <c r="AA17" s="3">
        <v>2002</v>
      </c>
      <c r="AB17" s="3">
        <v>96.2</v>
      </c>
      <c r="AC17" s="3">
        <v>4.9000000000000004</v>
      </c>
    </row>
    <row r="18" spans="1:29">
      <c r="A18" s="3" t="s">
        <v>856</v>
      </c>
      <c r="B18" s="9" t="s">
        <v>867</v>
      </c>
      <c r="C18" t="s">
        <v>878</v>
      </c>
      <c r="D18" s="9" t="s">
        <v>986</v>
      </c>
      <c r="F18" s="3" t="s">
        <v>1084</v>
      </c>
      <c r="G18" s="3" t="s">
        <v>706</v>
      </c>
      <c r="H18" s="3" t="s">
        <v>1083</v>
      </c>
      <c r="I18" s="115">
        <v>2001</v>
      </c>
      <c r="J18" s="115">
        <v>7</v>
      </c>
      <c r="K18" s="115">
        <v>31</v>
      </c>
      <c r="L18" s="3">
        <v>2</v>
      </c>
      <c r="M18" s="3" t="s">
        <v>313</v>
      </c>
      <c r="N18" s="3" t="s">
        <v>636</v>
      </c>
      <c r="P18" s="3">
        <v>25</v>
      </c>
      <c r="Q18" s="3" t="s">
        <v>309</v>
      </c>
      <c r="R18" s="133">
        <f>(146.95-49.46)/(49.46-5.92)</f>
        <v>2.2390904915020666</v>
      </c>
      <c r="S18" s="3" t="s">
        <v>311</v>
      </c>
      <c r="U18" s="140">
        <v>0.2598168350027284</v>
      </c>
      <c r="V18" s="3" t="s">
        <v>316</v>
      </c>
      <c r="W18" s="3">
        <v>-31.5</v>
      </c>
      <c r="Y18" s="3" t="s">
        <v>1029</v>
      </c>
      <c r="AA18" s="3">
        <v>2002</v>
      </c>
      <c r="AB18" s="3">
        <v>100.4</v>
      </c>
      <c r="AC18" s="3">
        <v>4.9000000000000004</v>
      </c>
    </row>
    <row r="19" spans="1:29">
      <c r="A19" s="3" t="s">
        <v>856</v>
      </c>
      <c r="B19" s="9" t="s">
        <v>867</v>
      </c>
      <c r="C19" t="s">
        <v>878</v>
      </c>
      <c r="D19" s="9" t="s">
        <v>988</v>
      </c>
      <c r="F19" s="3" t="s">
        <v>1082</v>
      </c>
      <c r="G19" s="3" t="s">
        <v>756</v>
      </c>
      <c r="H19" s="3" t="s">
        <v>1081</v>
      </c>
      <c r="I19" s="115">
        <v>2001</v>
      </c>
      <c r="J19" s="115">
        <v>7</v>
      </c>
      <c r="K19" s="115">
        <v>31</v>
      </c>
      <c r="L19" s="3">
        <v>2</v>
      </c>
      <c r="M19" s="3" t="s">
        <v>313</v>
      </c>
      <c r="N19" s="3" t="s">
        <v>636</v>
      </c>
      <c r="P19" s="3">
        <v>25</v>
      </c>
      <c r="Q19" s="3" t="s">
        <v>309</v>
      </c>
      <c r="R19" s="133">
        <f>(289.63-216.35)/(216.35-5.02)</f>
        <v>0.34675625798514176</v>
      </c>
      <c r="S19" s="3" t="s">
        <v>311</v>
      </c>
      <c r="U19" s="140">
        <v>8.9881470881035333E-2</v>
      </c>
      <c r="V19" s="3" t="s">
        <v>316</v>
      </c>
      <c r="W19" s="3">
        <v>-30.1</v>
      </c>
      <c r="Y19" s="3" t="s">
        <v>1029</v>
      </c>
      <c r="AA19" s="3">
        <v>2002</v>
      </c>
      <c r="AB19" s="3">
        <v>86.1</v>
      </c>
      <c r="AC19" s="3">
        <v>4.8</v>
      </c>
    </row>
    <row r="20" spans="1:29">
      <c r="A20" s="3" t="s">
        <v>856</v>
      </c>
      <c r="B20" s="9" t="s">
        <v>871</v>
      </c>
      <c r="C20" t="s">
        <v>876</v>
      </c>
      <c r="D20" s="9" t="s">
        <v>941</v>
      </c>
      <c r="F20" s="3" t="s">
        <v>1080</v>
      </c>
      <c r="G20" s="3" t="s">
        <v>706</v>
      </c>
      <c r="H20" s="3" t="s">
        <v>1074</v>
      </c>
      <c r="I20" s="115">
        <v>2001</v>
      </c>
      <c r="J20" s="115">
        <v>8</v>
      </c>
      <c r="K20" s="115">
        <v>1</v>
      </c>
      <c r="L20" s="3">
        <v>2</v>
      </c>
      <c r="M20" s="3" t="s">
        <v>313</v>
      </c>
      <c r="N20" s="3" t="s">
        <v>636</v>
      </c>
      <c r="P20" s="3">
        <v>25</v>
      </c>
      <c r="Q20" s="3" t="s">
        <v>309</v>
      </c>
      <c r="R20" s="133">
        <f>(21.66-14.24)/(14.24-6.26)</f>
        <v>0.92982456140350866</v>
      </c>
      <c r="S20" s="3" t="s">
        <v>311</v>
      </c>
      <c r="U20" s="140">
        <v>0.45621297112349618</v>
      </c>
      <c r="V20" s="3" t="s">
        <v>316</v>
      </c>
      <c r="W20" s="3">
        <v>-29.8</v>
      </c>
      <c r="Y20" s="3" t="s">
        <v>1029</v>
      </c>
      <c r="AA20" s="3">
        <v>2002</v>
      </c>
      <c r="AB20" s="3">
        <v>196.2</v>
      </c>
      <c r="AC20" s="3">
        <v>4.5999999999999996</v>
      </c>
    </row>
    <row r="21" spans="1:29">
      <c r="A21" s="3" t="s">
        <v>856</v>
      </c>
      <c r="B21" s="9" t="s">
        <v>871</v>
      </c>
      <c r="C21" t="s">
        <v>876</v>
      </c>
      <c r="D21" s="9" t="s">
        <v>945</v>
      </c>
      <c r="F21" s="3" t="s">
        <v>1079</v>
      </c>
      <c r="G21" s="3" t="s">
        <v>706</v>
      </c>
      <c r="H21" s="3" t="s">
        <v>1078</v>
      </c>
      <c r="I21" s="115">
        <v>2001</v>
      </c>
      <c r="J21" s="115">
        <v>8</v>
      </c>
      <c r="K21" s="115">
        <v>1</v>
      </c>
      <c r="L21" s="3">
        <v>2</v>
      </c>
      <c r="M21" s="3" t="s">
        <v>313</v>
      </c>
      <c r="N21" s="3" t="s">
        <v>636</v>
      </c>
      <c r="P21" s="3">
        <v>25</v>
      </c>
      <c r="Q21" s="3" t="s">
        <v>309</v>
      </c>
      <c r="R21" s="133">
        <f>(91.24-41.8)/(41.8-3.3)</f>
        <v>1.2841558441558441</v>
      </c>
      <c r="S21" s="3" t="s">
        <v>311</v>
      </c>
      <c r="U21" s="140">
        <v>9.1296409007912346E-2</v>
      </c>
      <c r="V21" s="3" t="s">
        <v>316</v>
      </c>
      <c r="W21" s="3">
        <v>-28.9</v>
      </c>
      <c r="Y21" s="3" t="s">
        <v>1029</v>
      </c>
      <c r="AA21" s="3">
        <v>2002</v>
      </c>
      <c r="AB21" s="3">
        <v>118.5</v>
      </c>
      <c r="AC21" s="3">
        <v>4.3</v>
      </c>
    </row>
    <row r="22" spans="1:29">
      <c r="A22" s="3" t="s">
        <v>856</v>
      </c>
      <c r="B22" s="9" t="s">
        <v>871</v>
      </c>
      <c r="C22" t="s">
        <v>876</v>
      </c>
      <c r="D22" s="9" t="s">
        <v>949</v>
      </c>
      <c r="F22" s="3" t="s">
        <v>1077</v>
      </c>
      <c r="G22" s="3" t="s">
        <v>756</v>
      </c>
      <c r="H22" s="3" t="s">
        <v>1076</v>
      </c>
      <c r="I22" s="115">
        <v>2001</v>
      </c>
      <c r="J22" s="115">
        <v>8</v>
      </c>
      <c r="K22" s="115">
        <v>1</v>
      </c>
      <c r="L22" s="3">
        <v>2</v>
      </c>
      <c r="M22" s="3" t="s">
        <v>313</v>
      </c>
      <c r="N22" s="3" t="s">
        <v>636</v>
      </c>
      <c r="P22" s="3">
        <v>25</v>
      </c>
      <c r="Q22" s="3" t="s">
        <v>309</v>
      </c>
      <c r="R22" s="133">
        <f>(102.68-71.84)/(71.84-4.9)</f>
        <v>0.46071108455333143</v>
      </c>
      <c r="S22" s="3" t="s">
        <v>311</v>
      </c>
      <c r="U22" s="140">
        <v>2.4548150974814407E-2</v>
      </c>
      <c r="V22" s="3" t="s">
        <v>316</v>
      </c>
      <c r="W22" s="3">
        <v>-27.4</v>
      </c>
      <c r="Y22" s="3" t="s">
        <v>1029</v>
      </c>
      <c r="AA22" s="3">
        <v>2002</v>
      </c>
      <c r="AB22" s="3">
        <v>132.4</v>
      </c>
      <c r="AC22" s="3">
        <v>4.8</v>
      </c>
    </row>
    <row r="23" spans="1:29">
      <c r="A23" s="3" t="s">
        <v>856</v>
      </c>
      <c r="B23" s="9" t="s">
        <v>871</v>
      </c>
      <c r="C23" t="s">
        <v>876</v>
      </c>
      <c r="D23" s="9" t="s">
        <v>941</v>
      </c>
      <c r="F23" s="3" t="s">
        <v>1075</v>
      </c>
      <c r="G23" s="3" t="s">
        <v>706</v>
      </c>
      <c r="H23" s="3" t="s">
        <v>1074</v>
      </c>
      <c r="I23" s="115">
        <v>2001</v>
      </c>
      <c r="J23" s="115">
        <v>8</v>
      </c>
      <c r="K23" s="115">
        <v>1</v>
      </c>
      <c r="L23" s="3">
        <v>2</v>
      </c>
      <c r="M23" s="3" t="s">
        <v>313</v>
      </c>
      <c r="N23" s="3" t="s">
        <v>636</v>
      </c>
      <c r="P23" s="3">
        <v>25</v>
      </c>
      <c r="Q23" s="3" t="s">
        <v>309</v>
      </c>
      <c r="R23" s="133">
        <f>(20.06-9.11)/(9.11-3.01)</f>
        <v>1.7950819672131146</v>
      </c>
      <c r="S23" s="3" t="s">
        <v>311</v>
      </c>
      <c r="U23" s="140">
        <v>0.49150622694750551</v>
      </c>
      <c r="V23" s="3" t="s">
        <v>316</v>
      </c>
      <c r="W23" s="3">
        <v>-30.4</v>
      </c>
      <c r="Y23" s="3" t="s">
        <v>1029</v>
      </c>
      <c r="AA23" s="3">
        <v>2002</v>
      </c>
      <c r="AB23" s="3">
        <v>117.1</v>
      </c>
      <c r="AC23" s="3">
        <v>4.0999999999999996</v>
      </c>
    </row>
    <row r="24" spans="1:29">
      <c r="A24" s="3" t="s">
        <v>856</v>
      </c>
      <c r="B24" s="9" t="s">
        <v>871</v>
      </c>
      <c r="C24" t="s">
        <v>876</v>
      </c>
      <c r="D24" s="9" t="s">
        <v>945</v>
      </c>
      <c r="F24" s="3" t="s">
        <v>1073</v>
      </c>
      <c r="G24" s="3" t="s">
        <v>706</v>
      </c>
      <c r="H24" s="3" t="s">
        <v>1072</v>
      </c>
      <c r="I24" s="115">
        <v>2001</v>
      </c>
      <c r="J24" s="115">
        <v>8</v>
      </c>
      <c r="K24" s="115">
        <v>1</v>
      </c>
      <c r="L24" s="3">
        <v>2</v>
      </c>
      <c r="M24" s="3" t="s">
        <v>313</v>
      </c>
      <c r="N24" s="3" t="s">
        <v>636</v>
      </c>
      <c r="P24" s="3">
        <v>25</v>
      </c>
      <c r="Q24" s="3" t="s">
        <v>309</v>
      </c>
      <c r="R24" s="133">
        <f>(31.31-18.33)/(18.33-3.3)</f>
        <v>0.8636061210911512</v>
      </c>
      <c r="S24" s="3" t="s">
        <v>311</v>
      </c>
      <c r="U24" s="140">
        <v>0.16501577840112203</v>
      </c>
      <c r="V24" s="3" t="s">
        <v>316</v>
      </c>
      <c r="W24" s="3">
        <v>-26</v>
      </c>
      <c r="Y24" s="3" t="s">
        <v>1029</v>
      </c>
      <c r="AA24" s="3">
        <v>2002</v>
      </c>
      <c r="AB24" s="3">
        <v>129.30000000000001</v>
      </c>
      <c r="AC24" s="3">
        <v>5.8</v>
      </c>
    </row>
    <row r="25" spans="1:29">
      <c r="A25" s="3" t="s">
        <v>856</v>
      </c>
      <c r="B25" s="9" t="s">
        <v>871</v>
      </c>
      <c r="C25" t="s">
        <v>876</v>
      </c>
      <c r="D25" s="9" t="s">
        <v>949</v>
      </c>
      <c r="F25" s="3" t="s">
        <v>1071</v>
      </c>
      <c r="G25" s="3" t="s">
        <v>756</v>
      </c>
      <c r="H25" s="3" t="s">
        <v>1070</v>
      </c>
      <c r="I25" s="115">
        <v>2001</v>
      </c>
      <c r="J25" s="115">
        <v>8</v>
      </c>
      <c r="K25" s="115">
        <v>1</v>
      </c>
      <c r="L25" s="3">
        <v>2</v>
      </c>
      <c r="M25" s="3" t="s">
        <v>313</v>
      </c>
      <c r="N25" s="3" t="s">
        <v>636</v>
      </c>
      <c r="P25" s="3">
        <v>25</v>
      </c>
      <c r="Q25" s="3" t="s">
        <v>309</v>
      </c>
      <c r="R25" s="133">
        <f>(156.34-118)/(118-5.97)</f>
        <v>0.34222975988574494</v>
      </c>
      <c r="S25" s="3" t="s">
        <v>311</v>
      </c>
      <c r="U25" s="140">
        <v>3.8753799392097263E-2</v>
      </c>
      <c r="V25" s="3" t="s">
        <v>316</v>
      </c>
      <c r="W25" s="3">
        <v>-27.6</v>
      </c>
      <c r="Y25" s="3" t="s">
        <v>1029</v>
      </c>
      <c r="AA25" s="3">
        <v>2002</v>
      </c>
      <c r="AB25" s="3">
        <v>132.4</v>
      </c>
      <c r="AC25" s="3">
        <v>6.4</v>
      </c>
    </row>
    <row r="26" spans="1:29">
      <c r="A26" s="3" t="s">
        <v>856</v>
      </c>
      <c r="B26" s="9" t="s">
        <v>871</v>
      </c>
      <c r="C26" t="s">
        <v>876</v>
      </c>
      <c r="D26" s="9" t="s">
        <v>941</v>
      </c>
      <c r="F26" s="3" t="s">
        <v>1069</v>
      </c>
      <c r="G26" s="3" t="s">
        <v>706</v>
      </c>
      <c r="H26" s="3" t="s">
        <v>1068</v>
      </c>
      <c r="I26" s="115">
        <v>2001</v>
      </c>
      <c r="J26" s="115">
        <v>8</v>
      </c>
      <c r="K26" s="115">
        <v>1</v>
      </c>
      <c r="L26" s="3">
        <v>2</v>
      </c>
      <c r="M26" s="3" t="s">
        <v>313</v>
      </c>
      <c r="N26" s="3" t="s">
        <v>636</v>
      </c>
      <c r="P26" s="3">
        <v>25</v>
      </c>
      <c r="Q26" s="3" t="s">
        <v>309</v>
      </c>
      <c r="R26" s="133">
        <f>(29.45-12.52)/(12.52-3.8)</f>
        <v>1.9415137614678901</v>
      </c>
      <c r="S26" s="3" t="s">
        <v>311</v>
      </c>
      <c r="U26" s="140">
        <v>0.36409325770382217</v>
      </c>
      <c r="V26" s="3" t="s">
        <v>316</v>
      </c>
      <c r="W26" s="3">
        <v>-30</v>
      </c>
      <c r="Y26" s="3" t="s">
        <v>1029</v>
      </c>
      <c r="AA26" s="3">
        <v>2002</v>
      </c>
      <c r="AB26" s="3">
        <v>117.5</v>
      </c>
      <c r="AC26" s="3">
        <v>5.4</v>
      </c>
    </row>
    <row r="27" spans="1:29">
      <c r="A27" s="3" t="s">
        <v>856</v>
      </c>
      <c r="B27" s="9" t="s">
        <v>871</v>
      </c>
      <c r="C27" t="s">
        <v>876</v>
      </c>
      <c r="D27" s="9" t="s">
        <v>945</v>
      </c>
      <c r="F27" s="3" t="s">
        <v>1067</v>
      </c>
      <c r="G27" s="3" t="s">
        <v>706</v>
      </c>
      <c r="H27" s="3" t="s">
        <v>1066</v>
      </c>
      <c r="I27" s="115">
        <v>2001</v>
      </c>
      <c r="J27" s="115">
        <v>8</v>
      </c>
      <c r="K27" s="115">
        <v>1</v>
      </c>
      <c r="L27" s="3">
        <v>2</v>
      </c>
      <c r="M27" s="3" t="s">
        <v>313</v>
      </c>
      <c r="N27" s="3" t="s">
        <v>636</v>
      </c>
      <c r="P27" s="3">
        <v>25</v>
      </c>
      <c r="Q27" s="3" t="s">
        <v>309</v>
      </c>
      <c r="R27" s="133">
        <f>(50-26.02)/(26.02-4.9)</f>
        <v>1.1354166666666667</v>
      </c>
      <c r="S27" s="3" t="s">
        <v>311</v>
      </c>
      <c r="U27" s="140">
        <v>0.1795580110497238</v>
      </c>
      <c r="V27" s="3" t="s">
        <v>316</v>
      </c>
      <c r="W27" s="3">
        <v>-28.2</v>
      </c>
      <c r="Y27" s="3" t="s">
        <v>1029</v>
      </c>
      <c r="AA27" s="3">
        <v>2002</v>
      </c>
      <c r="AB27" s="3">
        <v>125.9</v>
      </c>
      <c r="AC27" s="3">
        <v>5.0999999999999996</v>
      </c>
    </row>
    <row r="28" spans="1:29">
      <c r="A28" s="3" t="s">
        <v>856</v>
      </c>
      <c r="B28" s="9" t="s">
        <v>871</v>
      </c>
      <c r="C28" t="s">
        <v>876</v>
      </c>
      <c r="D28" s="9" t="s">
        <v>949</v>
      </c>
      <c r="F28" s="3" t="s">
        <v>1065</v>
      </c>
      <c r="G28" s="3" t="s">
        <v>756</v>
      </c>
      <c r="H28" s="3" t="s">
        <v>1064</v>
      </c>
      <c r="I28" s="115">
        <v>2001</v>
      </c>
      <c r="J28" s="115">
        <v>8</v>
      </c>
      <c r="K28" s="115">
        <v>1</v>
      </c>
      <c r="L28" s="3">
        <v>2</v>
      </c>
      <c r="M28" s="3" t="s">
        <v>313</v>
      </c>
      <c r="N28" s="3" t="s">
        <v>636</v>
      </c>
      <c r="P28" s="3">
        <v>25</v>
      </c>
      <c r="Q28" s="3" t="s">
        <v>309</v>
      </c>
      <c r="R28" s="133">
        <f>(208.07-149.3)/(149.3-5.84)</f>
        <v>0.40966122961104123</v>
      </c>
      <c r="S28" s="3" t="s">
        <v>311</v>
      </c>
      <c r="U28" s="140">
        <v>6.9298337891857784E-2</v>
      </c>
      <c r="V28" s="3" t="s">
        <v>316</v>
      </c>
      <c r="W28" s="3">
        <v>-27</v>
      </c>
      <c r="Y28" s="3" t="s">
        <v>1029</v>
      </c>
      <c r="AA28" s="3">
        <v>2002</v>
      </c>
      <c r="AB28" s="3">
        <v>128</v>
      </c>
      <c r="AC28" s="3">
        <v>6.5</v>
      </c>
    </row>
    <row r="29" spans="1:29">
      <c r="A29" s="3" t="s">
        <v>856</v>
      </c>
      <c r="B29" s="9" t="s">
        <v>864</v>
      </c>
      <c r="C29" t="s">
        <v>886</v>
      </c>
      <c r="D29" s="9" t="s">
        <v>970</v>
      </c>
      <c r="F29" s="3" t="s">
        <v>1063</v>
      </c>
      <c r="G29" s="3" t="s">
        <v>706</v>
      </c>
      <c r="H29" s="3" t="s">
        <v>1062</v>
      </c>
      <c r="I29" s="115">
        <v>2001</v>
      </c>
      <c r="J29" s="115">
        <v>8</v>
      </c>
      <c r="K29" s="115">
        <v>1</v>
      </c>
      <c r="L29" s="3">
        <v>2</v>
      </c>
      <c r="M29" s="3" t="s">
        <v>313</v>
      </c>
      <c r="N29" s="3" t="s">
        <v>636</v>
      </c>
      <c r="P29" s="3">
        <v>25</v>
      </c>
      <c r="Q29" s="3" t="s">
        <v>309</v>
      </c>
      <c r="R29" s="133">
        <f>(81.15-39.62)/(39.62-6.45)</f>
        <v>1.2520349713596628</v>
      </c>
      <c r="S29" s="3" t="s">
        <v>311</v>
      </c>
      <c r="U29" s="140">
        <v>0.49334265225373441</v>
      </c>
      <c r="V29" s="3" t="s">
        <v>316</v>
      </c>
      <c r="W29" s="3">
        <v>-29.4</v>
      </c>
      <c r="Y29" s="3" t="s">
        <v>1029</v>
      </c>
      <c r="AA29" s="3">
        <v>2002</v>
      </c>
      <c r="AB29" s="3">
        <v>104.2</v>
      </c>
      <c r="AC29" s="3">
        <v>4.9000000000000004</v>
      </c>
    </row>
    <row r="30" spans="1:29">
      <c r="A30" s="3" t="s">
        <v>856</v>
      </c>
      <c r="B30" s="9" t="s">
        <v>864</v>
      </c>
      <c r="C30" t="s">
        <v>886</v>
      </c>
      <c r="D30" s="9" t="s">
        <v>972</v>
      </c>
      <c r="F30" s="3" t="s">
        <v>1061</v>
      </c>
      <c r="G30" s="3" t="s">
        <v>756</v>
      </c>
      <c r="H30" s="3" t="s">
        <v>1060</v>
      </c>
      <c r="I30" s="115">
        <v>2001</v>
      </c>
      <c r="J30" s="115">
        <v>8</v>
      </c>
      <c r="K30" s="115">
        <v>1</v>
      </c>
      <c r="L30" s="3">
        <v>2</v>
      </c>
      <c r="M30" s="3" t="s">
        <v>313</v>
      </c>
      <c r="N30" s="3" t="s">
        <v>636</v>
      </c>
      <c r="P30" s="3">
        <v>25</v>
      </c>
      <c r="Q30" s="3" t="s">
        <v>309</v>
      </c>
      <c r="R30" s="133">
        <f>(117.76-84.07)/(84.07-5.6)</f>
        <v>0.4293360519943929</v>
      </c>
      <c r="S30" s="3" t="s">
        <v>311</v>
      </c>
      <c r="U30" s="140">
        <v>0.10967074488634851</v>
      </c>
      <c r="V30" s="3" t="s">
        <v>316</v>
      </c>
      <c r="W30" s="3">
        <v>-28.9</v>
      </c>
      <c r="Y30" s="3" t="s">
        <v>1029</v>
      </c>
      <c r="AA30" s="3">
        <v>2002</v>
      </c>
      <c r="AB30" s="3">
        <v>98.6</v>
      </c>
      <c r="AC30" s="3">
        <v>4.9000000000000004</v>
      </c>
    </row>
    <row r="31" spans="1:29">
      <c r="A31" s="3" t="s">
        <v>856</v>
      </c>
      <c r="B31" s="9" t="s">
        <v>864</v>
      </c>
      <c r="C31" t="s">
        <v>886</v>
      </c>
      <c r="D31" s="9" t="s">
        <v>970</v>
      </c>
      <c r="F31" s="3" t="s">
        <v>1059</v>
      </c>
      <c r="G31" s="3" t="s">
        <v>706</v>
      </c>
      <c r="H31" s="3" t="s">
        <v>1058</v>
      </c>
      <c r="I31" s="115">
        <v>2001</v>
      </c>
      <c r="J31" s="115">
        <v>8</v>
      </c>
      <c r="K31" s="115">
        <v>1</v>
      </c>
      <c r="L31" s="3">
        <v>2</v>
      </c>
      <c r="M31" s="3" t="s">
        <v>313</v>
      </c>
      <c r="N31" s="3" t="s">
        <v>636</v>
      </c>
      <c r="P31" s="3">
        <v>25</v>
      </c>
      <c r="Q31" s="3" t="s">
        <v>309</v>
      </c>
      <c r="R31" s="133">
        <f>(68.14-37.01)/(37.01-5.76)</f>
        <v>0.99616000000000005</v>
      </c>
      <c r="S31" s="3" t="s">
        <v>311</v>
      </c>
      <c r="U31" s="140">
        <v>0.36594165231517761</v>
      </c>
      <c r="V31" s="3" t="s">
        <v>316</v>
      </c>
      <c r="W31" s="3">
        <v>-29.6</v>
      </c>
      <c r="Y31" s="3" t="s">
        <v>1029</v>
      </c>
      <c r="AA31" s="3">
        <v>2002</v>
      </c>
      <c r="AB31" s="3">
        <v>113.7</v>
      </c>
      <c r="AC31" s="3">
        <v>4.9000000000000004</v>
      </c>
    </row>
    <row r="32" spans="1:29">
      <c r="A32" s="3" t="s">
        <v>856</v>
      </c>
      <c r="B32" s="9" t="s">
        <v>864</v>
      </c>
      <c r="C32" t="s">
        <v>886</v>
      </c>
      <c r="D32" s="9" t="s">
        <v>972</v>
      </c>
      <c r="F32" s="3" t="s">
        <v>1057</v>
      </c>
      <c r="G32" s="3" t="s">
        <v>756</v>
      </c>
      <c r="H32" s="3" t="s">
        <v>1056</v>
      </c>
      <c r="I32" s="115">
        <v>2001</v>
      </c>
      <c r="J32" s="115">
        <v>8</v>
      </c>
      <c r="K32" s="115">
        <v>1</v>
      </c>
      <c r="L32" s="3">
        <v>2</v>
      </c>
      <c r="M32" s="3" t="s">
        <v>313</v>
      </c>
      <c r="N32" s="3" t="s">
        <v>636</v>
      </c>
      <c r="P32" s="3">
        <v>25</v>
      </c>
      <c r="Q32" s="3" t="s">
        <v>309</v>
      </c>
      <c r="R32" s="132">
        <f>(175.77-139.42)/(139.42-5.43)</f>
        <v>0.27128890215687756</v>
      </c>
      <c r="S32" s="3" t="s">
        <v>311</v>
      </c>
      <c r="U32" s="140">
        <v>8.2845998624878917E-2</v>
      </c>
      <c r="V32" s="3" t="s">
        <v>316</v>
      </c>
      <c r="W32" s="3">
        <v>-28.1</v>
      </c>
      <c r="Y32" s="3" t="s">
        <v>1029</v>
      </c>
      <c r="AA32" s="3">
        <v>2002</v>
      </c>
      <c r="AB32" s="3">
        <v>95</v>
      </c>
      <c r="AC32" s="3">
        <v>6.3</v>
      </c>
    </row>
    <row r="33" spans="1:29">
      <c r="A33" s="3" t="s">
        <v>856</v>
      </c>
      <c r="B33" s="9" t="s">
        <v>864</v>
      </c>
      <c r="C33" t="s">
        <v>886</v>
      </c>
      <c r="D33" s="9" t="s">
        <v>970</v>
      </c>
      <c r="F33" s="3" t="s">
        <v>1055</v>
      </c>
      <c r="G33" s="3" t="s">
        <v>706</v>
      </c>
      <c r="H33" s="3" t="s">
        <v>1054</v>
      </c>
      <c r="I33" s="115">
        <v>2001</v>
      </c>
      <c r="J33" s="115">
        <v>8</v>
      </c>
      <c r="K33" s="115">
        <v>1</v>
      </c>
      <c r="L33" s="3">
        <v>2</v>
      </c>
      <c r="M33" s="3" t="s">
        <v>313</v>
      </c>
      <c r="N33" s="3" t="s">
        <v>636</v>
      </c>
      <c r="P33" s="3">
        <v>25</v>
      </c>
      <c r="Q33" s="3" t="s">
        <v>309</v>
      </c>
      <c r="R33" s="133">
        <f>(67.88-36.73)/(36.73-3.67)</f>
        <v>0.94222625529340598</v>
      </c>
      <c r="S33" s="3" t="s">
        <v>311</v>
      </c>
      <c r="U33" s="140">
        <v>0.39193298048474118</v>
      </c>
      <c r="V33" s="3" t="s">
        <v>316</v>
      </c>
      <c r="W33" s="3">
        <v>-29.7</v>
      </c>
      <c r="Y33" s="3" t="s">
        <v>1029</v>
      </c>
      <c r="AA33" s="3">
        <v>2002</v>
      </c>
      <c r="AB33" s="3">
        <v>106.1</v>
      </c>
      <c r="AC33" s="3">
        <v>5.3</v>
      </c>
    </row>
    <row r="34" spans="1:29">
      <c r="A34" s="3" t="s">
        <v>856</v>
      </c>
      <c r="B34" s="9" t="s">
        <v>864</v>
      </c>
      <c r="C34" t="s">
        <v>886</v>
      </c>
      <c r="D34" s="9" t="s">
        <v>972</v>
      </c>
      <c r="F34" s="3" t="s">
        <v>1053</v>
      </c>
      <c r="G34" s="3" t="s">
        <v>756</v>
      </c>
      <c r="H34" s="3" t="s">
        <v>1052</v>
      </c>
      <c r="I34" s="115">
        <v>2001</v>
      </c>
      <c r="J34" s="115">
        <v>8</v>
      </c>
      <c r="K34" s="115">
        <v>1</v>
      </c>
      <c r="L34" s="3">
        <v>2</v>
      </c>
      <c r="M34" s="3" t="s">
        <v>313</v>
      </c>
      <c r="N34" s="3" t="s">
        <v>636</v>
      </c>
      <c r="P34" s="3">
        <v>25</v>
      </c>
      <c r="Q34" s="3" t="s">
        <v>309</v>
      </c>
      <c r="R34" s="133">
        <f>(129.68-98.85)/(98.85-3.16)</f>
        <v>0.32218622635594119</v>
      </c>
      <c r="S34" s="3" t="s">
        <v>311</v>
      </c>
      <c r="U34" s="140">
        <v>4.153209298839227E-2</v>
      </c>
      <c r="V34" s="3" t="s">
        <v>316</v>
      </c>
      <c r="W34" s="3">
        <v>-28.9</v>
      </c>
      <c r="Y34" s="3" t="s">
        <v>1029</v>
      </c>
      <c r="AA34" s="3">
        <v>2002</v>
      </c>
      <c r="AB34" s="3">
        <v>118.5</v>
      </c>
      <c r="AC34" s="3">
        <v>4.3</v>
      </c>
    </row>
    <row r="35" spans="1:29">
      <c r="A35" s="3" t="s">
        <v>856</v>
      </c>
      <c r="B35" s="9" t="s">
        <v>868</v>
      </c>
      <c r="C35" t="s">
        <v>888</v>
      </c>
      <c r="D35" s="9" t="s">
        <v>1001</v>
      </c>
      <c r="F35" s="3" t="s">
        <v>1051</v>
      </c>
      <c r="G35" s="3" t="s">
        <v>756</v>
      </c>
      <c r="H35" s="3" t="s">
        <v>1050</v>
      </c>
      <c r="I35" s="115">
        <v>2001</v>
      </c>
      <c r="J35" s="115">
        <v>8</v>
      </c>
      <c r="K35" s="115">
        <v>1</v>
      </c>
      <c r="L35" s="3">
        <v>2</v>
      </c>
      <c r="M35" s="3" t="s">
        <v>313</v>
      </c>
      <c r="N35" s="3" t="s">
        <v>636</v>
      </c>
      <c r="P35" s="3">
        <v>25</v>
      </c>
      <c r="Q35" s="3" t="s">
        <v>309</v>
      </c>
      <c r="R35" s="133">
        <f>(114.38-82.32)/(82.32-5.4)</f>
        <v>0.41679667186687475</v>
      </c>
      <c r="S35" s="3" t="s">
        <v>311</v>
      </c>
      <c r="U35" s="140">
        <v>4.3188202247191013E-2</v>
      </c>
      <c r="V35" s="3" t="s">
        <v>316</v>
      </c>
      <c r="W35" s="3">
        <v>-29.1</v>
      </c>
      <c r="Y35" s="3" t="s">
        <v>1029</v>
      </c>
      <c r="AA35" s="3">
        <v>2002</v>
      </c>
      <c r="AB35" s="3">
        <v>95.8</v>
      </c>
      <c r="AC35" s="3">
        <v>3.8</v>
      </c>
    </row>
    <row r="36" spans="1:29">
      <c r="A36" s="3" t="s">
        <v>856</v>
      </c>
      <c r="B36" s="9" t="s">
        <v>868</v>
      </c>
      <c r="C36" t="s">
        <v>888</v>
      </c>
      <c r="D36" s="9" t="s">
        <v>1001</v>
      </c>
      <c r="F36" s="3" t="s">
        <v>1049</v>
      </c>
      <c r="G36" s="3" t="s">
        <v>756</v>
      </c>
      <c r="H36" s="3" t="s">
        <v>1048</v>
      </c>
      <c r="I36" s="115">
        <v>2001</v>
      </c>
      <c r="J36" s="115">
        <v>8</v>
      </c>
      <c r="K36" s="115">
        <v>1</v>
      </c>
      <c r="L36" s="3">
        <v>2</v>
      </c>
      <c r="M36" s="3" t="s">
        <v>313</v>
      </c>
      <c r="N36" s="3" t="s">
        <v>636</v>
      </c>
      <c r="P36" s="3">
        <v>25</v>
      </c>
      <c r="Q36" s="3" t="s">
        <v>309</v>
      </c>
      <c r="R36" s="133">
        <f>(120.54-51.75)/(51.75-5.32)</f>
        <v>1.4815851819944004</v>
      </c>
      <c r="S36" s="3" t="s">
        <v>311</v>
      </c>
      <c r="U36" s="140">
        <v>0.116694084315755</v>
      </c>
      <c r="V36" s="3" t="s">
        <v>316</v>
      </c>
      <c r="W36" s="3">
        <v>-29</v>
      </c>
      <c r="Y36" s="3" t="s">
        <v>1029</v>
      </c>
      <c r="AA36" s="3">
        <v>2002</v>
      </c>
      <c r="AB36" s="3">
        <v>110</v>
      </c>
      <c r="AC36" s="3">
        <v>3.1</v>
      </c>
    </row>
    <row r="37" spans="1:29">
      <c r="A37" s="3" t="s">
        <v>856</v>
      </c>
      <c r="B37" s="9" t="s">
        <v>868</v>
      </c>
      <c r="C37" t="s">
        <v>888</v>
      </c>
      <c r="D37" s="9" t="s">
        <v>1001</v>
      </c>
      <c r="F37" s="3" t="s">
        <v>1047</v>
      </c>
      <c r="G37" s="3" t="s">
        <v>756</v>
      </c>
      <c r="H37" s="3" t="s">
        <v>1046</v>
      </c>
      <c r="I37" s="115">
        <v>2001</v>
      </c>
      <c r="J37" s="115">
        <v>8</v>
      </c>
      <c r="K37" s="115">
        <v>1</v>
      </c>
      <c r="L37" s="3">
        <v>2</v>
      </c>
      <c r="M37" s="3" t="s">
        <v>313</v>
      </c>
      <c r="N37" s="3" t="s">
        <v>636</v>
      </c>
      <c r="P37" s="3">
        <v>25</v>
      </c>
      <c r="Q37" s="3" t="s">
        <v>309</v>
      </c>
      <c r="R37" s="133">
        <f>(271.88-161.12)/(161.12-4.64)</f>
        <v>0.70782208588957041</v>
      </c>
      <c r="S37" s="3" t="s">
        <v>311</v>
      </c>
      <c r="U37" s="140">
        <v>3.4897789178611097E-2</v>
      </c>
      <c r="V37" s="3" t="s">
        <v>316</v>
      </c>
      <c r="W37" s="3">
        <v>-28.9</v>
      </c>
      <c r="Y37" s="3" t="s">
        <v>1029</v>
      </c>
      <c r="AA37" s="3">
        <v>2002</v>
      </c>
      <c r="AB37" s="3">
        <v>128.69999999999999</v>
      </c>
      <c r="AC37" s="3">
        <v>5</v>
      </c>
    </row>
    <row r="38" spans="1:29">
      <c r="A38" s="3" t="s">
        <v>856</v>
      </c>
      <c r="B38" s="9" t="s">
        <v>869</v>
      </c>
      <c r="C38" t="s">
        <v>892</v>
      </c>
      <c r="D38" s="9" t="s">
        <v>1018</v>
      </c>
      <c r="F38" s="3" t="s">
        <v>1045</v>
      </c>
      <c r="G38" s="3" t="s">
        <v>756</v>
      </c>
      <c r="H38" s="3" t="s">
        <v>1044</v>
      </c>
      <c r="I38" s="115">
        <v>2001</v>
      </c>
      <c r="J38" s="115">
        <v>8</v>
      </c>
      <c r="K38" s="115">
        <v>1</v>
      </c>
      <c r="L38" s="3">
        <v>2</v>
      </c>
      <c r="M38" s="3" t="s">
        <v>313</v>
      </c>
      <c r="N38" s="3" t="s">
        <v>636</v>
      </c>
      <c r="P38" s="3">
        <v>25</v>
      </c>
      <c r="Q38" s="3" t="s">
        <v>309</v>
      </c>
      <c r="R38" s="132">
        <f>(177.86-151.86)/(151.86-5.17)</f>
        <v>0.17724452927943279</v>
      </c>
      <c r="S38" s="3" t="s">
        <v>311</v>
      </c>
      <c r="U38" s="140">
        <v>6.585743801652894E-3</v>
      </c>
      <c r="V38" s="3" t="s">
        <v>316</v>
      </c>
      <c r="W38" s="3">
        <v>-28.5</v>
      </c>
      <c r="Y38" s="3" t="s">
        <v>1029</v>
      </c>
      <c r="AA38" s="3">
        <v>2002</v>
      </c>
      <c r="AB38" s="3">
        <v>114.2</v>
      </c>
      <c r="AC38" s="3">
        <v>7</v>
      </c>
    </row>
    <row r="39" spans="1:29">
      <c r="A39" s="3" t="s">
        <v>856</v>
      </c>
      <c r="B39" s="9" t="s">
        <v>869</v>
      </c>
      <c r="C39" t="s">
        <v>892</v>
      </c>
      <c r="D39" s="9" t="s">
        <v>1018</v>
      </c>
      <c r="F39" s="3" t="s">
        <v>1043</v>
      </c>
      <c r="G39" s="3" t="s">
        <v>756</v>
      </c>
      <c r="H39" s="3" t="s">
        <v>1042</v>
      </c>
      <c r="I39" s="115">
        <v>2001</v>
      </c>
      <c r="J39" s="115">
        <v>8</v>
      </c>
      <c r="K39" s="115">
        <v>1</v>
      </c>
      <c r="L39" s="3">
        <v>2</v>
      </c>
      <c r="M39" s="3" t="s">
        <v>313</v>
      </c>
      <c r="N39" s="3" t="s">
        <v>636</v>
      </c>
      <c r="P39" s="3">
        <v>25</v>
      </c>
      <c r="Q39" s="3" t="s">
        <v>309</v>
      </c>
      <c r="R39" s="132">
        <f>(82.04-68.43)/(68.43-4.8)</f>
        <v>0.21389281785321385</v>
      </c>
      <c r="S39" s="3" t="s">
        <v>311</v>
      </c>
      <c r="U39" s="140">
        <v>1.1020151133501261E-2</v>
      </c>
      <c r="V39" s="3" t="s">
        <v>316</v>
      </c>
      <c r="W39" s="3">
        <v>-28.6</v>
      </c>
      <c r="Y39" s="3" t="s">
        <v>1029</v>
      </c>
      <c r="AA39" s="3">
        <v>2002</v>
      </c>
      <c r="AB39" s="3">
        <v>191.6</v>
      </c>
      <c r="AC39" s="3">
        <v>4.3</v>
      </c>
    </row>
    <row r="40" spans="1:29">
      <c r="A40" s="3" t="s">
        <v>856</v>
      </c>
      <c r="B40" s="9" t="s">
        <v>869</v>
      </c>
      <c r="C40" t="s">
        <v>892</v>
      </c>
      <c r="D40" s="9" t="s">
        <v>1018</v>
      </c>
      <c r="F40" s="3" t="s">
        <v>1041</v>
      </c>
      <c r="G40" s="3" t="s">
        <v>756</v>
      </c>
      <c r="I40" s="115">
        <v>2001</v>
      </c>
      <c r="J40" s="115">
        <v>8</v>
      </c>
      <c r="K40" s="115">
        <v>1</v>
      </c>
      <c r="L40" s="3">
        <v>2</v>
      </c>
      <c r="M40" s="3" t="s">
        <v>313</v>
      </c>
      <c r="N40" s="3" t="s">
        <v>636</v>
      </c>
      <c r="P40" s="3">
        <v>25</v>
      </c>
      <c r="Q40" s="3" t="s">
        <v>309</v>
      </c>
      <c r="R40" s="132">
        <f>(171.5-140.25)/(140.25-2.91)</f>
        <v>0.22753749817970001</v>
      </c>
      <c r="S40" s="3" t="s">
        <v>311</v>
      </c>
      <c r="U40" s="140">
        <v>1.4229303471061315E-2</v>
      </c>
      <c r="V40" s="3" t="s">
        <v>316</v>
      </c>
      <c r="W40" s="3">
        <v>-27.5</v>
      </c>
      <c r="Y40" s="3" t="s">
        <v>1029</v>
      </c>
      <c r="AA40" s="3">
        <v>2002</v>
      </c>
      <c r="AB40" s="3">
        <v>84.1</v>
      </c>
      <c r="AC40" s="3">
        <v>2.8</v>
      </c>
    </row>
    <row r="41" spans="1:29">
      <c r="A41" s="3" t="s">
        <v>856</v>
      </c>
      <c r="B41" s="9" t="s">
        <v>866</v>
      </c>
      <c r="C41" t="s">
        <v>882</v>
      </c>
      <c r="D41" s="9" t="s">
        <v>908</v>
      </c>
      <c r="F41" s="3" t="s">
        <v>1040</v>
      </c>
      <c r="G41" s="3" t="s">
        <v>706</v>
      </c>
      <c r="I41" s="115">
        <v>2003</v>
      </c>
      <c r="J41" s="115">
        <v>7</v>
      </c>
      <c r="K41" s="115">
        <v>14</v>
      </c>
      <c r="L41" s="3">
        <v>2</v>
      </c>
      <c r="M41" s="3" t="s">
        <v>313</v>
      </c>
      <c r="N41" s="3" t="s">
        <v>636</v>
      </c>
      <c r="P41" s="3">
        <v>25</v>
      </c>
      <c r="Q41" s="3" t="s">
        <v>309</v>
      </c>
      <c r="Y41" s="3" t="s">
        <v>1029</v>
      </c>
      <c r="AA41" s="3">
        <v>2003</v>
      </c>
      <c r="AB41" s="132">
        <v>145.31716389717212</v>
      </c>
    </row>
    <row r="42" spans="1:29">
      <c r="A42" s="3" t="s">
        <v>856</v>
      </c>
      <c r="B42" s="9" t="s">
        <v>866</v>
      </c>
      <c r="C42" t="s">
        <v>882</v>
      </c>
      <c r="D42" s="9" t="s">
        <v>913</v>
      </c>
      <c r="F42" s="3" t="s">
        <v>1039</v>
      </c>
      <c r="G42" s="3" t="s">
        <v>756</v>
      </c>
      <c r="I42" s="115">
        <v>2003</v>
      </c>
      <c r="J42" s="115">
        <v>7</v>
      </c>
      <c r="K42" s="115">
        <v>14</v>
      </c>
      <c r="L42" s="3">
        <v>2</v>
      </c>
      <c r="M42" s="3" t="s">
        <v>313</v>
      </c>
      <c r="N42" s="3" t="s">
        <v>636</v>
      </c>
      <c r="P42" s="3">
        <v>25</v>
      </c>
      <c r="Q42" s="3" t="s">
        <v>309</v>
      </c>
      <c r="Y42" s="3" t="s">
        <v>1029</v>
      </c>
      <c r="AA42" s="3">
        <v>2003</v>
      </c>
      <c r="AB42" s="132">
        <v>197.78314787785237</v>
      </c>
    </row>
    <row r="43" spans="1:29">
      <c r="A43" s="3" t="s">
        <v>856</v>
      </c>
      <c r="B43" s="9" t="s">
        <v>866</v>
      </c>
      <c r="C43" t="s">
        <v>882</v>
      </c>
      <c r="D43" s="9" t="s">
        <v>908</v>
      </c>
      <c r="F43" s="3" t="s">
        <v>1038</v>
      </c>
      <c r="G43" s="3" t="s">
        <v>706</v>
      </c>
      <c r="I43" s="115">
        <v>2003</v>
      </c>
      <c r="J43" s="115">
        <v>7</v>
      </c>
      <c r="K43" s="115">
        <v>14</v>
      </c>
      <c r="L43" s="3">
        <v>2</v>
      </c>
      <c r="M43" s="3" t="s">
        <v>313</v>
      </c>
      <c r="N43" s="3" t="s">
        <v>636</v>
      </c>
      <c r="P43" s="3">
        <v>25</v>
      </c>
      <c r="Q43" s="3" t="s">
        <v>309</v>
      </c>
      <c r="Y43" s="3" t="s">
        <v>1029</v>
      </c>
      <c r="AA43" s="3">
        <v>2003</v>
      </c>
      <c r="AB43" s="132">
        <v>135.26144811136589</v>
      </c>
    </row>
    <row r="44" spans="1:29">
      <c r="A44" s="3" t="s">
        <v>856</v>
      </c>
      <c r="B44" s="9" t="s">
        <v>866</v>
      </c>
      <c r="C44" t="s">
        <v>882</v>
      </c>
      <c r="D44" s="9" t="s">
        <v>913</v>
      </c>
      <c r="F44" s="3" t="s">
        <v>1037</v>
      </c>
      <c r="G44" s="3" t="s">
        <v>756</v>
      </c>
      <c r="I44" s="115">
        <v>2003</v>
      </c>
      <c r="J44" s="115">
        <v>7</v>
      </c>
      <c r="K44" s="115">
        <v>14</v>
      </c>
      <c r="L44" s="3">
        <v>2</v>
      </c>
      <c r="M44" s="3" t="s">
        <v>313</v>
      </c>
      <c r="N44" s="3" t="s">
        <v>636</v>
      </c>
      <c r="P44" s="3">
        <v>25</v>
      </c>
      <c r="Q44" s="3" t="s">
        <v>309</v>
      </c>
      <c r="Y44" s="3" t="s">
        <v>1029</v>
      </c>
      <c r="AA44" s="3">
        <v>2003</v>
      </c>
      <c r="AB44" s="132">
        <v>106.72223299291785</v>
      </c>
    </row>
    <row r="45" spans="1:29">
      <c r="A45" s="3" t="s">
        <v>856</v>
      </c>
      <c r="B45" s="9" t="s">
        <v>866</v>
      </c>
      <c r="C45" t="s">
        <v>882</v>
      </c>
      <c r="D45" s="9" t="s">
        <v>908</v>
      </c>
      <c r="F45" s="3" t="s">
        <v>1036</v>
      </c>
      <c r="G45" s="3" t="s">
        <v>758</v>
      </c>
      <c r="I45" s="115">
        <v>2003</v>
      </c>
      <c r="J45" s="115">
        <v>7</v>
      </c>
      <c r="K45" s="115">
        <v>14</v>
      </c>
      <c r="L45" s="3">
        <v>2</v>
      </c>
      <c r="M45" s="3" t="s">
        <v>313</v>
      </c>
      <c r="N45" s="3" t="s">
        <v>636</v>
      </c>
      <c r="P45" s="3">
        <v>25</v>
      </c>
      <c r="Q45" s="3" t="s">
        <v>309</v>
      </c>
      <c r="Y45" s="3" t="s">
        <v>1029</v>
      </c>
      <c r="AA45" s="3">
        <v>2003</v>
      </c>
      <c r="AB45" s="132">
        <v>87.788127097995357</v>
      </c>
    </row>
    <row r="46" spans="1:29">
      <c r="A46" s="3" t="s">
        <v>856</v>
      </c>
      <c r="B46" s="9" t="s">
        <v>866</v>
      </c>
      <c r="C46" t="s">
        <v>882</v>
      </c>
      <c r="D46" s="9" t="s">
        <v>913</v>
      </c>
      <c r="F46" s="3" t="s">
        <v>1035</v>
      </c>
      <c r="G46" s="3" t="s">
        <v>758</v>
      </c>
      <c r="I46" s="115">
        <v>2003</v>
      </c>
      <c r="J46" s="115">
        <v>7</v>
      </c>
      <c r="K46" s="115">
        <v>14</v>
      </c>
      <c r="L46" s="3">
        <v>2</v>
      </c>
      <c r="M46" s="3" t="s">
        <v>313</v>
      </c>
      <c r="N46" s="3" t="s">
        <v>636</v>
      </c>
      <c r="P46" s="3">
        <v>25</v>
      </c>
      <c r="Q46" s="3" t="s">
        <v>309</v>
      </c>
      <c r="Y46" s="3" t="s">
        <v>1029</v>
      </c>
      <c r="AA46" s="3">
        <v>2003</v>
      </c>
      <c r="AB46" s="132">
        <v>85.226738563299222</v>
      </c>
    </row>
    <row r="47" spans="1:29">
      <c r="A47" s="3" t="s">
        <v>856</v>
      </c>
      <c r="B47" s="9" t="s">
        <v>864</v>
      </c>
      <c r="C47" t="s">
        <v>884</v>
      </c>
      <c r="D47" s="9" t="s">
        <v>958</v>
      </c>
      <c r="F47" s="3" t="s">
        <v>1034</v>
      </c>
      <c r="G47" s="3" t="s">
        <v>706</v>
      </c>
      <c r="I47" s="115">
        <v>2003</v>
      </c>
      <c r="J47" s="115">
        <v>7</v>
      </c>
      <c r="K47" s="115">
        <v>14</v>
      </c>
      <c r="L47" s="3">
        <v>2</v>
      </c>
      <c r="M47" s="3" t="s">
        <v>313</v>
      </c>
      <c r="N47" s="3" t="s">
        <v>636</v>
      </c>
      <c r="P47" s="3">
        <v>25</v>
      </c>
      <c r="Q47" s="3" t="s">
        <v>309</v>
      </c>
      <c r="Y47" s="3" t="s">
        <v>1029</v>
      </c>
      <c r="AA47" s="3">
        <v>2003</v>
      </c>
      <c r="AB47" s="3">
        <v>83.1</v>
      </c>
    </row>
    <row r="48" spans="1:29">
      <c r="A48" s="3" t="s">
        <v>856</v>
      </c>
      <c r="B48" s="9" t="s">
        <v>864</v>
      </c>
      <c r="C48" t="s">
        <v>884</v>
      </c>
      <c r="D48" s="9" t="s">
        <v>962</v>
      </c>
      <c r="F48" s="3" t="s">
        <v>1033</v>
      </c>
      <c r="G48" s="3" t="s">
        <v>706</v>
      </c>
      <c r="I48" s="115">
        <v>2003</v>
      </c>
      <c r="J48" s="115">
        <v>7</v>
      </c>
      <c r="K48" s="115">
        <v>14</v>
      </c>
      <c r="L48" s="3">
        <v>2</v>
      </c>
      <c r="M48" s="3" t="s">
        <v>313</v>
      </c>
      <c r="N48" s="3" t="s">
        <v>636</v>
      </c>
      <c r="P48" s="3">
        <v>25</v>
      </c>
      <c r="Q48" s="3" t="s">
        <v>309</v>
      </c>
      <c r="Y48" s="3" t="s">
        <v>1029</v>
      </c>
      <c r="AA48" s="3">
        <v>2003</v>
      </c>
      <c r="AB48" s="3">
        <v>147.19999999999999</v>
      </c>
    </row>
    <row r="49" spans="1:28">
      <c r="A49" s="3" t="s">
        <v>856</v>
      </c>
      <c r="B49" s="9" t="s">
        <v>864</v>
      </c>
      <c r="C49" t="s">
        <v>884</v>
      </c>
      <c r="D49" s="9" t="s">
        <v>966</v>
      </c>
      <c r="F49" s="3" t="s">
        <v>1032</v>
      </c>
      <c r="G49" s="3" t="s">
        <v>756</v>
      </c>
      <c r="I49" s="115">
        <v>2003</v>
      </c>
      <c r="J49" s="115">
        <v>7</v>
      </c>
      <c r="K49" s="115">
        <v>14</v>
      </c>
      <c r="L49" s="3">
        <v>2</v>
      </c>
      <c r="M49" s="3" t="s">
        <v>313</v>
      </c>
      <c r="N49" s="3" t="s">
        <v>636</v>
      </c>
      <c r="P49" s="3">
        <v>25</v>
      </c>
      <c r="Q49" s="3" t="s">
        <v>309</v>
      </c>
      <c r="Y49" s="3" t="s">
        <v>1029</v>
      </c>
      <c r="AA49" s="3">
        <v>2003</v>
      </c>
      <c r="AB49" s="3">
        <v>65.7</v>
      </c>
    </row>
    <row r="50" spans="1:28">
      <c r="A50" s="3" t="s">
        <v>856</v>
      </c>
      <c r="B50" s="9" t="s">
        <v>864</v>
      </c>
      <c r="C50" t="s">
        <v>884</v>
      </c>
      <c r="D50" s="9" t="s">
        <v>966</v>
      </c>
      <c r="F50" s="3" t="s">
        <v>1031</v>
      </c>
      <c r="G50" s="3" t="s">
        <v>756</v>
      </c>
      <c r="I50" s="115">
        <v>2003</v>
      </c>
      <c r="J50" s="115">
        <v>7</v>
      </c>
      <c r="K50" s="115">
        <v>14</v>
      </c>
      <c r="L50" s="3">
        <v>2</v>
      </c>
      <c r="M50" s="3" t="s">
        <v>313</v>
      </c>
      <c r="N50" s="3" t="s">
        <v>636</v>
      </c>
      <c r="P50" s="3">
        <v>25</v>
      </c>
      <c r="Q50" s="3" t="s">
        <v>309</v>
      </c>
      <c r="Y50" s="3" t="s">
        <v>1029</v>
      </c>
      <c r="AA50" s="3">
        <v>2003</v>
      </c>
      <c r="AB50" s="3">
        <v>110.9</v>
      </c>
    </row>
    <row r="51" spans="1:28">
      <c r="A51" s="3" t="s">
        <v>856</v>
      </c>
      <c r="B51" s="9" t="s">
        <v>864</v>
      </c>
      <c r="C51" t="s">
        <v>884</v>
      </c>
      <c r="D51" s="9" t="s">
        <v>958</v>
      </c>
      <c r="F51" s="3" t="s">
        <v>1030</v>
      </c>
      <c r="G51" s="3" t="s">
        <v>706</v>
      </c>
      <c r="I51" s="115">
        <v>2003</v>
      </c>
      <c r="J51" s="115">
        <v>7</v>
      </c>
      <c r="K51" s="115">
        <v>14</v>
      </c>
      <c r="L51" s="3">
        <v>2</v>
      </c>
      <c r="M51" s="3" t="s">
        <v>313</v>
      </c>
      <c r="N51" s="3" t="s">
        <v>636</v>
      </c>
      <c r="P51" s="3">
        <v>25</v>
      </c>
      <c r="Q51" s="3" t="s">
        <v>309</v>
      </c>
      <c r="Y51" s="3" t="s">
        <v>1029</v>
      </c>
      <c r="AA51" s="3">
        <v>2003</v>
      </c>
      <c r="AB51" s="3">
        <v>88.9</v>
      </c>
    </row>
    <row r="52" spans="1:28">
      <c r="B52" s="9"/>
    </row>
    <row r="53" spans="1:28">
      <c r="B53" s="9"/>
    </row>
    <row r="54" spans="1:28">
      <c r="B54" s="9"/>
    </row>
    <row r="55" spans="1:28">
      <c r="B55" s="9"/>
    </row>
    <row r="56" spans="1:28">
      <c r="B56" s="9"/>
    </row>
    <row r="57" spans="1:28">
      <c r="B57" s="9"/>
    </row>
    <row r="58" spans="1:28">
      <c r="B58" s="9"/>
    </row>
    <row r="59" spans="1:28">
      <c r="B59" s="9"/>
    </row>
    <row r="60" spans="1:28">
      <c r="B60" s="9"/>
    </row>
    <row r="61" spans="1:28">
      <c r="B61" s="9"/>
    </row>
    <row r="62" spans="1:28">
      <c r="B62" s="9"/>
    </row>
    <row r="63" spans="1:28">
      <c r="B63" s="9"/>
    </row>
    <row r="64" spans="1:28">
      <c r="B64" s="9"/>
    </row>
    <row r="65" spans="2:2">
      <c r="B65" s="9"/>
    </row>
    <row r="66" spans="2:2">
      <c r="B66" s="9"/>
    </row>
    <row r="67" spans="2:2">
      <c r="B67" s="9"/>
    </row>
    <row r="68" spans="2:2">
      <c r="B68" s="9"/>
    </row>
    <row r="69" spans="2:2">
      <c r="B69" s="9"/>
    </row>
    <row r="70" spans="2:2">
      <c r="B70" s="9"/>
    </row>
    <row r="71" spans="2:2">
      <c r="B71" s="9"/>
    </row>
    <row r="72" spans="2:2">
      <c r="B72" s="9"/>
    </row>
    <row r="73" spans="2:2">
      <c r="B73" s="9"/>
    </row>
    <row r="74" spans="2:2">
      <c r="B74" s="9"/>
    </row>
    <row r="75" spans="2:2">
      <c r="B75" s="9"/>
    </row>
    <row r="76" spans="2:2">
      <c r="B76" s="9"/>
    </row>
    <row r="77" spans="2:2">
      <c r="B77" s="9"/>
    </row>
    <row r="78" spans="2:2">
      <c r="B78" s="9"/>
    </row>
    <row r="79" spans="2:2">
      <c r="B79" s="9"/>
    </row>
    <row r="80" spans="2:2">
      <c r="B80" s="9"/>
    </row>
    <row r="81" spans="2:2">
      <c r="B81" s="9"/>
    </row>
    <row r="82" spans="2:2">
      <c r="B82" s="9"/>
    </row>
    <row r="83" spans="2:2">
      <c r="B83" s="9"/>
    </row>
    <row r="84" spans="2:2">
      <c r="B84" s="9"/>
    </row>
    <row r="85" spans="2:2">
      <c r="B85" s="9"/>
    </row>
    <row r="86" spans="2:2">
      <c r="B86" s="9"/>
    </row>
    <row r="87" spans="2:2">
      <c r="B87" s="9"/>
    </row>
    <row r="88" spans="2:2">
      <c r="B88" s="9"/>
    </row>
    <row r="89" spans="2:2">
      <c r="B89" s="9"/>
    </row>
    <row r="90" spans="2:2">
      <c r="B90" s="9"/>
    </row>
    <row r="91" spans="2:2">
      <c r="B91" s="9"/>
    </row>
    <row r="92" spans="2:2">
      <c r="B92" s="9"/>
    </row>
    <row r="93" spans="2:2">
      <c r="B93" s="9"/>
    </row>
    <row r="94" spans="2:2">
      <c r="B94" s="9"/>
    </row>
    <row r="95" spans="2:2">
      <c r="B95" s="9"/>
    </row>
    <row r="96" spans="2:2">
      <c r="B96" s="9"/>
    </row>
    <row r="97" spans="2:2">
      <c r="B97" s="9"/>
    </row>
    <row r="98" spans="2:2">
      <c r="B98" s="9"/>
    </row>
    <row r="99" spans="2:2">
      <c r="B99" s="9"/>
    </row>
    <row r="100" spans="2:2">
      <c r="B100" s="9"/>
    </row>
    <row r="101" spans="2:2">
      <c r="B101" s="9"/>
    </row>
    <row r="102" spans="2:2">
      <c r="B102" s="9"/>
    </row>
    <row r="103" spans="2:2">
      <c r="B103" s="9"/>
    </row>
    <row r="104" spans="2:2">
      <c r="B104" s="9"/>
    </row>
    <row r="105" spans="2:2">
      <c r="B105" s="9"/>
    </row>
    <row r="106" spans="2:2">
      <c r="B106" s="9"/>
    </row>
    <row r="107" spans="2:2">
      <c r="B107" s="9"/>
    </row>
    <row r="108" spans="2:2">
      <c r="B108" s="9"/>
    </row>
    <row r="109" spans="2:2">
      <c r="B109" s="9"/>
    </row>
    <row r="110" spans="2:2">
      <c r="B110" s="9"/>
    </row>
    <row r="111" spans="2:2">
      <c r="B111" s="9"/>
    </row>
    <row r="112" spans="2:2">
      <c r="B112" s="9"/>
    </row>
    <row r="113" spans="2:2">
      <c r="B113" s="9"/>
    </row>
    <row r="114" spans="2:2">
      <c r="B114" s="9"/>
    </row>
    <row r="115" spans="2:2">
      <c r="B115" s="9"/>
    </row>
    <row r="116" spans="2:2">
      <c r="B116" s="9"/>
    </row>
    <row r="117" spans="2:2">
      <c r="B117" s="9"/>
    </row>
    <row r="118" spans="2:2">
      <c r="B118" s="9"/>
    </row>
    <row r="119" spans="2:2">
      <c r="B119" s="9"/>
    </row>
    <row r="120" spans="2:2">
      <c r="B120" s="9"/>
    </row>
    <row r="121" spans="2:2">
      <c r="B121" s="9"/>
    </row>
    <row r="122" spans="2:2">
      <c r="B122" s="9"/>
    </row>
    <row r="123" spans="2:2">
      <c r="B123" s="9"/>
    </row>
    <row r="124" spans="2:2">
      <c r="B124" s="9"/>
    </row>
    <row r="125" spans="2:2">
      <c r="B125" s="9"/>
    </row>
    <row r="126" spans="2:2">
      <c r="B126" s="9"/>
    </row>
    <row r="127" spans="2:2">
      <c r="B127" s="9"/>
    </row>
    <row r="128" spans="2:2">
      <c r="B128" s="9"/>
    </row>
    <row r="129" spans="2:2">
      <c r="B129" s="9"/>
    </row>
    <row r="130" spans="2:2">
      <c r="B130" s="9"/>
    </row>
    <row r="131" spans="2:2">
      <c r="B131" s="9"/>
    </row>
    <row r="132" spans="2:2">
      <c r="B132" s="9"/>
    </row>
    <row r="133" spans="2:2">
      <c r="B133" s="9"/>
    </row>
    <row r="134" spans="2:2">
      <c r="B134" s="9"/>
    </row>
    <row r="135" spans="2:2">
      <c r="B135" s="9"/>
    </row>
    <row r="136" spans="2:2">
      <c r="B136" s="9"/>
    </row>
    <row r="137" spans="2:2">
      <c r="B137" s="9"/>
    </row>
    <row r="138" spans="2:2">
      <c r="B138" s="9"/>
    </row>
    <row r="139" spans="2:2">
      <c r="B139" s="9"/>
    </row>
    <row r="140" spans="2:2">
      <c r="B140" s="9"/>
    </row>
    <row r="141" spans="2:2">
      <c r="B141" s="9"/>
    </row>
    <row r="142" spans="2:2">
      <c r="B142" s="9"/>
    </row>
    <row r="143" spans="2:2">
      <c r="B143" s="9"/>
    </row>
    <row r="144" spans="2:2">
      <c r="B144" s="9"/>
    </row>
    <row r="145" spans="2:2">
      <c r="B145" s="9"/>
    </row>
    <row r="146" spans="2:2">
      <c r="B146" s="9"/>
    </row>
    <row r="147" spans="2:2">
      <c r="B147" s="9"/>
    </row>
    <row r="148" spans="2:2">
      <c r="B148" s="9"/>
    </row>
    <row r="149" spans="2:2">
      <c r="B149" s="9"/>
    </row>
    <row r="150" spans="2:2">
      <c r="B150" s="9"/>
    </row>
    <row r="151" spans="2:2">
      <c r="B151" s="9"/>
    </row>
  </sheetData>
  <phoneticPr fontId="25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5000000}">
          <x14:formula1>
            <xm:f>'controlled vocabulary'!$AM$4:$AM$5</xm:f>
          </x14:formula1>
          <xm:sqref>V4:V1048576</xm:sqref>
        </x14:dataValidation>
        <x14:dataValidation type="list" allowBlank="1" showInputMessage="1" showErrorMessage="1" xr:uid="{00000000-0002-0000-0700-000006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B4:B151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D1" workbookViewId="0">
      <selection activeCell="AO23" sqref="AO23"/>
    </sheetView>
  </sheetViews>
  <sheetFormatPr defaultColWidth="15.1796875" defaultRowHeight="15" customHeight="1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8.6328125" bestFit="1" customWidth="1"/>
    <col min="6" max="6" width="14.6328125" bestFit="1" customWidth="1"/>
    <col min="7" max="7" width="14.36328125" customWidth="1"/>
    <col min="8" max="8" width="13.453125" customWidth="1"/>
    <col min="9" max="9" width="12.6328125" customWidth="1"/>
    <col min="10" max="10" width="11.1796875" customWidth="1"/>
    <col min="11" max="12" width="10.1796875" customWidth="1"/>
    <col min="13" max="13" width="14.81640625" customWidth="1"/>
    <col min="14" max="14" width="10.1796875" customWidth="1"/>
    <col min="15" max="15" width="19.6328125" customWidth="1"/>
    <col min="16" max="16" width="10.1796875" customWidth="1"/>
    <col min="17" max="17" width="15.36328125" bestFit="1" customWidth="1"/>
    <col min="18" max="21" width="10.1796875" customWidth="1"/>
    <col min="22" max="23" width="13.6328125" customWidth="1"/>
    <col min="24" max="24" width="23.1796875" customWidth="1"/>
    <col min="25" max="25" width="12" bestFit="1" customWidth="1"/>
    <col min="26" max="26" width="7.81640625" bestFit="1" customWidth="1"/>
    <col min="27" max="27" width="9.6328125" bestFit="1" customWidth="1"/>
    <col min="28" max="28" width="10.453125" bestFit="1" customWidth="1"/>
    <col min="29" max="31" width="10.453125" customWidth="1"/>
    <col min="32" max="32" width="15.36328125" bestFit="1" customWidth="1"/>
    <col min="33" max="33" width="17.81640625" bestFit="1" customWidth="1"/>
    <col min="34" max="34" width="13.453125" bestFit="1" customWidth="1"/>
    <col min="35" max="35" width="20.36328125" bestFit="1" customWidth="1"/>
    <col min="36" max="36" width="14.36328125" bestFit="1" customWidth="1"/>
    <col min="37" max="37" width="15.453125" customWidth="1"/>
    <col min="38" max="39" width="23.1796875" customWidth="1"/>
    <col min="40" max="40" width="16.1796875" bestFit="1" customWidth="1"/>
    <col min="41" max="41" width="12.6328125" bestFit="1" customWidth="1"/>
    <col min="42" max="42" width="16.6328125" bestFit="1" customWidth="1"/>
    <col min="43" max="43" width="18.81640625" bestFit="1" customWidth="1"/>
    <col min="44" max="44" width="18.81640625" customWidth="1"/>
    <col min="45" max="45" width="24.36328125" bestFit="1" customWidth="1"/>
    <col min="46" max="49" width="13.1796875" customWidth="1"/>
  </cols>
  <sheetData>
    <row r="1" spans="1:45" s="73" customFormat="1" ht="15" customHeight="1">
      <c r="A1" s="72" t="s">
        <v>159</v>
      </c>
      <c r="B1" s="72" t="s">
        <v>160</v>
      </c>
      <c r="C1" s="72"/>
      <c r="D1" s="74"/>
      <c r="E1" s="74"/>
      <c r="F1" s="74"/>
      <c r="G1" s="74"/>
      <c r="H1" s="74"/>
      <c r="I1" s="74"/>
      <c r="J1" s="74"/>
      <c r="L1" s="75"/>
      <c r="M1" s="72" t="s">
        <v>630</v>
      </c>
      <c r="N1" s="75"/>
      <c r="O1" s="75"/>
      <c r="P1" s="75"/>
      <c r="Q1" s="75"/>
      <c r="R1" s="75"/>
      <c r="S1" s="75"/>
      <c r="T1" s="75"/>
      <c r="U1" s="75"/>
      <c r="V1" s="72" t="s">
        <v>161</v>
      </c>
      <c r="W1" s="75"/>
      <c r="X1" s="74"/>
      <c r="Y1" s="74"/>
      <c r="Z1" s="74"/>
      <c r="AA1" s="74"/>
      <c r="AB1" s="74"/>
      <c r="AC1" s="72" t="s">
        <v>631</v>
      </c>
      <c r="AD1" s="74"/>
      <c r="AE1" s="74"/>
      <c r="AF1" s="74"/>
      <c r="AG1" s="74"/>
      <c r="AH1" s="72" t="s">
        <v>623</v>
      </c>
      <c r="AI1" s="75"/>
      <c r="AJ1" s="74"/>
      <c r="AL1" s="74"/>
      <c r="AM1" s="74"/>
      <c r="AN1" s="72" t="s">
        <v>162</v>
      </c>
      <c r="AP1" s="74"/>
      <c r="AQ1" s="74"/>
      <c r="AR1" s="74"/>
      <c r="AS1" s="74"/>
    </row>
    <row r="2" spans="1:45" s="73" customFormat="1" ht="15" customHeight="1">
      <c r="A2" s="76" t="s">
        <v>433</v>
      </c>
      <c r="B2" s="76" t="s">
        <v>481</v>
      </c>
      <c r="C2" s="76" t="s">
        <v>463</v>
      </c>
      <c r="D2" s="76" t="s">
        <v>484</v>
      </c>
      <c r="E2" s="25" t="s">
        <v>823</v>
      </c>
      <c r="F2" s="76" t="s">
        <v>673</v>
      </c>
      <c r="G2" s="76" t="s">
        <v>472</v>
      </c>
      <c r="H2" s="76" t="s">
        <v>485</v>
      </c>
      <c r="I2" s="76" t="s">
        <v>477</v>
      </c>
      <c r="J2" s="76" t="s">
        <v>478</v>
      </c>
      <c r="K2" s="76" t="s">
        <v>480</v>
      </c>
      <c r="L2" s="76" t="s">
        <v>799</v>
      </c>
      <c r="M2" s="76" t="s">
        <v>435</v>
      </c>
      <c r="N2" s="76" t="s">
        <v>437</v>
      </c>
      <c r="O2" s="76" t="s">
        <v>438</v>
      </c>
      <c r="P2" s="76" t="s">
        <v>657</v>
      </c>
      <c r="Q2" s="76" t="s">
        <v>648</v>
      </c>
      <c r="R2" s="76" t="s">
        <v>686</v>
      </c>
      <c r="S2" s="76" t="s">
        <v>440</v>
      </c>
      <c r="T2" s="76" t="s">
        <v>441</v>
      </c>
      <c r="U2" s="76" t="s">
        <v>447</v>
      </c>
      <c r="V2" s="76" t="s">
        <v>506</v>
      </c>
      <c r="W2" s="77" t="s">
        <v>511</v>
      </c>
      <c r="X2" s="76" t="s">
        <v>538</v>
      </c>
      <c r="Y2" s="76" t="s">
        <v>490</v>
      </c>
      <c r="Z2" s="76" t="s">
        <v>494</v>
      </c>
      <c r="AA2" s="76" t="s">
        <v>497</v>
      </c>
      <c r="AB2" s="76" t="s">
        <v>576</v>
      </c>
      <c r="AC2" s="76" t="s">
        <v>333</v>
      </c>
      <c r="AD2" s="76" t="s">
        <v>334</v>
      </c>
      <c r="AE2" s="76" t="s">
        <v>335</v>
      </c>
      <c r="AF2" s="76" t="s">
        <v>659</v>
      </c>
      <c r="AG2" s="76" t="s">
        <v>360</v>
      </c>
      <c r="AH2" s="76" t="s">
        <v>701</v>
      </c>
      <c r="AI2" s="76" t="s">
        <v>752</v>
      </c>
      <c r="AJ2" s="76" t="s">
        <v>704</v>
      </c>
      <c r="AK2" s="76" t="s">
        <v>702</v>
      </c>
      <c r="AL2" s="76" t="s">
        <v>703</v>
      </c>
      <c r="AM2" s="76" t="s">
        <v>705</v>
      </c>
      <c r="AN2" s="78" t="s">
        <v>584</v>
      </c>
      <c r="AO2" s="79" t="s">
        <v>588</v>
      </c>
      <c r="AP2" s="77" t="s">
        <v>583</v>
      </c>
      <c r="AQ2" s="76" t="s">
        <v>585</v>
      </c>
      <c r="AR2" s="76" t="s">
        <v>590</v>
      </c>
      <c r="AS2" s="76" t="s">
        <v>718</v>
      </c>
    </row>
    <row r="3" spans="1:45" s="73" customFormat="1" ht="15" customHeight="1">
      <c r="A3" s="80"/>
      <c r="B3" s="80"/>
      <c r="C3" s="80"/>
      <c r="D3" s="80"/>
      <c r="E3" s="80"/>
      <c r="F3" s="80"/>
      <c r="G3" s="80"/>
      <c r="H3" s="81" t="str">
        <f>HYPERLINK("http://www.water-research.net/course/drainageclass.pdf","Soil Drainage Classes")</f>
        <v>Soil Drainage Classes</v>
      </c>
      <c r="I3" s="81" t="str">
        <f>HYPERLINK("http://www.nrcs.usda.gov/Internet/FSE_DOCUMENTS/nrcs142p2_052523.pdf","NRCS")</f>
        <v>NRCS</v>
      </c>
      <c r="J3" s="81" t="str">
        <f>HYPERLINK("http://jersey.uoregon.edu/~mstrick/AskGeoMan/geoQuerry11.html","Mafic vs. Felsic")</f>
        <v>Mafic vs. Felsic</v>
      </c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 t="s">
        <v>163</v>
      </c>
      <c r="W3" s="80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0"/>
      <c r="AJ3" s="82"/>
      <c r="AK3" s="82"/>
      <c r="AL3" s="82"/>
      <c r="AM3" s="82"/>
      <c r="AN3" s="80" t="s">
        <v>137</v>
      </c>
      <c r="AO3" s="83"/>
      <c r="AP3" s="80" t="s">
        <v>164</v>
      </c>
      <c r="AQ3" s="80" t="s">
        <v>165</v>
      </c>
      <c r="AR3" s="80"/>
      <c r="AS3" s="80"/>
    </row>
    <row r="4" spans="1:45" ht="12.75" customHeight="1">
      <c r="A4" s="1" t="s">
        <v>166</v>
      </c>
      <c r="B4" s="1" t="s">
        <v>167</v>
      </c>
      <c r="C4" s="1" t="s">
        <v>801</v>
      </c>
      <c r="D4" s="1" t="s">
        <v>168</v>
      </c>
      <c r="E4" s="1" t="s">
        <v>828</v>
      </c>
      <c r="F4" s="1" t="s">
        <v>676</v>
      </c>
      <c r="G4" s="1" t="s">
        <v>169</v>
      </c>
      <c r="H4" s="1" t="s">
        <v>170</v>
      </c>
      <c r="I4" s="1" t="s">
        <v>171</v>
      </c>
      <c r="J4" s="1" t="s">
        <v>172</v>
      </c>
      <c r="K4" s="1" t="s">
        <v>173</v>
      </c>
      <c r="L4" s="14" t="s">
        <v>323</v>
      </c>
      <c r="M4" s="1" t="s">
        <v>632</v>
      </c>
      <c r="N4" s="1" t="s">
        <v>636</v>
      </c>
      <c r="O4" s="1" t="s">
        <v>641</v>
      </c>
      <c r="P4" s="1" t="s">
        <v>645</v>
      </c>
      <c r="Q4" s="1" t="s">
        <v>649</v>
      </c>
      <c r="R4" s="1" t="s">
        <v>687</v>
      </c>
      <c r="S4" s="1" t="s">
        <v>801</v>
      </c>
      <c r="T4" s="1" t="s">
        <v>801</v>
      </c>
      <c r="U4" s="1" t="s">
        <v>666</v>
      </c>
      <c r="V4" s="1" t="s">
        <v>305</v>
      </c>
      <c r="W4" s="1" t="s">
        <v>275</v>
      </c>
      <c r="X4" s="1" t="s">
        <v>174</v>
      </c>
      <c r="Y4" s="1" t="s">
        <v>801</v>
      </c>
      <c r="Z4" s="1" t="s">
        <v>801</v>
      </c>
      <c r="AA4" s="1" t="s">
        <v>802</v>
      </c>
      <c r="AB4" s="1" t="s">
        <v>577</v>
      </c>
      <c r="AC4" s="1" t="s">
        <v>654</v>
      </c>
      <c r="AD4" s="1" t="s">
        <v>636</v>
      </c>
      <c r="AE4" s="1" t="s">
        <v>646</v>
      </c>
      <c r="AF4" s="1" t="s">
        <v>649</v>
      </c>
      <c r="AG4" s="1" t="s">
        <v>663</v>
      </c>
      <c r="AH4" s="1" t="s">
        <v>760</v>
      </c>
      <c r="AI4" s="1" t="s">
        <v>641</v>
      </c>
      <c r="AJ4" s="14" t="s">
        <v>313</v>
      </c>
      <c r="AK4" s="14" t="s">
        <v>309</v>
      </c>
      <c r="AL4" s="14" t="s">
        <v>311</v>
      </c>
      <c r="AM4" s="1" t="s">
        <v>316</v>
      </c>
      <c r="AN4" t="s">
        <v>249</v>
      </c>
      <c r="AO4" t="s">
        <v>254</v>
      </c>
      <c r="AP4" t="s">
        <v>295</v>
      </c>
      <c r="AQ4" s="2" t="s">
        <v>175</v>
      </c>
      <c r="AR4" s="2" t="s">
        <v>801</v>
      </c>
      <c r="AS4" s="2" t="s">
        <v>174</v>
      </c>
    </row>
    <row r="5" spans="1:45" ht="12.75" customHeight="1">
      <c r="A5" s="1" t="s">
        <v>176</v>
      </c>
      <c r="B5" s="1" t="s">
        <v>177</v>
      </c>
      <c r="C5" s="1"/>
      <c r="D5" s="1" t="s">
        <v>178</v>
      </c>
      <c r="E5" s="1" t="s">
        <v>829</v>
      </c>
      <c r="F5" s="1" t="s">
        <v>675</v>
      </c>
      <c r="G5" s="1" t="s">
        <v>179</v>
      </c>
      <c r="H5" s="1" t="s">
        <v>180</v>
      </c>
      <c r="I5" s="1" t="s">
        <v>181</v>
      </c>
      <c r="J5" s="1" t="s">
        <v>182</v>
      </c>
      <c r="K5" s="1" t="s">
        <v>183</v>
      </c>
      <c r="L5" s="14" t="s">
        <v>322</v>
      </c>
      <c r="M5" s="1" t="s">
        <v>633</v>
      </c>
      <c r="N5" s="1" t="s">
        <v>637</v>
      </c>
      <c r="O5" s="1" t="s">
        <v>642</v>
      </c>
      <c r="P5" s="1" t="s">
        <v>661</v>
      </c>
      <c r="Q5" s="1" t="s">
        <v>650</v>
      </c>
      <c r="R5" s="1" t="s">
        <v>688</v>
      </c>
      <c r="S5" s="1"/>
      <c r="T5" s="1"/>
      <c r="U5" s="1" t="s">
        <v>665</v>
      </c>
      <c r="V5" s="1" t="s">
        <v>184</v>
      </c>
      <c r="W5" s="1" t="s">
        <v>277</v>
      </c>
      <c r="X5" s="1" t="s">
        <v>185</v>
      </c>
      <c r="Y5" s="1"/>
      <c r="Z5" s="1"/>
      <c r="AA5" s="1"/>
      <c r="AB5" s="1" t="s">
        <v>578</v>
      </c>
      <c r="AC5" s="1" t="s">
        <v>655</v>
      </c>
      <c r="AD5" s="1" t="s">
        <v>637</v>
      </c>
      <c r="AE5" s="1" t="s">
        <v>658</v>
      </c>
      <c r="AF5" s="1" t="s">
        <v>650</v>
      </c>
      <c r="AG5" s="1" t="s">
        <v>664</v>
      </c>
      <c r="AH5" s="1" t="s">
        <v>756</v>
      </c>
      <c r="AI5" s="1" t="s">
        <v>642</v>
      </c>
      <c r="AJ5" s="14" t="s">
        <v>314</v>
      </c>
      <c r="AK5" s="14" t="s">
        <v>310</v>
      </c>
      <c r="AL5" s="14" t="s">
        <v>312</v>
      </c>
      <c r="AM5" s="1" t="s">
        <v>317</v>
      </c>
      <c r="AN5" t="s">
        <v>250</v>
      </c>
      <c r="AO5" t="s">
        <v>803</v>
      </c>
      <c r="AP5" t="s">
        <v>296</v>
      </c>
      <c r="AQ5" s="2" t="s">
        <v>197</v>
      </c>
      <c r="AR5" s="2"/>
      <c r="AS5" s="2" t="s">
        <v>185</v>
      </c>
    </row>
    <row r="6" spans="1:45" ht="12.75" customHeight="1">
      <c r="A6" s="1" t="s">
        <v>186</v>
      </c>
      <c r="B6" s="1" t="s">
        <v>187</v>
      </c>
      <c r="C6" s="1"/>
      <c r="D6" s="1" t="s">
        <v>188</v>
      </c>
      <c r="E6" s="1" t="s">
        <v>830</v>
      </c>
      <c r="F6" s="1" t="s">
        <v>213</v>
      </c>
      <c r="G6" s="1" t="s">
        <v>189</v>
      </c>
      <c r="H6" s="1" t="s">
        <v>190</v>
      </c>
      <c r="I6" s="1" t="s">
        <v>191</v>
      </c>
      <c r="J6" s="1" t="s">
        <v>192</v>
      </c>
      <c r="K6" s="1" t="s">
        <v>193</v>
      </c>
      <c r="L6" s="1"/>
      <c r="M6" s="1" t="s">
        <v>634</v>
      </c>
      <c r="N6" s="1" t="s">
        <v>640</v>
      </c>
      <c r="O6" s="1" t="s">
        <v>643</v>
      </c>
      <c r="P6" s="1" t="s">
        <v>670</v>
      </c>
      <c r="Q6" s="1" t="s">
        <v>651</v>
      </c>
      <c r="R6" s="1" t="s">
        <v>298</v>
      </c>
      <c r="S6" s="1"/>
      <c r="T6" s="1"/>
      <c r="U6" s="1" t="s">
        <v>680</v>
      </c>
      <c r="V6" s="1" t="s">
        <v>194</v>
      </c>
      <c r="W6" s="1" t="s">
        <v>276</v>
      </c>
      <c r="X6" s="1" t="s">
        <v>195</v>
      </c>
      <c r="Y6" s="1"/>
      <c r="Z6" s="1"/>
      <c r="AA6" s="1"/>
      <c r="AB6" s="1" t="s">
        <v>697</v>
      </c>
      <c r="AC6" s="1" t="s">
        <v>656</v>
      </c>
      <c r="AD6" s="1" t="s">
        <v>640</v>
      </c>
      <c r="AE6" s="1"/>
      <c r="AF6" s="1" t="s">
        <v>651</v>
      </c>
      <c r="AG6" s="1" t="s">
        <v>678</v>
      </c>
      <c r="AH6" s="1" t="s">
        <v>757</v>
      </c>
      <c r="AI6" s="1" t="s">
        <v>753</v>
      </c>
      <c r="AJ6" s="14" t="s">
        <v>315</v>
      </c>
      <c r="AK6" s="14" t="s">
        <v>213</v>
      </c>
      <c r="AL6" s="1"/>
      <c r="AM6" s="14"/>
      <c r="AN6" t="s">
        <v>214</v>
      </c>
      <c r="AO6" t="s">
        <v>196</v>
      </c>
      <c r="AP6" s="1" t="s">
        <v>297</v>
      </c>
      <c r="AQ6" s="2" t="s">
        <v>34</v>
      </c>
      <c r="AR6" s="2"/>
      <c r="AS6" s="2" t="s">
        <v>195</v>
      </c>
    </row>
    <row r="7" spans="1:45" ht="12.75" customHeight="1">
      <c r="A7" s="1" t="s">
        <v>198</v>
      </c>
      <c r="B7" s="1" t="s">
        <v>199</v>
      </c>
      <c r="C7" s="1"/>
      <c r="D7" s="1"/>
      <c r="E7" s="1" t="s">
        <v>831</v>
      </c>
      <c r="F7" s="1"/>
      <c r="G7" s="1" t="s">
        <v>200</v>
      </c>
      <c r="H7" s="1" t="s">
        <v>201</v>
      </c>
      <c r="I7" s="1" t="s">
        <v>202</v>
      </c>
      <c r="J7" s="1"/>
      <c r="K7" s="1" t="s">
        <v>203</v>
      </c>
      <c r="L7" s="1"/>
      <c r="M7" s="1" t="s">
        <v>635</v>
      </c>
      <c r="N7" s="1" t="s">
        <v>638</v>
      </c>
      <c r="O7" s="1" t="s">
        <v>644</v>
      </c>
      <c r="P7" s="1"/>
      <c r="Q7" s="1" t="s">
        <v>652</v>
      </c>
      <c r="R7" s="1"/>
      <c r="S7" s="1"/>
      <c r="T7" s="1"/>
      <c r="U7" s="1" t="s">
        <v>681</v>
      </c>
      <c r="V7" s="1" t="s">
        <v>204</v>
      </c>
      <c r="W7" s="1" t="s">
        <v>279</v>
      </c>
      <c r="X7" s="1" t="s">
        <v>205</v>
      </c>
      <c r="Y7" s="1"/>
      <c r="Z7" s="1"/>
      <c r="AA7" s="1"/>
      <c r="AB7" s="1"/>
      <c r="AC7" s="1"/>
      <c r="AD7" s="1" t="s">
        <v>638</v>
      </c>
      <c r="AE7" s="1"/>
      <c r="AF7" s="1" t="s">
        <v>652</v>
      </c>
      <c r="AG7" s="1" t="s">
        <v>679</v>
      </c>
      <c r="AH7" s="1" t="s">
        <v>758</v>
      </c>
      <c r="AI7" s="1"/>
      <c r="AJ7" s="1" t="s">
        <v>804</v>
      </c>
      <c r="AK7" s="1"/>
      <c r="AL7" s="1"/>
      <c r="AM7" s="14"/>
      <c r="AN7" t="s">
        <v>231</v>
      </c>
      <c r="AO7" t="s">
        <v>215</v>
      </c>
      <c r="AP7" t="s">
        <v>262</v>
      </c>
      <c r="AQ7" s="2" t="s">
        <v>224</v>
      </c>
      <c r="AR7" s="2"/>
      <c r="AS7" s="2" t="s">
        <v>205</v>
      </c>
    </row>
    <row r="8" spans="1:45" ht="12.75" customHeight="1">
      <c r="A8" s="1" t="s">
        <v>206</v>
      </c>
      <c r="B8" s="1" t="s">
        <v>207</v>
      </c>
      <c r="C8" s="1"/>
      <c r="D8" s="1"/>
      <c r="E8" s="1" t="s">
        <v>832</v>
      </c>
      <c r="F8" s="1"/>
      <c r="G8" s="1" t="s">
        <v>208</v>
      </c>
      <c r="H8" s="1" t="s">
        <v>209</v>
      </c>
      <c r="I8" s="1" t="s">
        <v>210</v>
      </c>
      <c r="J8" s="1"/>
      <c r="K8" s="1" t="s">
        <v>211</v>
      </c>
      <c r="L8" s="1"/>
      <c r="M8" s="1" t="s">
        <v>785</v>
      </c>
      <c r="N8" s="1" t="s">
        <v>639</v>
      </c>
      <c r="O8" s="1" t="s">
        <v>725</v>
      </c>
      <c r="P8" s="1"/>
      <c r="Q8" s="1" t="s">
        <v>653</v>
      </c>
      <c r="R8" s="1"/>
      <c r="S8" s="1"/>
      <c r="T8" s="1"/>
      <c r="U8" s="1" t="s">
        <v>682</v>
      </c>
      <c r="V8" s="1" t="s">
        <v>212</v>
      </c>
      <c r="W8" s="1" t="s">
        <v>278</v>
      </c>
      <c r="X8" s="1" t="s">
        <v>213</v>
      </c>
      <c r="Y8" s="1"/>
      <c r="Z8" s="1"/>
      <c r="AA8" s="1"/>
      <c r="AB8" s="1"/>
      <c r="AC8" s="1"/>
      <c r="AD8" s="1" t="s">
        <v>639</v>
      </c>
      <c r="AE8" s="1"/>
      <c r="AF8" s="1" t="s">
        <v>653</v>
      </c>
      <c r="AG8" s="1"/>
      <c r="AH8" s="1" t="s">
        <v>759</v>
      </c>
      <c r="AI8" s="1"/>
      <c r="AJ8" s="1"/>
      <c r="AK8" s="1"/>
      <c r="AL8" s="1"/>
      <c r="AM8" s="1"/>
      <c r="AN8" t="s">
        <v>236</v>
      </c>
      <c r="AO8" t="s">
        <v>223</v>
      </c>
      <c r="AP8" t="s">
        <v>263</v>
      </c>
      <c r="AQ8" s="2" t="s">
        <v>298</v>
      </c>
      <c r="AR8" s="2"/>
      <c r="AS8" s="2" t="s">
        <v>213</v>
      </c>
    </row>
    <row r="9" spans="1:45" ht="12.75" customHeight="1">
      <c r="A9" s="1" t="s">
        <v>216</v>
      </c>
      <c r="B9" s="1" t="s">
        <v>217</v>
      </c>
      <c r="C9" s="1"/>
      <c r="D9" s="1"/>
      <c r="E9" s="1" t="s">
        <v>833</v>
      </c>
      <c r="F9" s="1"/>
      <c r="G9" s="1" t="s">
        <v>218</v>
      </c>
      <c r="H9" s="1" t="s">
        <v>219</v>
      </c>
      <c r="I9" s="1" t="s">
        <v>220</v>
      </c>
      <c r="J9" s="1"/>
      <c r="K9" s="1" t="s">
        <v>221</v>
      </c>
      <c r="L9" s="1"/>
      <c r="M9" s="1" t="s">
        <v>786</v>
      </c>
      <c r="N9" s="1" t="s">
        <v>706</v>
      </c>
      <c r="O9" s="1"/>
      <c r="P9" s="1"/>
      <c r="Q9" s="1" t="s">
        <v>795</v>
      </c>
      <c r="R9" s="1"/>
      <c r="S9" s="1"/>
      <c r="T9" s="1"/>
      <c r="U9" s="1" t="s">
        <v>677</v>
      </c>
      <c r="V9" s="1" t="s">
        <v>222</v>
      </c>
      <c r="W9" s="1"/>
      <c r="X9" s="1"/>
      <c r="Y9" s="1"/>
      <c r="Z9" s="1"/>
      <c r="AA9" s="1"/>
      <c r="AB9" s="1"/>
      <c r="AC9" s="1"/>
      <c r="AD9" s="1"/>
      <c r="AE9" s="1"/>
      <c r="AF9" s="1" t="s">
        <v>660</v>
      </c>
      <c r="AG9" s="1"/>
      <c r="AH9" s="1" t="s">
        <v>706</v>
      </c>
      <c r="AI9" s="1"/>
      <c r="AJ9" s="1"/>
      <c r="AK9" s="1"/>
      <c r="AL9" s="1"/>
      <c r="AM9" s="1"/>
      <c r="AN9" t="s">
        <v>306</v>
      </c>
      <c r="AO9" t="s">
        <v>256</v>
      </c>
      <c r="AP9" t="s">
        <v>264</v>
      </c>
      <c r="AQ9" s="2" t="s">
        <v>299</v>
      </c>
      <c r="AR9" s="2"/>
      <c r="AS9" s="2"/>
    </row>
    <row r="10" spans="1:45" ht="12.75" customHeight="1">
      <c r="A10" s="1" t="s">
        <v>225</v>
      </c>
      <c r="B10" s="1" t="s">
        <v>226</v>
      </c>
      <c r="C10" s="1"/>
      <c r="D10" s="1"/>
      <c r="E10" s="1" t="s">
        <v>834</v>
      </c>
      <c r="F10" s="1"/>
      <c r="G10" s="1" t="s">
        <v>227</v>
      </c>
      <c r="H10" s="1" t="s">
        <v>228</v>
      </c>
      <c r="I10" s="1" t="s">
        <v>229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230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t="s">
        <v>251</v>
      </c>
      <c r="AO10" t="s">
        <v>232</v>
      </c>
      <c r="AP10" t="s">
        <v>265</v>
      </c>
      <c r="AQ10" s="2" t="s">
        <v>300</v>
      </c>
      <c r="AR10" s="2"/>
      <c r="AS10" s="2"/>
    </row>
    <row r="11" spans="1:45" ht="12.75" customHeight="1">
      <c r="A11" s="1"/>
      <c r="B11" s="1" t="s">
        <v>233</v>
      </c>
      <c r="C11" s="1"/>
      <c r="D11" s="1"/>
      <c r="E11" s="1" t="s">
        <v>835</v>
      </c>
      <c r="F11" s="1"/>
      <c r="G11" s="1" t="s">
        <v>807</v>
      </c>
      <c r="H11" s="1"/>
      <c r="I11" s="1" t="s">
        <v>234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235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t="s">
        <v>252</v>
      </c>
      <c r="AO11" t="s">
        <v>237</v>
      </c>
      <c r="AP11" t="s">
        <v>237</v>
      </c>
      <c r="AQ11" s="2" t="s">
        <v>811</v>
      </c>
      <c r="AR11" s="2"/>
      <c r="AS11" s="2"/>
    </row>
    <row r="12" spans="1:45" ht="12.75" customHeight="1">
      <c r="A12" s="1"/>
      <c r="B12" s="1"/>
      <c r="C12" s="1"/>
      <c r="D12" s="1"/>
      <c r="E12" s="1" t="s">
        <v>836</v>
      </c>
      <c r="F12" s="1"/>
      <c r="G12" s="1"/>
      <c r="H12" s="1"/>
      <c r="I12" s="1" t="s">
        <v>808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238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t="s">
        <v>253</v>
      </c>
      <c r="AO12" t="s">
        <v>257</v>
      </c>
      <c r="AP12" t="s">
        <v>266</v>
      </c>
      <c r="AQ12" s="2"/>
      <c r="AR12" s="2"/>
      <c r="AS12" s="2"/>
    </row>
    <row r="13" spans="1:45" ht="12.75" customHeight="1">
      <c r="A13" s="1"/>
      <c r="B13" s="1"/>
      <c r="C13" s="1"/>
      <c r="D13" s="1"/>
      <c r="E13" s="1" t="s">
        <v>837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239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 t="s">
        <v>798</v>
      </c>
      <c r="AO13" t="s">
        <v>258</v>
      </c>
      <c r="AP13" t="s">
        <v>267</v>
      </c>
      <c r="AQ13" s="2"/>
      <c r="AR13" s="2"/>
      <c r="AS13" s="2"/>
    </row>
    <row r="14" spans="1:45" ht="12.75" customHeight="1">
      <c r="A14" s="1"/>
      <c r="B14" s="1"/>
      <c r="C14" s="1"/>
      <c r="D14" s="1"/>
      <c r="E14" s="1" t="s">
        <v>838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240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t="s">
        <v>255</v>
      </c>
      <c r="AP14" t="s">
        <v>268</v>
      </c>
      <c r="AQ14" s="2"/>
      <c r="AR14" s="2"/>
      <c r="AS14" s="2"/>
    </row>
    <row r="15" spans="1:45" ht="12.75" customHeight="1">
      <c r="A15" s="1"/>
      <c r="B15" s="1"/>
      <c r="C15" s="1"/>
      <c r="D15" s="1"/>
      <c r="E15" s="1" t="s">
        <v>839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241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t="s">
        <v>259</v>
      </c>
      <c r="AP15" t="s">
        <v>269</v>
      </c>
      <c r="AQ15" s="2"/>
      <c r="AR15" s="2"/>
      <c r="AS15" s="2"/>
    </row>
    <row r="16" spans="1:45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303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t="s">
        <v>260</v>
      </c>
      <c r="AP16" t="s">
        <v>270</v>
      </c>
      <c r="AQ16" s="2"/>
      <c r="AR16" s="2"/>
      <c r="AS16" s="2"/>
    </row>
    <row r="17" spans="1:45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  <c r="AO17" t="s">
        <v>261</v>
      </c>
      <c r="AP17" t="s">
        <v>271</v>
      </c>
      <c r="AQ17" s="2"/>
      <c r="AR17" s="2"/>
      <c r="AS17" s="2"/>
    </row>
    <row r="18" spans="1:45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  <c r="AO18" t="s">
        <v>301</v>
      </c>
      <c r="AP18" t="s">
        <v>272</v>
      </c>
      <c r="AQ18" s="2"/>
      <c r="AR18" s="2"/>
      <c r="AS18" s="2"/>
    </row>
    <row r="19" spans="1:45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t="s">
        <v>302</v>
      </c>
      <c r="AP19" s="2" t="s">
        <v>806</v>
      </c>
      <c r="AQ19" s="2"/>
      <c r="AR19" s="2"/>
      <c r="AS19" s="2"/>
    </row>
    <row r="20" spans="1:45" ht="12.75" customHeight="1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t="s">
        <v>304</v>
      </c>
      <c r="AP20" s="2" t="s">
        <v>809</v>
      </c>
      <c r="AQ20" s="2"/>
      <c r="AR20" s="2"/>
      <c r="AS20" s="2"/>
    </row>
    <row r="21" spans="1:45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t="s">
        <v>810</v>
      </c>
      <c r="AP21" s="2" t="s">
        <v>840</v>
      </c>
      <c r="AQ21" s="2"/>
      <c r="AR21" s="2"/>
      <c r="AS21" s="2"/>
    </row>
    <row r="22" spans="1:45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O22" t="s">
        <v>848</v>
      </c>
      <c r="AP22" s="2" t="s">
        <v>846</v>
      </c>
      <c r="AQ22" s="2"/>
      <c r="AR22" s="2"/>
      <c r="AS22" s="2"/>
    </row>
    <row r="23" spans="1:45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P23" s="2" t="s">
        <v>847</v>
      </c>
      <c r="AQ23" s="2"/>
      <c r="AR23" s="2"/>
      <c r="AS23" s="2"/>
    </row>
    <row r="24" spans="1:45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P24" s="2"/>
      <c r="AQ24" s="2"/>
      <c r="AR24" s="2"/>
      <c r="AS24" s="2"/>
    </row>
    <row r="25" spans="1:4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P25" s="2"/>
    </row>
    <row r="26" spans="1:45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P26" s="2"/>
    </row>
    <row r="27" spans="1:45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45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J28" s="1"/>
      <c r="AK28" s="1"/>
      <c r="AL28" s="1"/>
      <c r="AM28" s="1"/>
    </row>
    <row r="29" spans="1:45" ht="14.5"/>
    <row r="30" spans="1:45" ht="14.5"/>
    <row r="31" spans="1:45" ht="14.5"/>
    <row r="32" spans="1:45" ht="14.5"/>
    <row r="33" ht="14.5"/>
    <row r="34" ht="14.5"/>
    <row r="35" ht="14.5"/>
    <row r="36" ht="14.5"/>
    <row r="37" ht="14.5"/>
    <row r="38" ht="14.5"/>
    <row r="39" ht="14.5"/>
    <row r="40" ht="14.5"/>
    <row r="41" ht="14.5"/>
    <row r="42" ht="14.5"/>
    <row r="43" ht="14.5"/>
    <row r="44" ht="14.5"/>
    <row r="45" ht="14.5"/>
    <row r="46" ht="14.5"/>
    <row r="47" ht="14.5"/>
    <row r="48" ht="14.5"/>
    <row r="49" ht="14.5"/>
    <row r="50" ht="14.5"/>
    <row r="51" ht="14.5"/>
    <row r="52" ht="14.5"/>
    <row r="53" ht="14.5"/>
    <row r="54" ht="14.5"/>
    <row r="55" ht="14.5"/>
    <row r="56" ht="14.5"/>
    <row r="57" ht="14.5"/>
    <row r="58" ht="14.5"/>
    <row r="59" ht="14.5"/>
    <row r="60" ht="14.5"/>
    <row r="61" ht="14.5"/>
    <row r="62" ht="14.5"/>
    <row r="63" ht="14.5"/>
    <row r="64" ht="14.5"/>
    <row r="65" ht="14.5"/>
    <row r="66" ht="14.5"/>
    <row r="67" ht="14.5"/>
    <row r="68" ht="14.5"/>
    <row r="69" ht="14.5"/>
    <row r="70" ht="14.5"/>
    <row r="71" ht="14.5"/>
    <row r="72" ht="14.5"/>
    <row r="73" ht="14.5"/>
    <row r="74" ht="14.5"/>
    <row r="75" ht="14.5"/>
    <row r="76" ht="14.5"/>
    <row r="77" ht="14.5"/>
    <row r="78" ht="14.5"/>
    <row r="79" ht="14.5"/>
    <row r="80" ht="14.5"/>
    <row r="81" ht="14.5"/>
    <row r="82" ht="14.5"/>
    <row r="83" ht="14.5"/>
    <row r="84" ht="14.5"/>
    <row r="85" ht="14.5"/>
    <row r="86" ht="14.5"/>
    <row r="87" ht="14.5"/>
    <row r="88" ht="14.5"/>
    <row r="89" ht="14.5"/>
    <row r="90" ht="14.5"/>
    <row r="91" ht="14.5"/>
    <row r="92" ht="14.5"/>
    <row r="93" ht="14.5"/>
    <row r="94" ht="14.5"/>
    <row r="95" ht="14.5"/>
    <row r="96" ht="14.5"/>
    <row r="97" ht="14.5"/>
    <row r="98" ht="14.5"/>
    <row r="99" ht="14.5"/>
    <row r="100" ht="14.5"/>
    <row r="101" ht="14.5"/>
    <row r="102" ht="14.5"/>
    <row r="103" ht="14.5"/>
    <row r="104" ht="14.5"/>
    <row r="105" ht="14.5"/>
    <row r="106" ht="14.5"/>
    <row r="107" ht="14.5"/>
    <row r="108" ht="14.5"/>
    <row r="109" ht="14.5"/>
    <row r="110" ht="14.5"/>
    <row r="111" ht="14.5"/>
    <row r="112" ht="14.5"/>
    <row r="113" ht="14.5"/>
    <row r="114" ht="14.5"/>
    <row r="115" ht="14.5"/>
    <row r="116" ht="14.5"/>
    <row r="117" ht="14.5"/>
    <row r="118" ht="14.5"/>
    <row r="119" ht="14.5"/>
    <row r="120" ht="14.5"/>
    <row r="121" ht="14.5"/>
    <row r="122" ht="14.5"/>
    <row r="123" ht="14.5"/>
    <row r="124" ht="14.5"/>
    <row r="125" ht="14.5"/>
    <row r="126" ht="14.5"/>
    <row r="127" ht="14.5"/>
    <row r="128" ht="14.5"/>
    <row r="129" ht="14.5"/>
    <row r="130" ht="14.5"/>
    <row r="131" ht="14.5"/>
    <row r="132" ht="14.5"/>
    <row r="133" ht="14.5"/>
    <row r="134" ht="14.5"/>
    <row r="135" ht="14.5"/>
    <row r="136" ht="14.5"/>
    <row r="137" ht="14.5"/>
    <row r="138" ht="14.5"/>
    <row r="139" ht="14.5"/>
    <row r="140" ht="14.5"/>
    <row r="141" ht="14.5"/>
    <row r="142" ht="14.5"/>
    <row r="143" ht="14.5"/>
    <row r="144" ht="14.5"/>
    <row r="145" ht="14.5"/>
    <row r="146" ht="14.5"/>
    <row r="147" ht="14.5"/>
    <row r="148" ht="14.5"/>
    <row r="149" ht="14.5"/>
    <row r="150" ht="14.5"/>
    <row r="151" ht="14.5"/>
    <row r="152" ht="14.5"/>
    <row r="153" ht="14.5"/>
    <row r="154" ht="14.5"/>
    <row r="155" ht="14.5"/>
    <row r="156" ht="14.5"/>
    <row r="157" ht="14.5"/>
    <row r="158" ht="14.5"/>
    <row r="159" ht="14.5"/>
    <row r="160" ht="14.5"/>
    <row r="161" ht="14.5"/>
    <row r="162" ht="14.5"/>
    <row r="163" ht="14.5"/>
    <row r="164" ht="14.5"/>
    <row r="165" ht="14.5"/>
    <row r="166" ht="14.5"/>
    <row r="167" ht="14.5"/>
    <row r="168" ht="14.5"/>
    <row r="169" ht="14.5"/>
    <row r="170" ht="14.5"/>
    <row r="171" ht="14.5"/>
    <row r="172" ht="14.5"/>
    <row r="173" ht="14.5"/>
    <row r="174" ht="14.5"/>
    <row r="175" ht="14.5"/>
    <row r="176" ht="14.5"/>
    <row r="177" ht="14.5"/>
    <row r="178" ht="14.5"/>
    <row r="179" ht="14.5"/>
    <row r="180" ht="14.5"/>
    <row r="181" ht="14.5"/>
    <row r="182" ht="14.5"/>
    <row r="183" ht="14.5"/>
    <row r="184" ht="14.5"/>
    <row r="185" ht="14.5"/>
    <row r="186" ht="14.5"/>
    <row r="187" ht="14.5"/>
    <row r="188" ht="14.5"/>
    <row r="189" ht="14.5"/>
    <row r="190" ht="14.5"/>
    <row r="191" ht="14.5"/>
    <row r="192" ht="14.5"/>
    <row r="193" ht="14.5"/>
    <row r="194" ht="14.5"/>
    <row r="195" ht="14.5"/>
    <row r="196" ht="14.5"/>
    <row r="197" ht="14.5"/>
    <row r="198" ht="14.5"/>
    <row r="199" ht="14.5"/>
    <row r="200" ht="14.5"/>
    <row r="201" ht="14.5"/>
    <row r="202" ht="14.5"/>
    <row r="203" ht="14.5"/>
    <row r="204" ht="14.5"/>
    <row r="205" ht="14.5"/>
    <row r="206" ht="14.5"/>
    <row r="207" ht="14.5"/>
    <row r="208" ht="14.5"/>
    <row r="209" ht="14.5"/>
    <row r="210" ht="14.5"/>
    <row r="211" ht="14.5"/>
    <row r="212" ht="14.5"/>
    <row r="213" ht="14.5"/>
    <row r="214" ht="14.5"/>
    <row r="215" ht="14.5"/>
    <row r="216" ht="14.5"/>
    <row r="217" ht="14.5"/>
    <row r="218" ht="14.5"/>
    <row r="219" ht="14.5"/>
    <row r="220" ht="14.5"/>
    <row r="221" ht="14.5"/>
    <row r="222" ht="14.5"/>
    <row r="223" ht="14.5"/>
    <row r="224" ht="14.5"/>
    <row r="225" ht="14.5"/>
    <row r="226" ht="14.5"/>
    <row r="227" ht="14.5"/>
    <row r="228" ht="14.5"/>
    <row r="229" ht="14.5"/>
    <row r="230" ht="14.5"/>
    <row r="231" ht="14.5"/>
    <row r="232" ht="14.5"/>
    <row r="233" ht="14.5"/>
    <row r="234" ht="14.5"/>
    <row r="235" ht="14.5"/>
    <row r="236" ht="14.5"/>
    <row r="237" ht="14.5"/>
    <row r="238" ht="14.5"/>
    <row r="239" ht="14.5"/>
    <row r="240" ht="14.5"/>
    <row r="241" ht="14.5"/>
    <row r="242" ht="14.5"/>
    <row r="243" ht="14.5"/>
    <row r="244" ht="14.5"/>
    <row r="245" ht="14.5"/>
    <row r="246" ht="14.5"/>
    <row r="247" ht="14.5"/>
    <row r="248" ht="14.5"/>
    <row r="249" ht="14.5"/>
    <row r="250" ht="14.5"/>
    <row r="251" ht="14.5"/>
    <row r="252" ht="14.5"/>
    <row r="253" ht="14.5"/>
    <row r="254" ht="14.5"/>
    <row r="255" ht="14.5"/>
    <row r="256" ht="14.5"/>
    <row r="257" ht="14.5"/>
    <row r="258" ht="14.5"/>
    <row r="259" ht="14.5"/>
    <row r="260" ht="14.5"/>
    <row r="261" ht="14.5"/>
    <row r="262" ht="14.5"/>
    <row r="263" ht="14.5"/>
    <row r="264" ht="14.5"/>
    <row r="265" ht="14.5"/>
    <row r="266" ht="14.5"/>
    <row r="267" ht="14.5"/>
    <row r="268" ht="14.5"/>
    <row r="269" ht="14.5"/>
    <row r="270" ht="14.5"/>
    <row r="271" ht="14.5"/>
    <row r="272" ht="14.5"/>
    <row r="273" ht="14.5"/>
    <row r="274" ht="14.5"/>
    <row r="275" ht="14.5"/>
    <row r="276" ht="14.5"/>
    <row r="277" ht="14.5"/>
    <row r="278" ht="14.5"/>
    <row r="279" ht="14.5"/>
    <row r="280" ht="14.5"/>
    <row r="281" ht="14.5"/>
    <row r="282" ht="14.5"/>
    <row r="283" ht="14.5"/>
    <row r="284" ht="14.5"/>
    <row r="285" ht="14.5"/>
    <row r="286" ht="14.5"/>
    <row r="287" ht="14.5"/>
    <row r="288" ht="14.5"/>
    <row r="289" ht="14.5"/>
    <row r="290" ht="14.5"/>
    <row r="291" ht="14.5"/>
    <row r="292" ht="14.5"/>
    <row r="293" ht="14.5"/>
    <row r="294" ht="14.5"/>
    <row r="295" ht="14.5"/>
    <row r="296" ht="14.5"/>
    <row r="297" ht="14.5"/>
    <row r="298" ht="14.5"/>
    <row r="299" ht="14.5"/>
    <row r="300" ht="14.5"/>
    <row r="301" ht="14.5"/>
    <row r="302" ht="14.5"/>
    <row r="303" ht="14.5"/>
    <row r="304" ht="14.5"/>
    <row r="305" ht="14.5"/>
    <row r="306" ht="14.5"/>
    <row r="307" ht="14.5"/>
    <row r="308" ht="14.5"/>
    <row r="309" ht="14.5"/>
    <row r="310" ht="14.5"/>
    <row r="311" ht="14.5"/>
    <row r="312" ht="14.5"/>
    <row r="313" ht="14.5"/>
    <row r="314" ht="14.5"/>
    <row r="315" ht="14.5"/>
    <row r="316" ht="14.5"/>
    <row r="317" ht="14.5"/>
    <row r="318" ht="14.5"/>
    <row r="319" ht="14.5"/>
    <row r="320" ht="14.5"/>
    <row r="321" ht="14.5"/>
    <row r="322" ht="14.5"/>
    <row r="323" ht="14.5"/>
    <row r="324" ht="14.5"/>
    <row r="325" ht="14.5"/>
    <row r="326" ht="14.5"/>
    <row r="327" ht="14.5"/>
    <row r="328" ht="14.5"/>
    <row r="329" ht="14.5"/>
    <row r="330" ht="14.5"/>
    <row r="331" ht="14.5"/>
    <row r="332" ht="14.5"/>
    <row r="333" ht="14.5"/>
    <row r="334" ht="14.5"/>
    <row r="335" ht="14.5"/>
    <row r="336" ht="14.5"/>
    <row r="337" ht="14.5"/>
    <row r="338" ht="14.5"/>
    <row r="339" ht="14.5"/>
    <row r="340" ht="14.5"/>
    <row r="341" ht="14.5"/>
    <row r="342" ht="14.5"/>
    <row r="343" ht="14.5"/>
    <row r="344" ht="14.5"/>
    <row r="345" ht="14.5"/>
    <row r="346" ht="14.5"/>
    <row r="347" ht="14.5"/>
    <row r="348" ht="14.5"/>
    <row r="349" ht="14.5"/>
    <row r="350" ht="14.5"/>
    <row r="351" ht="14.5"/>
    <row r="352" ht="14.5"/>
    <row r="353" ht="14.5"/>
    <row r="354" ht="14.5"/>
    <row r="355" ht="14.5"/>
    <row r="356" ht="14.5"/>
    <row r="357" ht="14.5"/>
    <row r="358" ht="14.5"/>
    <row r="359" ht="14.5"/>
    <row r="360" ht="14.5"/>
    <row r="361" ht="14.5"/>
    <row r="362" ht="14.5"/>
    <row r="363" ht="14.5"/>
    <row r="364" ht="14.5"/>
    <row r="365" ht="14.5"/>
    <row r="366" ht="14.5"/>
    <row r="367" ht="14.5"/>
    <row r="368" ht="14.5"/>
    <row r="369" ht="14.5"/>
    <row r="370" ht="14.5"/>
    <row r="371" ht="14.5"/>
    <row r="372" ht="14.5"/>
    <row r="373" ht="14.5"/>
    <row r="374" ht="14.5"/>
    <row r="375" ht="14.5"/>
    <row r="376" ht="14.5"/>
    <row r="377" ht="14.5"/>
    <row r="378" ht="14.5"/>
    <row r="379" ht="14.5"/>
    <row r="380" ht="14.5"/>
    <row r="381" ht="14.5"/>
    <row r="382" ht="14.5"/>
    <row r="383" ht="14.5"/>
    <row r="384" ht="14.5"/>
    <row r="385" ht="14.5"/>
    <row r="386" ht="14.5"/>
    <row r="387" ht="14.5"/>
    <row r="388" ht="14.5"/>
    <row r="389" ht="14.5"/>
    <row r="390" ht="14.5"/>
    <row r="391" ht="14.5"/>
    <row r="392" ht="14.5"/>
    <row r="393" ht="14.5"/>
    <row r="394" ht="14.5"/>
    <row r="395" ht="14.5"/>
    <row r="396" ht="14.5"/>
    <row r="397" ht="14.5"/>
    <row r="398" ht="14.5"/>
    <row r="399" ht="14.5"/>
    <row r="400" ht="14.5"/>
    <row r="401" ht="14.5"/>
    <row r="402" ht="14.5"/>
    <row r="403" ht="14.5"/>
    <row r="404" ht="14.5"/>
    <row r="405" ht="14.5"/>
    <row r="406" ht="14.5"/>
    <row r="407" ht="14.5"/>
    <row r="408" ht="14.5"/>
    <row r="409" ht="14.5"/>
    <row r="410" ht="14.5"/>
    <row r="411" ht="14.5"/>
    <row r="412" ht="14.5"/>
    <row r="413" ht="14.5"/>
    <row r="414" ht="14.5"/>
    <row r="415" ht="14.5"/>
    <row r="416" ht="14.5"/>
    <row r="417" ht="14.5"/>
    <row r="418" ht="14.5"/>
    <row r="419" ht="14.5"/>
    <row r="420" ht="14.5"/>
    <row r="421" ht="14.5"/>
    <row r="422" ht="14.5"/>
    <row r="423" ht="14.5"/>
    <row r="424" ht="14.5"/>
    <row r="425" ht="14.5"/>
    <row r="426" ht="14.5"/>
    <row r="427" ht="14.5"/>
    <row r="428" ht="14.5"/>
    <row r="429" ht="14.5"/>
    <row r="430" ht="14.5"/>
    <row r="431" ht="14.5"/>
    <row r="432" ht="14.5"/>
    <row r="433" ht="14.5"/>
    <row r="434" ht="14.5"/>
    <row r="435" ht="14.5"/>
    <row r="436" ht="14.5"/>
    <row r="437" ht="14.5"/>
    <row r="438" ht="14.5"/>
    <row r="439" ht="14.5"/>
    <row r="440" ht="14.5"/>
    <row r="441" ht="14.5"/>
    <row r="442" ht="14.5"/>
    <row r="443" ht="14.5"/>
    <row r="444" ht="14.5"/>
    <row r="445" ht="14.5"/>
    <row r="446" ht="14.5"/>
    <row r="447" ht="14.5"/>
    <row r="448" ht="14.5"/>
    <row r="449" ht="14.5"/>
    <row r="450" ht="14.5"/>
    <row r="451" ht="14.5"/>
    <row r="452" ht="14.5"/>
    <row r="453" ht="14.5"/>
    <row r="454" ht="14.5"/>
    <row r="455" ht="14.5"/>
    <row r="456" ht="14.5"/>
    <row r="457" ht="14.5"/>
    <row r="458" ht="14.5"/>
    <row r="459" ht="14.5"/>
    <row r="460" ht="14.5"/>
    <row r="461" ht="14.5"/>
    <row r="462" ht="14.5"/>
    <row r="463" ht="14.5"/>
    <row r="464" ht="14.5"/>
    <row r="465" ht="14.5"/>
    <row r="466" ht="14.5"/>
    <row r="467" ht="14.5"/>
    <row r="468" ht="14.5"/>
    <row r="469" ht="14.5"/>
    <row r="470" ht="14.5"/>
    <row r="471" ht="14.5"/>
    <row r="472" ht="14.5"/>
    <row r="473" ht="14.5"/>
    <row r="474" ht="14.5"/>
    <row r="475" ht="14.5"/>
    <row r="476" ht="14.5"/>
    <row r="477" ht="14.5"/>
    <row r="478" ht="14.5"/>
    <row r="479" ht="14.5"/>
    <row r="480" ht="14.5"/>
    <row r="481" ht="14.5"/>
    <row r="482" ht="14.5"/>
    <row r="483" ht="14.5"/>
    <row r="484" ht="14.5"/>
    <row r="485" ht="14.5"/>
    <row r="486" ht="14.5"/>
    <row r="487" ht="14.5"/>
    <row r="488" ht="14.5"/>
    <row r="489" ht="14.5"/>
    <row r="490" ht="14.5"/>
    <row r="491" ht="14.5"/>
    <row r="492" ht="14.5"/>
    <row r="493" ht="14.5"/>
    <row r="494" ht="14.5"/>
    <row r="495" ht="14.5"/>
    <row r="496" ht="14.5"/>
    <row r="497" ht="14.5"/>
    <row r="498" ht="14.5"/>
    <row r="499" ht="14.5"/>
    <row r="500" ht="14.5"/>
    <row r="501" ht="14.5"/>
    <row r="502" ht="14.5"/>
    <row r="503" ht="14.5"/>
    <row r="504" ht="14.5"/>
    <row r="505" ht="14.5"/>
    <row r="506" ht="14.5"/>
    <row r="507" ht="14.5"/>
    <row r="508" ht="14.5"/>
    <row r="509" ht="14.5"/>
    <row r="510" ht="14.5"/>
    <row r="511" ht="14.5"/>
    <row r="512" ht="14.5"/>
    <row r="513" ht="14.5"/>
    <row r="514" ht="14.5"/>
    <row r="515" ht="14.5"/>
    <row r="516" ht="14.5"/>
    <row r="517" ht="14.5"/>
    <row r="518" ht="14.5"/>
    <row r="519" ht="14.5"/>
    <row r="520" ht="14.5"/>
    <row r="521" ht="14.5"/>
    <row r="522" ht="14.5"/>
    <row r="523" ht="14.5"/>
    <row r="524" ht="14.5"/>
    <row r="525" ht="14.5"/>
    <row r="526" ht="14.5"/>
    <row r="527" ht="14.5"/>
    <row r="528" ht="14.5"/>
    <row r="529" ht="14.5"/>
    <row r="530" ht="14.5"/>
    <row r="531" ht="14.5"/>
    <row r="532" ht="14.5"/>
    <row r="533" ht="14.5"/>
    <row r="534" ht="14.5"/>
    <row r="535" ht="14.5"/>
    <row r="536" ht="14.5"/>
    <row r="537" ht="14.5"/>
    <row r="538" ht="14.5"/>
    <row r="539" ht="14.5"/>
    <row r="540" ht="14.5"/>
    <row r="541" ht="14.5"/>
    <row r="542" ht="14.5"/>
    <row r="543" ht="14.5"/>
    <row r="544" ht="14.5"/>
    <row r="545" ht="14.5"/>
    <row r="546" ht="14.5"/>
    <row r="547" ht="14.5"/>
    <row r="548" ht="14.5"/>
    <row r="549" ht="14.5"/>
    <row r="550" ht="14.5"/>
    <row r="551" ht="14.5"/>
    <row r="552" ht="14.5"/>
    <row r="553" ht="14.5"/>
    <row r="554" ht="14.5"/>
    <row r="555" ht="14.5"/>
    <row r="556" ht="14.5"/>
    <row r="557" ht="14.5"/>
    <row r="558" ht="14.5"/>
    <row r="559" ht="14.5"/>
    <row r="560" ht="14.5"/>
    <row r="561" ht="14.5"/>
    <row r="562" ht="14.5"/>
    <row r="563" ht="14.5"/>
    <row r="564" ht="14.5"/>
    <row r="565" ht="14.5"/>
    <row r="566" ht="14.5"/>
    <row r="567" ht="14.5"/>
    <row r="568" ht="14.5"/>
    <row r="569" ht="14.5"/>
    <row r="570" ht="14.5"/>
    <row r="571" ht="14.5"/>
    <row r="572" ht="14.5"/>
    <row r="573" ht="14.5"/>
    <row r="574" ht="14.5"/>
    <row r="575" ht="14.5"/>
    <row r="576" ht="14.5"/>
    <row r="577" ht="14.5"/>
    <row r="578" ht="14.5"/>
    <row r="579" ht="14.5"/>
    <row r="580" ht="14.5"/>
    <row r="581" ht="14.5"/>
    <row r="582" ht="14.5"/>
    <row r="583" ht="14.5"/>
    <row r="584" ht="14.5"/>
    <row r="585" ht="14.5"/>
    <row r="586" ht="14.5"/>
    <row r="587" ht="14.5"/>
    <row r="588" ht="14.5"/>
    <row r="589" ht="14.5"/>
    <row r="590" ht="14.5"/>
    <row r="591" ht="14.5"/>
    <row r="592" ht="14.5"/>
    <row r="593" ht="14.5"/>
    <row r="594" ht="14.5"/>
    <row r="595" ht="14.5"/>
    <row r="596" ht="14.5"/>
    <row r="597" ht="14.5"/>
    <row r="598" ht="14.5"/>
    <row r="599" ht="14.5"/>
    <row r="600" ht="14.5"/>
    <row r="601" ht="14.5"/>
    <row r="602" ht="14.5"/>
    <row r="603" ht="14.5"/>
    <row r="604" ht="14.5"/>
    <row r="605" ht="14.5"/>
    <row r="606" ht="14.5"/>
    <row r="607" ht="14.5"/>
    <row r="608" ht="14.5"/>
    <row r="609" ht="14.5"/>
    <row r="610" ht="14.5"/>
    <row r="611" ht="14.5"/>
    <row r="612" ht="14.5"/>
    <row r="613" ht="14.5"/>
    <row r="614" ht="14.5"/>
    <row r="615" ht="14.5"/>
    <row r="616" ht="14.5"/>
    <row r="617" ht="14.5"/>
    <row r="618" ht="14.5"/>
    <row r="619" ht="14.5"/>
    <row r="620" ht="14.5"/>
    <row r="621" ht="14.5"/>
    <row r="622" ht="14.5"/>
    <row r="623" ht="14.5"/>
    <row r="624" ht="14.5"/>
    <row r="625" ht="14.5"/>
    <row r="626" ht="14.5"/>
    <row r="627" ht="14.5"/>
    <row r="628" ht="14.5"/>
    <row r="629" ht="14.5"/>
    <row r="630" ht="14.5"/>
    <row r="631" ht="14.5"/>
    <row r="632" ht="14.5"/>
    <row r="633" ht="14.5"/>
    <row r="634" ht="14.5"/>
    <row r="635" ht="14.5"/>
    <row r="636" ht="14.5"/>
    <row r="637" ht="14.5"/>
    <row r="638" ht="14.5"/>
    <row r="639" ht="14.5"/>
    <row r="640" ht="14.5"/>
    <row r="641" ht="14.5"/>
    <row r="642" ht="14.5"/>
    <row r="643" ht="14.5"/>
    <row r="644" ht="14.5"/>
    <row r="645" ht="14.5"/>
    <row r="646" ht="14.5"/>
    <row r="647" ht="14.5"/>
    <row r="648" ht="14.5"/>
    <row r="649" ht="14.5"/>
    <row r="650" ht="14.5"/>
    <row r="651" ht="14.5"/>
    <row r="652" ht="14.5"/>
    <row r="653" ht="14.5"/>
    <row r="654" ht="14.5"/>
    <row r="655" ht="14.5"/>
    <row r="656" ht="14.5"/>
    <row r="657" ht="14.5"/>
    <row r="658" ht="14.5"/>
    <row r="659" ht="14.5"/>
    <row r="660" ht="14.5"/>
    <row r="661" ht="14.5"/>
    <row r="662" ht="14.5"/>
    <row r="663" ht="14.5"/>
    <row r="664" ht="14.5"/>
    <row r="665" ht="14.5"/>
    <row r="666" ht="14.5"/>
    <row r="667" ht="14.5"/>
    <row r="668" ht="14.5"/>
    <row r="669" ht="14.5"/>
    <row r="670" ht="14.5"/>
    <row r="671" ht="14.5"/>
    <row r="672" ht="14.5"/>
    <row r="673" ht="14.5"/>
    <row r="674" ht="14.5"/>
    <row r="675" ht="14.5"/>
    <row r="676" ht="14.5"/>
    <row r="677" ht="14.5"/>
    <row r="678" ht="14.5"/>
    <row r="679" ht="14.5"/>
    <row r="680" ht="14.5"/>
    <row r="681" ht="14.5"/>
    <row r="682" ht="14.5"/>
    <row r="683" ht="14.5"/>
    <row r="684" ht="14.5"/>
    <row r="685" ht="14.5"/>
    <row r="686" ht="14.5"/>
    <row r="687" ht="14.5"/>
    <row r="688" ht="14.5"/>
    <row r="689" ht="14.5"/>
    <row r="690" ht="14.5"/>
    <row r="691" ht="14.5"/>
    <row r="692" ht="14.5"/>
    <row r="693" ht="14.5"/>
    <row r="694" ht="14.5"/>
    <row r="695" ht="14.5"/>
    <row r="696" ht="14.5"/>
    <row r="697" ht="14.5"/>
    <row r="698" ht="14.5"/>
    <row r="699" ht="14.5"/>
    <row r="700" ht="14.5"/>
    <row r="701" ht="14.5"/>
    <row r="702" ht="14.5"/>
    <row r="703" ht="14.5"/>
    <row r="704" ht="14.5"/>
    <row r="705" ht="14.5"/>
    <row r="706" ht="14.5"/>
    <row r="707" ht="14.5"/>
    <row r="708" ht="14.5"/>
    <row r="709" ht="14.5"/>
    <row r="710" ht="14.5"/>
    <row r="711" ht="14.5"/>
    <row r="712" ht="14.5"/>
    <row r="713" ht="14.5"/>
    <row r="714" ht="14.5"/>
    <row r="715" ht="14.5"/>
    <row r="716" ht="14.5"/>
    <row r="717" ht="14.5"/>
    <row r="718" ht="14.5"/>
    <row r="719" ht="14.5"/>
    <row r="720" ht="14.5"/>
    <row r="721" ht="14.5"/>
    <row r="722" ht="14.5"/>
    <row r="723" ht="14.5"/>
    <row r="724" ht="14.5"/>
    <row r="725" ht="14.5"/>
    <row r="726" ht="14.5"/>
    <row r="727" ht="14.5"/>
    <row r="728" ht="14.5"/>
    <row r="729" ht="14.5"/>
    <row r="730" ht="14.5"/>
    <row r="731" ht="14.5"/>
    <row r="732" ht="14.5"/>
    <row r="733" ht="14.5"/>
    <row r="734" ht="14.5"/>
    <row r="735" ht="14.5"/>
    <row r="736" ht="14.5"/>
    <row r="737" ht="14.5"/>
    <row r="738" ht="14.5"/>
    <row r="739" ht="14.5"/>
    <row r="740" ht="14.5"/>
    <row r="741" ht="14.5"/>
    <row r="742" ht="14.5"/>
    <row r="743" ht="14.5"/>
    <row r="744" ht="14.5"/>
    <row r="745" ht="14.5"/>
    <row r="746" ht="14.5"/>
    <row r="747" ht="14.5"/>
    <row r="748" ht="14.5"/>
    <row r="749" ht="14.5"/>
    <row r="750" ht="14.5"/>
    <row r="751" ht="14.5"/>
    <row r="752" ht="14.5"/>
    <row r="753" ht="14.5"/>
    <row r="754" ht="14.5"/>
    <row r="755" ht="14.5"/>
    <row r="756" ht="14.5"/>
    <row r="757" ht="14.5"/>
    <row r="758" ht="14.5"/>
    <row r="759" ht="14.5"/>
    <row r="760" ht="14.5"/>
    <row r="761" ht="14.5"/>
    <row r="762" ht="14.5"/>
    <row r="763" ht="14.5"/>
    <row r="764" ht="14.5"/>
    <row r="765" ht="14.5"/>
    <row r="766" ht="14.5"/>
    <row r="767" ht="14.5"/>
    <row r="768" ht="14.5"/>
    <row r="769" ht="14.5"/>
    <row r="770" ht="14.5"/>
    <row r="771" ht="14.5"/>
    <row r="772" ht="14.5"/>
    <row r="773" ht="14.5"/>
    <row r="774" ht="14.5"/>
    <row r="775" ht="14.5"/>
    <row r="776" ht="14.5"/>
    <row r="777" ht="14.5"/>
    <row r="778" ht="14.5"/>
    <row r="779" ht="14.5"/>
    <row r="780" ht="14.5"/>
    <row r="781" ht="14.5"/>
    <row r="782" ht="14.5"/>
    <row r="783" ht="14.5"/>
    <row r="784" ht="14.5"/>
    <row r="785" ht="14.5"/>
    <row r="786" ht="14.5"/>
    <row r="787" ht="14.5"/>
    <row r="788" ht="14.5"/>
    <row r="789" ht="14.5"/>
    <row r="790" ht="14.5"/>
    <row r="791" ht="14.5"/>
    <row r="792" ht="14.5"/>
    <row r="793" ht="14.5"/>
    <row r="794" ht="14.5"/>
    <row r="795" ht="14.5"/>
    <row r="796" ht="14.5"/>
    <row r="797" ht="14.5"/>
    <row r="798" ht="14.5"/>
    <row r="799" ht="14.5"/>
    <row r="800" ht="14.5"/>
    <row r="801" ht="14.5"/>
    <row r="802" ht="14.5"/>
    <row r="803" ht="14.5"/>
    <row r="804" ht="14.5"/>
    <row r="805" ht="14.5"/>
    <row r="806" ht="14.5"/>
    <row r="807" ht="14.5"/>
    <row r="808" ht="14.5"/>
    <row r="809" ht="14.5"/>
    <row r="810" ht="14.5"/>
    <row r="811" ht="14.5"/>
    <row r="812" ht="14.5"/>
    <row r="813" ht="14.5"/>
    <row r="814" ht="14.5"/>
    <row r="815" ht="14.5"/>
    <row r="816" ht="14.5"/>
    <row r="817" ht="14.5"/>
    <row r="818" ht="14.5"/>
    <row r="819" ht="14.5"/>
    <row r="820" ht="14.5"/>
    <row r="821" ht="14.5"/>
    <row r="822" ht="14.5"/>
    <row r="823" ht="14.5"/>
    <row r="824" ht="14.5"/>
    <row r="825" ht="14.5"/>
    <row r="826" ht="14.5"/>
    <row r="827" ht="14.5"/>
    <row r="828" ht="14.5"/>
    <row r="829" ht="14.5"/>
    <row r="830" ht="14.5"/>
    <row r="831" ht="14.5"/>
    <row r="832" ht="14.5"/>
    <row r="833" ht="14.5"/>
    <row r="834" ht="14.5"/>
    <row r="835" ht="14.5"/>
    <row r="836" ht="14.5"/>
    <row r="837" ht="14.5"/>
    <row r="838" ht="14.5"/>
    <row r="839" ht="14.5"/>
    <row r="840" ht="14.5"/>
    <row r="841" ht="14.5"/>
    <row r="842" ht="14.5"/>
    <row r="843" ht="14.5"/>
    <row r="844" ht="14.5"/>
    <row r="845" ht="14.5"/>
    <row r="846" ht="14.5"/>
    <row r="847" ht="14.5"/>
    <row r="848" ht="14.5"/>
    <row r="849" ht="14.5"/>
    <row r="850" ht="14.5"/>
    <row r="851" ht="14.5"/>
    <row r="852" ht="14.5"/>
    <row r="853" ht="14.5"/>
    <row r="854" ht="14.5"/>
    <row r="855" ht="14.5"/>
    <row r="856" ht="14.5"/>
    <row r="857" ht="14.5"/>
    <row r="858" ht="14.5"/>
    <row r="859" ht="14.5"/>
    <row r="860" ht="14.5"/>
    <row r="861" ht="14.5"/>
    <row r="862" ht="14.5"/>
    <row r="863" ht="14.5"/>
    <row r="864" ht="14.5"/>
    <row r="865" ht="14.5"/>
    <row r="866" ht="14.5"/>
    <row r="867" ht="14.5"/>
    <row r="868" ht="14.5"/>
    <row r="869" ht="14.5"/>
    <row r="870" ht="14.5"/>
    <row r="871" ht="14.5"/>
    <row r="872" ht="14.5"/>
    <row r="873" ht="14.5"/>
    <row r="874" ht="14.5"/>
    <row r="875" ht="14.5"/>
    <row r="876" ht="14.5"/>
    <row r="877" ht="14.5"/>
    <row r="878" ht="14.5"/>
    <row r="879" ht="14.5"/>
    <row r="880" ht="14.5"/>
    <row r="881" ht="14.5"/>
    <row r="882" ht="14.5"/>
    <row r="883" ht="14.5"/>
    <row r="884" ht="14.5"/>
    <row r="885" ht="14.5"/>
    <row r="886" ht="14.5"/>
    <row r="887" ht="14.5"/>
    <row r="888" ht="14.5"/>
    <row r="889" ht="14.5"/>
    <row r="890" ht="14.5"/>
    <row r="891" ht="14.5"/>
    <row r="892" ht="14.5"/>
    <row r="893" ht="14.5"/>
    <row r="894" ht="14.5"/>
    <row r="895" ht="14.5"/>
    <row r="896" ht="14.5"/>
    <row r="897" ht="14.5"/>
    <row r="898" ht="14.5"/>
    <row r="899" ht="14.5"/>
    <row r="900" ht="14.5"/>
    <row r="901" ht="14.5"/>
    <row r="902" ht="14.5"/>
    <row r="903" ht="14.5"/>
    <row r="904" ht="14.5"/>
    <row r="905" ht="14.5"/>
    <row r="906" ht="14.5"/>
    <row r="907" ht="14.5"/>
    <row r="908" ht="14.5"/>
    <row r="909" ht="14.5"/>
    <row r="910" ht="14.5"/>
    <row r="911" ht="14.5"/>
    <row r="912" ht="14.5"/>
    <row r="913" ht="14.5"/>
    <row r="914" ht="14.5"/>
    <row r="915" ht="14.5"/>
    <row r="916" ht="14.5"/>
    <row r="917" ht="14.5"/>
    <row r="918" ht="14.5"/>
    <row r="919" ht="14.5"/>
    <row r="920" ht="14.5"/>
    <row r="921" ht="14.5"/>
    <row r="922" ht="14.5"/>
    <row r="923" ht="14.5"/>
    <row r="924" ht="14.5"/>
    <row r="925" ht="14.5"/>
    <row r="926" ht="14.5"/>
    <row r="927" ht="14.5"/>
    <row r="928" ht="14.5"/>
    <row r="929" ht="14.5"/>
    <row r="930" ht="14.5"/>
    <row r="931" ht="14.5"/>
    <row r="932" ht="14.5"/>
    <row r="933" ht="14.5"/>
    <row r="934" ht="14.5"/>
    <row r="935" ht="14.5"/>
    <row r="936" ht="14.5"/>
    <row r="937" ht="14.5"/>
    <row r="938" ht="14.5"/>
    <row r="939" ht="14.5"/>
    <row r="940" ht="14.5"/>
    <row r="941" ht="14.5"/>
    <row r="942" ht="14.5"/>
    <row r="943" ht="14.5"/>
    <row r="944" ht="14.5"/>
    <row r="945" ht="14.5"/>
    <row r="946" ht="14.5"/>
    <row r="947" ht="14.5"/>
    <row r="948" ht="14.5"/>
    <row r="949" ht="14.5"/>
    <row r="950" ht="14.5"/>
    <row r="951" ht="14.5"/>
    <row r="952" ht="14.5"/>
    <row r="953" ht="14.5"/>
    <row r="954" ht="14.5"/>
    <row r="955" ht="14.5"/>
    <row r="956" ht="14.5"/>
    <row r="957" ht="14.5"/>
    <row r="958" ht="14.5"/>
    <row r="959" ht="14.5"/>
    <row r="960" ht="14.5"/>
    <row r="961" ht="14.5"/>
    <row r="962" ht="14.5"/>
    <row r="963" ht="14.5"/>
    <row r="964" ht="14.5"/>
    <row r="965" ht="14.5"/>
    <row r="966" ht="14.5"/>
    <row r="967" ht="14.5"/>
    <row r="968" ht="14.5"/>
    <row r="969" ht="14.5"/>
    <row r="970" ht="14.5"/>
    <row r="971" ht="14.5"/>
    <row r="972" ht="14.5"/>
    <row r="973" ht="14.5"/>
    <row r="974" ht="14.5"/>
    <row r="975" ht="14.5"/>
    <row r="976" ht="14.5"/>
    <row r="977" ht="14.5"/>
    <row r="978" ht="14.5"/>
    <row r="979" ht="14.5"/>
    <row r="980" ht="14.5"/>
    <row r="981" ht="14.5"/>
    <row r="982" ht="14.5"/>
    <row r="983" ht="14.5"/>
    <row r="984" ht="14.5"/>
    <row r="985" ht="14.5"/>
    <row r="986" ht="14.5"/>
    <row r="987" ht="14.5"/>
    <row r="988" ht="14.5"/>
    <row r="989" ht="14.5"/>
    <row r="990" ht="14.5"/>
    <row r="991" ht="14.5"/>
    <row r="992" ht="14.5"/>
    <row r="993" ht="14.5"/>
    <row r="994" ht="14.5"/>
    <row r="995" ht="14.5"/>
    <row r="996" ht="14.5"/>
    <row r="997" ht="14.5"/>
    <row r="998" ht="14.5"/>
    <row r="999" ht="14.5"/>
    <row r="1000" ht="14.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2025-08-14T15:58:44Z</dcterms:modified>
</cp:coreProperties>
</file>