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73481CDA-00FA-483A-8189-30CC342FA038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vocabulary'!$AJ$4:$AJ$6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9" i="5" l="1"/>
  <c r="F68" i="5" s="1"/>
  <c r="E60" i="5"/>
  <c r="F69" i="5"/>
  <c r="E61" i="5"/>
  <c r="F70" i="5"/>
  <c r="E62" i="5"/>
  <c r="F71" i="5"/>
  <c r="E63" i="5"/>
  <c r="F72" i="5"/>
  <c r="E64" i="5"/>
  <c r="F73" i="5"/>
  <c r="E65" i="5"/>
  <c r="F74" i="5"/>
  <c r="E66" i="5"/>
  <c r="F75" i="5"/>
  <c r="E58" i="5"/>
  <c r="F67" i="5"/>
  <c r="F59" i="5"/>
  <c r="F60" i="5"/>
  <c r="F61" i="5"/>
  <c r="F62" i="5"/>
  <c r="F63" i="5"/>
  <c r="F64" i="5"/>
  <c r="F65" i="5"/>
  <c r="F66" i="5"/>
  <c r="F58" i="5"/>
  <c r="E5" i="5"/>
  <c r="F23" i="5" s="1"/>
  <c r="E6" i="5"/>
  <c r="F24" i="5" s="1"/>
  <c r="E7" i="5"/>
  <c r="F25" i="5" s="1"/>
  <c r="E8" i="5"/>
  <c r="F26" i="5" s="1"/>
  <c r="E9" i="5"/>
  <c r="F27" i="5" s="1"/>
  <c r="E10" i="5"/>
  <c r="F28" i="5" s="1"/>
  <c r="E11" i="5"/>
  <c r="F29" i="5" s="1"/>
  <c r="E12" i="5"/>
  <c r="F30" i="5" s="1"/>
  <c r="E13" i="5"/>
  <c r="F31" i="5" s="1"/>
  <c r="E14" i="5"/>
  <c r="F32" i="5" s="1"/>
  <c r="E15" i="5"/>
  <c r="F33" i="5" s="1"/>
  <c r="E16" i="5"/>
  <c r="F34" i="5" s="1"/>
  <c r="E17" i="5"/>
  <c r="F35" i="5" s="1"/>
  <c r="E18" i="5"/>
  <c r="F36" i="5" s="1"/>
  <c r="E19" i="5"/>
  <c r="F37" i="5" s="1"/>
  <c r="E20" i="5"/>
  <c r="F38" i="5" s="1"/>
  <c r="E21" i="5"/>
  <c r="F39" i="5" s="1"/>
  <c r="E4" i="5"/>
  <c r="F22" i="5" s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4" i="5"/>
  <c r="F76" i="5"/>
  <c r="F77" i="5"/>
  <c r="F78" i="5"/>
  <c r="F79" i="5"/>
  <c r="F80" i="5"/>
  <c r="F81" i="5"/>
  <c r="F82" i="5"/>
  <c r="F83" i="5"/>
  <c r="F84" i="5"/>
  <c r="E77" i="5"/>
  <c r="E78" i="5"/>
  <c r="E79" i="5"/>
  <c r="E80" i="5"/>
  <c r="E81" i="5"/>
  <c r="E82" i="5"/>
  <c r="E83" i="5"/>
  <c r="E84" i="5"/>
  <c r="E76" i="5"/>
  <c r="E68" i="5"/>
  <c r="E69" i="5"/>
  <c r="E70" i="5"/>
  <c r="E71" i="5"/>
  <c r="E72" i="5"/>
  <c r="E73" i="5"/>
  <c r="E74" i="5"/>
  <c r="E75" i="5"/>
  <c r="E67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22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40" i="5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4" i="4"/>
  <c r="D23" i="4"/>
  <c r="D24" i="4"/>
  <c r="D25" i="4"/>
  <c r="D26" i="4"/>
  <c r="D27" i="4"/>
  <c r="D28" i="4"/>
  <c r="D29" i="4"/>
  <c r="D30" i="4"/>
  <c r="D22" i="4"/>
  <c r="I3" i="6"/>
  <c r="H3" i="6"/>
  <c r="G3" i="6"/>
</calcChain>
</file>

<file path=xl/sharedStrings.xml><?xml version="1.0" encoding="utf-8"?>
<sst xmlns="http://schemas.openxmlformats.org/spreadsheetml/2006/main" count="2231" uniqueCount="926">
  <si>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</si>
  <si>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</si>
  <si>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</si>
  <si>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</si>
  <si>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</si>
  <si>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</si>
  <si>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</si>
  <si>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</si>
  <si>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</si>
  <si>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</si>
  <si>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</si>
  <si>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</si>
  <si>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</si>
  <si>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</si>
  <si>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</si>
  <si>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</si>
  <si>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</si>
  <si>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</si>
  <si>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</si>
  <si>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</si>
  <si>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</si>
  <si>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</si>
  <si>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</si>
  <si>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</si>
  <si>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</si>
  <si>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</si>
  <si>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</si>
  <si>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</si>
  <si>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</si>
  <si>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</si>
  <si>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</si>
  <si>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</si>
  <si>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</si>
  <si>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</si>
  <si>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</si>
  <si>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</si>
  <si>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</si>
  <si>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</si>
  <si>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</si>
  <si>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</si>
  <si>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</si>
  <si>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</si>
  <si>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</si>
  <si>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</si>
  <si>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</si>
  <si>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</si>
  <si>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</si>
  <si>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</si>
  <si>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</si>
  <si>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</si>
  <si>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</si>
  <si>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</si>
  <si>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</si>
  <si>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</si>
  <si>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</si>
  <si>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</si>
  <si>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</si>
  <si>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</si>
  <si>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</si>
  <si>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</si>
  <si>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</si>
  <si>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</si>
  <si>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</si>
  <si>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</si>
  <si>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</si>
  <si>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</si>
  <si>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</si>
  <si>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</si>
  <si>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</si>
  <si>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</si>
  <si>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</si>
  <si>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</si>
  <si>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</si>
  <si>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</si>
  <si>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</si>
  <si>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</si>
  <si>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</si>
  <si>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</si>
  <si>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</si>
  <si>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</si>
  <si>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</si>
  <si>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</si>
  <si>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</si>
  <si>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</si>
  <si>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</si>
  <si>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</si>
  <si>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</si>
  <si>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</si>
  <si>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</si>
  <si>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</si>
  <si>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</si>
  <si>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</si>
  <si>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</si>
  <si>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</si>
  <si>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</si>
  <si>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</si>
  <si>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</si>
  <si>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</si>
  <si>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</si>
  <si>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</si>
  <si>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</si>
  <si>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</si>
  <si>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</si>
  <si>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</si>
  <si>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</si>
  <si>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</si>
  <si>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</si>
  <si>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</si>
  <si>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</si>
  <si>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</si>
  <si>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</si>
  <si>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</si>
  <si>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</si>
  <si>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</si>
  <si>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</si>
  <si>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</si>
  <si>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</si>
  <si>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</si>
  <si>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</si>
  <si>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</si>
  <si>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</si>
  <si>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</si>
  <si>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</si>
  <si>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</si>
  <si>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</si>
  <si>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</si>
  <si>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</si>
  <si>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</si>
  <si>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</si>
  <si>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</si>
  <si>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</si>
  <si>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</si>
  <si>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</si>
  <si>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</si>
  <si>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</si>
  <si>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</si>
  <si>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</si>
  <si>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</si>
  <si>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</si>
  <si>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</si>
  <si>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</si>
  <si>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</si>
  <si>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</si>
  <si>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</si>
  <si>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</si>
  <si>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</si>
  <si>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</si>
  <si>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</si>
  <si>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</si>
  <si>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</si>
  <si>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</si>
  <si>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</si>
  <si>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</si>
  <si>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</si>
  <si>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</si>
  <si>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</si>
  <si>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</si>
  <si>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</si>
  <si>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</si>
  <si>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</si>
  <si>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</si>
  <si>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</si>
  <si>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</si>
  <si>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</si>
  <si>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</si>
  <si>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</si>
  <si>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</si>
  <si>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</si>
  <si>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</si>
  <si>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</si>
  <si>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</si>
  <si>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</si>
  <si>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</si>
  <si>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</si>
  <si>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</si>
  <si>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</si>
  <si>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</si>
  <si>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</si>
  <si>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</si>
  <si>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</si>
  <si>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</si>
  <si>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</si>
  <si>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</si>
  <si>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</si>
  <si>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</si>
  <si>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</si>
  <si>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</si>
  <si>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</si>
  <si>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</si>
  <si>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</si>
  <si>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</si>
  <si>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</si>
  <si>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</si>
  <si>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</si>
  <si>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</si>
  <si>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</si>
  <si>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</si>
  <si>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</si>
  <si>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</si>
  <si>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</si>
  <si>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</si>
  <si>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</si>
  <si>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</si>
  <si>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</si>
  <si>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</si>
  <si>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</si>
  <si>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</si>
  <si>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</si>
  <si>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</si>
  <si>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</si>
  <si>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</si>
  <si>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</si>
  <si>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</si>
  <si>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</si>
  <si>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</si>
  <si>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</si>
  <si>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</si>
  <si>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</si>
  <si>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</si>
  <si>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</si>
  <si>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</si>
  <si>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</si>
  <si>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</si>
  <si>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</si>
  <si>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</si>
  <si>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</si>
  <si>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</si>
  <si>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</si>
  <si>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</si>
  <si>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</si>
  <si>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</si>
  <si>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</si>
  <si>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</si>
  <si>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</si>
  <si>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</si>
  <si>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</si>
  <si>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</si>
  <si>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</si>
  <si>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</si>
  <si>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</si>
  <si>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</si>
  <si>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</si>
  <si>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</si>
  <si>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</si>
  <si>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</si>
  <si>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</si>
  <si>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</si>
  <si>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</si>
  <si>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</si>
  <si>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</si>
  <si>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</si>
  <si>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</si>
  <si>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</si>
  <si>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</si>
  <si>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</si>
  <si>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</si>
  <si>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</si>
  <si>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</si>
  <si>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</si>
  <si>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</si>
  <si>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</si>
  <si>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</si>
  <si>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</si>
  <si>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</si>
  <si>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</si>
  <si>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</si>
  <si>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</si>
  <si>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</si>
  <si>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</si>
  <si>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</si>
  <si>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</si>
  <si>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</si>
  <si>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</si>
  <si>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</si>
  <si>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</si>
  <si>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</si>
  <si>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</si>
  <si>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</si>
  <si>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</si>
  <si>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</si>
  <si>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</si>
  <si>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</si>
  <si>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</si>
  <si>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</si>
  <si>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</si>
  <si>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</si>
  <si>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</si>
  <si>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</si>
  <si>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</si>
  <si>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</si>
  <si>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</si>
  <si>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</si>
  <si>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</si>
  <si>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</si>
  <si>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</si>
  <si>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</si>
  <si>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</si>
  <si>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</si>
  <si>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</si>
  <si>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</si>
  <si>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</si>
  <si>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</si>
  <si>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</si>
  <si>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</si>
  <si>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</si>
  <si>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</si>
  <si>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</si>
  <si>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</si>
  <si>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</si>
  <si>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</si>
  <si>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</si>
  <si>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</si>
  <si>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</si>
  <si>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</si>
  <si>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</si>
  <si>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</si>
  <si>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</si>
  <si>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</si>
  <si>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</si>
  <si>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</si>
  <si>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</si>
  <si>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</si>
  <si>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</si>
  <si>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</si>
  <si>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</si>
  <si>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</si>
  <si>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</si>
  <si>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</si>
  <si>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</si>
  <si>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</si>
  <si>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</si>
  <si>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</si>
  <si>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</si>
  <si>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</si>
  <si>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</si>
  <si>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</si>
  <si>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</si>
  <si>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</si>
  <si>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</si>
  <si>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</si>
  <si>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</si>
  <si>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</si>
  <si>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</si>
  <si>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</si>
  <si>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</si>
  <si>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</si>
  <si>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</si>
  <si>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</si>
  <si>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</si>
  <si>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</si>
  <si>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</si>
  <si>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</si>
  <si>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</si>
  <si>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</si>
  <si>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</si>
  <si>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</si>
  <si>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</si>
  <si>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</si>
  <si>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</si>
  <si>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</si>
  <si>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</si>
  <si>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</si>
  <si>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</si>
  <si>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</si>
  <si>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</si>
  <si>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</si>
  <si>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</si>
  <si>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</si>
  <si>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</si>
  <si>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</si>
  <si>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</si>
  <si>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</si>
  <si>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</si>
  <si>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</si>
  <si>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</si>
  <si>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</si>
  <si>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</si>
  <si>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</si>
  <si>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</si>
  <si>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</si>
  <si>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</si>
  <si>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</si>
  <si>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</si>
  <si>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</si>
  <si>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</si>
  <si>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</si>
  <si>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</si>
  <si>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</si>
  <si>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</si>
  <si>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</si>
  <si>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</si>
  <si>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</si>
  <si>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</si>
  <si>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</si>
  <si>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</si>
  <si>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</si>
  <si>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</si>
  <si>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</si>
  <si>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</si>
  <si>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</si>
  <si>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</si>
  <si>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</si>
  <si>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</si>
  <si>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</si>
  <si>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</si>
  <si>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</si>
  <si>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</si>
  <si>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</si>
  <si>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</si>
  <si>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</si>
  <si>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</si>
  <si>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</si>
  <si>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</si>
  <si>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</si>
  <si>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</si>
  <si>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</si>
  <si>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</si>
  <si>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</si>
  <si>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</si>
  <si>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</si>
  <si>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</si>
  <si>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</si>
  <si>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</si>
  <si>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</si>
  <si>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</si>
  <si>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</si>
  <si>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</si>
  <si>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</si>
  <si>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</si>
  <si>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</si>
  <si>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</si>
  <si>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</si>
  <si>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</si>
  <si>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</si>
  <si>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</si>
  <si>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</si>
  <si>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</si>
  <si>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</si>
  <si>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</si>
  <si>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</si>
  <si>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</si>
  <si>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</si>
  <si>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</si>
  <si>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</si>
  <si>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</si>
  <si>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</si>
  <si>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</si>
  <si>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</si>
  <si>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</si>
  <si>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</si>
  <si>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</si>
  <si>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</si>
  <si>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</si>
  <si>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</si>
  <si>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</si>
  <si>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</si>
  <si>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</si>
  <si>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</si>
  <si>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</si>
  <si>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</si>
  <si>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</si>
  <si>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</si>
  <si>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</si>
  <si>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</si>
  <si>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</si>
  <si>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</si>
  <si>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</si>
  <si>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</si>
  <si>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</si>
  <si>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</si>
  <si>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</si>
  <si>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</si>
  <si>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</si>
  <si>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</si>
  <si>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</si>
  <si>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</si>
  <si>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</si>
  <si>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</si>
  <si>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</si>
  <si>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</si>
  <si>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</si>
  <si>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</si>
  <si>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</si>
  <si>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</si>
  <si>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</si>
  <si>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</si>
  <si>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</si>
  <si>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</si>
  <si>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</si>
  <si>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</si>
  <si>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</si>
  <si>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</si>
  <si>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</si>
  <si>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</si>
  <si>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</si>
  <si>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</si>
  <si>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</si>
  <si>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</si>
  <si>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</si>
  <si>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</si>
  <si>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</si>
  <si>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</si>
  <si>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</si>
  <si>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</si>
  <si>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</si>
  <si>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</si>
  <si>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</si>
  <si>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</si>
  <si>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</si>
  <si>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</si>
  <si>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</si>
  <si>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</si>
  <si>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</si>
  <si>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</si>
  <si>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</si>
  <si>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</si>
  <si>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</si>
  <si>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</si>
  <si>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</si>
  <si>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</si>
  <si>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</si>
  <si>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</si>
  <si>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</si>
  <si>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</si>
  <si>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</si>
  <si>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</si>
  <si>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</si>
  <si>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</si>
  <si>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</si>
  <si>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</si>
  <si>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</si>
  <si>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</si>
  <si>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</si>
  <si>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</si>
  <si>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</si>
  <si>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</si>
  <si>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</si>
  <si>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</si>
  <si>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</si>
  <si>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</si>
  <si>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</si>
  <si>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</si>
  <si>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</si>
  <si>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</si>
  <si>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</si>
  <si>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</si>
  <si>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</si>
  <si>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</si>
  <si>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</si>
  <si>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</si>
  <si>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</si>
  <si>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</si>
  <si>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</si>
  <si>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</si>
  <si>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</si>
  <si>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</si>
  <si>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</si>
  <si>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</si>
  <si>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</si>
  <si>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</si>
  <si>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</si>
  <si>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</si>
  <si>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</si>
  <si>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</si>
  <si>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</si>
  <si>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</si>
  <si>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</si>
  <si>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</si>
  <si>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</si>
  <si>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</si>
  <si>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</si>
  <si>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</si>
  <si>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</si>
  <si>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</si>
  <si>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</si>
  <si>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</si>
  <si>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</si>
  <si>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</si>
  <si>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</si>
  <si>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</si>
  <si>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</si>
  <si>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</si>
  <si>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</si>
  <si>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</si>
  <si>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</si>
  <si>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</si>
  <si>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</si>
  <si>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</si>
  <si>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</si>
  <si>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</si>
  <si>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</si>
  <si>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</si>
  <si>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</si>
  <si>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</si>
  <si>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</si>
  <si>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</si>
  <si>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</si>
  <si>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</si>
  <si>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</si>
  <si>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</si>
  <si>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</si>
  <si>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</si>
  <si>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</si>
  <si>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</si>
  <si>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</si>
  <si>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</si>
  <si>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</si>
  <si>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</si>
  <si>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</si>
  <si>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</si>
  <si>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</si>
  <si>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</si>
  <si>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</si>
  <si>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</si>
  <si>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</si>
  <si>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</si>
  <si>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</si>
  <si>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</si>
  <si>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</si>
  <si>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</si>
  <si>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</si>
  <si>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</si>
  <si>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</si>
  <si>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</si>
  <si>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</si>
  <si>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</si>
  <si>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</si>
  <si>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</si>
  <si>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</si>
  <si>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</si>
  <si>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</si>
  <si>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</si>
  <si>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</si>
  <si>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</si>
  <si>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</si>
  <si>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</si>
  <si>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</si>
  <si>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</si>
  <si>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</si>
  <si>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</si>
  <si>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</si>
  <si>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</si>
  <si>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</si>
  <si>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</si>
  <si>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</si>
  <si>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</si>
  <si>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</si>
  <si>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</si>
  <si>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</si>
  <si>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</si>
  <si>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</si>
  <si>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</si>
  <si>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</si>
  <si>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</si>
  <si>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</si>
  <si>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</si>
  <si>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</si>
  <si>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</si>
  <si>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</si>
  <si>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</si>
  <si>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</si>
  <si>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</si>
  <si>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</si>
  <si>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</si>
  <si>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</si>
  <si>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</si>
  <si>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</si>
  <si>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</si>
  <si>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</si>
  <si>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</si>
  <si>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</si>
  <si>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</si>
  <si>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</si>
  <si>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</si>
  <si>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</si>
  <si>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</si>
  <si>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</si>
  <si>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</si>
  <si>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</si>
  <si>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</si>
  <si>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</si>
  <si>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</si>
  <si>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</si>
  <si>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</si>
  <si>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</si>
  <si>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</si>
  <si>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</si>
  <si>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</si>
  <si>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</si>
  <si>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</si>
  <si>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</si>
  <si>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</si>
  <si>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</si>
  <si>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</si>
  <si>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</si>
  <si>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</si>
  <si>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</si>
  <si>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</si>
  <si>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</si>
  <si>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</si>
  <si>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</si>
  <si>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</si>
  <si>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</si>
  <si>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</si>
  <si>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</si>
  <si>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</si>
  <si>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</si>
  <si>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</si>
  <si>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</si>
  <si>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</si>
  <si>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</si>
  <si>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</si>
  <si>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</si>
  <si>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</si>
  <si>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</si>
  <si>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</si>
  <si>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</si>
  <si>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</si>
  <si>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</si>
  <si>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</si>
  <si>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</si>
  <si>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</si>
  <si>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</si>
  <si>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</si>
  <si>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</si>
  <si>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</si>
  <si>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</si>
  <si>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</si>
  <si>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</si>
  <si>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</si>
  <si>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</si>
  <si>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</si>
  <si>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</si>
  <si>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</si>
  <si>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</si>
  <si>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</si>
  <si>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</si>
  <si>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</si>
  <si>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</si>
  <si>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</si>
  <si>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</si>
  <si>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</si>
  <si>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</si>
  <si>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</si>
  <si>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</si>
  <si>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</si>
  <si>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</si>
  <si>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</si>
  <si>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</si>
  <si>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</si>
  <si>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</si>
  <si>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</si>
  <si>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</si>
  <si>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</si>
  <si>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</si>
  <si>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</si>
  <si>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</si>
  <si>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</si>
  <si>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</si>
  <si>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</si>
  <si>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</si>
  <si>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</si>
  <si>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</si>
  <si>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</si>
  <si>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</si>
  <si>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</si>
  <si>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</si>
  <si>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</si>
  <si>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</si>
  <si>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</si>
  <si>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</si>
  <si>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</si>
  <si>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</si>
  <si>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</si>
  <si>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</si>
  <si>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</si>
  <si>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</si>
  <si>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</si>
  <si>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</si>
  <si>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</si>
  <si>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</si>
  <si>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</si>
  <si>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</si>
  <si>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</si>
  <si>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</si>
  <si>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</si>
  <si>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</si>
  <si>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</si>
  <si>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</si>
  <si>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</si>
  <si>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</si>
  <si>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</si>
  <si>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</si>
  <si>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</si>
  <si>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</si>
  <si>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</si>
  <si>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</si>
  <si>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</si>
  <si>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</si>
  <si>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</si>
  <si>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</si>
  <si>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</si>
  <si>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</si>
  <si>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</si>
  <si>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</si>
  <si>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</si>
  <si>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</si>
  <si>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</si>
  <si>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</si>
  <si>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</si>
  <si>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</si>
  <si>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</si>
  <si>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</si>
  <si>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</si>
  <si>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</si>
  <si>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2018091409</t>
  </si>
  <si>
    <t>Tonneijck_2006</t>
  </si>
  <si>
    <t>10.1017/S0033822200038790</t>
  </si>
  <si>
    <t>10.1126/science.aad4273</t>
  </si>
  <si>
    <t>Yujie He</t>
  </si>
  <si>
    <t>ISRaD</t>
  </si>
  <si>
    <t>2018</t>
  </si>
  <si>
    <t>09</t>
  </si>
  <si>
    <t>18</t>
  </si>
  <si>
    <t>yujiehe.pu@gmail.com</t>
  </si>
  <si>
    <t xml:space="preserve">Tonneijck, F. H., van der Plicht, J., Jansen, B., Verstraten, J. M., &amp; Hooghiemstra, H. (2006). Radiocarbon Dating of Soil Organic Matter Fractions in Andosols in Northern Ecuador. Radiocarbon, 48(03), 337–353. doi:10.1017/s0033822200038790
</t>
  </si>
  <si>
    <t>Cordillera</t>
  </si>
  <si>
    <t>A7A</t>
  </si>
  <si>
    <t>tropical forest;Clusia flaviflora Engl., Weinmannia cochensis Hieron.,  Ilex colombiana Cuatrec.;NA</t>
  </si>
  <si>
    <t>A7B</t>
  </si>
  <si>
    <t>savannas;Paramo: Calamagrostis effusa Kunth (Steud.) bunch-grass; Espeletia pycnophylla Cuatrec. stem-rosette.;NA</t>
  </si>
  <si>
    <t>G5a</t>
  </si>
  <si>
    <t>G5b</t>
  </si>
  <si>
    <t>G7</t>
  </si>
  <si>
    <t>G8</t>
  </si>
  <si>
    <t>A11</t>
  </si>
  <si>
    <t>A2</t>
  </si>
  <si>
    <t>Xyris spp.</t>
  </si>
  <si>
    <t>Oreobolus spp.</t>
  </si>
  <si>
    <t>Juncus spp.</t>
  </si>
  <si>
    <t>Andosol</t>
  </si>
  <si>
    <t>Histosol</t>
  </si>
  <si>
    <t>Ah1 - 30-30.5</t>
  </si>
  <si>
    <t>20.21</t>
  </si>
  <si>
    <t>0.4</t>
  </si>
  <si>
    <t>Ah2 - 64.5-65</t>
  </si>
  <si>
    <t>9.45</t>
  </si>
  <si>
    <t>0.3</t>
  </si>
  <si>
    <t>2Ahb - 99.5-100</t>
  </si>
  <si>
    <t>13.9</t>
  </si>
  <si>
    <t>Ah1 - 15-15.5</t>
  </si>
  <si>
    <t>16.97</t>
  </si>
  <si>
    <t>Ah2 - 54.5-55</t>
  </si>
  <si>
    <t>9.21</t>
  </si>
  <si>
    <t>2Ahb - 85-85.5</t>
  </si>
  <si>
    <t>14.61</t>
  </si>
  <si>
    <t>F - 14.5-15</t>
  </si>
  <si>
    <t>50.11</t>
  </si>
  <si>
    <t>0.5</t>
  </si>
  <si>
    <t>F - 34-34.5</t>
  </si>
  <si>
    <t>Ah 45-45.5</t>
  </si>
  <si>
    <t>15.58</t>
  </si>
  <si>
    <t>Bw 84.5 - 85</t>
  </si>
  <si>
    <t>9.51</t>
  </si>
  <si>
    <t>2Ah1b 114.5-115</t>
  </si>
  <si>
    <t>13.34</t>
  </si>
  <si>
    <t>Ah - 14.5-15</t>
  </si>
  <si>
    <t>17.71</t>
  </si>
  <si>
    <t>Ah - 34.5-35</t>
  </si>
  <si>
    <t>Bw2 - 75-75.5</t>
  </si>
  <si>
    <t>8.48</t>
  </si>
  <si>
    <t>2Ah1b - 124.5-124</t>
  </si>
  <si>
    <t>10.92</t>
  </si>
  <si>
    <t>0.2</t>
  </si>
  <si>
    <t>Ah1 - 10-10,5</t>
  </si>
  <si>
    <t>18.2</t>
  </si>
  <si>
    <t>Ah2 - 46.5-47</t>
  </si>
  <si>
    <t>13.07</t>
  </si>
  <si>
    <t>2Ahb - 89.5-90</t>
  </si>
  <si>
    <t>17.62</t>
  </si>
  <si>
    <t>Peat</t>
  </si>
  <si>
    <t>A7A_Ah1 - 30-30.5</t>
  </si>
  <si>
    <t>A7A_Ah2 - 64.5-65</t>
  </si>
  <si>
    <t>A7A_2Ahb - 99.5-100</t>
  </si>
  <si>
    <t>A7B_Ah1 - 15-15.5</t>
  </si>
  <si>
    <t>A7B_Ah2 - 54.5-55</t>
  </si>
  <si>
    <t>A7B_2Ahb - 85-85.5</t>
  </si>
  <si>
    <t>G5a_F - 14.5-15</t>
  </si>
  <si>
    <t>G5a_F - 34-34.5</t>
  </si>
  <si>
    <t>G5a_Ah 45-45.5</t>
  </si>
  <si>
    <t>G5a_Bw 84.5 - 85</t>
  </si>
  <si>
    <t>G5a_2Ah1b 114.5-115</t>
  </si>
  <si>
    <t>G5b_Ah - 14.5-15</t>
  </si>
  <si>
    <t>G5b_Ah - 34.5-35</t>
  </si>
  <si>
    <t>G5b_Bw2 - 75-75.5</t>
  </si>
  <si>
    <t>G5b_2Ah1b - 124.5-124</t>
  </si>
  <si>
    <t>G7_Ah1 - 10-10,5</t>
  </si>
  <si>
    <t>G7_Ah2 - 46.5-47</t>
  </si>
  <si>
    <t>G7_2Ahb - 89.5-90</t>
  </si>
  <si>
    <t>GrA</t>
  </si>
  <si>
    <t>G8_146-147</t>
  </si>
  <si>
    <t>G8_196-197</t>
  </si>
  <si>
    <t>G8_246-247</t>
  </si>
  <si>
    <t>A11_100-101</t>
  </si>
  <si>
    <t>A11_160-161</t>
  </si>
  <si>
    <t>A11_222-222.5</t>
  </si>
  <si>
    <t>A2_66-66.5</t>
  </si>
  <si>
    <t>A2_176.5-177</t>
  </si>
  <si>
    <t>A2_290-290.5</t>
  </si>
  <si>
    <t>Shane Stoner</t>
  </si>
  <si>
    <t>sstoner@bgc-jena.mpg.de</t>
  </si>
  <si>
    <t>frc_fraction_modern</t>
  </si>
  <si>
    <t>frc_fraction_modern_sigma</t>
  </si>
  <si>
    <t>frc_fraction_modern_sd</t>
  </si>
  <si>
    <t>frc_aba</t>
  </si>
  <si>
    <t>frc_aggregate_dis</t>
  </si>
  <si>
    <t>Fraction Acid-Base-Acid Pretreatment</t>
  </si>
  <si>
    <t>no</t>
  </si>
  <si>
    <t>chemical</t>
  </si>
  <si>
    <t>humic acid</t>
  </si>
  <si>
    <t>pro_peatland</t>
  </si>
  <si>
    <t>Peatland Present</t>
  </si>
  <si>
    <t>Aggregate disruption</t>
  </si>
  <si>
    <t>(sonication, hexametaphosphate, physical, no)</t>
  </si>
  <si>
    <t>humin</t>
  </si>
  <si>
    <t>combined acid/base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</si>
</sst>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6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1" xfId="0" applyBorder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4" fillId="5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18" fillId="0" borderId="0" xfId="0" applyFont="1"/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top" wrapText="1"/>
    </xf>
    <xf numFmtId="0" fontId="8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15" fillId="0" borderId="0" xfId="189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 readingOrder="1"/>
    </xf>
    <xf numFmtId="0" fontId="12" fillId="3" borderId="0" xfId="0" applyFont="1" applyFill="1" applyAlignment="1">
      <alignment horizontal="center" vertical="top" wrapText="1" readingOrder="1"/>
    </xf>
    <xf numFmtId="0" fontId="12" fillId="4" borderId="0" xfId="0" applyFont="1" applyFill="1" applyAlignment="1">
      <alignment horizontal="center" vertical="center" wrapText="1" readingOrder="1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readingOrder="1"/>
    </xf>
    <xf numFmtId="0" fontId="13" fillId="0" borderId="1" xfId="0" applyFont="1" applyFill="1" applyBorder="1" applyAlignment="1"/>
    <xf numFmtId="0" fontId="12" fillId="0" borderId="1" xfId="0" applyFont="1" applyFill="1" applyBorder="1" applyAlignment="1">
      <alignment horizontal="center" vertical="center" readingOrder="1"/>
    </xf>
    <xf numFmtId="0" fontId="3" fillId="0" borderId="1" xfId="0" applyFont="1" applyFill="1" applyBorder="1" applyAlignment="1">
      <alignment horizontal="center" vertical="center" readingOrder="1"/>
    </xf>
    <xf numFmtId="1" fontId="3" fillId="0" borderId="1" xfId="0" applyNumberFormat="1" applyFont="1" applyFill="1" applyBorder="1" applyAlignment="1">
      <alignment horizontal="center" vertical="center" readingOrder="1"/>
    </xf>
    <xf numFmtId="0" fontId="2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14" fillId="0" borderId="1" xfId="0" applyFont="1" applyFill="1" applyBorder="1" applyAlignment="1"/>
    <xf numFmtId="0" fontId="4" fillId="0" borderId="1" xfId="0" applyFont="1" applyFill="1" applyBorder="1" applyAlignment="1"/>
    <xf numFmtId="1" fontId="4" fillId="0" borderId="1" xfId="0" applyNumberFormat="1" applyFont="1" applyFill="1" applyBorder="1" applyAlignment="1"/>
    <xf numFmtId="0" fontId="4" fillId="0" borderId="1" xfId="0" applyFont="1" applyBorder="1" applyAlignment="1">
      <alignment horizontal="left" readingOrder="1"/>
    </xf>
    <xf numFmtId="0" fontId="13" fillId="0" borderId="1" xfId="0" applyFont="1" applyBorder="1" applyAlignment="1"/>
    <xf numFmtId="0" fontId="14" fillId="0" borderId="1" xfId="0" applyFont="1" applyBorder="1" applyAlignment="1"/>
    <xf numFmtId="0" fontId="4" fillId="0" borderId="1" xfId="0" applyFont="1" applyBorder="1" applyAlignment="1"/>
    <xf numFmtId="1" fontId="4" fillId="0" borderId="1" xfId="0" applyNumberFormat="1" applyFont="1" applyBorder="1" applyAlignment="1"/>
    <xf numFmtId="0" fontId="0" fillId="0" borderId="1" xfId="0" applyBorder="1" applyAlignment="1"/>
    <xf numFmtId="0" fontId="0" fillId="5" borderId="1" xfId="0" applyFill="1" applyBorder="1" applyAlignment="1"/>
    <xf numFmtId="1" fontId="0" fillId="0" borderId="1" xfId="0" applyNumberFormat="1" applyBorder="1" applyAlignment="1"/>
    <xf numFmtId="0" fontId="0" fillId="0" borderId="0" xfId="0" applyAlignment="1"/>
    <xf numFmtId="164" fontId="0" fillId="0" borderId="1" xfId="0" applyNumberFormat="1" applyBorder="1" applyAlignment="1"/>
  </cellXfs>
  <cellStyles count="26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erkinsky_199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stoner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abSelected="1" zoomScale="85" zoomScaleNormal="85" zoomScalePageLayoutView="85" workbookViewId="0">
      <selection activeCell="B4" sqref="B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10" bestFit="1" customWidth="1"/>
    <col min="8" max="8" width="19.453125" style="110" bestFit="1" customWidth="1"/>
    <col min="9" max="9" width="21.453125" style="110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5.1796875" style="3" hidden="1" customWidth="1"/>
    <col min="17" max="16384" width="15.1796875" style="3"/>
  </cols>
  <sheetData>
    <row r="1" spans="1:16" s="17" customFormat="1" ht="18" customHeight="1" x14ac:dyDescent="0.35">
      <c r="A1" s="14" t="s">
        <v>667</v>
      </c>
      <c r="B1" s="14" t="s">
        <v>671</v>
      </c>
      <c r="C1" s="15" t="s">
        <v>766</v>
      </c>
      <c r="D1" s="14" t="s">
        <v>0</v>
      </c>
      <c r="E1" s="14" t="s">
        <v>1</v>
      </c>
      <c r="F1" s="14" t="s">
        <v>2</v>
      </c>
      <c r="G1" s="111" t="s">
        <v>748</v>
      </c>
      <c r="H1" s="111" t="s">
        <v>749</v>
      </c>
      <c r="I1" s="111" t="s">
        <v>750</v>
      </c>
      <c r="J1" s="14" t="s">
        <v>3</v>
      </c>
      <c r="K1" s="14" t="s">
        <v>4</v>
      </c>
      <c r="L1" s="15" t="s">
        <v>5</v>
      </c>
      <c r="M1" s="14" t="s">
        <v>362</v>
      </c>
      <c r="N1" s="16" t="s">
        <v>245</v>
      </c>
      <c r="O1" s="16" t="s">
        <v>429</v>
      </c>
      <c r="P1" s="17" t="s">
        <v>814</v>
      </c>
    </row>
    <row r="2" spans="1:16" s="17" customFormat="1" ht="25.5" customHeight="1" x14ac:dyDescent="0.35">
      <c r="A2" s="18" t="s">
        <v>668</v>
      </c>
      <c r="B2" s="18" t="s">
        <v>670</v>
      </c>
      <c r="C2" s="18" t="s">
        <v>767</v>
      </c>
      <c r="D2" s="18" t="s">
        <v>6</v>
      </c>
      <c r="E2" s="18" t="s">
        <v>7</v>
      </c>
      <c r="F2" s="18" t="s">
        <v>8</v>
      </c>
      <c r="G2" s="108" t="s">
        <v>751</v>
      </c>
      <c r="H2" s="108" t="s">
        <v>752</v>
      </c>
      <c r="I2" s="108" t="s">
        <v>753</v>
      </c>
      <c r="J2" s="18" t="s">
        <v>9</v>
      </c>
      <c r="K2" s="18" t="s">
        <v>10</v>
      </c>
      <c r="L2" s="18" t="s">
        <v>11</v>
      </c>
      <c r="M2" s="18" t="s">
        <v>12</v>
      </c>
      <c r="N2" s="19" t="s">
        <v>293</v>
      </c>
      <c r="O2" s="19" t="s">
        <v>363</v>
      </c>
    </row>
    <row r="3" spans="1:16" s="30" customFormat="1" ht="31" customHeight="1" x14ac:dyDescent="0.35">
      <c r="A3" s="24" t="s">
        <v>361</v>
      </c>
      <c r="B3" s="24"/>
      <c r="C3" s="24"/>
      <c r="D3" s="24" t="s">
        <v>243</v>
      </c>
      <c r="E3" s="24" t="s">
        <v>241</v>
      </c>
      <c r="F3" s="24" t="s">
        <v>242</v>
      </c>
      <c r="G3" s="109" t="s">
        <v>731</v>
      </c>
      <c r="H3" s="109" t="s">
        <v>34</v>
      </c>
      <c r="I3" s="109" t="s">
        <v>732</v>
      </c>
      <c r="J3" s="24" t="s">
        <v>272</v>
      </c>
      <c r="K3" s="24" t="s">
        <v>291</v>
      </c>
      <c r="L3" s="24" t="s">
        <v>292</v>
      </c>
      <c r="M3" s="24" t="s">
        <v>13</v>
      </c>
      <c r="N3" s="104"/>
      <c r="O3" s="104" t="s">
        <v>360</v>
      </c>
    </row>
    <row r="4" spans="1:16" customFormat="1" ht="14.5" x14ac:dyDescent="0.35">
      <c r="A4" t="s">
        <v>816</v>
      </c>
      <c r="B4" t="s">
        <v>817</v>
      </c>
      <c r="C4" t="s">
        <v>818</v>
      </c>
      <c r="D4" t="s">
        <v>909</v>
      </c>
      <c r="E4" t="s">
        <v>820</v>
      </c>
      <c r="F4" s="123" t="s">
        <v>910</v>
      </c>
      <c r="G4" t="s">
        <v>821</v>
      </c>
      <c r="H4" t="s">
        <v>822</v>
      </c>
      <c r="I4" t="s">
        <v>823</v>
      </c>
      <c r="J4" t="s">
        <v>819</v>
      </c>
      <c r="K4" t="s">
        <v>824</v>
      </c>
      <c r="M4" t="s">
        <v>825</v>
      </c>
      <c r="P4" t="s">
        <v>815</v>
      </c>
    </row>
    <row r="5" spans="1:16" ht="14.5" x14ac:dyDescent="0.35">
      <c r="A5" s="12"/>
      <c r="B5" s="12"/>
      <c r="C5" s="12"/>
      <c r="D5" s="12"/>
      <c r="E5" s="12"/>
      <c r="F5" s="12"/>
      <c r="G5" s="116"/>
      <c r="H5" s="116"/>
      <c r="I5" s="116"/>
      <c r="J5" s="12"/>
      <c r="K5" s="12"/>
      <c r="L5" s="12"/>
      <c r="M5" s="12"/>
      <c r="N5" s="12"/>
    </row>
    <row r="6" spans="1:16" ht="14.5" x14ac:dyDescent="0.35">
      <c r="A6" s="12"/>
      <c r="B6" s="12"/>
      <c r="C6" s="12"/>
      <c r="D6" s="12"/>
      <c r="E6" s="12"/>
      <c r="F6" s="12"/>
      <c r="G6" s="116"/>
      <c r="H6" s="116"/>
      <c r="I6" s="116"/>
      <c r="J6" s="12"/>
      <c r="K6" s="12"/>
      <c r="L6" s="12"/>
      <c r="M6" s="12"/>
      <c r="N6" s="12"/>
    </row>
    <row r="7" spans="1:16" ht="14.5" x14ac:dyDescent="0.35"/>
    <row r="8" spans="1:16" ht="14.5" x14ac:dyDescent="0.35"/>
    <row r="9" spans="1:16" ht="14.5" x14ac:dyDescent="0.35"/>
    <row r="10" spans="1:16" ht="14.5" x14ac:dyDescent="0.35"/>
    <row r="11" spans="1:16" ht="14.5" x14ac:dyDescent="0.35"/>
    <row r="12" spans="1:16" ht="14.5" x14ac:dyDescent="0.35"/>
    <row r="13" spans="1:16" ht="14.5" x14ac:dyDescent="0.35"/>
    <row r="14" spans="1:16" ht="14.5" x14ac:dyDescent="0.35"/>
    <row r="15" spans="1:16" ht="14.5" x14ac:dyDescent="0.35"/>
    <row r="16" spans="1:16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00000000-0004-0000-00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4" sqref="C4:D4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17" customFormat="1" ht="20.25" customHeight="1" x14ac:dyDescent="0.35">
      <c r="A1" s="14" t="s">
        <v>667</v>
      </c>
      <c r="B1" s="14" t="s">
        <v>14</v>
      </c>
      <c r="C1" s="14" t="s">
        <v>430</v>
      </c>
      <c r="D1" s="14" t="s">
        <v>431</v>
      </c>
      <c r="E1" s="20" t="s">
        <v>432</v>
      </c>
      <c r="F1" s="21" t="s">
        <v>433</v>
      </c>
      <c r="G1" s="20" t="s">
        <v>15</v>
      </c>
    </row>
    <row r="2" spans="1:7" s="17" customFormat="1" ht="27.75" customHeight="1" x14ac:dyDescent="0.35">
      <c r="A2" s="18" t="s">
        <v>668</v>
      </c>
      <c r="B2" s="22" t="s">
        <v>16</v>
      </c>
      <c r="C2" s="22" t="s">
        <v>17</v>
      </c>
      <c r="D2" s="22" t="s">
        <v>18</v>
      </c>
      <c r="E2" s="18" t="s">
        <v>19</v>
      </c>
      <c r="F2" s="18" t="s">
        <v>21</v>
      </c>
      <c r="G2" s="18" t="s">
        <v>20</v>
      </c>
    </row>
    <row r="3" spans="1:7" s="30" customFormat="1" ht="30" customHeight="1" x14ac:dyDescent="0.35">
      <c r="A3" s="24" t="s">
        <v>361</v>
      </c>
      <c r="B3" s="23"/>
      <c r="C3" s="23" t="s">
        <v>31</v>
      </c>
      <c r="D3" s="23" t="s">
        <v>31</v>
      </c>
      <c r="E3" s="24" t="s">
        <v>32</v>
      </c>
      <c r="F3" s="24" t="s">
        <v>33</v>
      </c>
      <c r="G3" s="24"/>
    </row>
    <row r="4" spans="1:7" ht="14.5" x14ac:dyDescent="0.35">
      <c r="A4" s="12" t="s">
        <v>816</v>
      </c>
      <c r="B4" s="7" t="s">
        <v>826</v>
      </c>
      <c r="C4" s="7">
        <v>0.62906249999999997</v>
      </c>
      <c r="D4" s="7">
        <v>-77.786249999999995</v>
      </c>
      <c r="E4" s="4" t="s">
        <v>224</v>
      </c>
      <c r="F4" s="11">
        <v>3677.25</v>
      </c>
      <c r="G4" s="11"/>
    </row>
    <row r="5" spans="1:7" ht="14.5" x14ac:dyDescent="0.35">
      <c r="A5" s="12"/>
      <c r="B5" s="7"/>
      <c r="C5" s="7"/>
      <c r="D5" s="7"/>
      <c r="E5" s="4"/>
      <c r="F5" s="11"/>
      <c r="G5" s="11"/>
    </row>
    <row r="6" spans="1:7" ht="14.5" x14ac:dyDescent="0.35">
      <c r="A6" s="12"/>
      <c r="B6" s="7"/>
      <c r="C6" s="7"/>
      <c r="D6" s="7"/>
      <c r="E6" s="11"/>
      <c r="F6" s="11"/>
      <c r="G6" s="11"/>
    </row>
    <row r="7" spans="1:7" ht="14.5" x14ac:dyDescent="0.35">
      <c r="A7" s="12"/>
      <c r="B7" s="7"/>
      <c r="C7" s="7"/>
      <c r="D7" s="7"/>
      <c r="E7" s="11"/>
      <c r="F7" s="11"/>
      <c r="G7" s="11"/>
    </row>
    <row r="8" spans="1:7" ht="14.5" x14ac:dyDescent="0.35">
      <c r="B8" s="7"/>
      <c r="C8" s="7"/>
      <c r="D8" s="7"/>
      <c r="E8" s="11"/>
      <c r="F8" s="11"/>
      <c r="G8" s="11"/>
    </row>
    <row r="9" spans="1:7" ht="14.5" x14ac:dyDescent="0.35">
      <c r="B9" s="7"/>
      <c r="C9" s="7"/>
      <c r="D9" s="7"/>
      <c r="E9" s="11"/>
      <c r="F9" s="11"/>
      <c r="G9" s="11"/>
    </row>
    <row r="10" spans="1:7" ht="14.5" x14ac:dyDescent="0.35">
      <c r="B10" s="7"/>
      <c r="C10" s="7"/>
      <c r="D10" s="7"/>
      <c r="E10" s="11"/>
      <c r="F10" s="11"/>
      <c r="G10" s="11"/>
    </row>
    <row r="11" spans="1:7" ht="14.5" x14ac:dyDescent="0.35">
      <c r="B11" s="7"/>
      <c r="C11" s="7"/>
      <c r="D11" s="7"/>
      <c r="E11" s="11"/>
      <c r="F11" s="11"/>
      <c r="G11" s="11"/>
    </row>
    <row r="12" spans="1:7" ht="14.5" x14ac:dyDescent="0.35">
      <c r="B12" s="7"/>
      <c r="C12" s="7"/>
      <c r="D12" s="7"/>
      <c r="E12" s="11"/>
      <c r="F12" s="11"/>
      <c r="G12" s="11"/>
    </row>
    <row r="13" spans="1:7" ht="14.5" x14ac:dyDescent="0.35">
      <c r="B13" s="7"/>
      <c r="C13" s="7"/>
      <c r="D13" s="7"/>
      <c r="E13" s="11"/>
      <c r="F13" s="11"/>
      <c r="G13" s="11"/>
    </row>
    <row r="14" spans="1:7" ht="14.5" x14ac:dyDescent="0.35">
      <c r="B14" s="7"/>
      <c r="C14" s="7"/>
      <c r="D14" s="7"/>
      <c r="E14" s="11"/>
      <c r="F14" s="11"/>
      <c r="G14" s="11"/>
    </row>
    <row r="15" spans="1:7" ht="14.5" x14ac:dyDescent="0.35">
      <c r="B15" s="7"/>
      <c r="C15" s="7"/>
      <c r="D15" s="7"/>
      <c r="E15" s="11"/>
      <c r="F15" s="11"/>
      <c r="G15" s="11"/>
    </row>
    <row r="16" spans="1:7" ht="14.5" x14ac:dyDescent="0.35">
      <c r="B16" s="7"/>
      <c r="C16" s="7"/>
      <c r="D16" s="7"/>
      <c r="E16" s="11"/>
      <c r="F16" s="11"/>
      <c r="G16" s="11"/>
    </row>
    <row r="17" spans="2:7" ht="14.5" x14ac:dyDescent="0.35">
      <c r="B17" s="7"/>
      <c r="C17" s="7"/>
      <c r="D17" s="7"/>
      <c r="E17" s="11"/>
      <c r="F17" s="11"/>
      <c r="G17" s="11"/>
    </row>
    <row r="18" spans="2:7" ht="14.5" x14ac:dyDescent="0.35">
      <c r="B18" s="7"/>
      <c r="C18" s="7"/>
      <c r="D18" s="7"/>
      <c r="E18" s="11"/>
      <c r="F18" s="11"/>
      <c r="G18" s="11"/>
    </row>
    <row r="19" spans="2:7" ht="14.5" x14ac:dyDescent="0.35">
      <c r="B19" s="7"/>
      <c r="C19" s="7"/>
      <c r="D19" s="7"/>
      <c r="E19" s="11"/>
      <c r="F19" s="11"/>
      <c r="G19" s="11"/>
    </row>
    <row r="20" spans="2:7" ht="14.5" x14ac:dyDescent="0.35">
      <c r="B20" s="7"/>
      <c r="C20" s="7"/>
      <c r="D20" s="7"/>
      <c r="E20" s="11"/>
      <c r="F20" s="11"/>
      <c r="G20" s="11"/>
    </row>
    <row r="21" spans="2:7" ht="14.5" x14ac:dyDescent="0.35">
      <c r="B21" s="7"/>
      <c r="C21" s="7"/>
      <c r="D21" s="7"/>
      <c r="E21" s="11"/>
      <c r="F21" s="11"/>
      <c r="G21" s="11"/>
    </row>
    <row r="22" spans="2:7" ht="14.5" x14ac:dyDescent="0.35">
      <c r="B22" s="7"/>
      <c r="C22" s="7"/>
      <c r="D22" s="7"/>
      <c r="E22" s="11"/>
      <c r="F22" s="11"/>
      <c r="G22" s="11"/>
    </row>
    <row r="23" spans="2:7" ht="14.5" x14ac:dyDescent="0.35">
      <c r="B23" s="7"/>
      <c r="C23" s="7"/>
      <c r="D23" s="7"/>
      <c r="E23" s="11"/>
      <c r="F23" s="11"/>
      <c r="G23" s="11"/>
    </row>
    <row r="24" spans="2:7" ht="14.5" x14ac:dyDescent="0.35">
      <c r="B24" s="7"/>
      <c r="C24" s="7"/>
      <c r="D24" s="7"/>
      <c r="E24" s="11"/>
      <c r="F24" s="11"/>
      <c r="G24" s="11"/>
    </row>
    <row r="25" spans="2:7" ht="14.5" x14ac:dyDescent="0.35">
      <c r="B25" s="7"/>
      <c r="C25" s="7"/>
      <c r="D25" s="7"/>
      <c r="E25" s="11"/>
      <c r="F25" s="11"/>
      <c r="G25" s="11"/>
    </row>
    <row r="26" spans="2:7" ht="14.5" x14ac:dyDescent="0.35">
      <c r="B26" s="7"/>
      <c r="C26" s="7"/>
      <c r="D26" s="7"/>
      <c r="E26" s="11"/>
      <c r="F26" s="11"/>
      <c r="G26" s="11"/>
    </row>
    <row r="27" spans="2:7" ht="14.5" x14ac:dyDescent="0.35">
      <c r="B27" s="7"/>
      <c r="C27" s="7"/>
      <c r="D27" s="7"/>
      <c r="E27" s="11"/>
      <c r="F27" s="11"/>
      <c r="G27" s="11"/>
    </row>
    <row r="28" spans="2:7" ht="14.5" x14ac:dyDescent="0.35">
      <c r="B28" s="7"/>
      <c r="C28" s="7"/>
      <c r="D28" s="7"/>
      <c r="E28" s="11"/>
      <c r="F28" s="11"/>
      <c r="G28" s="11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I18" sqref="I18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4.6328125" style="9" customWidth="1"/>
    <col min="5" max="7" width="13.1796875" style="3" customWidth="1"/>
    <col min="8" max="8" width="16.6328125" style="3" customWidth="1"/>
    <col min="9" max="9" width="21.36328125" style="3" bestFit="1" customWidth="1"/>
    <col min="10" max="10" width="15.6328125" style="3" customWidth="1"/>
    <col min="11" max="11" width="12.6328125" style="3" bestFit="1" customWidth="1"/>
    <col min="12" max="12" width="24" style="3" customWidth="1"/>
    <col min="13" max="13" width="11.453125" style="3" bestFit="1" customWidth="1"/>
    <col min="14" max="14" width="11.6328125" style="3" bestFit="1" customWidth="1"/>
    <col min="15" max="15" width="14" style="3" bestFit="1" customWidth="1"/>
    <col min="16" max="16" width="13.81640625" style="3" customWidth="1"/>
    <col min="17" max="17" width="17.6328125" style="3" bestFit="1" customWidth="1"/>
    <col min="18" max="18" width="10" style="3" customWidth="1"/>
    <col min="19" max="19" width="13.453125" style="3" bestFit="1" customWidth="1"/>
    <col min="20" max="20" width="14.453125" style="3" bestFit="1" customWidth="1"/>
    <col min="21" max="21" width="10.36328125" style="3" bestFit="1" customWidth="1"/>
    <col min="22" max="22" width="14.1796875" style="3" bestFit="1" customWidth="1"/>
    <col min="23" max="23" width="14.6328125" style="3" customWidth="1"/>
    <col min="24" max="24" width="15.1796875" style="3"/>
    <col min="25" max="25" width="18.81640625" style="3" customWidth="1"/>
    <col min="26" max="26" width="20.1796875" style="3" customWidth="1"/>
    <col min="27" max="27" width="15.1796875" style="3"/>
    <col min="28" max="28" width="21.6328125" style="3" customWidth="1"/>
    <col min="29" max="29" width="12.453125" style="3" customWidth="1"/>
    <col min="30" max="30" width="15.1796875" style="3" customWidth="1"/>
    <col min="31" max="31" width="17.6328125" style="3" customWidth="1"/>
    <col min="32" max="34" width="15.1796875" style="3" customWidth="1"/>
    <col min="35" max="16384" width="15.1796875" style="3"/>
  </cols>
  <sheetData>
    <row r="1" spans="1:37" s="17" customFormat="1" ht="21.75" customHeight="1" x14ac:dyDescent="0.35">
      <c r="A1" s="14" t="s">
        <v>667</v>
      </c>
      <c r="B1" s="14" t="s">
        <v>14</v>
      </c>
      <c r="C1" s="15" t="s">
        <v>623</v>
      </c>
      <c r="D1" s="14" t="s">
        <v>457</v>
      </c>
      <c r="E1" s="20" t="s">
        <v>456</v>
      </c>
      <c r="F1" s="20" t="s">
        <v>458</v>
      </c>
      <c r="G1" s="20" t="s">
        <v>459</v>
      </c>
      <c r="H1" s="14" t="s">
        <v>460</v>
      </c>
      <c r="I1" s="21" t="s">
        <v>461</v>
      </c>
      <c r="J1" s="20" t="s">
        <v>462</v>
      </c>
      <c r="K1" s="21" t="s">
        <v>920</v>
      </c>
      <c r="L1" s="20" t="s">
        <v>463</v>
      </c>
      <c r="M1" s="21" t="s">
        <v>464</v>
      </c>
      <c r="N1" s="21" t="s">
        <v>465</v>
      </c>
      <c r="O1" s="21" t="s">
        <v>466</v>
      </c>
      <c r="P1" s="21" t="s">
        <v>467</v>
      </c>
      <c r="Q1" s="21" t="s">
        <v>672</v>
      </c>
      <c r="R1" s="21" t="s">
        <v>468</v>
      </c>
      <c r="S1" s="21" t="s">
        <v>469</v>
      </c>
      <c r="T1" s="21" t="s">
        <v>470</v>
      </c>
      <c r="U1" s="15" t="s">
        <v>471</v>
      </c>
      <c r="V1" s="20" t="s">
        <v>472</v>
      </c>
      <c r="W1" s="20" t="s">
        <v>473</v>
      </c>
      <c r="X1" s="15" t="s">
        <v>474</v>
      </c>
      <c r="Y1" s="20" t="s">
        <v>475</v>
      </c>
      <c r="Z1" s="15" t="s">
        <v>476</v>
      </c>
      <c r="AA1" s="15" t="s">
        <v>477</v>
      </c>
      <c r="AB1" s="15" t="s">
        <v>478</v>
      </c>
      <c r="AC1" s="20" t="s">
        <v>479</v>
      </c>
      <c r="AD1" s="20" t="s">
        <v>480</v>
      </c>
      <c r="AE1" s="20" t="s">
        <v>481</v>
      </c>
      <c r="AF1" s="20" t="s">
        <v>482</v>
      </c>
      <c r="AG1" s="15" t="s">
        <v>483</v>
      </c>
      <c r="AH1" s="15" t="s">
        <v>484</v>
      </c>
      <c r="AI1" s="20" t="s">
        <v>485</v>
      </c>
      <c r="AJ1" s="20" t="s">
        <v>486</v>
      </c>
      <c r="AK1" s="20" t="s">
        <v>487</v>
      </c>
    </row>
    <row r="2" spans="1:37" s="17" customFormat="1" ht="54" customHeight="1" x14ac:dyDescent="0.35">
      <c r="A2" s="18" t="s">
        <v>668</v>
      </c>
      <c r="B2" s="22" t="s">
        <v>16</v>
      </c>
      <c r="C2" s="22" t="s">
        <v>370</v>
      </c>
      <c r="D2" s="22" t="s">
        <v>328</v>
      </c>
      <c r="E2" s="18" t="s">
        <v>46</v>
      </c>
      <c r="F2" s="22" t="s">
        <v>17</v>
      </c>
      <c r="G2" s="22" t="s">
        <v>18</v>
      </c>
      <c r="H2" s="25" t="s">
        <v>323</v>
      </c>
      <c r="I2" s="27" t="s">
        <v>369</v>
      </c>
      <c r="J2" s="18" t="s">
        <v>368</v>
      </c>
      <c r="K2" s="27" t="s">
        <v>921</v>
      </c>
      <c r="L2" s="25" t="s">
        <v>320</v>
      </c>
      <c r="M2" s="27" t="s">
        <v>306</v>
      </c>
      <c r="N2" s="27" t="s">
        <v>307</v>
      </c>
      <c r="O2" s="27" t="s">
        <v>674</v>
      </c>
      <c r="P2" s="27" t="s">
        <v>675</v>
      </c>
      <c r="Q2" s="27" t="s">
        <v>673</v>
      </c>
      <c r="R2" s="27" t="s">
        <v>367</v>
      </c>
      <c r="S2" s="27" t="s">
        <v>365</v>
      </c>
      <c r="T2" s="26" t="s">
        <v>319</v>
      </c>
      <c r="U2" s="18" t="s">
        <v>30</v>
      </c>
      <c r="V2" s="18" t="s">
        <v>47</v>
      </c>
      <c r="W2" s="18" t="s">
        <v>49</v>
      </c>
      <c r="X2" s="18" t="s">
        <v>27</v>
      </c>
      <c r="Y2" s="18" t="s">
        <v>50</v>
      </c>
      <c r="Z2" s="18" t="s">
        <v>28</v>
      </c>
      <c r="AA2" s="18" t="s">
        <v>29</v>
      </c>
      <c r="AB2" s="18" t="s">
        <v>364</v>
      </c>
      <c r="AC2" s="18" t="s">
        <v>48</v>
      </c>
      <c r="AD2" s="18" t="s">
        <v>23</v>
      </c>
      <c r="AE2" s="18" t="s">
        <v>22</v>
      </c>
      <c r="AF2" s="18" t="s">
        <v>24</v>
      </c>
      <c r="AG2" s="18" t="s">
        <v>25</v>
      </c>
      <c r="AH2" s="18" t="s">
        <v>26</v>
      </c>
      <c r="AI2" s="18" t="s">
        <v>51</v>
      </c>
      <c r="AJ2" s="18" t="s">
        <v>52</v>
      </c>
      <c r="AK2" s="18" t="s">
        <v>53</v>
      </c>
    </row>
    <row r="3" spans="1:37" s="30" customFormat="1" ht="27" customHeight="1" x14ac:dyDescent="0.35">
      <c r="A3" s="24" t="s">
        <v>361</v>
      </c>
      <c r="B3" s="23"/>
      <c r="C3" s="23"/>
      <c r="D3" s="23"/>
      <c r="E3" s="24" t="s">
        <v>326</v>
      </c>
      <c r="F3" s="23" t="s">
        <v>31</v>
      </c>
      <c r="G3" s="23" t="s">
        <v>31</v>
      </c>
      <c r="H3" s="24" t="s">
        <v>371</v>
      </c>
      <c r="I3" s="24"/>
      <c r="J3" s="24" t="s">
        <v>372</v>
      </c>
      <c r="K3" s="28" t="s">
        <v>372</v>
      </c>
      <c r="L3" s="24" t="s">
        <v>373</v>
      </c>
      <c r="M3" s="28" t="s">
        <v>317</v>
      </c>
      <c r="N3" s="29" t="s">
        <v>34</v>
      </c>
      <c r="O3" s="28" t="s">
        <v>678</v>
      </c>
      <c r="P3" s="28"/>
      <c r="Q3" s="28" t="s">
        <v>802</v>
      </c>
      <c r="R3" s="28" t="s">
        <v>366</v>
      </c>
      <c r="S3" s="28" t="s">
        <v>317</v>
      </c>
      <c r="T3" s="29" t="s">
        <v>37</v>
      </c>
      <c r="U3" s="24" t="s">
        <v>44</v>
      </c>
      <c r="V3" s="24" t="s">
        <v>43</v>
      </c>
      <c r="W3" s="24" t="s">
        <v>40</v>
      </c>
      <c r="X3" s="24" t="s">
        <v>40</v>
      </c>
      <c r="Y3" s="24" t="s">
        <v>40</v>
      </c>
      <c r="Z3" s="24" t="s">
        <v>41</v>
      </c>
      <c r="AA3" s="24" t="s">
        <v>42</v>
      </c>
      <c r="AB3" s="24" t="s">
        <v>286</v>
      </c>
      <c r="AC3" s="24" t="s">
        <v>54</v>
      </c>
      <c r="AD3" s="24" t="s">
        <v>36</v>
      </c>
      <c r="AE3" s="24" t="s">
        <v>35</v>
      </c>
      <c r="AF3" s="24" t="s">
        <v>37</v>
      </c>
      <c r="AG3" s="24" t="s">
        <v>38</v>
      </c>
      <c r="AH3" s="24" t="s">
        <v>39</v>
      </c>
      <c r="AI3" s="24" t="s">
        <v>45</v>
      </c>
      <c r="AJ3" s="24" t="s">
        <v>45</v>
      </c>
      <c r="AK3" s="24" t="s">
        <v>40</v>
      </c>
    </row>
    <row r="4" spans="1:37" ht="14.5" x14ac:dyDescent="0.35">
      <c r="A4" s="12" t="s">
        <v>816</v>
      </c>
      <c r="B4" s="7" t="s">
        <v>826</v>
      </c>
      <c r="C4" s="7"/>
      <c r="D4" s="7" t="s">
        <v>827</v>
      </c>
      <c r="E4" s="11"/>
      <c r="F4" s="11">
        <v>0.65861111000000006</v>
      </c>
      <c r="G4" s="11">
        <v>-77.875833330000006</v>
      </c>
      <c r="H4" s="11" t="s">
        <v>322</v>
      </c>
      <c r="I4" s="11"/>
      <c r="J4" s="11"/>
      <c r="K4" s="11"/>
      <c r="L4" s="11"/>
      <c r="M4" s="11"/>
      <c r="N4" s="11"/>
      <c r="O4" s="11" t="s">
        <v>840</v>
      </c>
      <c r="P4" s="11"/>
      <c r="Q4" s="11" t="s">
        <v>676</v>
      </c>
      <c r="R4" s="11"/>
      <c r="S4" s="11"/>
      <c r="T4" s="11"/>
      <c r="U4" s="3" t="s">
        <v>188</v>
      </c>
      <c r="V4" s="11" t="s">
        <v>828</v>
      </c>
      <c r="W4" s="11"/>
      <c r="AC4" s="11"/>
      <c r="AD4" s="11"/>
      <c r="AE4" s="11"/>
      <c r="AF4" s="11"/>
      <c r="AG4" s="11"/>
    </row>
    <row r="5" spans="1:37" ht="14.5" x14ac:dyDescent="0.35">
      <c r="A5" s="12" t="s">
        <v>816</v>
      </c>
      <c r="B5" s="7" t="s">
        <v>826</v>
      </c>
      <c r="C5" s="7"/>
      <c r="D5" s="7" t="s">
        <v>829</v>
      </c>
      <c r="E5" s="11"/>
      <c r="F5" s="11">
        <v>0.65861111000000006</v>
      </c>
      <c r="G5" s="11">
        <v>-77.876666670000006</v>
      </c>
      <c r="H5" s="11" t="s">
        <v>322</v>
      </c>
      <c r="I5" s="11"/>
      <c r="J5" s="11"/>
      <c r="K5" s="11"/>
      <c r="L5" s="11"/>
      <c r="M5" s="11"/>
      <c r="N5" s="11"/>
      <c r="O5" s="11" t="s">
        <v>840</v>
      </c>
      <c r="P5" s="11"/>
      <c r="Q5" s="11" t="s">
        <v>676</v>
      </c>
      <c r="R5" s="11"/>
      <c r="S5" s="11"/>
      <c r="T5" s="11"/>
      <c r="U5" s="3" t="s">
        <v>207</v>
      </c>
      <c r="V5" s="11" t="s">
        <v>830</v>
      </c>
      <c r="W5" s="11"/>
      <c r="AC5" s="11"/>
      <c r="AD5" s="11"/>
      <c r="AE5" s="11"/>
      <c r="AF5" s="11"/>
      <c r="AG5" s="11"/>
    </row>
    <row r="6" spans="1:37" ht="14.5" x14ac:dyDescent="0.35">
      <c r="A6" s="12" t="s">
        <v>816</v>
      </c>
      <c r="B6" s="7" t="s">
        <v>826</v>
      </c>
      <c r="C6" s="7"/>
      <c r="D6" s="7" t="s">
        <v>831</v>
      </c>
      <c r="E6" s="11"/>
      <c r="F6" s="11">
        <v>0.59472221999999997</v>
      </c>
      <c r="G6" s="11">
        <v>-77.693333330000002</v>
      </c>
      <c r="H6" s="11" t="s">
        <v>322</v>
      </c>
      <c r="I6" s="11"/>
      <c r="J6" s="11" t="s">
        <v>803</v>
      </c>
      <c r="K6" s="11"/>
      <c r="L6" s="11">
        <v>9</v>
      </c>
      <c r="M6" s="11"/>
      <c r="N6" s="11"/>
      <c r="O6" s="11" t="s">
        <v>840</v>
      </c>
      <c r="P6" s="11"/>
      <c r="Q6" s="11" t="s">
        <v>676</v>
      </c>
      <c r="R6" s="11"/>
      <c r="S6" s="11"/>
      <c r="T6" s="11"/>
      <c r="U6" s="3" t="s">
        <v>188</v>
      </c>
      <c r="V6" s="11" t="s">
        <v>828</v>
      </c>
      <c r="W6" s="11"/>
      <c r="AC6" s="11"/>
      <c r="AD6" s="11"/>
      <c r="AE6" s="11"/>
      <c r="AF6" s="11"/>
      <c r="AG6" s="11"/>
    </row>
    <row r="7" spans="1:37" ht="14.5" x14ac:dyDescent="0.35">
      <c r="A7" s="12" t="s">
        <v>816</v>
      </c>
      <c r="B7" s="7" t="s">
        <v>826</v>
      </c>
      <c r="C7" s="7"/>
      <c r="D7" s="7" t="s">
        <v>832</v>
      </c>
      <c r="E7" s="11"/>
      <c r="F7" s="11">
        <v>0.59666666999999995</v>
      </c>
      <c r="G7" s="11">
        <v>-77.693055560000005</v>
      </c>
      <c r="H7" s="11" t="s">
        <v>322</v>
      </c>
      <c r="I7" s="11"/>
      <c r="J7" s="11" t="s">
        <v>803</v>
      </c>
      <c r="K7" s="11"/>
      <c r="L7" s="11">
        <v>9</v>
      </c>
      <c r="M7" s="11"/>
      <c r="N7" s="11"/>
      <c r="O7" s="11" t="s">
        <v>840</v>
      </c>
      <c r="P7" s="11"/>
      <c r="Q7" s="11" t="s">
        <v>676</v>
      </c>
      <c r="R7" s="11"/>
      <c r="S7" s="11"/>
      <c r="T7" s="11"/>
      <c r="U7" s="3" t="s">
        <v>207</v>
      </c>
      <c r="V7" s="11" t="s">
        <v>830</v>
      </c>
      <c r="W7" s="11"/>
      <c r="AC7" s="11"/>
      <c r="AD7" s="11"/>
      <c r="AE7" s="11"/>
      <c r="AF7" s="11"/>
      <c r="AG7" s="11"/>
    </row>
    <row r="8" spans="1:37" ht="14.5" x14ac:dyDescent="0.35">
      <c r="A8" s="12" t="s">
        <v>816</v>
      </c>
      <c r="B8" s="7" t="s">
        <v>826</v>
      </c>
      <c r="C8" s="7"/>
      <c r="D8" s="7" t="s">
        <v>833</v>
      </c>
      <c r="E8" s="11"/>
      <c r="F8" s="11">
        <v>0.59666666999999995</v>
      </c>
      <c r="G8" s="11">
        <v>-77.690277780000002</v>
      </c>
      <c r="H8" s="11" t="s">
        <v>322</v>
      </c>
      <c r="I8" s="11"/>
      <c r="J8" s="11"/>
      <c r="K8" s="11"/>
      <c r="L8" s="11"/>
      <c r="M8" s="11"/>
      <c r="N8" s="11"/>
      <c r="O8" s="11" t="s">
        <v>840</v>
      </c>
      <c r="P8" s="11"/>
      <c r="Q8" s="11" t="s">
        <v>676</v>
      </c>
      <c r="R8" s="11"/>
      <c r="S8" s="11"/>
      <c r="T8" s="11"/>
      <c r="U8" s="3" t="s">
        <v>207</v>
      </c>
      <c r="V8" s="11" t="s">
        <v>830</v>
      </c>
      <c r="W8" s="11"/>
      <c r="AC8" s="11"/>
      <c r="AD8" s="11"/>
      <c r="AE8" s="11"/>
      <c r="AF8" s="11"/>
      <c r="AG8" s="11"/>
    </row>
    <row r="9" spans="1:37" ht="14.5" x14ac:dyDescent="0.35">
      <c r="A9" s="12" t="s">
        <v>816</v>
      </c>
      <c r="B9" s="7" t="s">
        <v>826</v>
      </c>
      <c r="C9" s="7"/>
      <c r="D9" s="7" t="s">
        <v>834</v>
      </c>
      <c r="E9" s="11"/>
      <c r="F9" s="11">
        <v>0.59499999999999997</v>
      </c>
      <c r="G9" s="11">
        <v>-77.687222219999995</v>
      </c>
      <c r="H9" s="11" t="s">
        <v>322</v>
      </c>
      <c r="I9" s="11"/>
      <c r="J9" s="11"/>
      <c r="K9" s="11" t="s">
        <v>803</v>
      </c>
      <c r="L9" s="11"/>
      <c r="M9" s="11"/>
      <c r="N9" s="11"/>
      <c r="O9" s="11" t="s">
        <v>841</v>
      </c>
      <c r="P9" s="11"/>
      <c r="Q9" s="11" t="s">
        <v>676</v>
      </c>
      <c r="R9" s="11"/>
      <c r="S9" s="11"/>
      <c r="T9" s="11"/>
      <c r="U9" s="3" t="s">
        <v>226</v>
      </c>
      <c r="V9" s="11" t="s">
        <v>837</v>
      </c>
      <c r="W9" s="11"/>
      <c r="AC9" s="11"/>
      <c r="AD9" s="11"/>
      <c r="AE9" s="11"/>
      <c r="AF9" s="11"/>
      <c r="AG9" s="11"/>
    </row>
    <row r="10" spans="1:37" ht="14.5" x14ac:dyDescent="0.35">
      <c r="A10" s="12" t="s">
        <v>816</v>
      </c>
      <c r="B10" s="7" t="s">
        <v>826</v>
      </c>
      <c r="C10" s="7"/>
      <c r="D10" s="7" t="s">
        <v>835</v>
      </c>
      <c r="E10" s="11"/>
      <c r="F10" s="11">
        <v>0.68777778000000001</v>
      </c>
      <c r="G10" s="11">
        <v>-77.87944444</v>
      </c>
      <c r="H10" s="11" t="s">
        <v>322</v>
      </c>
      <c r="I10" s="11"/>
      <c r="J10" s="11"/>
      <c r="K10" s="3" t="s">
        <v>803</v>
      </c>
      <c r="L10" s="11"/>
      <c r="M10" s="11"/>
      <c r="N10" s="11"/>
      <c r="O10" s="11" t="s">
        <v>841</v>
      </c>
      <c r="P10" s="11"/>
      <c r="Q10" s="11" t="s">
        <v>676</v>
      </c>
      <c r="R10" s="11"/>
      <c r="S10" s="11"/>
      <c r="T10" s="11"/>
      <c r="U10" s="3" t="s">
        <v>226</v>
      </c>
      <c r="V10" s="11" t="s">
        <v>838</v>
      </c>
      <c r="W10" s="11"/>
      <c r="AC10" s="11"/>
      <c r="AD10" s="11"/>
      <c r="AE10" s="11"/>
      <c r="AF10" s="11"/>
      <c r="AG10" s="11"/>
    </row>
    <row r="11" spans="1:37" ht="14.5" x14ac:dyDescent="0.35">
      <c r="A11" s="12" t="s">
        <v>816</v>
      </c>
      <c r="B11" s="7" t="s">
        <v>826</v>
      </c>
      <c r="C11" s="7"/>
      <c r="D11" s="7" t="s">
        <v>836</v>
      </c>
      <c r="E11" s="11"/>
      <c r="F11" s="11">
        <v>0.64444444000000001</v>
      </c>
      <c r="G11" s="11">
        <v>-77.894166670000004</v>
      </c>
      <c r="H11" s="11" t="s">
        <v>322</v>
      </c>
      <c r="I11" s="11"/>
      <c r="J11" s="11"/>
      <c r="K11" s="3" t="s">
        <v>803</v>
      </c>
      <c r="L11" s="11"/>
      <c r="M11" s="11"/>
      <c r="N11" s="11"/>
      <c r="O11" s="11" t="s">
        <v>841</v>
      </c>
      <c r="P11" s="11"/>
      <c r="Q11" s="11" t="s">
        <v>676</v>
      </c>
      <c r="R11" s="11"/>
      <c r="S11" s="11"/>
      <c r="T11" s="11"/>
      <c r="U11" s="3" t="s">
        <v>226</v>
      </c>
      <c r="V11" s="11" t="s">
        <v>839</v>
      </c>
      <c r="W11" s="11"/>
      <c r="AC11" s="11"/>
      <c r="AD11" s="11"/>
      <c r="AE11" s="11"/>
      <c r="AF11" s="11"/>
      <c r="AG11" s="11"/>
    </row>
    <row r="12" spans="1:37" ht="14.5" x14ac:dyDescent="0.35">
      <c r="B12" s="7"/>
      <c r="C12" s="7"/>
      <c r="D12" s="7"/>
      <c r="E12" s="11"/>
      <c r="F12" s="11"/>
      <c r="G12" s="11"/>
      <c r="H12" s="11"/>
      <c r="I12" s="11"/>
      <c r="J12" s="11"/>
      <c r="L12" s="11"/>
      <c r="M12" s="11"/>
      <c r="N12" s="11"/>
      <c r="O12" s="11"/>
      <c r="P12" s="11"/>
      <c r="Q12" s="11"/>
      <c r="R12" s="11"/>
      <c r="S12" s="11"/>
      <c r="T12" s="11"/>
      <c r="V12" s="11"/>
      <c r="W12" s="11"/>
      <c r="AC12" s="11"/>
      <c r="AD12" s="11"/>
      <c r="AE12" s="11"/>
      <c r="AF12" s="11"/>
      <c r="AG12" s="11"/>
    </row>
    <row r="13" spans="1:37" ht="14.5" x14ac:dyDescent="0.35">
      <c r="B13" s="7"/>
      <c r="C13" s="7"/>
      <c r="D13" s="7"/>
      <c r="E13" s="11"/>
      <c r="F13" s="11"/>
      <c r="G13" s="11"/>
      <c r="H13" s="11"/>
      <c r="I13" s="11"/>
      <c r="J13" s="11"/>
      <c r="L13" s="11"/>
      <c r="M13" s="11"/>
      <c r="N13" s="11"/>
      <c r="O13" s="11"/>
      <c r="P13" s="11"/>
      <c r="Q13" s="11"/>
      <c r="R13" s="11"/>
      <c r="S13" s="11"/>
      <c r="T13" s="11"/>
      <c r="V13" s="11"/>
      <c r="W13" s="11"/>
      <c r="AC13" s="11"/>
      <c r="AD13" s="11"/>
      <c r="AE13" s="11"/>
      <c r="AF13" s="11"/>
      <c r="AG13" s="11"/>
    </row>
    <row r="14" spans="1:37" ht="14.5" x14ac:dyDescent="0.35">
      <c r="B14" s="7"/>
      <c r="C14" s="7"/>
      <c r="D14" s="7"/>
      <c r="E14" s="11"/>
      <c r="F14" s="11"/>
      <c r="G14" s="11"/>
      <c r="H14" s="11"/>
      <c r="I14" s="11"/>
      <c r="J14" s="11"/>
      <c r="L14" s="11"/>
      <c r="M14" s="11"/>
      <c r="N14" s="11"/>
      <c r="O14" s="11"/>
      <c r="P14" s="11"/>
      <c r="Q14" s="11"/>
      <c r="R14" s="11"/>
      <c r="S14" s="11"/>
      <c r="T14" s="11"/>
      <c r="V14" s="11"/>
      <c r="W14" s="11"/>
      <c r="AC14" s="11"/>
      <c r="AD14" s="11"/>
      <c r="AE14" s="11"/>
      <c r="AF14" s="11"/>
      <c r="AG14" s="11"/>
    </row>
    <row r="15" spans="1:37" ht="14.5" x14ac:dyDescent="0.35">
      <c r="B15" s="7"/>
      <c r="C15" s="7"/>
      <c r="D15" s="7"/>
      <c r="E15" s="11"/>
      <c r="F15" s="11"/>
      <c r="G15" s="11"/>
      <c r="H15" s="11"/>
      <c r="I15" s="11"/>
      <c r="J15" s="11"/>
      <c r="L15" s="11"/>
      <c r="M15" s="11"/>
      <c r="N15" s="11"/>
      <c r="O15" s="11"/>
      <c r="P15" s="11"/>
      <c r="Q15" s="11"/>
      <c r="R15" s="11"/>
      <c r="S15" s="11"/>
      <c r="T15" s="11"/>
      <c r="V15" s="11"/>
      <c r="W15" s="11"/>
      <c r="AC15" s="11"/>
      <c r="AD15" s="11"/>
      <c r="AE15" s="11"/>
      <c r="AF15" s="11"/>
      <c r="AG15" s="11"/>
    </row>
    <row r="16" spans="1:37" ht="14.5" x14ac:dyDescent="0.35">
      <c r="B16" s="7"/>
      <c r="C16" s="7"/>
      <c r="D16" s="7"/>
      <c r="E16" s="11"/>
      <c r="F16" s="11"/>
      <c r="G16" s="11"/>
      <c r="H16" s="11"/>
      <c r="I16" s="11"/>
      <c r="J16" s="11"/>
      <c r="L16" s="11"/>
      <c r="M16" s="11"/>
      <c r="N16" s="11"/>
      <c r="O16" s="11"/>
      <c r="P16" s="11"/>
      <c r="Q16" s="11"/>
      <c r="R16" s="11"/>
      <c r="S16" s="11"/>
      <c r="T16" s="11"/>
      <c r="V16" s="11"/>
      <c r="W16" s="11"/>
      <c r="AC16" s="11"/>
      <c r="AD16" s="11"/>
      <c r="AE16" s="11"/>
      <c r="AF16" s="11"/>
      <c r="AG16" s="11"/>
    </row>
    <row r="17" spans="2:33" ht="14.5" x14ac:dyDescent="0.35">
      <c r="B17" s="7"/>
      <c r="C17" s="7"/>
      <c r="D17" s="7"/>
      <c r="E17" s="11"/>
      <c r="F17" s="11"/>
      <c r="G17" s="11"/>
      <c r="H17" s="11"/>
      <c r="I17" s="11"/>
      <c r="J17" s="11"/>
      <c r="L17" s="11"/>
      <c r="M17" s="11"/>
      <c r="N17" s="11"/>
      <c r="O17" s="11"/>
      <c r="P17" s="11"/>
      <c r="Q17" s="11"/>
      <c r="R17" s="11"/>
      <c r="S17" s="11"/>
      <c r="T17" s="11"/>
      <c r="V17" s="11"/>
      <c r="W17" s="11"/>
      <c r="AC17" s="11"/>
      <c r="AD17" s="11"/>
      <c r="AE17" s="11"/>
      <c r="AF17" s="11"/>
      <c r="AG17" s="11"/>
    </row>
    <row r="18" spans="2:33" ht="14.5" x14ac:dyDescent="0.35">
      <c r="B18" s="7"/>
      <c r="C18" s="7"/>
      <c r="D18" s="7"/>
      <c r="E18" s="11"/>
      <c r="F18" s="11"/>
      <c r="G18" s="11"/>
      <c r="H18" s="11"/>
      <c r="I18" s="11"/>
      <c r="J18" s="11"/>
      <c r="L18" s="11"/>
      <c r="M18" s="11"/>
      <c r="N18" s="11"/>
      <c r="O18" s="11"/>
      <c r="P18" s="11"/>
      <c r="Q18" s="11"/>
      <c r="R18" s="11"/>
      <c r="S18" s="11"/>
      <c r="T18" s="11"/>
      <c r="V18" s="11"/>
      <c r="W18" s="11"/>
      <c r="AC18" s="11"/>
      <c r="AD18" s="11"/>
      <c r="AE18" s="11"/>
      <c r="AF18" s="11"/>
      <c r="AG18" s="11"/>
    </row>
    <row r="19" spans="2:33" ht="14.5" x14ac:dyDescent="0.35">
      <c r="B19" s="7"/>
      <c r="C19" s="7"/>
      <c r="D19" s="7"/>
      <c r="E19" s="11"/>
      <c r="F19" s="11"/>
      <c r="G19" s="11"/>
      <c r="H19" s="11"/>
      <c r="I19" s="11"/>
      <c r="J19" s="11"/>
      <c r="L19" s="11"/>
      <c r="M19" s="11"/>
      <c r="N19" s="11"/>
      <c r="O19" s="11"/>
      <c r="P19" s="11"/>
      <c r="Q19" s="11"/>
      <c r="R19" s="11"/>
      <c r="S19" s="11"/>
      <c r="T19" s="11"/>
      <c r="V19" s="11"/>
      <c r="W19" s="11"/>
      <c r="AC19" s="11"/>
      <c r="AD19" s="11"/>
      <c r="AE19" s="11"/>
      <c r="AF19" s="11"/>
      <c r="AG19" s="11"/>
    </row>
    <row r="20" spans="2:33" ht="14.5" x14ac:dyDescent="0.35"/>
    <row r="21" spans="2:33" ht="14.5" x14ac:dyDescent="0.35"/>
    <row r="22" spans="2:33" ht="14.5" x14ac:dyDescent="0.35"/>
    <row r="23" spans="2:33" ht="14.5" x14ac:dyDescent="0.35"/>
    <row r="24" spans="2:33" ht="14.5" x14ac:dyDescent="0.35"/>
    <row r="25" spans="2:33" ht="14.5" x14ac:dyDescent="0.35"/>
    <row r="26" spans="2:33" ht="14.5" x14ac:dyDescent="0.35"/>
    <row r="27" spans="2:33" ht="14.5" x14ac:dyDescent="0.35"/>
    <row r="28" spans="2:33" ht="14.5" x14ac:dyDescent="0.35"/>
    <row r="29" spans="2:33" ht="14.5" x14ac:dyDescent="0.35"/>
    <row r="30" spans="2:33" ht="14.5" x14ac:dyDescent="0.35"/>
    <row r="31" spans="2:33" ht="14.5" x14ac:dyDescent="0.35"/>
    <row r="32" spans="2:33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AC4:AC1048576</xm:sqref>
        </x14:dataValidation>
        <x14:dataValidation type="list" allowBlank="1" showInputMessage="1" showErrorMessage="1" xr:uid="{00000000-0002-0000-0200-000001000000}">
          <x14:formula1>
            <xm:f>'controlled vocabulary'!$I$4:$I$6</xm:f>
          </x14:formula1>
          <xm:sqref>AA4:AA1048576</xm:sqref>
        </x14:dataValidation>
        <x14:dataValidation type="list" allowBlank="1" showInputMessage="1" showErrorMessage="1" xr:uid="{00000000-0002-0000-0200-000002000000}">
          <x14:formula1>
            <xm:f>'controlled vocabulary'!$G$4:$G$10</xm:f>
          </x14:formula1>
          <xm:sqref>AH4:AH1048576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 xr:uid="{00000000-0002-0000-0200-000004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5000000}">
          <x14:formula1>
            <xm:f>'controlled vocabulary'!$E$4:$E$6</xm:f>
          </x14:formula1>
          <xm:sqref>Q4:Q1048576</xm:sqref>
        </x14:dataValidation>
        <x14:dataValidation type="list" allowBlank="1" showInputMessage="1" showErrorMessage="1" xr:uid="{00000000-0002-0000-0200-000006000000}">
          <x14:formula1>
            <xm:f>'controlled vocabulary'!$F$4:$F$11</xm:f>
          </x14:formula1>
          <xm:sqref>U4:U1048576</xm:sqref>
        </x14:dataValidation>
        <x14:dataValidation type="list" allowBlank="1" showInputMessage="1" showErrorMessage="1" xr:uid="{00000000-0002-0000-0200-000007000000}">
          <x14:formula1>
            <xm:f>'controlled vocabulary'!$H$4:$H$12</xm:f>
          </x14:formula1>
          <xm:sqref>Z4:Z1048576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63"/>
  <sheetViews>
    <sheetView workbookViewId="0">
      <selection activeCell="J4" sqref="J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4" width="13.1796875" customWidth="1"/>
    <col min="5" max="6" width="12.36328125" customWidth="1"/>
    <col min="7" max="7" width="14.81640625" style="115" customWidth="1"/>
    <col min="8" max="8" width="15" style="115" customWidth="1"/>
    <col min="9" max="9" width="14.36328125" style="115" bestFit="1" customWidth="1"/>
    <col min="10" max="10" width="21.1796875" customWidth="1"/>
    <col min="11" max="11" width="17.36328125" customWidth="1"/>
    <col min="13" max="13" width="22.81640625" bestFit="1" customWidth="1"/>
    <col min="14" max="14" width="19" bestFit="1" customWidth="1"/>
    <col min="15" max="15" width="19" customWidth="1"/>
    <col min="16" max="16" width="18.453125" bestFit="1" customWidth="1"/>
    <col min="17" max="18" width="11.453125" customWidth="1"/>
    <col min="19" max="19" width="17" bestFit="1" customWidth="1"/>
    <col min="20" max="20" width="16.453125" bestFit="1" customWidth="1"/>
    <col min="21" max="21" width="14.81640625" bestFit="1" customWidth="1"/>
    <col min="22" max="22" width="13" bestFit="1" customWidth="1"/>
    <col min="23" max="23" width="14.1796875" bestFit="1" customWidth="1"/>
    <col min="24" max="24" width="11.36328125" bestFit="1" customWidth="1"/>
    <col min="25" max="25" width="12.6328125" customWidth="1"/>
    <col min="26" max="26" width="13" customWidth="1"/>
    <col min="28" max="28" width="15.453125" bestFit="1" customWidth="1"/>
    <col min="30" max="30" width="18.453125" bestFit="1" customWidth="1"/>
    <col min="31" max="31" width="12" bestFit="1" customWidth="1"/>
    <col min="32" max="32" width="8.6328125" bestFit="1" customWidth="1"/>
    <col min="33" max="33" width="14.81640625" bestFit="1" customWidth="1"/>
    <col min="34" max="34" width="14.453125" customWidth="1"/>
    <col min="35" max="35" width="19.81640625" bestFit="1" customWidth="1"/>
    <col min="36" max="36" width="25.81640625" bestFit="1" customWidth="1"/>
    <col min="37" max="37" width="22.81640625" bestFit="1" customWidth="1"/>
  </cols>
  <sheetData>
    <row r="1" spans="1:37" s="90" customFormat="1" ht="29" customHeight="1" x14ac:dyDescent="0.35">
      <c r="A1" s="14" t="s">
        <v>667</v>
      </c>
      <c r="B1" s="14" t="s">
        <v>14</v>
      </c>
      <c r="C1" s="96" t="s">
        <v>623</v>
      </c>
      <c r="D1" s="101" t="s">
        <v>457</v>
      </c>
      <c r="E1" s="20" t="s">
        <v>625</v>
      </c>
      <c r="F1" s="20" t="s">
        <v>626</v>
      </c>
      <c r="G1" s="111" t="s">
        <v>745</v>
      </c>
      <c r="H1" s="107" t="s">
        <v>746</v>
      </c>
      <c r="I1" s="107" t="s">
        <v>747</v>
      </c>
      <c r="J1" s="88" t="s">
        <v>434</v>
      </c>
      <c r="K1" s="88" t="s">
        <v>435</v>
      </c>
      <c r="L1" s="88" t="s">
        <v>436</v>
      </c>
      <c r="M1" s="88" t="s">
        <v>437</v>
      </c>
      <c r="N1" s="97" t="s">
        <v>656</v>
      </c>
      <c r="O1" s="88" t="s">
        <v>685</v>
      </c>
      <c r="P1" s="97" t="s">
        <v>647</v>
      </c>
      <c r="Q1" s="88" t="s">
        <v>438</v>
      </c>
      <c r="R1" s="88" t="s">
        <v>688</v>
      </c>
      <c r="S1" s="88" t="s">
        <v>439</v>
      </c>
      <c r="T1" s="88" t="s">
        <v>440</v>
      </c>
      <c r="U1" s="88" t="s">
        <v>441</v>
      </c>
      <c r="V1" s="88" t="s">
        <v>442</v>
      </c>
      <c r="W1" s="88" t="s">
        <v>443</v>
      </c>
      <c r="X1" s="88" t="s">
        <v>444</v>
      </c>
      <c r="Y1" s="88" t="s">
        <v>445</v>
      </c>
      <c r="Z1" s="88" t="s">
        <v>446</v>
      </c>
      <c r="AA1" s="89" t="s">
        <v>725</v>
      </c>
      <c r="AB1" s="89" t="s">
        <v>726</v>
      </c>
      <c r="AC1" s="63" t="s">
        <v>447</v>
      </c>
      <c r="AD1" s="63" t="s">
        <v>448</v>
      </c>
      <c r="AE1" s="63" t="s">
        <v>449</v>
      </c>
      <c r="AF1" s="63" t="s">
        <v>450</v>
      </c>
      <c r="AG1" s="63" t="s">
        <v>451</v>
      </c>
      <c r="AH1" s="35" t="s">
        <v>452</v>
      </c>
      <c r="AI1" s="63" t="s">
        <v>453</v>
      </c>
      <c r="AJ1" s="63" t="s">
        <v>454</v>
      </c>
      <c r="AK1" s="35" t="s">
        <v>455</v>
      </c>
    </row>
    <row r="2" spans="1:37" s="121" customFormat="1" ht="58" customHeight="1" x14ac:dyDescent="0.35">
      <c r="A2" s="18" t="s">
        <v>668</v>
      </c>
      <c r="B2" s="22" t="s">
        <v>16</v>
      </c>
      <c r="C2" s="22" t="s">
        <v>370</v>
      </c>
      <c r="D2" s="22" t="s">
        <v>624</v>
      </c>
      <c r="E2" s="22" t="s">
        <v>627</v>
      </c>
      <c r="F2" s="22" t="s">
        <v>628</v>
      </c>
      <c r="G2" s="108" t="s">
        <v>734</v>
      </c>
      <c r="H2" s="108" t="s">
        <v>735</v>
      </c>
      <c r="I2" s="108" t="s">
        <v>733</v>
      </c>
      <c r="J2" s="119" t="s">
        <v>790</v>
      </c>
      <c r="K2" s="119"/>
      <c r="L2" s="119" t="s">
        <v>794</v>
      </c>
      <c r="M2" s="119" t="s">
        <v>646</v>
      </c>
      <c r="N2" s="119" t="s">
        <v>686</v>
      </c>
      <c r="O2" s="119" t="s">
        <v>687</v>
      </c>
      <c r="P2" s="119" t="s">
        <v>796</v>
      </c>
      <c r="Q2" s="119" t="s">
        <v>716</v>
      </c>
      <c r="R2" s="119" t="s">
        <v>717</v>
      </c>
      <c r="S2" s="119" t="s">
        <v>379</v>
      </c>
      <c r="T2" s="119" t="s">
        <v>378</v>
      </c>
      <c r="U2" s="119" t="s">
        <v>331</v>
      </c>
      <c r="V2" s="119" t="s">
        <v>377</v>
      </c>
      <c r="W2" s="119" t="s">
        <v>376</v>
      </c>
      <c r="X2" s="120" t="s">
        <v>375</v>
      </c>
      <c r="Y2" s="119" t="s">
        <v>374</v>
      </c>
      <c r="Z2" s="119" t="s">
        <v>724</v>
      </c>
      <c r="AA2" s="44" t="s">
        <v>691</v>
      </c>
      <c r="AB2" s="44" t="s">
        <v>692</v>
      </c>
      <c r="AC2" s="44" t="s">
        <v>86</v>
      </c>
      <c r="AD2" s="44" t="s">
        <v>87</v>
      </c>
      <c r="AE2" s="44" t="s">
        <v>88</v>
      </c>
      <c r="AF2" s="44" t="s">
        <v>693</v>
      </c>
      <c r="AG2" s="44" t="s">
        <v>694</v>
      </c>
      <c r="AH2" s="44" t="s">
        <v>695</v>
      </c>
      <c r="AI2" s="44" t="s">
        <v>696</v>
      </c>
      <c r="AJ2" s="44" t="s">
        <v>697</v>
      </c>
      <c r="AK2" s="44" t="s">
        <v>698</v>
      </c>
    </row>
    <row r="3" spans="1:37" s="68" customFormat="1" ht="29" x14ac:dyDescent="0.35">
      <c r="A3" s="24" t="s">
        <v>361</v>
      </c>
      <c r="B3" s="23"/>
      <c r="C3" s="103"/>
      <c r="D3" s="95"/>
      <c r="E3" s="23" t="s">
        <v>31</v>
      </c>
      <c r="F3" s="23" t="s">
        <v>31</v>
      </c>
      <c r="G3" s="109" t="s">
        <v>731</v>
      </c>
      <c r="H3" s="109" t="s">
        <v>34</v>
      </c>
      <c r="I3" s="109" t="s">
        <v>732</v>
      </c>
      <c r="J3" s="118" t="s">
        <v>791</v>
      </c>
      <c r="K3" s="83"/>
      <c r="L3" s="118" t="s">
        <v>789</v>
      </c>
      <c r="M3" s="118" t="s">
        <v>792</v>
      </c>
      <c r="N3" s="118" t="s">
        <v>793</v>
      </c>
      <c r="O3" s="82"/>
      <c r="P3" s="118" t="s">
        <v>795</v>
      </c>
      <c r="Q3" s="122" t="s">
        <v>718</v>
      </c>
      <c r="R3" s="118" t="s">
        <v>798</v>
      </c>
      <c r="S3" s="83" t="s">
        <v>372</v>
      </c>
      <c r="T3" s="83" t="s">
        <v>372</v>
      </c>
      <c r="U3" s="83" t="s">
        <v>327</v>
      </c>
      <c r="V3" s="82" t="s">
        <v>37</v>
      </c>
      <c r="W3" s="82" t="s">
        <v>37</v>
      </c>
      <c r="X3" s="83"/>
      <c r="Y3" s="83"/>
      <c r="Z3" s="118" t="s">
        <v>799</v>
      </c>
      <c r="AA3" s="56" t="s">
        <v>131</v>
      </c>
      <c r="AB3" s="56" t="s">
        <v>131</v>
      </c>
      <c r="AC3" s="56" t="s">
        <v>55</v>
      </c>
      <c r="AD3" s="56"/>
      <c r="AE3" s="56" t="s">
        <v>132</v>
      </c>
      <c r="AF3" s="56" t="s">
        <v>131</v>
      </c>
      <c r="AG3" s="56" t="s">
        <v>131</v>
      </c>
      <c r="AH3" s="56" t="s">
        <v>131</v>
      </c>
      <c r="AI3" s="56"/>
      <c r="AJ3" s="56"/>
      <c r="AK3" s="56"/>
    </row>
    <row r="4" spans="1:37" x14ac:dyDescent="0.35">
      <c r="A4" s="12"/>
      <c r="B4" s="3"/>
      <c r="C4" s="3"/>
      <c r="D4" s="3"/>
      <c r="E4" s="3"/>
      <c r="F4" s="3"/>
      <c r="G4" s="110"/>
      <c r="H4" s="110"/>
      <c r="I4" s="110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35">
      <c r="A5" s="12"/>
      <c r="B5" s="3"/>
      <c r="C5" s="3"/>
      <c r="D5" s="3"/>
      <c r="E5" s="3"/>
      <c r="F5" s="3"/>
      <c r="G5" s="110"/>
      <c r="H5" s="110"/>
      <c r="I5" s="110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35">
      <c r="A6" s="12"/>
      <c r="B6" s="3"/>
      <c r="C6" s="3"/>
      <c r="D6" s="3"/>
      <c r="E6" s="3"/>
      <c r="F6" s="3"/>
      <c r="G6" s="110"/>
      <c r="H6" s="110"/>
      <c r="I6" s="110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x14ac:dyDescent="0.35">
      <c r="A7" s="12"/>
      <c r="B7" s="3"/>
      <c r="C7" s="3"/>
      <c r="D7" s="3"/>
      <c r="E7" s="3"/>
      <c r="F7" s="3"/>
      <c r="G7" s="110"/>
      <c r="H7" s="110"/>
      <c r="I7" s="110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35">
      <c r="B8" s="3"/>
      <c r="C8" s="3"/>
      <c r="D8" s="3"/>
      <c r="E8" s="3"/>
      <c r="F8" s="3"/>
      <c r="G8" s="110"/>
      <c r="H8" s="110"/>
      <c r="I8" s="110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x14ac:dyDescent="0.35">
      <c r="B9" s="3"/>
      <c r="C9" s="3"/>
      <c r="D9" s="3"/>
      <c r="E9" s="3"/>
      <c r="F9" s="3"/>
      <c r="G9" s="110"/>
      <c r="H9" s="110"/>
      <c r="I9" s="110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35">
      <c r="B10" s="3"/>
      <c r="C10" s="3"/>
      <c r="D10" s="3"/>
      <c r="E10" s="3"/>
      <c r="F10" s="3"/>
      <c r="G10" s="110"/>
      <c r="H10" s="110"/>
      <c r="I10" s="110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35">
      <c r="B11" s="3"/>
      <c r="C11" s="3"/>
      <c r="D11" s="3"/>
      <c r="E11" s="3"/>
      <c r="F11" s="3"/>
      <c r="G11" s="110"/>
      <c r="H11" s="110"/>
      <c r="I11" s="110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35">
      <c r="B12" s="3"/>
      <c r="C12" s="3"/>
      <c r="D12" s="3"/>
      <c r="E12" s="3"/>
      <c r="F12" s="3"/>
      <c r="G12" s="110"/>
      <c r="H12" s="110"/>
      <c r="I12" s="110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35">
      <c r="B13" s="3"/>
      <c r="C13" s="3"/>
      <c r="D13" s="3"/>
      <c r="E13" s="3"/>
      <c r="F13" s="3"/>
      <c r="G13" s="110"/>
      <c r="H13" s="110"/>
      <c r="I13" s="110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35">
      <c r="B14" s="3"/>
      <c r="C14" s="3"/>
      <c r="D14" s="3"/>
      <c r="E14" s="3"/>
      <c r="F14" s="3"/>
      <c r="G14" s="110"/>
      <c r="H14" s="110"/>
      <c r="I14" s="110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35">
      <c r="B15" s="3"/>
      <c r="C15" s="3"/>
      <c r="D15" s="3"/>
      <c r="E15" s="3"/>
      <c r="F15" s="3"/>
      <c r="G15" s="110"/>
      <c r="H15" s="110"/>
      <c r="I15" s="110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35">
      <c r="B16" s="3"/>
      <c r="C16" s="3"/>
      <c r="D16" s="3"/>
      <c r="E16" s="3"/>
      <c r="F16" s="3"/>
      <c r="G16" s="110"/>
      <c r="H16" s="110"/>
      <c r="I16" s="110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2:37" x14ac:dyDescent="0.35">
      <c r="B17" s="3"/>
      <c r="C17" s="3"/>
      <c r="D17" s="3"/>
      <c r="E17" s="3"/>
      <c r="F17" s="3"/>
      <c r="G17" s="110"/>
      <c r="H17" s="110"/>
      <c r="I17" s="110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2:37" x14ac:dyDescent="0.35">
      <c r="B18" s="3"/>
      <c r="C18" s="3"/>
      <c r="D18" s="3"/>
      <c r="E18" s="3"/>
      <c r="F18" s="3"/>
      <c r="G18" s="110"/>
      <c r="H18" s="110"/>
      <c r="I18" s="110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2:37" x14ac:dyDescent="0.35">
      <c r="B19" s="3"/>
      <c r="C19" s="3"/>
      <c r="D19" s="3"/>
      <c r="E19" s="3"/>
      <c r="F19" s="3"/>
      <c r="G19" s="110"/>
      <c r="H19" s="110"/>
      <c r="I19" s="110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2:37" x14ac:dyDescent="0.35">
      <c r="B20" s="3"/>
      <c r="C20" s="3"/>
      <c r="D20" s="3"/>
      <c r="E20" s="3"/>
      <c r="F20" s="3"/>
      <c r="G20" s="110"/>
      <c r="H20" s="110"/>
      <c r="I20" s="110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2:37" x14ac:dyDescent="0.35">
      <c r="B21" s="3"/>
      <c r="C21" s="3"/>
      <c r="D21" s="3"/>
      <c r="E21" s="3"/>
      <c r="F21" s="3"/>
      <c r="G21" s="110"/>
      <c r="H21" s="110"/>
      <c r="I21" s="110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2:37" x14ac:dyDescent="0.35">
      <c r="B22" s="3"/>
      <c r="C22" s="3"/>
      <c r="D22" s="3"/>
      <c r="E22" s="3"/>
      <c r="F22" s="3"/>
      <c r="G22" s="110"/>
      <c r="H22" s="110"/>
      <c r="I22" s="110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2:37" x14ac:dyDescent="0.35">
      <c r="B23" s="3"/>
      <c r="C23" s="3"/>
      <c r="D23" s="3"/>
      <c r="E23" s="3"/>
      <c r="F23" s="3"/>
      <c r="G23" s="110"/>
      <c r="H23" s="110"/>
      <c r="I23" s="110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2:37" x14ac:dyDescent="0.35">
      <c r="B24" s="3"/>
      <c r="C24" s="3"/>
      <c r="D24" s="3"/>
      <c r="E24" s="3"/>
      <c r="F24" s="3"/>
      <c r="G24" s="110"/>
      <c r="H24" s="110"/>
      <c r="I24" s="110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2:37" x14ac:dyDescent="0.35">
      <c r="B25" s="3"/>
      <c r="C25" s="3"/>
      <c r="D25" s="3"/>
      <c r="E25" s="3"/>
      <c r="F25" s="3"/>
      <c r="G25" s="110"/>
      <c r="H25" s="110"/>
      <c r="I25" s="110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2:37" x14ac:dyDescent="0.35">
      <c r="B26" s="3"/>
      <c r="C26" s="3"/>
      <c r="D26" s="3"/>
      <c r="E26" s="3"/>
      <c r="F26" s="3"/>
      <c r="G26" s="110"/>
      <c r="H26" s="110"/>
      <c r="I26" s="110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2:37" x14ac:dyDescent="0.35">
      <c r="B27" s="3"/>
      <c r="C27" s="3"/>
      <c r="D27" s="3"/>
      <c r="E27" s="3"/>
      <c r="F27" s="3"/>
      <c r="G27" s="110"/>
      <c r="H27" s="110"/>
      <c r="I27" s="110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2:37" x14ac:dyDescent="0.35">
      <c r="B28" s="3"/>
      <c r="C28" s="3"/>
      <c r="D28" s="3"/>
      <c r="E28" s="3"/>
      <c r="F28" s="3"/>
      <c r="G28" s="110"/>
      <c r="H28" s="110"/>
      <c r="I28" s="110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2:37" x14ac:dyDescent="0.35">
      <c r="B29" s="3"/>
      <c r="C29" s="3"/>
      <c r="D29" s="3"/>
      <c r="E29" s="3"/>
      <c r="F29" s="3"/>
      <c r="G29" s="110"/>
      <c r="H29" s="110"/>
      <c r="I29" s="110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2:37" x14ac:dyDescent="0.35">
      <c r="B30" s="3"/>
      <c r="C30" s="3"/>
      <c r="D30" s="3"/>
      <c r="E30" s="3"/>
      <c r="F30" s="3"/>
      <c r="G30" s="110"/>
      <c r="H30" s="110"/>
      <c r="I30" s="110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2:37" x14ac:dyDescent="0.35">
      <c r="B31" s="3"/>
      <c r="C31" s="3"/>
      <c r="D31" s="3"/>
      <c r="E31" s="3"/>
      <c r="F31" s="3"/>
      <c r="G31" s="110"/>
      <c r="H31" s="110"/>
      <c r="I31" s="110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2:37" x14ac:dyDescent="0.35">
      <c r="B32" s="3"/>
      <c r="C32" s="3"/>
      <c r="D32" s="3"/>
      <c r="E32" s="3"/>
      <c r="F32" s="3"/>
      <c r="G32" s="110"/>
      <c r="H32" s="110"/>
      <c r="I32" s="110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x14ac:dyDescent="0.35">
      <c r="B33" s="3"/>
      <c r="C33" s="3"/>
      <c r="D33" s="3"/>
      <c r="E33" s="3"/>
      <c r="F33" s="3"/>
      <c r="G33" s="110"/>
      <c r="H33" s="110"/>
      <c r="I33" s="110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x14ac:dyDescent="0.35">
      <c r="B34" s="3"/>
      <c r="C34" s="3"/>
      <c r="D34" s="3"/>
      <c r="E34" s="3"/>
      <c r="F34" s="3"/>
      <c r="G34" s="110"/>
      <c r="H34" s="110"/>
      <c r="I34" s="110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x14ac:dyDescent="0.35">
      <c r="B35" s="3"/>
      <c r="C35" s="3"/>
      <c r="D35" s="3"/>
      <c r="E35" s="3"/>
      <c r="F35" s="3"/>
      <c r="G35" s="110"/>
      <c r="H35" s="110"/>
      <c r="I35" s="110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x14ac:dyDescent="0.35">
      <c r="B36" s="3"/>
      <c r="C36" s="3"/>
      <c r="D36" s="3"/>
      <c r="E36" s="3"/>
      <c r="F36" s="3"/>
      <c r="G36" s="110"/>
      <c r="H36" s="110"/>
      <c r="I36" s="110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x14ac:dyDescent="0.35">
      <c r="B37" s="3"/>
      <c r="C37" s="3"/>
      <c r="D37" s="3"/>
      <c r="E37" s="3"/>
      <c r="F37" s="3"/>
      <c r="G37" s="110"/>
      <c r="H37" s="110"/>
      <c r="I37" s="110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x14ac:dyDescent="0.35">
      <c r="B38" s="3"/>
      <c r="C38" s="3"/>
      <c r="D38" s="3"/>
      <c r="E38" s="3"/>
      <c r="F38" s="3"/>
      <c r="G38" s="110"/>
      <c r="H38" s="110"/>
      <c r="I38" s="110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x14ac:dyDescent="0.35">
      <c r="B39" s="3"/>
      <c r="C39" s="3"/>
      <c r="D39" s="3"/>
      <c r="E39" s="3"/>
      <c r="F39" s="3"/>
      <c r="G39" s="110"/>
      <c r="H39" s="110"/>
      <c r="I39" s="110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x14ac:dyDescent="0.35">
      <c r="B40" s="3"/>
      <c r="C40" s="3"/>
      <c r="D40" s="3"/>
      <c r="E40" s="3"/>
      <c r="F40" s="3"/>
      <c r="G40" s="110"/>
      <c r="H40" s="110"/>
      <c r="I40" s="110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x14ac:dyDescent="0.35">
      <c r="B41" s="3"/>
      <c r="C41" s="3"/>
      <c r="D41" s="3"/>
      <c r="E41" s="3"/>
      <c r="F41" s="3"/>
      <c r="G41" s="110"/>
      <c r="H41" s="110"/>
      <c r="I41" s="110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x14ac:dyDescent="0.35">
      <c r="B42" s="3"/>
      <c r="C42" s="3"/>
      <c r="D42" s="3"/>
      <c r="E42" s="3"/>
      <c r="F42" s="3"/>
      <c r="G42" s="110"/>
      <c r="H42" s="110"/>
      <c r="I42" s="110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x14ac:dyDescent="0.35">
      <c r="B43" s="3"/>
      <c r="C43" s="3"/>
      <c r="D43" s="3"/>
      <c r="E43" s="3"/>
      <c r="F43" s="3"/>
      <c r="G43" s="110"/>
      <c r="H43" s="110"/>
      <c r="I43" s="110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x14ac:dyDescent="0.35">
      <c r="B44" s="3"/>
      <c r="C44" s="3"/>
      <c r="D44" s="3"/>
      <c r="E44" s="3"/>
      <c r="F44" s="3"/>
      <c r="G44" s="110"/>
      <c r="H44" s="110"/>
      <c r="I44" s="110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x14ac:dyDescent="0.35">
      <c r="B45" s="3"/>
      <c r="C45" s="3"/>
      <c r="D45" s="3"/>
      <c r="E45" s="3"/>
      <c r="F45" s="3"/>
      <c r="G45" s="110"/>
      <c r="H45" s="110"/>
      <c r="I45" s="110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x14ac:dyDescent="0.35">
      <c r="B46" s="3"/>
      <c r="C46" s="3"/>
      <c r="D46" s="3"/>
      <c r="E46" s="3"/>
      <c r="F46" s="3"/>
      <c r="G46" s="110"/>
      <c r="H46" s="110"/>
      <c r="I46" s="110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x14ac:dyDescent="0.35">
      <c r="B47" s="3"/>
      <c r="C47" s="3"/>
      <c r="D47" s="3"/>
      <c r="E47" s="3"/>
      <c r="F47" s="3"/>
      <c r="G47" s="110"/>
      <c r="H47" s="110"/>
      <c r="I47" s="110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x14ac:dyDescent="0.35">
      <c r="B48" s="3"/>
      <c r="C48" s="3"/>
      <c r="D48" s="3"/>
      <c r="E48" s="3"/>
      <c r="F48" s="3"/>
      <c r="G48" s="110"/>
      <c r="H48" s="110"/>
      <c r="I48" s="110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x14ac:dyDescent="0.35">
      <c r="B49" s="3"/>
      <c r="C49" s="3"/>
      <c r="D49" s="3"/>
      <c r="E49" s="3"/>
      <c r="F49" s="3"/>
      <c r="G49" s="110"/>
      <c r="H49" s="110"/>
      <c r="I49" s="110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x14ac:dyDescent="0.35">
      <c r="B50" s="3"/>
      <c r="C50" s="3"/>
      <c r="D50" s="3"/>
      <c r="E50" s="3"/>
      <c r="F50" s="3"/>
      <c r="G50" s="110"/>
      <c r="H50" s="110"/>
      <c r="I50" s="110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x14ac:dyDescent="0.35">
      <c r="B51" s="3"/>
      <c r="C51" s="3"/>
      <c r="D51" s="3"/>
      <c r="E51" s="3"/>
      <c r="F51" s="3"/>
      <c r="G51" s="110"/>
      <c r="H51" s="110"/>
      <c r="I51" s="110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x14ac:dyDescent="0.35">
      <c r="B52" s="3"/>
      <c r="C52" s="3"/>
      <c r="D52" s="3"/>
      <c r="E52" s="3"/>
      <c r="F52" s="3"/>
      <c r="G52" s="110"/>
      <c r="H52" s="110"/>
      <c r="I52" s="110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x14ac:dyDescent="0.35">
      <c r="B53" s="3"/>
      <c r="C53" s="3"/>
      <c r="D53" s="3"/>
      <c r="E53" s="3"/>
      <c r="F53" s="3"/>
      <c r="G53" s="110"/>
      <c r="H53" s="110"/>
      <c r="I53" s="110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x14ac:dyDescent="0.35">
      <c r="B54" s="3"/>
      <c r="C54" s="3"/>
      <c r="D54" s="3"/>
      <c r="E54" s="3"/>
      <c r="F54" s="3"/>
      <c r="G54" s="110"/>
      <c r="H54" s="110"/>
      <c r="I54" s="110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x14ac:dyDescent="0.35">
      <c r="B55" s="3"/>
      <c r="C55" s="3"/>
      <c r="D55" s="3"/>
      <c r="E55" s="3"/>
      <c r="F55" s="3"/>
      <c r="G55" s="110"/>
      <c r="H55" s="110"/>
      <c r="I55" s="110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x14ac:dyDescent="0.35">
      <c r="B56" s="3"/>
      <c r="C56" s="3"/>
      <c r="D56" s="3"/>
      <c r="E56" s="3"/>
      <c r="F56" s="3"/>
      <c r="G56" s="110"/>
      <c r="H56" s="110"/>
      <c r="I56" s="110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x14ac:dyDescent="0.35">
      <c r="B57" s="3"/>
      <c r="C57" s="3"/>
      <c r="D57" s="3"/>
      <c r="E57" s="3"/>
      <c r="F57" s="3"/>
      <c r="G57" s="110"/>
      <c r="H57" s="110"/>
      <c r="I57" s="110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x14ac:dyDescent="0.35">
      <c r="B58" s="3"/>
      <c r="C58" s="3"/>
      <c r="D58" s="3"/>
      <c r="E58" s="3"/>
      <c r="F58" s="3"/>
      <c r="G58" s="110"/>
      <c r="H58" s="110"/>
      <c r="I58" s="110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x14ac:dyDescent="0.35">
      <c r="B59" s="3"/>
      <c r="C59" s="3"/>
      <c r="D59" s="3"/>
      <c r="E59" s="3"/>
      <c r="F59" s="3"/>
      <c r="G59" s="110"/>
      <c r="H59" s="110"/>
      <c r="I59" s="110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x14ac:dyDescent="0.35">
      <c r="B60" s="3"/>
      <c r="C60" s="3"/>
      <c r="D60" s="3"/>
      <c r="E60" s="3"/>
      <c r="F60" s="3"/>
      <c r="G60" s="110"/>
      <c r="H60" s="110"/>
      <c r="I60" s="110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x14ac:dyDescent="0.35">
      <c r="B61" s="3"/>
      <c r="C61" s="3"/>
      <c r="D61" s="3"/>
      <c r="E61" s="3"/>
      <c r="F61" s="3"/>
      <c r="G61" s="110"/>
      <c r="H61" s="110"/>
      <c r="I61" s="110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x14ac:dyDescent="0.35">
      <c r="B62" s="3"/>
      <c r="C62" s="3"/>
      <c r="D62" s="3"/>
      <c r="E62" s="3"/>
      <c r="F62" s="3"/>
      <c r="G62" s="110"/>
      <c r="H62" s="110"/>
      <c r="I62" s="110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x14ac:dyDescent="0.35">
      <c r="B63" s="3"/>
      <c r="C63" s="3"/>
      <c r="D63" s="3"/>
      <c r="E63" s="3"/>
      <c r="F63" s="3"/>
      <c r="G63" s="110"/>
      <c r="H63" s="110"/>
      <c r="I63" s="110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973"/>
  <sheetViews>
    <sheetView workbookViewId="0">
      <selection activeCell="A19" sqref="A19:XFD21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4.36328125" style="9" customWidth="1"/>
    <col min="4" max="4" width="27" style="9" customWidth="1"/>
    <col min="5" max="5" width="14.36328125" style="114" bestFit="1" customWidth="1"/>
    <col min="6" max="6" width="15.17968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15" style="3" bestFit="1" customWidth="1"/>
    <col min="12" max="12" width="13" style="3" customWidth="1"/>
    <col min="13" max="14" width="10.453125" style="3" customWidth="1"/>
    <col min="15" max="15" width="10.6328125" style="3" customWidth="1"/>
    <col min="16" max="16" width="15.1796875" style="3" customWidth="1"/>
    <col min="17" max="17" width="14.1796875" style="3" customWidth="1"/>
    <col min="18" max="18" width="14.6328125" style="3" customWidth="1"/>
    <col min="19" max="19" width="14" style="3" customWidth="1"/>
    <col min="20" max="20" width="11" style="3" customWidth="1"/>
    <col min="21" max="21" width="13" style="3" customWidth="1"/>
    <col min="22" max="22" width="12" style="3" customWidth="1"/>
    <col min="23" max="23" width="18.1796875" style="3" customWidth="1"/>
    <col min="24" max="24" width="13" style="3" customWidth="1"/>
    <col min="25" max="25" width="16.6328125" style="3" customWidth="1"/>
    <col min="26" max="26" width="10.81640625" style="3" customWidth="1"/>
    <col min="27" max="27" width="10" style="3" customWidth="1"/>
    <col min="28" max="28" width="10.1796875" style="3" customWidth="1"/>
    <col min="29" max="29" width="21.1796875" style="6" customWidth="1"/>
    <col min="30" max="30" width="12.453125" style="3" customWidth="1"/>
    <col min="31" max="31" width="10.453125" style="3" customWidth="1"/>
    <col min="32" max="36" width="13.453125" style="3" customWidth="1"/>
    <col min="37" max="37" width="13.36328125" style="3" customWidth="1"/>
    <col min="38" max="38" width="8.6328125" style="3" customWidth="1"/>
    <col min="39" max="39" width="13.81640625" style="3" bestFit="1" customWidth="1"/>
    <col min="40" max="40" width="12.453125" style="3" bestFit="1" customWidth="1"/>
    <col min="41" max="41" width="8.6328125" style="6" customWidth="1"/>
    <col min="42" max="42" width="16" style="6" bestFit="1" customWidth="1"/>
    <col min="43" max="43" width="19" style="6" bestFit="1" customWidth="1"/>
    <col min="44" max="44" width="10.1796875" style="3" customWidth="1"/>
    <col min="45" max="45" width="8.453125" style="3" customWidth="1"/>
    <col min="46" max="46" width="11.453125" style="3" customWidth="1"/>
    <col min="47" max="47" width="8.1796875" style="3" customWidth="1"/>
    <col min="48" max="48" width="8.6328125" style="3" customWidth="1"/>
    <col min="49" max="49" width="11.1796875" style="3" customWidth="1"/>
    <col min="50" max="50" width="16.6328125" style="3" customWidth="1"/>
    <col min="51" max="51" width="10.6328125" style="3" customWidth="1"/>
    <col min="52" max="52" width="8.81640625" style="3" customWidth="1"/>
    <col min="53" max="54" width="13.453125" style="3" customWidth="1"/>
    <col min="55" max="55" width="15.6328125" style="3" customWidth="1"/>
    <col min="56" max="56" width="21.36328125" style="3" customWidth="1"/>
    <col min="57" max="57" width="13.453125" style="3" customWidth="1"/>
    <col min="58" max="58" width="14.1796875" style="3" customWidth="1"/>
    <col min="59" max="59" width="9" style="3" customWidth="1"/>
    <col min="60" max="60" width="15.1796875" style="3" customWidth="1"/>
    <col min="61" max="61" width="9.81640625" style="3" customWidth="1"/>
    <col min="62" max="62" width="10.1796875" style="3" customWidth="1"/>
    <col min="63" max="63" width="11.36328125" style="3" customWidth="1"/>
    <col min="64" max="64" width="13.453125" style="3" customWidth="1"/>
    <col min="65" max="65" width="13.81640625" style="3" customWidth="1"/>
    <col min="66" max="66" width="12.6328125" style="3" customWidth="1"/>
    <col min="67" max="67" width="13.1796875" style="3" customWidth="1"/>
    <col min="68" max="68" width="26.1796875" style="3" customWidth="1"/>
    <col min="69" max="69" width="11.1796875" style="3" customWidth="1"/>
    <col min="70" max="71" width="12.6328125" style="3" customWidth="1"/>
    <col min="72" max="72" width="11.36328125" style="3" customWidth="1"/>
    <col min="73" max="73" width="25.6328125" style="3" customWidth="1"/>
    <col min="74" max="74" width="13" style="3" customWidth="1"/>
    <col min="75" max="75" width="12.6328125" style="3" customWidth="1"/>
    <col min="76" max="76" width="13" style="3" customWidth="1"/>
    <col min="77" max="77" width="12.1796875" style="3" customWidth="1"/>
    <col min="78" max="78" width="26.1796875" style="3" customWidth="1"/>
    <col min="79" max="79" width="11.1796875" style="3" customWidth="1"/>
    <col min="80" max="80" width="10.6328125" style="3" customWidth="1"/>
    <col min="81" max="81" width="10.81640625" style="3" customWidth="1"/>
    <col min="82" max="82" width="25.453125" style="3" customWidth="1"/>
    <col min="83" max="83" width="11.6328125" style="3" customWidth="1"/>
    <col min="84" max="84" width="15.453125" style="3" customWidth="1"/>
    <col min="85" max="85" width="14.36328125" style="3" customWidth="1"/>
    <col min="86" max="86" width="12.453125" style="3" customWidth="1"/>
    <col min="87" max="87" width="12.36328125" style="3" customWidth="1"/>
    <col min="88" max="88" width="12.6328125" style="3" customWidth="1"/>
    <col min="89" max="89" width="11.81640625" style="3" customWidth="1"/>
    <col min="90" max="90" width="11.6328125" style="3" customWidth="1"/>
    <col min="91" max="91" width="12.1796875" style="3" customWidth="1"/>
    <col min="92" max="92" width="18" style="3" customWidth="1"/>
    <col min="93" max="93" width="11.6328125" style="3" customWidth="1"/>
    <col min="94" max="94" width="17.6328125" style="3" customWidth="1"/>
    <col min="95" max="95" width="12.1796875" style="3" customWidth="1"/>
    <col min="96" max="96" width="12.36328125" style="3" customWidth="1"/>
    <col min="97" max="16384" width="15.1796875" style="3"/>
  </cols>
  <sheetData>
    <row r="1" spans="1:98" s="30" customFormat="1" ht="27" customHeight="1" x14ac:dyDescent="0.35">
      <c r="A1" s="14" t="s">
        <v>667</v>
      </c>
      <c r="B1" s="14" t="s">
        <v>14</v>
      </c>
      <c r="C1" s="14" t="s">
        <v>457</v>
      </c>
      <c r="D1" s="14" t="s">
        <v>488</v>
      </c>
      <c r="E1" s="111" t="s">
        <v>742</v>
      </c>
      <c r="F1" s="107" t="s">
        <v>743</v>
      </c>
      <c r="G1" s="107" t="s">
        <v>744</v>
      </c>
      <c r="H1" s="15" t="s">
        <v>489</v>
      </c>
      <c r="I1" s="14" t="s">
        <v>490</v>
      </c>
      <c r="J1" s="14" t="s">
        <v>491</v>
      </c>
      <c r="K1" s="20" t="s">
        <v>492</v>
      </c>
      <c r="L1" s="20" t="s">
        <v>493</v>
      </c>
      <c r="M1" s="20" t="s">
        <v>494</v>
      </c>
      <c r="N1" s="20" t="s">
        <v>495</v>
      </c>
      <c r="O1" s="20" t="s">
        <v>496</v>
      </c>
      <c r="P1" s="31" t="s">
        <v>497</v>
      </c>
      <c r="Q1" s="31" t="s">
        <v>498</v>
      </c>
      <c r="R1" s="31" t="s">
        <v>499</v>
      </c>
      <c r="S1" s="31" t="s">
        <v>500</v>
      </c>
      <c r="T1" s="31" t="s">
        <v>501</v>
      </c>
      <c r="U1" s="31" t="s">
        <v>502</v>
      </c>
      <c r="V1" s="31" t="s">
        <v>503</v>
      </c>
      <c r="W1" s="31" t="s">
        <v>504</v>
      </c>
      <c r="X1" s="31" t="s">
        <v>505</v>
      </c>
      <c r="Y1" s="31" t="s">
        <v>506</v>
      </c>
      <c r="Z1" s="32" t="s">
        <v>507</v>
      </c>
      <c r="AA1" s="32" t="s">
        <v>508</v>
      </c>
      <c r="AB1" s="33" t="s">
        <v>509</v>
      </c>
      <c r="AC1" s="33" t="s">
        <v>510</v>
      </c>
      <c r="AD1" s="33" t="s">
        <v>511</v>
      </c>
      <c r="AE1" s="33" t="s">
        <v>512</v>
      </c>
      <c r="AF1" s="33" t="s">
        <v>768</v>
      </c>
      <c r="AG1" s="33" t="s">
        <v>513</v>
      </c>
      <c r="AH1" s="33" t="s">
        <v>514</v>
      </c>
      <c r="AI1" s="33" t="s">
        <v>515</v>
      </c>
      <c r="AJ1" s="33" t="s">
        <v>516</v>
      </c>
      <c r="AK1" s="33" t="s">
        <v>517</v>
      </c>
      <c r="AL1" s="33" t="s">
        <v>769</v>
      </c>
      <c r="AM1" s="34" t="s">
        <v>518</v>
      </c>
      <c r="AN1" s="34" t="s">
        <v>519</v>
      </c>
      <c r="AO1" s="34" t="s">
        <v>520</v>
      </c>
      <c r="AP1" s="34" t="s">
        <v>521</v>
      </c>
      <c r="AQ1" s="34" t="s">
        <v>522</v>
      </c>
      <c r="AR1" s="34" t="s">
        <v>523</v>
      </c>
      <c r="AS1" s="34" t="s">
        <v>524</v>
      </c>
      <c r="AT1" s="34" t="s">
        <v>525</v>
      </c>
      <c r="AU1" s="35" t="s">
        <v>526</v>
      </c>
      <c r="AV1" s="35" t="s">
        <v>527</v>
      </c>
      <c r="AW1" s="35" t="s">
        <v>528</v>
      </c>
      <c r="AX1" s="35" t="s">
        <v>529</v>
      </c>
      <c r="AY1" s="35" t="s">
        <v>530</v>
      </c>
      <c r="AZ1" s="35" t="s">
        <v>531</v>
      </c>
      <c r="BA1" s="35" t="s">
        <v>532</v>
      </c>
      <c r="BB1" s="35" t="s">
        <v>533</v>
      </c>
      <c r="BC1" s="35" t="s">
        <v>534</v>
      </c>
      <c r="BD1" s="35" t="s">
        <v>535</v>
      </c>
      <c r="BE1" s="35" t="s">
        <v>536</v>
      </c>
      <c r="BF1" s="36" t="s">
        <v>537</v>
      </c>
      <c r="BG1" s="36" t="s">
        <v>538</v>
      </c>
      <c r="BH1" s="36" t="s">
        <v>539</v>
      </c>
      <c r="BI1" s="37" t="s">
        <v>770</v>
      </c>
      <c r="BJ1" s="37" t="s">
        <v>771</v>
      </c>
      <c r="BK1" s="37" t="s">
        <v>540</v>
      </c>
      <c r="BL1" s="37" t="s">
        <v>541</v>
      </c>
      <c r="BM1" s="37" t="s">
        <v>542</v>
      </c>
      <c r="BN1" s="37" t="s">
        <v>543</v>
      </c>
      <c r="BO1" s="37" t="s">
        <v>544</v>
      </c>
      <c r="BP1" s="37" t="s">
        <v>545</v>
      </c>
      <c r="BQ1" s="37" t="s">
        <v>546</v>
      </c>
      <c r="BR1" s="37" t="s">
        <v>547</v>
      </c>
      <c r="BS1" s="37" t="s">
        <v>548</v>
      </c>
      <c r="BT1" s="37" t="s">
        <v>549</v>
      </c>
      <c r="BU1" s="37" t="s">
        <v>550</v>
      </c>
      <c r="BV1" s="37" t="s">
        <v>551</v>
      </c>
      <c r="BW1" s="37" t="s">
        <v>552</v>
      </c>
      <c r="BX1" s="37" t="s">
        <v>553</v>
      </c>
      <c r="BY1" s="37" t="s">
        <v>554</v>
      </c>
      <c r="BZ1" s="37" t="s">
        <v>555</v>
      </c>
      <c r="CA1" s="37" t="s">
        <v>556</v>
      </c>
      <c r="CB1" s="37" t="s">
        <v>557</v>
      </c>
      <c r="CC1" s="37" t="s">
        <v>558</v>
      </c>
      <c r="CD1" s="37" t="s">
        <v>559</v>
      </c>
      <c r="CE1" s="38" t="s">
        <v>560</v>
      </c>
      <c r="CF1" s="38" t="s">
        <v>561</v>
      </c>
      <c r="CG1" s="38" t="s">
        <v>562</v>
      </c>
      <c r="CH1" s="38" t="s">
        <v>563</v>
      </c>
      <c r="CI1" s="38" t="s">
        <v>564</v>
      </c>
      <c r="CJ1" s="38" t="s">
        <v>772</v>
      </c>
      <c r="CK1" s="38" t="s">
        <v>565</v>
      </c>
      <c r="CL1" s="38" t="s">
        <v>566</v>
      </c>
      <c r="CM1" s="38" t="s">
        <v>567</v>
      </c>
      <c r="CN1" s="38" t="s">
        <v>568</v>
      </c>
      <c r="CO1" s="38" t="s">
        <v>569</v>
      </c>
      <c r="CP1" s="38" t="s">
        <v>570</v>
      </c>
      <c r="CQ1" s="38" t="s">
        <v>571</v>
      </c>
      <c r="CR1" s="38" t="s">
        <v>572</v>
      </c>
      <c r="CS1" s="91" t="s">
        <v>573</v>
      </c>
      <c r="CT1" s="91" t="s">
        <v>574</v>
      </c>
    </row>
    <row r="2" spans="1:98" s="17" customFormat="1" ht="82" customHeight="1" x14ac:dyDescent="0.35">
      <c r="A2" s="18" t="s">
        <v>668</v>
      </c>
      <c r="B2" s="22" t="s">
        <v>16</v>
      </c>
      <c r="C2" s="22" t="s">
        <v>328</v>
      </c>
      <c r="D2" s="22" t="s">
        <v>56</v>
      </c>
      <c r="E2" s="108" t="s">
        <v>734</v>
      </c>
      <c r="F2" s="108" t="s">
        <v>735</v>
      </c>
      <c r="G2" s="108" t="s">
        <v>733</v>
      </c>
      <c r="H2" s="22" t="s">
        <v>329</v>
      </c>
      <c r="I2" s="22" t="s">
        <v>57</v>
      </c>
      <c r="J2" s="22" t="s">
        <v>58</v>
      </c>
      <c r="K2" s="18" t="s">
        <v>59</v>
      </c>
      <c r="L2" s="18" t="s">
        <v>390</v>
      </c>
      <c r="M2" s="18" t="s">
        <v>60</v>
      </c>
      <c r="N2" s="18" t="s">
        <v>61</v>
      </c>
      <c r="O2" s="18" t="s">
        <v>62</v>
      </c>
      <c r="P2" s="40" t="s">
        <v>63</v>
      </c>
      <c r="Q2" s="40" t="s">
        <v>64</v>
      </c>
      <c r="R2" s="40" t="s">
        <v>65</v>
      </c>
      <c r="S2" s="40" t="s">
        <v>68</v>
      </c>
      <c r="T2" s="40" t="s">
        <v>69</v>
      </c>
      <c r="U2" s="40" t="s">
        <v>70</v>
      </c>
      <c r="V2" s="40" t="s">
        <v>71</v>
      </c>
      <c r="W2" s="40" t="s">
        <v>72</v>
      </c>
      <c r="X2" s="40" t="s">
        <v>73</v>
      </c>
      <c r="Y2" s="40" t="s">
        <v>389</v>
      </c>
      <c r="Z2" s="41" t="s">
        <v>66</v>
      </c>
      <c r="AA2" s="41" t="s">
        <v>67</v>
      </c>
      <c r="AB2" s="42" t="s">
        <v>279</v>
      </c>
      <c r="AC2" s="42" t="s">
        <v>283</v>
      </c>
      <c r="AD2" s="42" t="s">
        <v>74</v>
      </c>
      <c r="AE2" s="42" t="s">
        <v>75</v>
      </c>
      <c r="AF2" s="42" t="s">
        <v>76</v>
      </c>
      <c r="AG2" s="42" t="s">
        <v>287</v>
      </c>
      <c r="AH2" s="42" t="s">
        <v>288</v>
      </c>
      <c r="AI2" s="42" t="s">
        <v>289</v>
      </c>
      <c r="AJ2" s="42" t="s">
        <v>290</v>
      </c>
      <c r="AK2" s="42" t="s">
        <v>77</v>
      </c>
      <c r="AL2" s="42" t="s">
        <v>78</v>
      </c>
      <c r="AM2" s="43" t="s">
        <v>244</v>
      </c>
      <c r="AN2" s="43" t="s">
        <v>246</v>
      </c>
      <c r="AO2" s="43" t="s">
        <v>247</v>
      </c>
      <c r="AP2" s="43" t="s">
        <v>79</v>
      </c>
      <c r="AQ2" s="43" t="s">
        <v>80</v>
      </c>
      <c r="AR2" s="43" t="s">
        <v>81</v>
      </c>
      <c r="AS2" s="43" t="s">
        <v>82</v>
      </c>
      <c r="AT2" s="43" t="s">
        <v>83</v>
      </c>
      <c r="AU2" s="44" t="s">
        <v>84</v>
      </c>
      <c r="AV2" s="44" t="s">
        <v>85</v>
      </c>
      <c r="AW2" s="44" t="s">
        <v>86</v>
      </c>
      <c r="AX2" s="44" t="s">
        <v>87</v>
      </c>
      <c r="AY2" s="44" t="s">
        <v>88</v>
      </c>
      <c r="AZ2" s="44" t="s">
        <v>89</v>
      </c>
      <c r="BA2" s="44" t="s">
        <v>388</v>
      </c>
      <c r="BB2" s="44" t="s">
        <v>387</v>
      </c>
      <c r="BC2" s="44" t="s">
        <v>90</v>
      </c>
      <c r="BD2" s="44" t="s">
        <v>386</v>
      </c>
      <c r="BE2" s="44" t="s">
        <v>385</v>
      </c>
      <c r="BF2" s="46" t="s">
        <v>91</v>
      </c>
      <c r="BG2" s="46" t="s">
        <v>92</v>
      </c>
      <c r="BH2" s="46" t="s">
        <v>93</v>
      </c>
      <c r="BI2" s="47" t="s">
        <v>94</v>
      </c>
      <c r="BJ2" s="47" t="s">
        <v>383</v>
      </c>
      <c r="BK2" s="47" t="s">
        <v>384</v>
      </c>
      <c r="BL2" s="47" t="s">
        <v>95</v>
      </c>
      <c r="BM2" s="47" t="s">
        <v>96</v>
      </c>
      <c r="BN2" s="48" t="s">
        <v>97</v>
      </c>
      <c r="BO2" s="48" t="s">
        <v>98</v>
      </c>
      <c r="BP2" s="47" t="s">
        <v>99</v>
      </c>
      <c r="BQ2" s="47" t="s">
        <v>100</v>
      </c>
      <c r="BR2" s="47" t="s">
        <v>101</v>
      </c>
      <c r="BS2" s="48" t="s">
        <v>102</v>
      </c>
      <c r="BT2" s="48" t="s">
        <v>103</v>
      </c>
      <c r="BU2" s="47" t="s">
        <v>104</v>
      </c>
      <c r="BV2" s="47" t="s">
        <v>105</v>
      </c>
      <c r="BW2" s="47" t="s">
        <v>106</v>
      </c>
      <c r="BX2" s="48" t="s">
        <v>107</v>
      </c>
      <c r="BY2" s="48" t="s">
        <v>108</v>
      </c>
      <c r="BZ2" s="47" t="s">
        <v>109</v>
      </c>
      <c r="CA2" s="47" t="s">
        <v>110</v>
      </c>
      <c r="CB2" s="47" t="s">
        <v>111</v>
      </c>
      <c r="CC2" s="48" t="s">
        <v>112</v>
      </c>
      <c r="CD2" s="47" t="s">
        <v>113</v>
      </c>
      <c r="CE2" s="49" t="s">
        <v>114</v>
      </c>
      <c r="CF2" s="49" t="s">
        <v>115</v>
      </c>
      <c r="CG2" s="49" t="s">
        <v>116</v>
      </c>
      <c r="CH2" s="49" t="s">
        <v>117</v>
      </c>
      <c r="CI2" s="49" t="s">
        <v>382</v>
      </c>
      <c r="CJ2" s="49" t="s">
        <v>118</v>
      </c>
      <c r="CK2" s="49" t="s">
        <v>119</v>
      </c>
      <c r="CL2" s="49" t="s">
        <v>120</v>
      </c>
      <c r="CM2" s="49" t="s">
        <v>121</v>
      </c>
      <c r="CN2" s="49" t="s">
        <v>381</v>
      </c>
      <c r="CO2" s="49" t="s">
        <v>122</v>
      </c>
      <c r="CP2" s="49" t="s">
        <v>123</v>
      </c>
      <c r="CQ2" s="49" t="s">
        <v>124</v>
      </c>
      <c r="CR2" s="49" t="s">
        <v>125</v>
      </c>
      <c r="CS2" s="50" t="s">
        <v>280</v>
      </c>
      <c r="CT2" s="50" t="s">
        <v>284</v>
      </c>
    </row>
    <row r="3" spans="1:98" s="30" customFormat="1" ht="34" customHeight="1" x14ac:dyDescent="0.35">
      <c r="A3" s="24" t="s">
        <v>361</v>
      </c>
      <c r="B3" s="23"/>
      <c r="C3" s="23"/>
      <c r="D3" s="23"/>
      <c r="E3" s="109" t="s">
        <v>731</v>
      </c>
      <c r="F3" s="109" t="s">
        <v>34</v>
      </c>
      <c r="G3" s="109" t="s">
        <v>732</v>
      </c>
      <c r="H3" s="87" t="s">
        <v>372</v>
      </c>
      <c r="I3" s="23" t="s">
        <v>40</v>
      </c>
      <c r="J3" s="23" t="s">
        <v>40</v>
      </c>
      <c r="K3" s="24"/>
      <c r="L3" s="87" t="s">
        <v>372</v>
      </c>
      <c r="M3" s="24"/>
      <c r="N3" s="24"/>
      <c r="O3" s="24" t="s">
        <v>380</v>
      </c>
      <c r="P3" s="52" t="s">
        <v>126</v>
      </c>
      <c r="Q3" s="52" t="s">
        <v>126</v>
      </c>
      <c r="R3" s="52"/>
      <c r="S3" s="52" t="s">
        <v>37</v>
      </c>
      <c r="T3" s="52" t="s">
        <v>37</v>
      </c>
      <c r="U3" s="52" t="s">
        <v>37</v>
      </c>
      <c r="V3" s="52" t="s">
        <v>37</v>
      </c>
      <c r="W3" s="52" t="s">
        <v>34</v>
      </c>
      <c r="X3" s="52" t="s">
        <v>127</v>
      </c>
      <c r="Y3" s="52"/>
      <c r="Z3" s="53"/>
      <c r="AA3" s="53"/>
      <c r="AB3" s="54"/>
      <c r="AC3" s="54" t="s">
        <v>282</v>
      </c>
      <c r="AD3" s="54" t="s">
        <v>128</v>
      </c>
      <c r="AE3" s="54" t="s">
        <v>129</v>
      </c>
      <c r="AF3" s="54" t="s">
        <v>129</v>
      </c>
      <c r="AG3" s="54" t="s">
        <v>129</v>
      </c>
      <c r="AH3" s="54" t="s">
        <v>129</v>
      </c>
      <c r="AI3" s="54" t="s">
        <v>129</v>
      </c>
      <c r="AJ3" s="54" t="s">
        <v>129</v>
      </c>
      <c r="AK3" s="54" t="s">
        <v>129</v>
      </c>
      <c r="AL3" s="54" t="s">
        <v>37</v>
      </c>
      <c r="AM3" s="55" t="s">
        <v>37</v>
      </c>
      <c r="AN3" s="55" t="s">
        <v>37</v>
      </c>
      <c r="AO3" s="55" t="s">
        <v>37</v>
      </c>
      <c r="AP3" s="55" t="s">
        <v>45</v>
      </c>
      <c r="AQ3" s="55" t="s">
        <v>45</v>
      </c>
      <c r="AR3" s="55" t="s">
        <v>37</v>
      </c>
      <c r="AS3" s="55" t="s">
        <v>130</v>
      </c>
      <c r="AT3" s="55" t="s">
        <v>37</v>
      </c>
      <c r="AU3" s="56" t="s">
        <v>131</v>
      </c>
      <c r="AV3" s="56" t="s">
        <v>131</v>
      </c>
      <c r="AW3" s="56" t="s">
        <v>55</v>
      </c>
      <c r="AX3" s="56"/>
      <c r="AY3" s="56" t="s">
        <v>132</v>
      </c>
      <c r="AZ3" s="56" t="s">
        <v>131</v>
      </c>
      <c r="BA3" s="56" t="s">
        <v>131</v>
      </c>
      <c r="BB3" s="56" t="s">
        <v>131</v>
      </c>
      <c r="BC3" s="56"/>
      <c r="BD3" s="56"/>
      <c r="BE3" s="56" t="s">
        <v>131</v>
      </c>
      <c r="BF3" s="57" t="s">
        <v>133</v>
      </c>
      <c r="BG3" s="57" t="s">
        <v>134</v>
      </c>
      <c r="BH3" s="57" t="s">
        <v>134</v>
      </c>
      <c r="BI3" s="58"/>
      <c r="BJ3" s="58"/>
      <c r="BK3" s="58"/>
      <c r="BL3" s="58" t="s">
        <v>135</v>
      </c>
      <c r="BM3" s="58" t="s">
        <v>135</v>
      </c>
      <c r="BN3" s="58" t="s">
        <v>135</v>
      </c>
      <c r="BO3" s="58" t="s">
        <v>135</v>
      </c>
      <c r="BP3" s="58"/>
      <c r="BQ3" s="58" t="s">
        <v>135</v>
      </c>
      <c r="BR3" s="58" t="s">
        <v>135</v>
      </c>
      <c r="BS3" s="58" t="s">
        <v>135</v>
      </c>
      <c r="BT3" s="58" t="s">
        <v>135</v>
      </c>
      <c r="BU3" s="58"/>
      <c r="BV3" s="58" t="s">
        <v>135</v>
      </c>
      <c r="BW3" s="58" t="s">
        <v>135</v>
      </c>
      <c r="BX3" s="58" t="s">
        <v>135</v>
      </c>
      <c r="BY3" s="58" t="s">
        <v>135</v>
      </c>
      <c r="BZ3" s="58" t="s">
        <v>135</v>
      </c>
      <c r="CA3" s="58" t="s">
        <v>135</v>
      </c>
      <c r="CB3" s="58" t="s">
        <v>135</v>
      </c>
      <c r="CC3" s="58" t="s">
        <v>135</v>
      </c>
      <c r="CD3" s="58" t="s">
        <v>135</v>
      </c>
      <c r="CE3" s="59" t="s">
        <v>136</v>
      </c>
      <c r="CF3" s="59" t="s">
        <v>136</v>
      </c>
      <c r="CG3" s="59" t="s">
        <v>136</v>
      </c>
      <c r="CH3" s="59" t="s">
        <v>136</v>
      </c>
      <c r="CI3" s="59" t="s">
        <v>136</v>
      </c>
      <c r="CJ3" s="59" t="s">
        <v>136</v>
      </c>
      <c r="CK3" s="59" t="s">
        <v>136</v>
      </c>
      <c r="CL3" s="59" t="s">
        <v>136</v>
      </c>
      <c r="CM3" s="59" t="s">
        <v>136</v>
      </c>
      <c r="CN3" s="59" t="s">
        <v>136</v>
      </c>
      <c r="CO3" s="59" t="s">
        <v>136</v>
      </c>
      <c r="CP3" s="59" t="s">
        <v>136</v>
      </c>
      <c r="CQ3" s="59" t="s">
        <v>136</v>
      </c>
      <c r="CR3" s="59" t="s">
        <v>136</v>
      </c>
      <c r="CS3" s="59" t="s">
        <v>136</v>
      </c>
      <c r="CT3" s="59" t="s">
        <v>136</v>
      </c>
    </row>
    <row r="4" spans="1:98" ht="14.5" x14ac:dyDescent="0.35">
      <c r="A4" s="12" t="s">
        <v>816</v>
      </c>
      <c r="B4" s="7" t="s">
        <v>826</v>
      </c>
      <c r="C4" s="8" t="s">
        <v>827</v>
      </c>
      <c r="D4" s="8" t="str">
        <f>C4&amp;"_"&amp;K4</f>
        <v>A7A_Ah1 - 30-30.5</v>
      </c>
      <c r="E4" s="8">
        <v>2000</v>
      </c>
      <c r="F4" s="113"/>
      <c r="G4" s="113"/>
      <c r="H4" s="5"/>
      <c r="I4" s="8">
        <v>25</v>
      </c>
      <c r="J4" s="8">
        <v>25.5</v>
      </c>
      <c r="K4" s="5" t="s">
        <v>842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0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10" t="s">
        <v>843</v>
      </c>
      <c r="AP4" s="10"/>
      <c r="AQ4" s="10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</row>
    <row r="5" spans="1:98" ht="14.5" x14ac:dyDescent="0.35">
      <c r="A5" s="12" t="s">
        <v>816</v>
      </c>
      <c r="B5" s="7" t="s">
        <v>826</v>
      </c>
      <c r="C5" s="8" t="s">
        <v>827</v>
      </c>
      <c r="D5" s="8" t="str">
        <f t="shared" ref="D5:D21" si="0">C5&amp;"_"&amp;K5</f>
        <v>A7A_Ah2 - 64.5-65</v>
      </c>
      <c r="E5" s="8">
        <v>2000</v>
      </c>
      <c r="F5" s="113"/>
      <c r="G5" s="113"/>
      <c r="H5" s="5"/>
      <c r="I5" s="8">
        <v>59.5</v>
      </c>
      <c r="J5" s="8">
        <v>60</v>
      </c>
      <c r="K5" s="5" t="s">
        <v>845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0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10" t="s">
        <v>846</v>
      </c>
      <c r="AP5" s="10"/>
      <c r="AQ5" s="10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</row>
    <row r="6" spans="1:98" ht="14.5" x14ac:dyDescent="0.35">
      <c r="A6" s="12" t="s">
        <v>816</v>
      </c>
      <c r="B6" s="7" t="s">
        <v>826</v>
      </c>
      <c r="C6" s="8" t="s">
        <v>827</v>
      </c>
      <c r="D6" s="8" t="str">
        <f t="shared" si="0"/>
        <v>A7A_2Ahb - 99.5-100</v>
      </c>
      <c r="E6" s="8">
        <v>2000</v>
      </c>
      <c r="F6" s="113"/>
      <c r="G6" s="113"/>
      <c r="H6" s="5"/>
      <c r="I6" s="8">
        <v>94.5</v>
      </c>
      <c r="J6" s="8">
        <v>95</v>
      </c>
      <c r="K6" s="5" t="s">
        <v>848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10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10" t="s">
        <v>849</v>
      </c>
      <c r="AP6" s="10"/>
      <c r="AQ6" s="10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</row>
    <row r="7" spans="1:98" ht="14.5" x14ac:dyDescent="0.35">
      <c r="A7" s="3" t="s">
        <v>816</v>
      </c>
      <c r="B7" s="7" t="s">
        <v>826</v>
      </c>
      <c r="C7" s="8" t="s">
        <v>829</v>
      </c>
      <c r="D7" s="8" t="str">
        <f t="shared" si="0"/>
        <v>A7B_Ah1 - 15-15.5</v>
      </c>
      <c r="E7" s="8">
        <v>2000</v>
      </c>
      <c r="F7" s="113"/>
      <c r="G7" s="113"/>
      <c r="H7" s="5"/>
      <c r="I7" s="8">
        <v>14</v>
      </c>
      <c r="J7" s="8">
        <v>14.5</v>
      </c>
      <c r="K7" s="5" t="s">
        <v>850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10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10" t="s">
        <v>851</v>
      </c>
      <c r="AP7" s="10"/>
      <c r="AQ7" s="10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</row>
    <row r="8" spans="1:98" ht="14.5" x14ac:dyDescent="0.35">
      <c r="A8" s="3" t="s">
        <v>816</v>
      </c>
      <c r="B8" s="7" t="s">
        <v>826</v>
      </c>
      <c r="C8" s="8" t="s">
        <v>829</v>
      </c>
      <c r="D8" s="8" t="str">
        <f t="shared" si="0"/>
        <v>A7B_Ah2 - 54.5-55</v>
      </c>
      <c r="E8" s="8">
        <v>2000</v>
      </c>
      <c r="F8" s="113"/>
      <c r="G8" s="113"/>
      <c r="H8" s="5"/>
      <c r="I8" s="8">
        <v>53.5</v>
      </c>
      <c r="J8" s="8">
        <v>54</v>
      </c>
      <c r="K8" s="5" t="s">
        <v>852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10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10" t="s">
        <v>853</v>
      </c>
      <c r="AP8" s="10"/>
      <c r="AQ8" s="10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</row>
    <row r="9" spans="1:98" ht="14.5" x14ac:dyDescent="0.35">
      <c r="A9" s="3" t="s">
        <v>816</v>
      </c>
      <c r="B9" s="7" t="s">
        <v>826</v>
      </c>
      <c r="C9" s="8" t="s">
        <v>829</v>
      </c>
      <c r="D9" s="8" t="str">
        <f t="shared" si="0"/>
        <v>A7B_2Ahb - 85-85.5</v>
      </c>
      <c r="E9" s="8">
        <v>2000</v>
      </c>
      <c r="F9" s="113"/>
      <c r="G9" s="113"/>
      <c r="H9" s="5"/>
      <c r="I9" s="8">
        <v>84</v>
      </c>
      <c r="J9" s="8">
        <v>84.5</v>
      </c>
      <c r="K9" s="5" t="s">
        <v>854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10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10" t="s">
        <v>855</v>
      </c>
      <c r="AP9" s="10"/>
      <c r="AQ9" s="10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</row>
    <row r="10" spans="1:98" ht="14.5" x14ac:dyDescent="0.35">
      <c r="A10" s="3" t="s">
        <v>816</v>
      </c>
      <c r="B10" s="7" t="s">
        <v>826</v>
      </c>
      <c r="C10" s="8" t="s">
        <v>831</v>
      </c>
      <c r="D10" s="8" t="str">
        <f t="shared" si="0"/>
        <v>G5a_F - 14.5-15</v>
      </c>
      <c r="E10" s="8">
        <v>2000</v>
      </c>
      <c r="F10" s="113"/>
      <c r="G10" s="113"/>
      <c r="H10" s="5"/>
      <c r="I10" s="8">
        <v>-21</v>
      </c>
      <c r="J10" s="8">
        <v>-20</v>
      </c>
      <c r="K10" s="5" t="s">
        <v>856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10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10" t="s">
        <v>857</v>
      </c>
      <c r="AP10" s="10"/>
      <c r="AQ10" s="10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</row>
    <row r="11" spans="1:98" ht="14.5" x14ac:dyDescent="0.35">
      <c r="A11" s="3" t="s">
        <v>816</v>
      </c>
      <c r="B11" s="7" t="s">
        <v>826</v>
      </c>
      <c r="C11" s="8" t="s">
        <v>831</v>
      </c>
      <c r="D11" s="8" t="str">
        <f t="shared" si="0"/>
        <v>G5a_F - 34-34.5</v>
      </c>
      <c r="E11" s="8">
        <v>2000</v>
      </c>
      <c r="F11" s="113"/>
      <c r="G11" s="113"/>
      <c r="H11" s="5"/>
      <c r="I11" s="8">
        <v>-1</v>
      </c>
      <c r="J11" s="8">
        <v>0</v>
      </c>
      <c r="K11" s="5" t="s">
        <v>859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10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10" t="s">
        <v>857</v>
      </c>
      <c r="AP11" s="10"/>
      <c r="AQ11" s="10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</row>
    <row r="12" spans="1:98" ht="14.5" x14ac:dyDescent="0.35">
      <c r="A12" s="3" t="s">
        <v>816</v>
      </c>
      <c r="B12" s="7" t="s">
        <v>826</v>
      </c>
      <c r="C12" s="8" t="s">
        <v>831</v>
      </c>
      <c r="D12" s="8" t="str">
        <f t="shared" si="0"/>
        <v>G5a_Ah 45-45.5</v>
      </c>
      <c r="E12" s="8">
        <v>2000</v>
      </c>
      <c r="F12" s="113"/>
      <c r="G12" s="113"/>
      <c r="H12" s="5"/>
      <c r="I12" s="8">
        <v>10</v>
      </c>
      <c r="J12" s="8">
        <v>10.5</v>
      </c>
      <c r="K12" s="5" t="s">
        <v>860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10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10" t="s">
        <v>861</v>
      </c>
      <c r="AP12" s="10"/>
      <c r="AQ12" s="10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</row>
    <row r="13" spans="1:98" ht="14.5" x14ac:dyDescent="0.35">
      <c r="A13" s="3" t="s">
        <v>816</v>
      </c>
      <c r="B13" s="7" t="s">
        <v>826</v>
      </c>
      <c r="C13" s="8" t="s">
        <v>831</v>
      </c>
      <c r="D13" s="8" t="str">
        <f t="shared" si="0"/>
        <v>G5a_Bw 84.5 - 85</v>
      </c>
      <c r="E13" s="8">
        <v>2000</v>
      </c>
      <c r="F13" s="113"/>
      <c r="G13" s="113"/>
      <c r="H13" s="5"/>
      <c r="I13" s="8">
        <v>49.5</v>
      </c>
      <c r="J13" s="8">
        <v>50</v>
      </c>
      <c r="K13" s="5" t="s">
        <v>862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10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10" t="s">
        <v>863</v>
      </c>
      <c r="AP13" s="10"/>
      <c r="AQ13" s="10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</row>
    <row r="14" spans="1:98" ht="14.5" x14ac:dyDescent="0.35">
      <c r="A14" s="3" t="s">
        <v>816</v>
      </c>
      <c r="B14" s="7" t="s">
        <v>826</v>
      </c>
      <c r="C14" s="8" t="s">
        <v>831</v>
      </c>
      <c r="D14" s="8" t="str">
        <f t="shared" si="0"/>
        <v>G5a_2Ah1b 114.5-115</v>
      </c>
      <c r="E14" s="8">
        <v>2000</v>
      </c>
      <c r="F14" s="113"/>
      <c r="G14" s="113"/>
      <c r="H14" s="5"/>
      <c r="I14" s="8">
        <v>79.5</v>
      </c>
      <c r="J14" s="8">
        <v>80</v>
      </c>
      <c r="K14" s="5" t="s">
        <v>864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10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10" t="s">
        <v>865</v>
      </c>
      <c r="AP14" s="10"/>
      <c r="AQ14" s="10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</row>
    <row r="15" spans="1:98" ht="14.5" x14ac:dyDescent="0.35">
      <c r="A15" s="3" t="s">
        <v>816</v>
      </c>
      <c r="B15" s="7" t="s">
        <v>826</v>
      </c>
      <c r="C15" s="9" t="s">
        <v>832</v>
      </c>
      <c r="D15" s="8" t="str">
        <f t="shared" si="0"/>
        <v>G5b_Ah - 14.5-15</v>
      </c>
      <c r="E15" s="9">
        <v>2000</v>
      </c>
      <c r="H15" s="5"/>
      <c r="I15" s="9">
        <v>13.5</v>
      </c>
      <c r="J15" s="9">
        <v>14</v>
      </c>
      <c r="K15" s="3" t="s">
        <v>866</v>
      </c>
      <c r="X15" s="5"/>
      <c r="AO15" s="6" t="s">
        <v>867</v>
      </c>
    </row>
    <row r="16" spans="1:98" ht="14.5" x14ac:dyDescent="0.35">
      <c r="A16" s="3" t="s">
        <v>816</v>
      </c>
      <c r="B16" s="7" t="s">
        <v>826</v>
      </c>
      <c r="C16" s="9" t="s">
        <v>832</v>
      </c>
      <c r="D16" s="8" t="str">
        <f t="shared" si="0"/>
        <v>G5b_Ah - 34.5-35</v>
      </c>
      <c r="E16" s="9">
        <v>2000</v>
      </c>
      <c r="H16" s="5"/>
      <c r="I16" s="9">
        <v>33.5</v>
      </c>
      <c r="J16" s="9">
        <v>34</v>
      </c>
      <c r="K16" s="3" t="s">
        <v>868</v>
      </c>
      <c r="X16" s="5"/>
      <c r="AO16" s="6" t="s">
        <v>867</v>
      </c>
    </row>
    <row r="17" spans="1:41" ht="14.5" x14ac:dyDescent="0.35">
      <c r="A17" s="3" t="s">
        <v>816</v>
      </c>
      <c r="B17" s="7" t="s">
        <v>826</v>
      </c>
      <c r="C17" s="9" t="s">
        <v>832</v>
      </c>
      <c r="D17" s="8" t="str">
        <f t="shared" si="0"/>
        <v>G5b_Bw2 - 75-75.5</v>
      </c>
      <c r="E17" s="9">
        <v>2000</v>
      </c>
      <c r="H17" s="5"/>
      <c r="I17" s="9">
        <v>74</v>
      </c>
      <c r="J17" s="9">
        <v>74.5</v>
      </c>
      <c r="K17" s="3" t="s">
        <v>869</v>
      </c>
      <c r="X17" s="5"/>
      <c r="AO17" s="6" t="s">
        <v>870</v>
      </c>
    </row>
    <row r="18" spans="1:41" ht="14.5" x14ac:dyDescent="0.35">
      <c r="A18" s="3" t="s">
        <v>816</v>
      </c>
      <c r="B18" s="7" t="s">
        <v>826</v>
      </c>
      <c r="C18" s="9" t="s">
        <v>832</v>
      </c>
      <c r="D18" s="8" t="str">
        <f t="shared" si="0"/>
        <v>G5b_2Ah1b - 124.5-124</v>
      </c>
      <c r="E18" s="9">
        <v>2000</v>
      </c>
      <c r="H18" s="5"/>
      <c r="I18" s="9">
        <v>123.5</v>
      </c>
      <c r="J18" s="9">
        <v>124</v>
      </c>
      <c r="K18" s="3" t="s">
        <v>871</v>
      </c>
      <c r="X18" s="5"/>
      <c r="AO18" s="6" t="s">
        <v>872</v>
      </c>
    </row>
    <row r="19" spans="1:41" ht="14.5" x14ac:dyDescent="0.35">
      <c r="A19" s="3" t="s">
        <v>816</v>
      </c>
      <c r="B19" s="7" t="s">
        <v>826</v>
      </c>
      <c r="C19" s="9" t="s">
        <v>833</v>
      </c>
      <c r="D19" s="8" t="str">
        <f t="shared" si="0"/>
        <v>G7_Ah1 - 10-10,5</v>
      </c>
      <c r="E19" s="9">
        <v>2000</v>
      </c>
      <c r="H19" s="5"/>
      <c r="I19" s="9">
        <v>9</v>
      </c>
      <c r="J19" s="9">
        <v>9.5</v>
      </c>
      <c r="K19" s="3" t="s">
        <v>874</v>
      </c>
      <c r="X19" s="5"/>
      <c r="AO19" s="6" t="s">
        <v>875</v>
      </c>
    </row>
    <row r="20" spans="1:41" ht="14.5" x14ac:dyDescent="0.35">
      <c r="A20" s="3" t="s">
        <v>816</v>
      </c>
      <c r="B20" s="7" t="s">
        <v>826</v>
      </c>
      <c r="C20" s="9" t="s">
        <v>833</v>
      </c>
      <c r="D20" s="8" t="str">
        <f t="shared" si="0"/>
        <v>G7_Ah2 - 46.5-47</v>
      </c>
      <c r="E20" s="9">
        <v>2000</v>
      </c>
      <c r="H20" s="5"/>
      <c r="I20" s="9">
        <v>45.5</v>
      </c>
      <c r="J20" s="9">
        <v>46</v>
      </c>
      <c r="K20" s="3" t="s">
        <v>876</v>
      </c>
      <c r="X20" s="5"/>
      <c r="AO20" s="6" t="s">
        <v>877</v>
      </c>
    </row>
    <row r="21" spans="1:41" ht="14.5" x14ac:dyDescent="0.35">
      <c r="A21" s="3" t="s">
        <v>816</v>
      </c>
      <c r="B21" s="7" t="s">
        <v>826</v>
      </c>
      <c r="C21" s="9" t="s">
        <v>833</v>
      </c>
      <c r="D21" s="8" t="str">
        <f t="shared" si="0"/>
        <v>G7_2Ahb - 89.5-90</v>
      </c>
      <c r="E21" s="9">
        <v>2000</v>
      </c>
      <c r="H21" s="5"/>
      <c r="I21" s="9">
        <v>88.5</v>
      </c>
      <c r="J21" s="9">
        <v>89</v>
      </c>
      <c r="K21" s="3" t="s">
        <v>878</v>
      </c>
      <c r="X21" s="5"/>
      <c r="AO21" s="6" t="s">
        <v>879</v>
      </c>
    </row>
    <row r="22" spans="1:41" ht="14.5" x14ac:dyDescent="0.35">
      <c r="A22" s="3" t="s">
        <v>816</v>
      </c>
      <c r="B22" s="7" t="s">
        <v>826</v>
      </c>
      <c r="C22" s="9" t="s">
        <v>834</v>
      </c>
      <c r="D22" s="9" t="str">
        <f>C22&amp;"_"&amp;I22&amp;"-"&amp;J22</f>
        <v>G8_146-147</v>
      </c>
      <c r="E22" s="9">
        <v>2000</v>
      </c>
      <c r="H22" s="5" t="s">
        <v>803</v>
      </c>
      <c r="I22" s="9">
        <v>146</v>
      </c>
      <c r="J22" s="9">
        <v>147</v>
      </c>
      <c r="K22" s="3" t="s">
        <v>880</v>
      </c>
      <c r="X22" s="5"/>
    </row>
    <row r="23" spans="1:41" ht="14.5" x14ac:dyDescent="0.35">
      <c r="A23" s="3" t="s">
        <v>816</v>
      </c>
      <c r="B23" s="7" t="s">
        <v>826</v>
      </c>
      <c r="C23" s="9" t="s">
        <v>834</v>
      </c>
      <c r="D23" s="9" t="str">
        <f t="shared" ref="D23:D30" si="1">C23&amp;"_"&amp;I23&amp;"-"&amp;J23</f>
        <v>G8_196-197</v>
      </c>
      <c r="E23" s="9">
        <v>2000</v>
      </c>
      <c r="H23" s="5" t="s">
        <v>803</v>
      </c>
      <c r="I23" s="9">
        <v>196</v>
      </c>
      <c r="J23" s="9">
        <v>197</v>
      </c>
      <c r="K23" s="3" t="s">
        <v>880</v>
      </c>
      <c r="X23" s="5"/>
    </row>
    <row r="24" spans="1:41" ht="14.5" x14ac:dyDescent="0.35">
      <c r="A24" s="3" t="s">
        <v>816</v>
      </c>
      <c r="B24" s="7" t="s">
        <v>826</v>
      </c>
      <c r="C24" s="9" t="s">
        <v>834</v>
      </c>
      <c r="D24" s="9" t="str">
        <f t="shared" si="1"/>
        <v>G8_246-247</v>
      </c>
      <c r="E24" s="9">
        <v>2000</v>
      </c>
      <c r="H24" s="5" t="s">
        <v>803</v>
      </c>
      <c r="I24" s="9">
        <v>246</v>
      </c>
      <c r="J24" s="9">
        <v>247</v>
      </c>
      <c r="K24" s="3" t="s">
        <v>880</v>
      </c>
      <c r="X24" s="5"/>
    </row>
    <row r="25" spans="1:41" ht="14.5" x14ac:dyDescent="0.35">
      <c r="A25" s="3" t="s">
        <v>816</v>
      </c>
      <c r="B25" s="7" t="s">
        <v>826</v>
      </c>
      <c r="C25" s="9" t="s">
        <v>835</v>
      </c>
      <c r="D25" s="9" t="str">
        <f t="shared" si="1"/>
        <v>A11_100-101</v>
      </c>
      <c r="E25" s="9">
        <v>2000</v>
      </c>
      <c r="H25" s="5" t="s">
        <v>803</v>
      </c>
      <c r="I25" s="9">
        <v>100</v>
      </c>
      <c r="J25" s="9">
        <v>101</v>
      </c>
      <c r="K25" s="3" t="s">
        <v>880</v>
      </c>
      <c r="X25" s="5"/>
    </row>
    <row r="26" spans="1:41" ht="14.5" x14ac:dyDescent="0.35">
      <c r="A26" s="3" t="s">
        <v>816</v>
      </c>
      <c r="B26" s="7" t="s">
        <v>826</v>
      </c>
      <c r="C26" s="9" t="s">
        <v>835</v>
      </c>
      <c r="D26" s="9" t="str">
        <f t="shared" si="1"/>
        <v>A11_160-161</v>
      </c>
      <c r="E26" s="9">
        <v>2000</v>
      </c>
      <c r="H26" s="5" t="s">
        <v>803</v>
      </c>
      <c r="I26" s="9">
        <v>160</v>
      </c>
      <c r="J26" s="9">
        <v>161</v>
      </c>
      <c r="K26" s="3" t="s">
        <v>880</v>
      </c>
      <c r="X26" s="5"/>
    </row>
    <row r="27" spans="1:41" ht="14.5" x14ac:dyDescent="0.35">
      <c r="A27" s="3" t="s">
        <v>816</v>
      </c>
      <c r="B27" s="7" t="s">
        <v>826</v>
      </c>
      <c r="C27" s="9" t="s">
        <v>835</v>
      </c>
      <c r="D27" s="9" t="str">
        <f t="shared" si="1"/>
        <v>A11_222-222.5</v>
      </c>
      <c r="E27" s="9">
        <v>2000</v>
      </c>
      <c r="H27" s="5" t="s">
        <v>803</v>
      </c>
      <c r="I27" s="9">
        <v>222</v>
      </c>
      <c r="J27" s="9">
        <v>222.5</v>
      </c>
      <c r="K27" s="3" t="s">
        <v>880</v>
      </c>
      <c r="X27" s="5"/>
    </row>
    <row r="28" spans="1:41" ht="14.5" x14ac:dyDescent="0.35">
      <c r="A28" s="3" t="s">
        <v>816</v>
      </c>
      <c r="B28" s="7" t="s">
        <v>826</v>
      </c>
      <c r="C28" s="9" t="s">
        <v>836</v>
      </c>
      <c r="D28" s="9" t="str">
        <f t="shared" si="1"/>
        <v>A2_66-66.5</v>
      </c>
      <c r="E28" s="9">
        <v>2000</v>
      </c>
      <c r="H28" s="5" t="s">
        <v>803</v>
      </c>
      <c r="I28" s="9">
        <v>66</v>
      </c>
      <c r="J28" s="9">
        <v>66.5</v>
      </c>
      <c r="K28" s="3" t="s">
        <v>880</v>
      </c>
      <c r="X28" s="5"/>
    </row>
    <row r="29" spans="1:41" ht="14.5" x14ac:dyDescent="0.35">
      <c r="A29" s="3" t="s">
        <v>816</v>
      </c>
      <c r="B29" s="7" t="s">
        <v>826</v>
      </c>
      <c r="C29" s="9" t="s">
        <v>836</v>
      </c>
      <c r="D29" s="9" t="str">
        <f t="shared" si="1"/>
        <v>A2_176.5-177</v>
      </c>
      <c r="E29" s="9">
        <v>2000</v>
      </c>
      <c r="H29" s="5" t="s">
        <v>803</v>
      </c>
      <c r="I29" s="9">
        <v>176.5</v>
      </c>
      <c r="J29" s="9">
        <v>177</v>
      </c>
      <c r="K29" s="3" t="s">
        <v>880</v>
      </c>
      <c r="X29" s="5"/>
    </row>
    <row r="30" spans="1:41" ht="14.5" x14ac:dyDescent="0.35">
      <c r="A30" s="3" t="s">
        <v>816</v>
      </c>
      <c r="B30" s="7" t="s">
        <v>826</v>
      </c>
      <c r="C30" s="9" t="s">
        <v>836</v>
      </c>
      <c r="D30" s="9" t="str">
        <f t="shared" si="1"/>
        <v>A2_290-290.5</v>
      </c>
      <c r="E30" s="9">
        <v>2000</v>
      </c>
      <c r="H30" s="5" t="s">
        <v>803</v>
      </c>
      <c r="I30" s="9">
        <v>290</v>
      </c>
      <c r="J30" s="9">
        <v>290.5</v>
      </c>
      <c r="K30" s="3" t="s">
        <v>880</v>
      </c>
      <c r="X30" s="5"/>
    </row>
    <row r="31" spans="1:41" ht="14.5" x14ac:dyDescent="0.35">
      <c r="H31" s="5"/>
      <c r="X31" s="5"/>
    </row>
    <row r="32" spans="1:41" ht="14.5" x14ac:dyDescent="0.35">
      <c r="H32" s="5"/>
      <c r="X32" s="5"/>
    </row>
    <row r="33" spans="8:24" ht="14.5" x14ac:dyDescent="0.35">
      <c r="H33" s="5"/>
      <c r="X33" s="5"/>
    </row>
    <row r="34" spans="8:24" ht="14.5" x14ac:dyDescent="0.35">
      <c r="H34" s="5"/>
      <c r="X34" s="5"/>
    </row>
    <row r="35" spans="8:24" ht="14.5" x14ac:dyDescent="0.35">
      <c r="H35" s="5"/>
      <c r="X35" s="5"/>
    </row>
    <row r="36" spans="8:24" ht="14.5" x14ac:dyDescent="0.35">
      <c r="H36" s="5"/>
      <c r="X36" s="5"/>
    </row>
    <row r="37" spans="8:24" ht="14.5" x14ac:dyDescent="0.35">
      <c r="H37" s="5"/>
      <c r="X37" s="5"/>
    </row>
    <row r="38" spans="8:24" ht="14.5" x14ac:dyDescent="0.35">
      <c r="H38" s="5"/>
      <c r="X38" s="5"/>
    </row>
    <row r="39" spans="8:24" ht="14.5" x14ac:dyDescent="0.35">
      <c r="H39" s="5"/>
      <c r="X39" s="5"/>
    </row>
    <row r="40" spans="8:24" ht="14.5" x14ac:dyDescent="0.35">
      <c r="H40" s="5"/>
      <c r="X40" s="5"/>
    </row>
    <row r="41" spans="8:24" ht="14.5" x14ac:dyDescent="0.35">
      <c r="H41" s="5"/>
      <c r="X41" s="5"/>
    </row>
    <row r="42" spans="8:24" ht="14.5" x14ac:dyDescent="0.35">
      <c r="H42" s="5"/>
      <c r="X42" s="5"/>
    </row>
    <row r="43" spans="8:24" ht="14.5" x14ac:dyDescent="0.35">
      <c r="H43" s="5"/>
      <c r="X43" s="5"/>
    </row>
    <row r="44" spans="8:24" ht="14.5" x14ac:dyDescent="0.35">
      <c r="H44" s="5"/>
      <c r="X44" s="5"/>
    </row>
    <row r="45" spans="8:24" ht="14.5" x14ac:dyDescent="0.35">
      <c r="H45" s="5"/>
      <c r="X45" s="5"/>
    </row>
    <row r="46" spans="8:24" ht="14.5" x14ac:dyDescent="0.35">
      <c r="H46" s="5"/>
      <c r="X46" s="5"/>
    </row>
    <row r="47" spans="8:24" ht="14.5" x14ac:dyDescent="0.35">
      <c r="H47" s="5"/>
      <c r="X47" s="5"/>
    </row>
    <row r="48" spans="8:24" ht="14.5" x14ac:dyDescent="0.35">
      <c r="H48" s="5"/>
      <c r="X48" s="5"/>
    </row>
    <row r="49" spans="8:24" ht="14.5" x14ac:dyDescent="0.35">
      <c r="H49" s="5"/>
      <c r="X49" s="5"/>
    </row>
    <row r="50" spans="8:24" ht="14.5" x14ac:dyDescent="0.35">
      <c r="H50" s="5"/>
      <c r="X50" s="5"/>
    </row>
    <row r="51" spans="8:24" ht="14.5" x14ac:dyDescent="0.35">
      <c r="H51" s="5"/>
      <c r="X51" s="5"/>
    </row>
    <row r="52" spans="8:24" ht="14.5" x14ac:dyDescent="0.35">
      <c r="H52" s="5"/>
      <c r="X52" s="5"/>
    </row>
    <row r="53" spans="8:24" ht="14.5" x14ac:dyDescent="0.35">
      <c r="H53" s="5"/>
      <c r="X53" s="5"/>
    </row>
    <row r="54" spans="8:24" ht="14.5" x14ac:dyDescent="0.35">
      <c r="H54" s="5"/>
      <c r="X54" s="5"/>
    </row>
    <row r="55" spans="8:24" ht="14.5" x14ac:dyDescent="0.35">
      <c r="H55" s="5"/>
      <c r="X55" s="5"/>
    </row>
    <row r="56" spans="8:24" ht="14.5" x14ac:dyDescent="0.35">
      <c r="H56" s="5"/>
      <c r="X56" s="5"/>
    </row>
    <row r="57" spans="8:24" ht="14.5" x14ac:dyDescent="0.35">
      <c r="H57" s="5"/>
      <c r="X57" s="5"/>
    </row>
    <row r="58" spans="8:24" ht="14.5" x14ac:dyDescent="0.35">
      <c r="H58" s="5"/>
      <c r="X58" s="5"/>
    </row>
    <row r="59" spans="8:24" ht="14.5" x14ac:dyDescent="0.35">
      <c r="H59" s="5"/>
      <c r="X59" s="5"/>
    </row>
    <row r="60" spans="8:24" ht="14.5" x14ac:dyDescent="0.35">
      <c r="H60" s="5"/>
      <c r="X60" s="5"/>
    </row>
    <row r="61" spans="8:24" ht="14.5" x14ac:dyDescent="0.35">
      <c r="H61" s="5"/>
      <c r="X61" s="5"/>
    </row>
    <row r="62" spans="8:24" ht="14.5" x14ac:dyDescent="0.35">
      <c r="H62" s="5"/>
      <c r="X62" s="5"/>
    </row>
    <row r="63" spans="8:24" ht="14.5" x14ac:dyDescent="0.35">
      <c r="H63" s="5"/>
      <c r="X63" s="5"/>
    </row>
    <row r="64" spans="8:24" ht="14.5" x14ac:dyDescent="0.35">
      <c r="H64" s="5"/>
      <c r="X64" s="5"/>
    </row>
    <row r="65" spans="8:24" ht="14.5" x14ac:dyDescent="0.35">
      <c r="H65" s="5"/>
      <c r="X65" s="5"/>
    </row>
    <row r="66" spans="8:24" ht="14.5" x14ac:dyDescent="0.35">
      <c r="H66" s="5"/>
      <c r="X66" s="5"/>
    </row>
    <row r="67" spans="8:24" ht="14.5" x14ac:dyDescent="0.35">
      <c r="H67" s="5"/>
      <c r="X67" s="5"/>
    </row>
    <row r="68" spans="8:24" ht="14.5" x14ac:dyDescent="0.35">
      <c r="H68" s="5"/>
      <c r="X68" s="5"/>
    </row>
    <row r="69" spans="8:24" ht="14.5" x14ac:dyDescent="0.35">
      <c r="H69" s="5"/>
      <c r="X69" s="5"/>
    </row>
    <row r="70" spans="8:24" ht="14.5" x14ac:dyDescent="0.35">
      <c r="H70" s="5"/>
      <c r="X70" s="5"/>
    </row>
    <row r="71" spans="8:24" ht="14.5" x14ac:dyDescent="0.35">
      <c r="H71" s="5"/>
      <c r="X71" s="5"/>
    </row>
    <row r="72" spans="8:24" ht="14.5" x14ac:dyDescent="0.35">
      <c r="H72" s="5"/>
      <c r="X72" s="5"/>
    </row>
    <row r="73" spans="8:24" ht="14.5" x14ac:dyDescent="0.35">
      <c r="H73" s="5"/>
      <c r="X73" s="5"/>
    </row>
    <row r="74" spans="8:24" ht="14.5" x14ac:dyDescent="0.35">
      <c r="H74" s="5"/>
      <c r="X74" s="5"/>
    </row>
    <row r="75" spans="8:24" ht="14.5" x14ac:dyDescent="0.35">
      <c r="H75" s="5"/>
      <c r="X75" s="5"/>
    </row>
    <row r="76" spans="8:24" ht="14.5" x14ac:dyDescent="0.35">
      <c r="H76" s="5"/>
      <c r="X76" s="5"/>
    </row>
    <row r="77" spans="8:24" ht="14.5" x14ac:dyDescent="0.35">
      <c r="H77" s="5"/>
      <c r="X77" s="5"/>
    </row>
    <row r="78" spans="8:24" ht="14.5" x14ac:dyDescent="0.35">
      <c r="H78" s="5"/>
      <c r="X78" s="5"/>
    </row>
    <row r="79" spans="8:24" ht="14.5" x14ac:dyDescent="0.35">
      <c r="H79" s="5"/>
      <c r="X79" s="5"/>
    </row>
    <row r="80" spans="8:24" ht="14.5" x14ac:dyDescent="0.35">
      <c r="H80" s="5"/>
      <c r="X80" s="5"/>
    </row>
    <row r="81" spans="8:24" ht="14.5" x14ac:dyDescent="0.35">
      <c r="H81" s="5"/>
      <c r="X81" s="5"/>
    </row>
    <row r="82" spans="8:24" ht="14.5" x14ac:dyDescent="0.35">
      <c r="H82" s="5"/>
      <c r="X82" s="5"/>
    </row>
    <row r="83" spans="8:24" ht="14.5" x14ac:dyDescent="0.35">
      <c r="H83" s="5"/>
      <c r="X83" s="5"/>
    </row>
    <row r="84" spans="8:24" ht="14.5" x14ac:dyDescent="0.35">
      <c r="H84" s="5"/>
    </row>
    <row r="85" spans="8:24" ht="14.5" x14ac:dyDescent="0.35">
      <c r="H85" s="5"/>
    </row>
    <row r="86" spans="8:24" ht="14.5" x14ac:dyDescent="0.35">
      <c r="H86" s="5"/>
    </row>
    <row r="87" spans="8:24" ht="14.5" x14ac:dyDescent="0.35">
      <c r="H87" s="5"/>
    </row>
    <row r="88" spans="8:24" ht="14.5" x14ac:dyDescent="0.35">
      <c r="H88" s="5"/>
    </row>
    <row r="89" spans="8:24" ht="14.5" x14ac:dyDescent="0.35">
      <c r="H89" s="5"/>
    </row>
    <row r="90" spans="8:24" ht="14.5" x14ac:dyDescent="0.35">
      <c r="H90" s="5"/>
    </row>
    <row r="91" spans="8:24" ht="14.5" x14ac:dyDescent="0.35">
      <c r="H91" s="5"/>
    </row>
    <row r="92" spans="8:24" ht="14.5" x14ac:dyDescent="0.35">
      <c r="H92" s="5"/>
    </row>
    <row r="93" spans="8:24" ht="14.5" x14ac:dyDescent="0.35">
      <c r="H93" s="5"/>
    </row>
    <row r="94" spans="8:24" ht="14.5" x14ac:dyDescent="0.35">
      <c r="H94" s="5"/>
    </row>
    <row r="95" spans="8:24" ht="14.5" x14ac:dyDescent="0.35">
      <c r="H95" s="5"/>
    </row>
    <row r="96" spans="8:24" ht="14.5" x14ac:dyDescent="0.35">
      <c r="H96" s="5"/>
    </row>
    <row r="97" spans="8:8" ht="14.5" x14ac:dyDescent="0.35">
      <c r="H97" s="5"/>
    </row>
    <row r="98" spans="8:8" ht="14.5" x14ac:dyDescent="0.35">
      <c r="H98" s="5"/>
    </row>
    <row r="99" spans="8:8" ht="14.5" x14ac:dyDescent="0.35">
      <c r="H99" s="5"/>
    </row>
    <row r="100" spans="8:8" ht="14.5" x14ac:dyDescent="0.35">
      <c r="H100" s="5"/>
    </row>
    <row r="101" spans="8:8" ht="14.5" x14ac:dyDescent="0.35">
      <c r="H101" s="5"/>
    </row>
    <row r="102" spans="8:8" ht="14.5" x14ac:dyDescent="0.35">
      <c r="H102" s="5"/>
    </row>
    <row r="103" spans="8:8" ht="14.5" x14ac:dyDescent="0.35">
      <c r="H103" s="5"/>
    </row>
    <row r="104" spans="8:8" ht="14.5" x14ac:dyDescent="0.35">
      <c r="H104" s="5"/>
    </row>
    <row r="105" spans="8:8" ht="14.5" x14ac:dyDescent="0.35">
      <c r="H105" s="5"/>
    </row>
    <row r="106" spans="8:8" ht="14.5" x14ac:dyDescent="0.35">
      <c r="H106" s="5"/>
    </row>
    <row r="107" spans="8:8" ht="14.5" x14ac:dyDescent="0.35">
      <c r="H107" s="5"/>
    </row>
    <row r="108" spans="8:8" ht="14.5" x14ac:dyDescent="0.35">
      <c r="H108" s="5"/>
    </row>
    <row r="109" spans="8:8" ht="14.5" x14ac:dyDescent="0.35">
      <c r="H109" s="5"/>
    </row>
    <row r="110" spans="8:8" ht="14.5" x14ac:dyDescent="0.35">
      <c r="H110" s="5"/>
    </row>
    <row r="111" spans="8:8" ht="14.5" x14ac:dyDescent="0.35">
      <c r="H111" s="5"/>
    </row>
    <row r="112" spans="8: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/>
    <row r="183" spans="8:8" ht="14.5" x14ac:dyDescent="0.35"/>
    <row r="184" spans="8:8" ht="14.5" x14ac:dyDescent="0.35"/>
    <row r="185" spans="8:8" ht="14.5" x14ac:dyDescent="0.35"/>
    <row r="186" spans="8:8" ht="14.5" x14ac:dyDescent="0.35"/>
    <row r="187" spans="8:8" ht="14.5" x14ac:dyDescent="0.35"/>
    <row r="188" spans="8:8" ht="14.5" x14ac:dyDescent="0.35"/>
    <row r="189" spans="8:8" ht="14.5" x14ac:dyDescent="0.35"/>
    <row r="190" spans="8:8" ht="14.5" x14ac:dyDescent="0.35"/>
    <row r="191" spans="8:8" ht="14.5" x14ac:dyDescent="0.35"/>
    <row r="192" spans="8:8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</sheetData>
  <dataValidations count="1">
    <dataValidation type="list" allowBlank="1" showInputMessage="1" showErrorMessage="1" sqref="X84:X1048576" xr:uid="{00000000-0002-0000-0400-000000000000}">
      <formula1>$N$4:$N$9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vocabulary'!$U$4:$U$16</xm:f>
          </x14:formula1>
          <xm:sqref>X4:X83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21"/>
  <sheetViews>
    <sheetView workbookViewId="0">
      <selection activeCell="A4" sqref="A4:B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3" width="14" style="3" customWidth="1"/>
    <col min="4" max="4" width="14" style="110" customWidth="1"/>
    <col min="5" max="5" width="14.453125" style="110" customWidth="1"/>
    <col min="6" max="6" width="14.453125" style="114" customWidth="1"/>
    <col min="7" max="7" width="15.1796875" style="9" customWidth="1"/>
    <col min="8" max="9" width="10.81640625" style="3"/>
    <col min="10" max="10" width="16.36328125" style="3" customWidth="1"/>
    <col min="11" max="11" width="19.36328125" style="3" customWidth="1"/>
    <col min="12" max="12" width="13" style="3" bestFit="1" customWidth="1"/>
    <col min="13" max="13" width="10.81640625" style="3"/>
    <col min="14" max="14" width="11.453125" style="3" customWidth="1"/>
    <col min="15" max="15" width="10.6328125" style="3" bestFit="1" customWidth="1"/>
    <col min="16" max="16" width="10.6328125" style="3" customWidth="1"/>
    <col min="17" max="17" width="14.36328125" style="3" customWidth="1"/>
    <col min="18" max="16384" width="10.81640625" style="3"/>
  </cols>
  <sheetData>
    <row r="1" spans="1:28" s="17" customFormat="1" ht="48.5" customHeight="1" x14ac:dyDescent="0.35">
      <c r="A1" s="14" t="s">
        <v>667</v>
      </c>
      <c r="B1" s="14" t="s">
        <v>14</v>
      </c>
      <c r="C1" s="14" t="s">
        <v>457</v>
      </c>
      <c r="D1" s="111" t="s">
        <v>739</v>
      </c>
      <c r="E1" s="107" t="s">
        <v>740</v>
      </c>
      <c r="F1" s="107" t="s">
        <v>741</v>
      </c>
      <c r="G1" s="14" t="s">
        <v>578</v>
      </c>
      <c r="H1" s="79" t="s">
        <v>332</v>
      </c>
      <c r="I1" s="79" t="s">
        <v>333</v>
      </c>
      <c r="J1" s="79" t="s">
        <v>334</v>
      </c>
      <c r="K1" s="79" t="s">
        <v>658</v>
      </c>
      <c r="L1" s="79" t="s">
        <v>335</v>
      </c>
      <c r="M1" s="79" t="s">
        <v>336</v>
      </c>
      <c r="N1" s="94" t="s">
        <v>356</v>
      </c>
      <c r="O1" s="94" t="s">
        <v>357</v>
      </c>
      <c r="P1" s="94" t="s">
        <v>358</v>
      </c>
      <c r="Q1" s="94" t="s">
        <v>359</v>
      </c>
      <c r="R1" s="63" t="s">
        <v>337</v>
      </c>
      <c r="S1" s="63" t="s">
        <v>338</v>
      </c>
      <c r="T1" s="63" t="s">
        <v>339</v>
      </c>
      <c r="U1" s="63" t="s">
        <v>340</v>
      </c>
      <c r="V1" s="63" t="s">
        <v>341</v>
      </c>
      <c r="W1" s="63" t="s">
        <v>342</v>
      </c>
      <c r="X1" s="63" t="s">
        <v>343</v>
      </c>
      <c r="Y1" s="35" t="s">
        <v>344</v>
      </c>
      <c r="Z1" s="63" t="s">
        <v>345</v>
      </c>
      <c r="AA1" s="63" t="s">
        <v>346</v>
      </c>
      <c r="AB1" s="35" t="s">
        <v>347</v>
      </c>
    </row>
    <row r="2" spans="1:28" s="86" customFormat="1" ht="66.5" customHeight="1" x14ac:dyDescent="0.35">
      <c r="A2" s="18" t="s">
        <v>668</v>
      </c>
      <c r="B2" s="22" t="s">
        <v>16</v>
      </c>
      <c r="C2" s="22" t="s">
        <v>328</v>
      </c>
      <c r="D2" s="108" t="s">
        <v>734</v>
      </c>
      <c r="E2" s="108" t="s">
        <v>735</v>
      </c>
      <c r="F2" s="108" t="s">
        <v>733</v>
      </c>
      <c r="G2" s="22" t="s">
        <v>579</v>
      </c>
      <c r="H2" s="80" t="s">
        <v>348</v>
      </c>
      <c r="I2" s="80" t="s">
        <v>661</v>
      </c>
      <c r="J2" s="80" t="s">
        <v>394</v>
      </c>
      <c r="K2" s="80" t="s">
        <v>719</v>
      </c>
      <c r="L2" s="80" t="s">
        <v>666</v>
      </c>
      <c r="M2" s="80" t="s">
        <v>349</v>
      </c>
      <c r="N2" s="85" t="s">
        <v>377</v>
      </c>
      <c r="O2" s="85" t="s">
        <v>376</v>
      </c>
      <c r="P2" s="85" t="s">
        <v>393</v>
      </c>
      <c r="Q2" s="85"/>
      <c r="R2" s="44" t="s">
        <v>350</v>
      </c>
      <c r="S2" s="44" t="s">
        <v>351</v>
      </c>
      <c r="T2" s="44" t="s">
        <v>86</v>
      </c>
      <c r="U2" s="44" t="s">
        <v>87</v>
      </c>
      <c r="V2" s="44" t="s">
        <v>88</v>
      </c>
      <c r="W2" s="44" t="s">
        <v>352</v>
      </c>
      <c r="X2" s="44" t="s">
        <v>392</v>
      </c>
      <c r="Y2" s="44" t="s">
        <v>391</v>
      </c>
      <c r="Z2" s="44" t="s">
        <v>353</v>
      </c>
      <c r="AA2" s="44" t="s">
        <v>354</v>
      </c>
      <c r="AB2" s="44" t="s">
        <v>355</v>
      </c>
    </row>
    <row r="3" spans="1:28" s="30" customFormat="1" ht="25" x14ac:dyDescent="0.35">
      <c r="A3" s="24" t="s">
        <v>361</v>
      </c>
      <c r="B3" s="23"/>
      <c r="C3" s="23"/>
      <c r="D3" s="109" t="s">
        <v>731</v>
      </c>
      <c r="E3" s="109" t="s">
        <v>34</v>
      </c>
      <c r="F3" s="109" t="s">
        <v>732</v>
      </c>
      <c r="G3" s="23" t="s">
        <v>40</v>
      </c>
      <c r="H3" s="81" t="s">
        <v>395</v>
      </c>
      <c r="I3" s="81"/>
      <c r="J3" s="81"/>
      <c r="K3" s="81"/>
      <c r="L3" s="81" t="s">
        <v>297</v>
      </c>
      <c r="M3" s="81" t="s">
        <v>327</v>
      </c>
      <c r="N3" s="84" t="s">
        <v>37</v>
      </c>
      <c r="O3" s="84"/>
      <c r="P3" s="84"/>
      <c r="Q3" s="84"/>
      <c r="R3" s="56" t="s">
        <v>131</v>
      </c>
      <c r="S3" s="56" t="s">
        <v>131</v>
      </c>
      <c r="T3" s="117"/>
      <c r="U3" s="56"/>
      <c r="V3" s="56" t="s">
        <v>132</v>
      </c>
      <c r="W3" s="56" t="s">
        <v>131</v>
      </c>
      <c r="X3" s="56" t="s">
        <v>131</v>
      </c>
      <c r="Y3" s="56" t="s">
        <v>131</v>
      </c>
      <c r="Z3" s="56"/>
      <c r="AA3" s="56"/>
      <c r="AB3" s="56"/>
    </row>
    <row r="4" spans="1:28" x14ac:dyDescent="0.35">
      <c r="A4" s="12"/>
      <c r="D4" s="112"/>
      <c r="E4" s="112"/>
      <c r="F4" s="112"/>
      <c r="G4" s="8"/>
    </row>
    <row r="5" spans="1:28" x14ac:dyDescent="0.35">
      <c r="A5" s="12"/>
      <c r="F5" s="113"/>
      <c r="G5" s="8"/>
    </row>
    <row r="6" spans="1:28" x14ac:dyDescent="0.35">
      <c r="A6" s="12"/>
      <c r="F6" s="113"/>
      <c r="G6" s="8"/>
    </row>
    <row r="7" spans="1:28" x14ac:dyDescent="0.35">
      <c r="A7" s="12"/>
      <c r="F7" s="113"/>
    </row>
    <row r="8" spans="1:28" x14ac:dyDescent="0.35">
      <c r="F8" s="113"/>
    </row>
    <row r="9" spans="1:28" x14ac:dyDescent="0.35">
      <c r="F9" s="113"/>
    </row>
    <row r="10" spans="1:28" x14ac:dyDescent="0.35">
      <c r="F10" s="113"/>
    </row>
    <row r="11" spans="1:28" x14ac:dyDescent="0.35">
      <c r="F11" s="113"/>
    </row>
    <row r="12" spans="1:28" x14ac:dyDescent="0.35">
      <c r="F12" s="113"/>
    </row>
    <row r="13" spans="1:28" x14ac:dyDescent="0.35">
      <c r="F13" s="113"/>
    </row>
    <row r="14" spans="1:28" x14ac:dyDescent="0.35">
      <c r="F14" s="113"/>
    </row>
    <row r="15" spans="1:28" x14ac:dyDescent="0.35">
      <c r="F15" s="113"/>
    </row>
    <row r="16" spans="1:28" x14ac:dyDescent="0.35">
      <c r="F16" s="113"/>
    </row>
    <row r="17" spans="6:6" x14ac:dyDescent="0.35">
      <c r="F17" s="113"/>
    </row>
    <row r="18" spans="6:6" x14ac:dyDescent="0.35">
      <c r="F18" s="113"/>
    </row>
    <row r="19" spans="6:6" x14ac:dyDescent="0.35">
      <c r="F19" s="113"/>
    </row>
    <row r="20" spans="6:6" x14ac:dyDescent="0.35">
      <c r="F20" s="113"/>
    </row>
    <row r="21" spans="6:6" x14ac:dyDescent="0.35">
      <c r="F21" s="1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27"/>
  <sheetViews>
    <sheetView zoomScale="120" zoomScaleNormal="120" zoomScalePageLayoutView="150" workbookViewId="0">
      <selection activeCell="J4" sqref="J4:J84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7.453125" style="9" bestFit="1" customWidth="1"/>
    <col min="5" max="5" width="30.81640625" style="9" bestFit="1" customWidth="1"/>
    <col min="6" max="6" width="29.453125" style="9" customWidth="1"/>
    <col min="7" max="7" width="17.81640625" style="9" customWidth="1"/>
    <col min="8" max="8" width="18.6328125" style="9" customWidth="1"/>
    <col min="9" max="9" width="15" style="9" customWidth="1"/>
    <col min="10" max="10" width="18.6328125" style="9" customWidth="1"/>
    <col min="11" max="11" width="17.453125" style="9" customWidth="1"/>
    <col min="12" max="12" width="16.36328125" style="9" bestFit="1" customWidth="1"/>
    <col min="13" max="13" width="16.6328125" style="9" customWidth="1"/>
    <col min="14" max="14" width="14.1796875" style="9" bestFit="1" customWidth="1"/>
    <col min="15" max="15" width="18.36328125" style="3" customWidth="1"/>
    <col min="16" max="16" width="11.81640625" style="3" customWidth="1"/>
    <col min="17" max="17" width="14.36328125" style="3" customWidth="1"/>
    <col min="18" max="18" width="13.81640625" style="3" customWidth="1"/>
    <col min="19" max="19" width="14.36328125" style="110" bestFit="1" customWidth="1"/>
    <col min="20" max="20" width="15" style="110" bestFit="1" customWidth="1"/>
    <col min="21" max="21" width="17.81640625" style="110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4" width="14.453125" style="3" customWidth="1"/>
    <col min="45" max="45" width="13.36328125" style="3" customWidth="1"/>
    <col min="46" max="46" width="13.6328125" style="3" customWidth="1"/>
    <col min="47" max="47" width="14.36328125" style="3" customWidth="1"/>
    <col min="48" max="60" width="15.1796875" style="6"/>
    <col min="61" max="61" width="12.453125" style="3" customWidth="1"/>
    <col min="62" max="62" width="15.6328125" style="3" customWidth="1"/>
    <col min="63" max="63" width="16.36328125" style="3" customWidth="1"/>
    <col min="64" max="64" width="15.6328125" style="3" customWidth="1"/>
    <col min="65" max="68" width="11.6328125" style="3" customWidth="1"/>
    <col min="69" max="69" width="13.1796875" style="3" customWidth="1"/>
    <col min="70" max="70" width="17.81640625" style="3" customWidth="1"/>
    <col min="71" max="71" width="11.6328125" style="3" customWidth="1"/>
    <col min="72" max="72" width="17.453125" style="3" customWidth="1"/>
    <col min="73" max="73" width="14.81640625" style="3" customWidth="1"/>
    <col min="74" max="74" width="13.1796875" style="3" customWidth="1"/>
    <col min="75" max="75" width="15.1796875" style="6"/>
    <col min="76" max="16384" width="15.1796875" style="3"/>
  </cols>
  <sheetData>
    <row r="1" spans="1:75" s="17" customFormat="1" ht="19.5" customHeight="1" x14ac:dyDescent="0.35">
      <c r="A1" s="14" t="s">
        <v>667</v>
      </c>
      <c r="B1" s="14" t="s">
        <v>14</v>
      </c>
      <c r="C1" s="14" t="s">
        <v>457</v>
      </c>
      <c r="D1" s="14" t="s">
        <v>488</v>
      </c>
      <c r="E1" s="14" t="s">
        <v>580</v>
      </c>
      <c r="F1" s="14" t="s">
        <v>581</v>
      </c>
      <c r="G1" s="127" t="s">
        <v>914</v>
      </c>
      <c r="H1" s="127" t="s">
        <v>915</v>
      </c>
      <c r="I1" s="127" t="s">
        <v>583</v>
      </c>
      <c r="J1" s="127" t="s">
        <v>587</v>
      </c>
      <c r="K1" s="127" t="s">
        <v>582</v>
      </c>
      <c r="L1" s="61" t="s">
        <v>584</v>
      </c>
      <c r="M1" s="61" t="s">
        <v>585</v>
      </c>
      <c r="N1" s="61" t="s">
        <v>586</v>
      </c>
      <c r="O1" s="15" t="s">
        <v>588</v>
      </c>
      <c r="P1" s="15" t="s">
        <v>589</v>
      </c>
      <c r="Q1" s="15" t="s">
        <v>590</v>
      </c>
      <c r="R1" s="15" t="s">
        <v>591</v>
      </c>
      <c r="S1" s="107" t="s">
        <v>736</v>
      </c>
      <c r="T1" s="107" t="s">
        <v>737</v>
      </c>
      <c r="U1" s="107" t="s">
        <v>738</v>
      </c>
      <c r="V1" s="34" t="s">
        <v>592</v>
      </c>
      <c r="W1" s="62" t="s">
        <v>593</v>
      </c>
      <c r="X1" s="62" t="s">
        <v>594</v>
      </c>
      <c r="Y1" s="62" t="s">
        <v>595</v>
      </c>
      <c r="Z1" s="62" t="s">
        <v>596</v>
      </c>
      <c r="AA1" s="62" t="s">
        <v>597</v>
      </c>
      <c r="AB1" s="62" t="s">
        <v>598</v>
      </c>
      <c r="AC1" s="63" t="s">
        <v>599</v>
      </c>
      <c r="AD1" s="63" t="s">
        <v>600</v>
      </c>
      <c r="AE1" s="63" t="s">
        <v>601</v>
      </c>
      <c r="AF1" s="63" t="s">
        <v>602</v>
      </c>
      <c r="AG1" s="63" t="s">
        <v>603</v>
      </c>
      <c r="AH1" s="63" t="s">
        <v>604</v>
      </c>
      <c r="AI1" s="63" t="s">
        <v>605</v>
      </c>
      <c r="AJ1" s="35" t="s">
        <v>606</v>
      </c>
      <c r="AK1" s="124" t="s">
        <v>911</v>
      </c>
      <c r="AL1" s="125" t="s">
        <v>912</v>
      </c>
      <c r="AM1" s="126" t="s">
        <v>913</v>
      </c>
      <c r="AN1" s="36" t="s">
        <v>720</v>
      </c>
      <c r="AO1" s="36" t="s">
        <v>721</v>
      </c>
      <c r="AP1" s="36" t="s">
        <v>722</v>
      </c>
      <c r="AQ1" s="64" t="s">
        <v>709</v>
      </c>
      <c r="AR1" s="64" t="s">
        <v>710</v>
      </c>
      <c r="AS1" s="64" t="s">
        <v>711</v>
      </c>
      <c r="AT1" s="64" t="s">
        <v>712</v>
      </c>
      <c r="AU1" s="64" t="s">
        <v>713</v>
      </c>
      <c r="AV1" s="64" t="s">
        <v>773</v>
      </c>
      <c r="AW1" s="64" t="s">
        <v>774</v>
      </c>
      <c r="AX1" s="64" t="s">
        <v>775</v>
      </c>
      <c r="AY1" s="64" t="s">
        <v>776</v>
      </c>
      <c r="AZ1" s="64" t="s">
        <v>777</v>
      </c>
      <c r="BA1" s="64" t="s">
        <v>778</v>
      </c>
      <c r="BB1" s="64" t="s">
        <v>779</v>
      </c>
      <c r="BC1" s="64" t="s">
        <v>780</v>
      </c>
      <c r="BD1" s="64" t="s">
        <v>781</v>
      </c>
      <c r="BE1" s="64" t="s">
        <v>782</v>
      </c>
      <c r="BF1" s="64" t="s">
        <v>783</v>
      </c>
      <c r="BG1" s="64" t="s">
        <v>784</v>
      </c>
      <c r="BH1" s="64" t="s">
        <v>785</v>
      </c>
      <c r="BI1" s="38" t="s">
        <v>607</v>
      </c>
      <c r="BJ1" s="38" t="s">
        <v>608</v>
      </c>
      <c r="BK1" s="38" t="s">
        <v>609</v>
      </c>
      <c r="BL1" s="38" t="s">
        <v>610</v>
      </c>
      <c r="BM1" s="38" t="s">
        <v>611</v>
      </c>
      <c r="BN1" s="38" t="s">
        <v>786</v>
      </c>
      <c r="BO1" s="38" t="s">
        <v>612</v>
      </c>
      <c r="BP1" s="38" t="s">
        <v>613</v>
      </c>
      <c r="BQ1" s="38" t="s">
        <v>614</v>
      </c>
      <c r="BR1" s="38" t="s">
        <v>615</v>
      </c>
      <c r="BS1" s="38" t="s">
        <v>616</v>
      </c>
      <c r="BT1" s="38" t="s">
        <v>617</v>
      </c>
      <c r="BU1" s="38" t="s">
        <v>618</v>
      </c>
      <c r="BV1" s="38" t="s">
        <v>619</v>
      </c>
      <c r="BW1" s="39" t="s">
        <v>620</v>
      </c>
    </row>
    <row r="2" spans="1:75" s="17" customFormat="1" ht="80" customHeight="1" x14ac:dyDescent="0.35">
      <c r="A2" s="18" t="s">
        <v>668</v>
      </c>
      <c r="B2" s="22" t="s">
        <v>16</v>
      </c>
      <c r="C2" s="22" t="s">
        <v>328</v>
      </c>
      <c r="D2" s="22" t="s">
        <v>56</v>
      </c>
      <c r="E2" s="22" t="s">
        <v>137</v>
      </c>
      <c r="F2" s="22" t="s">
        <v>424</v>
      </c>
      <c r="G2" s="128" t="s">
        <v>916</v>
      </c>
      <c r="H2" s="18" t="s">
        <v>922</v>
      </c>
      <c r="I2" s="128" t="s">
        <v>138</v>
      </c>
      <c r="J2" s="128" t="s">
        <v>285</v>
      </c>
      <c r="K2" s="128" t="s">
        <v>139</v>
      </c>
      <c r="L2" s="22" t="s">
        <v>140</v>
      </c>
      <c r="M2" s="22" t="s">
        <v>141</v>
      </c>
      <c r="N2" s="22" t="s">
        <v>142</v>
      </c>
      <c r="O2" s="18" t="s">
        <v>143</v>
      </c>
      <c r="P2" s="18" t="s">
        <v>144</v>
      </c>
      <c r="Q2" s="18" t="s">
        <v>145</v>
      </c>
      <c r="R2" s="18" t="s">
        <v>146</v>
      </c>
      <c r="S2" s="108" t="s">
        <v>734</v>
      </c>
      <c r="T2" s="108" t="s">
        <v>735</v>
      </c>
      <c r="U2" s="108" t="s">
        <v>733</v>
      </c>
      <c r="V2" s="43"/>
      <c r="W2" s="43" t="s">
        <v>281</v>
      </c>
      <c r="X2" s="43" t="s">
        <v>147</v>
      </c>
      <c r="Y2" s="43" t="s">
        <v>148</v>
      </c>
      <c r="Z2" s="43" t="s">
        <v>273</v>
      </c>
      <c r="AA2" s="43" t="s">
        <v>149</v>
      </c>
      <c r="AB2" s="43" t="s">
        <v>150</v>
      </c>
      <c r="AC2" s="44" t="s">
        <v>151</v>
      </c>
      <c r="AD2" s="44" t="s">
        <v>152</v>
      </c>
      <c r="AE2" s="44" t="s">
        <v>86</v>
      </c>
      <c r="AF2" s="44" t="s">
        <v>87</v>
      </c>
      <c r="AG2" s="44" t="s">
        <v>88</v>
      </c>
      <c r="AH2" s="44" t="s">
        <v>153</v>
      </c>
      <c r="AI2" s="44" t="s">
        <v>425</v>
      </c>
      <c r="AJ2" s="44" t="s">
        <v>427</v>
      </c>
      <c r="AK2" s="44" t="s">
        <v>154</v>
      </c>
      <c r="AL2" s="44" t="s">
        <v>426</v>
      </c>
      <c r="AM2" s="44" t="s">
        <v>428</v>
      </c>
      <c r="AN2" s="46" t="s">
        <v>91</v>
      </c>
      <c r="AO2" s="46" t="s">
        <v>92</v>
      </c>
      <c r="AP2" s="46" t="s">
        <v>93</v>
      </c>
      <c r="AQ2" s="100" t="s">
        <v>95</v>
      </c>
      <c r="AR2" s="100" t="s">
        <v>96</v>
      </c>
      <c r="AS2" s="100" t="s">
        <v>97</v>
      </c>
      <c r="AT2" s="100" t="s">
        <v>98</v>
      </c>
      <c r="AU2" s="100" t="s">
        <v>714</v>
      </c>
      <c r="AV2" s="47" t="s">
        <v>100</v>
      </c>
      <c r="AW2" s="47" t="s">
        <v>101</v>
      </c>
      <c r="AX2" s="48" t="s">
        <v>102</v>
      </c>
      <c r="AY2" s="48" t="s">
        <v>103</v>
      </c>
      <c r="AZ2" s="47" t="s">
        <v>104</v>
      </c>
      <c r="BA2" s="47" t="s">
        <v>105</v>
      </c>
      <c r="BB2" s="47" t="s">
        <v>106</v>
      </c>
      <c r="BC2" s="48" t="s">
        <v>107</v>
      </c>
      <c r="BD2" s="48" t="s">
        <v>108</v>
      </c>
      <c r="BE2" s="47" t="s">
        <v>109</v>
      </c>
      <c r="BF2" s="47" t="s">
        <v>110</v>
      </c>
      <c r="BG2" s="47" t="s">
        <v>111</v>
      </c>
      <c r="BH2" s="48" t="s">
        <v>112</v>
      </c>
      <c r="BI2" s="49" t="s">
        <v>114</v>
      </c>
      <c r="BJ2" s="49" t="s">
        <v>115</v>
      </c>
      <c r="BK2" s="49" t="s">
        <v>116</v>
      </c>
      <c r="BL2" s="49" t="s">
        <v>155</v>
      </c>
      <c r="BM2" s="49" t="s">
        <v>382</v>
      </c>
      <c r="BN2" s="49" t="s">
        <v>118</v>
      </c>
      <c r="BO2" s="49" t="s">
        <v>119</v>
      </c>
      <c r="BP2" s="49" t="s">
        <v>120</v>
      </c>
      <c r="BQ2" s="49" t="s">
        <v>121</v>
      </c>
      <c r="BR2" s="49" t="s">
        <v>381</v>
      </c>
      <c r="BS2" s="49" t="s">
        <v>122</v>
      </c>
      <c r="BT2" s="49" t="s">
        <v>123</v>
      </c>
      <c r="BU2" s="49" t="s">
        <v>124</v>
      </c>
      <c r="BV2" s="49" t="s">
        <v>125</v>
      </c>
      <c r="BW2" s="65" t="s">
        <v>284</v>
      </c>
    </row>
    <row r="3" spans="1:75" s="30" customFormat="1" ht="27" customHeight="1" x14ac:dyDescent="0.35">
      <c r="A3" s="24" t="s">
        <v>361</v>
      </c>
      <c r="B3" s="23"/>
      <c r="C3" s="23"/>
      <c r="D3" s="23"/>
      <c r="E3" s="23"/>
      <c r="F3" s="23" t="s">
        <v>621</v>
      </c>
      <c r="G3" s="129" t="s">
        <v>372</v>
      </c>
      <c r="H3" s="24" t="s">
        <v>923</v>
      </c>
      <c r="I3" s="129"/>
      <c r="J3" s="129"/>
      <c r="K3" s="129"/>
      <c r="L3" s="23" t="s">
        <v>156</v>
      </c>
      <c r="M3" s="23"/>
      <c r="N3" s="23"/>
      <c r="O3" s="24" t="s">
        <v>157</v>
      </c>
      <c r="P3" s="24" t="s">
        <v>372</v>
      </c>
      <c r="Q3" s="24"/>
      <c r="R3" s="24" t="s">
        <v>37</v>
      </c>
      <c r="S3" s="109" t="s">
        <v>731</v>
      </c>
      <c r="T3" s="109" t="s">
        <v>34</v>
      </c>
      <c r="U3" s="109" t="s">
        <v>732</v>
      </c>
      <c r="V3" s="55"/>
      <c r="W3" s="55" t="s">
        <v>37</v>
      </c>
      <c r="X3" s="55" t="s">
        <v>37</v>
      </c>
      <c r="Y3" s="55" t="s">
        <v>37</v>
      </c>
      <c r="Z3" s="55" t="s">
        <v>37</v>
      </c>
      <c r="AA3" s="55" t="s">
        <v>37</v>
      </c>
      <c r="AB3" s="55"/>
      <c r="AC3" s="56" t="s">
        <v>131</v>
      </c>
      <c r="AD3" s="56" t="s">
        <v>131</v>
      </c>
      <c r="AE3" s="56"/>
      <c r="AF3" s="56"/>
      <c r="AG3" s="56" t="s">
        <v>132</v>
      </c>
      <c r="AH3" s="56" t="s">
        <v>131</v>
      </c>
      <c r="AI3" s="56" t="s">
        <v>131</v>
      </c>
      <c r="AJ3" s="56" t="s">
        <v>131</v>
      </c>
      <c r="AK3" s="56"/>
      <c r="AL3" s="56"/>
      <c r="AM3" s="56"/>
      <c r="AN3" s="57" t="s">
        <v>133</v>
      </c>
      <c r="AO3" s="57" t="s">
        <v>134</v>
      </c>
      <c r="AP3" s="57" t="s">
        <v>134</v>
      </c>
      <c r="AQ3" s="99" t="s">
        <v>715</v>
      </c>
      <c r="AR3" s="99" t="s">
        <v>715</v>
      </c>
      <c r="AS3" s="99" t="s">
        <v>715</v>
      </c>
      <c r="AT3" s="99" t="s">
        <v>715</v>
      </c>
      <c r="AU3" s="98"/>
      <c r="AV3" s="99" t="s">
        <v>715</v>
      </c>
      <c r="AW3" s="99" t="s">
        <v>715</v>
      </c>
      <c r="AX3" s="99" t="s">
        <v>715</v>
      </c>
      <c r="AY3" s="99" t="s">
        <v>715</v>
      </c>
      <c r="AZ3" s="58"/>
      <c r="BA3" s="99" t="s">
        <v>715</v>
      </c>
      <c r="BB3" s="99" t="s">
        <v>715</v>
      </c>
      <c r="BC3" s="99" t="s">
        <v>715</v>
      </c>
      <c r="BD3" s="99" t="s">
        <v>715</v>
      </c>
      <c r="BE3" s="58"/>
      <c r="BF3" s="99" t="s">
        <v>715</v>
      </c>
      <c r="BG3" s="99" t="s">
        <v>715</v>
      </c>
      <c r="BH3" s="99" t="s">
        <v>715</v>
      </c>
      <c r="BI3" s="59" t="s">
        <v>136</v>
      </c>
      <c r="BJ3" s="59" t="s">
        <v>136</v>
      </c>
      <c r="BK3" s="59" t="s">
        <v>136</v>
      </c>
      <c r="BL3" s="59" t="s">
        <v>136</v>
      </c>
      <c r="BM3" s="59" t="s">
        <v>136</v>
      </c>
      <c r="BN3" s="59" t="s">
        <v>136</v>
      </c>
      <c r="BO3" s="59" t="s">
        <v>136</v>
      </c>
      <c r="BP3" s="59" t="s">
        <v>136</v>
      </c>
      <c r="BQ3" s="59" t="s">
        <v>136</v>
      </c>
      <c r="BR3" s="59" t="s">
        <v>136</v>
      </c>
      <c r="BS3" s="59" t="s">
        <v>136</v>
      </c>
      <c r="BT3" s="59" t="s">
        <v>136</v>
      </c>
      <c r="BU3" s="59" t="s">
        <v>136</v>
      </c>
      <c r="BV3" s="59" t="s">
        <v>136</v>
      </c>
      <c r="BW3" s="59" t="s">
        <v>136</v>
      </c>
    </row>
    <row r="4" spans="1:75" s="130" customFormat="1" ht="14" customHeight="1" x14ac:dyDescent="0.3">
      <c r="A4" s="131" t="s">
        <v>816</v>
      </c>
      <c r="B4" s="132" t="s">
        <v>826</v>
      </c>
      <c r="C4" s="132" t="s">
        <v>827</v>
      </c>
      <c r="D4" s="132" t="s">
        <v>881</v>
      </c>
      <c r="E4" s="133" t="str">
        <f>D4&amp;"_base_soluble"</f>
        <v>A7A_Ah1 - 30-30.5_base_soluble</v>
      </c>
      <c r="F4" s="133" t="str">
        <f>D4</f>
        <v>A7A_Ah1 - 30-30.5</v>
      </c>
      <c r="G4" s="132"/>
      <c r="H4" s="132" t="s">
        <v>917</v>
      </c>
      <c r="I4" s="132" t="s">
        <v>918</v>
      </c>
      <c r="J4" s="132" t="s">
        <v>925</v>
      </c>
      <c r="K4" s="132" t="s">
        <v>919</v>
      </c>
      <c r="L4" s="132" t="s">
        <v>299</v>
      </c>
      <c r="M4" s="133">
        <v>0</v>
      </c>
      <c r="N4" s="133">
        <v>1</v>
      </c>
      <c r="O4" s="134"/>
      <c r="P4" s="134"/>
      <c r="Q4" s="134"/>
      <c r="R4" s="134"/>
      <c r="S4" s="135"/>
      <c r="T4" s="135"/>
      <c r="U4" s="135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6"/>
      <c r="AR4" s="136"/>
      <c r="AS4" s="136"/>
      <c r="AT4" s="136"/>
      <c r="AU4" s="134"/>
      <c r="AV4" s="136"/>
      <c r="AW4" s="136"/>
      <c r="AX4" s="136"/>
      <c r="AY4" s="136"/>
      <c r="AZ4" s="134"/>
      <c r="BA4" s="136"/>
      <c r="BB4" s="136"/>
      <c r="BC4" s="136"/>
      <c r="BD4" s="136"/>
      <c r="BE4" s="134"/>
      <c r="BF4" s="136"/>
      <c r="BG4" s="136"/>
      <c r="BH4" s="136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</row>
    <row r="5" spans="1:75" s="130" customFormat="1" ht="14" customHeight="1" x14ac:dyDescent="0.3">
      <c r="A5" s="131" t="s">
        <v>816</v>
      </c>
      <c r="B5" s="132" t="s">
        <v>826</v>
      </c>
      <c r="C5" s="132" t="s">
        <v>827</v>
      </c>
      <c r="D5" s="132" t="s">
        <v>882</v>
      </c>
      <c r="E5" s="133" t="str">
        <f t="shared" ref="E5:E21" si="0">D5&amp;"_base_soluble"</f>
        <v>A7A_Ah2 - 64.5-65_base_soluble</v>
      </c>
      <c r="F5" s="133" t="str">
        <f t="shared" ref="F5:F21" si="1">D5</f>
        <v>A7A_Ah2 - 64.5-65</v>
      </c>
      <c r="G5" s="132"/>
      <c r="H5" s="132" t="s">
        <v>917</v>
      </c>
      <c r="I5" s="132" t="s">
        <v>918</v>
      </c>
      <c r="J5" s="132" t="s">
        <v>925</v>
      </c>
      <c r="K5" s="132" t="s">
        <v>919</v>
      </c>
      <c r="L5" s="132" t="s">
        <v>299</v>
      </c>
      <c r="M5" s="133">
        <v>0</v>
      </c>
      <c r="N5" s="133">
        <v>1</v>
      </c>
      <c r="O5" s="134"/>
      <c r="P5" s="134"/>
      <c r="Q5" s="134"/>
      <c r="R5" s="134"/>
      <c r="S5" s="135"/>
      <c r="T5" s="135"/>
      <c r="U5" s="135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6"/>
      <c r="AR5" s="136"/>
      <c r="AS5" s="136"/>
      <c r="AT5" s="136"/>
      <c r="AU5" s="134"/>
      <c r="AV5" s="136"/>
      <c r="AW5" s="136"/>
      <c r="AX5" s="136"/>
      <c r="AY5" s="136"/>
      <c r="AZ5" s="134"/>
      <c r="BA5" s="136"/>
      <c r="BB5" s="136"/>
      <c r="BC5" s="136"/>
      <c r="BD5" s="136"/>
      <c r="BE5" s="134"/>
      <c r="BF5" s="136"/>
      <c r="BG5" s="136"/>
      <c r="BH5" s="136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</row>
    <row r="6" spans="1:75" s="130" customFormat="1" ht="14" customHeight="1" x14ac:dyDescent="0.3">
      <c r="A6" s="131" t="s">
        <v>816</v>
      </c>
      <c r="B6" s="132" t="s">
        <v>826</v>
      </c>
      <c r="C6" s="132" t="s">
        <v>827</v>
      </c>
      <c r="D6" s="132" t="s">
        <v>883</v>
      </c>
      <c r="E6" s="133" t="str">
        <f t="shared" si="0"/>
        <v>A7A_2Ahb - 99.5-100_base_soluble</v>
      </c>
      <c r="F6" s="133" t="str">
        <f t="shared" si="1"/>
        <v>A7A_2Ahb - 99.5-100</v>
      </c>
      <c r="G6" s="132"/>
      <c r="H6" s="132" t="s">
        <v>917</v>
      </c>
      <c r="I6" s="132" t="s">
        <v>918</v>
      </c>
      <c r="J6" s="132" t="s">
        <v>925</v>
      </c>
      <c r="K6" s="132" t="s">
        <v>919</v>
      </c>
      <c r="L6" s="132" t="s">
        <v>299</v>
      </c>
      <c r="M6" s="133">
        <v>0</v>
      </c>
      <c r="N6" s="133">
        <v>1</v>
      </c>
      <c r="O6" s="134"/>
      <c r="P6" s="134"/>
      <c r="Q6" s="134"/>
      <c r="R6" s="134"/>
      <c r="S6" s="135"/>
      <c r="T6" s="135"/>
      <c r="U6" s="135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6"/>
      <c r="AR6" s="136"/>
      <c r="AS6" s="136"/>
      <c r="AT6" s="136"/>
      <c r="AU6" s="134"/>
      <c r="AV6" s="136"/>
      <c r="AW6" s="136"/>
      <c r="AX6" s="136"/>
      <c r="AY6" s="136"/>
      <c r="AZ6" s="134"/>
      <c r="BA6" s="136"/>
      <c r="BB6" s="136"/>
      <c r="BC6" s="136"/>
      <c r="BD6" s="136"/>
      <c r="BE6" s="134"/>
      <c r="BF6" s="136"/>
      <c r="BG6" s="136"/>
      <c r="BH6" s="136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</row>
    <row r="7" spans="1:75" s="130" customFormat="1" ht="14" customHeight="1" x14ac:dyDescent="0.3">
      <c r="A7" s="131" t="s">
        <v>816</v>
      </c>
      <c r="B7" s="132" t="s">
        <v>826</v>
      </c>
      <c r="C7" s="132" t="s">
        <v>829</v>
      </c>
      <c r="D7" s="132" t="s">
        <v>884</v>
      </c>
      <c r="E7" s="133" t="str">
        <f t="shared" si="0"/>
        <v>A7B_Ah1 - 15-15.5_base_soluble</v>
      </c>
      <c r="F7" s="133" t="str">
        <f t="shared" si="1"/>
        <v>A7B_Ah1 - 15-15.5</v>
      </c>
      <c r="G7" s="132"/>
      <c r="H7" s="132" t="s">
        <v>917</v>
      </c>
      <c r="I7" s="132" t="s">
        <v>918</v>
      </c>
      <c r="J7" s="132" t="s">
        <v>925</v>
      </c>
      <c r="K7" s="132" t="s">
        <v>919</v>
      </c>
      <c r="L7" s="132" t="s">
        <v>299</v>
      </c>
      <c r="M7" s="133">
        <v>0</v>
      </c>
      <c r="N7" s="133">
        <v>1</v>
      </c>
      <c r="O7" s="134"/>
      <c r="P7" s="134"/>
      <c r="Q7" s="134"/>
      <c r="R7" s="134"/>
      <c r="S7" s="135"/>
      <c r="T7" s="135"/>
      <c r="U7" s="135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6"/>
      <c r="AR7" s="136"/>
      <c r="AS7" s="136"/>
      <c r="AT7" s="136"/>
      <c r="AU7" s="134"/>
      <c r="AV7" s="136"/>
      <c r="AW7" s="136"/>
      <c r="AX7" s="136"/>
      <c r="AY7" s="136"/>
      <c r="AZ7" s="134"/>
      <c r="BA7" s="136"/>
      <c r="BB7" s="136"/>
      <c r="BC7" s="136"/>
      <c r="BD7" s="136"/>
      <c r="BE7" s="134"/>
      <c r="BF7" s="136"/>
      <c r="BG7" s="136"/>
      <c r="BH7" s="136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</row>
    <row r="8" spans="1:75" s="130" customFormat="1" ht="14" customHeight="1" x14ac:dyDescent="0.35">
      <c r="A8" s="137" t="s">
        <v>816</v>
      </c>
      <c r="B8" s="132" t="s">
        <v>826</v>
      </c>
      <c r="C8" s="132" t="s">
        <v>829</v>
      </c>
      <c r="D8" s="132" t="s">
        <v>885</v>
      </c>
      <c r="E8" s="133" t="str">
        <f t="shared" si="0"/>
        <v>A7B_Ah2 - 54.5-55_base_soluble</v>
      </c>
      <c r="F8" s="133" t="str">
        <f t="shared" si="1"/>
        <v>A7B_Ah2 - 54.5-55</v>
      </c>
      <c r="G8" s="132"/>
      <c r="H8" s="132" t="s">
        <v>917</v>
      </c>
      <c r="I8" s="132" t="s">
        <v>918</v>
      </c>
      <c r="J8" s="132" t="s">
        <v>925</v>
      </c>
      <c r="K8" s="132" t="s">
        <v>919</v>
      </c>
      <c r="L8" s="132" t="s">
        <v>299</v>
      </c>
      <c r="M8" s="133">
        <v>0</v>
      </c>
      <c r="N8" s="133">
        <v>1</v>
      </c>
      <c r="O8" s="134"/>
      <c r="P8" s="134"/>
      <c r="Q8" s="134"/>
      <c r="R8" s="134"/>
      <c r="S8" s="135"/>
      <c r="T8" s="135"/>
      <c r="U8" s="135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6"/>
      <c r="AR8" s="136"/>
      <c r="AS8" s="136"/>
      <c r="AT8" s="136"/>
      <c r="AU8" s="134"/>
      <c r="AV8" s="136"/>
      <c r="AW8" s="136"/>
      <c r="AX8" s="136"/>
      <c r="AY8" s="136"/>
      <c r="AZ8" s="134"/>
      <c r="BA8" s="136"/>
      <c r="BB8" s="136"/>
      <c r="BC8" s="136"/>
      <c r="BD8" s="136"/>
      <c r="BE8" s="134"/>
      <c r="BF8" s="136"/>
      <c r="BG8" s="136"/>
      <c r="BH8" s="136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</row>
    <row r="9" spans="1:75" s="130" customFormat="1" ht="14" customHeight="1" x14ac:dyDescent="0.35">
      <c r="A9" s="137" t="s">
        <v>816</v>
      </c>
      <c r="B9" s="132" t="s">
        <v>826</v>
      </c>
      <c r="C9" s="132" t="s">
        <v>829</v>
      </c>
      <c r="D9" s="132" t="s">
        <v>886</v>
      </c>
      <c r="E9" s="133" t="str">
        <f t="shared" si="0"/>
        <v>A7B_2Ahb - 85-85.5_base_soluble</v>
      </c>
      <c r="F9" s="133" t="str">
        <f t="shared" si="1"/>
        <v>A7B_2Ahb - 85-85.5</v>
      </c>
      <c r="G9" s="132"/>
      <c r="H9" s="132" t="s">
        <v>917</v>
      </c>
      <c r="I9" s="132" t="s">
        <v>918</v>
      </c>
      <c r="J9" s="132" t="s">
        <v>925</v>
      </c>
      <c r="K9" s="132" t="s">
        <v>919</v>
      </c>
      <c r="L9" s="132" t="s">
        <v>299</v>
      </c>
      <c r="M9" s="133">
        <v>0</v>
      </c>
      <c r="N9" s="133">
        <v>1</v>
      </c>
      <c r="O9" s="134"/>
      <c r="P9" s="134"/>
      <c r="Q9" s="134"/>
      <c r="R9" s="134"/>
      <c r="S9" s="135"/>
      <c r="T9" s="135"/>
      <c r="U9" s="135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6"/>
      <c r="AR9" s="136"/>
      <c r="AS9" s="136"/>
      <c r="AT9" s="136"/>
      <c r="AU9" s="134"/>
      <c r="AV9" s="136"/>
      <c r="AW9" s="136"/>
      <c r="AX9" s="136"/>
      <c r="AY9" s="136"/>
      <c r="AZ9" s="134"/>
      <c r="BA9" s="136"/>
      <c r="BB9" s="136"/>
      <c r="BC9" s="136"/>
      <c r="BD9" s="136"/>
      <c r="BE9" s="134"/>
      <c r="BF9" s="136"/>
      <c r="BG9" s="136"/>
      <c r="BH9" s="136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</row>
    <row r="10" spans="1:75" s="130" customFormat="1" ht="14" customHeight="1" x14ac:dyDescent="0.35">
      <c r="A10" s="137" t="s">
        <v>816</v>
      </c>
      <c r="B10" s="132" t="s">
        <v>826</v>
      </c>
      <c r="C10" s="132" t="s">
        <v>831</v>
      </c>
      <c r="D10" s="132" t="s">
        <v>887</v>
      </c>
      <c r="E10" s="133" t="str">
        <f t="shared" si="0"/>
        <v>G5a_F - 14.5-15_base_soluble</v>
      </c>
      <c r="F10" s="133" t="str">
        <f t="shared" si="1"/>
        <v>G5a_F - 14.5-15</v>
      </c>
      <c r="G10" s="132"/>
      <c r="H10" s="132" t="s">
        <v>917</v>
      </c>
      <c r="I10" s="132" t="s">
        <v>918</v>
      </c>
      <c r="J10" s="132" t="s">
        <v>925</v>
      </c>
      <c r="K10" s="132" t="s">
        <v>919</v>
      </c>
      <c r="L10" s="132" t="s">
        <v>299</v>
      </c>
      <c r="M10" s="133">
        <v>0</v>
      </c>
      <c r="N10" s="133">
        <v>1</v>
      </c>
      <c r="O10" s="134"/>
      <c r="P10" s="134"/>
      <c r="Q10" s="134"/>
      <c r="R10" s="134"/>
      <c r="S10" s="135"/>
      <c r="T10" s="135"/>
      <c r="U10" s="135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6"/>
      <c r="AR10" s="136"/>
      <c r="AS10" s="136"/>
      <c r="AT10" s="136"/>
      <c r="AU10" s="134"/>
      <c r="AV10" s="136"/>
      <c r="AW10" s="136"/>
      <c r="AX10" s="136"/>
      <c r="AY10" s="136"/>
      <c r="AZ10" s="134"/>
      <c r="BA10" s="136"/>
      <c r="BB10" s="136"/>
      <c r="BC10" s="136"/>
      <c r="BD10" s="136"/>
      <c r="BE10" s="134"/>
      <c r="BF10" s="136"/>
      <c r="BG10" s="136"/>
      <c r="BH10" s="136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</row>
    <row r="11" spans="1:75" s="130" customFormat="1" ht="14" customHeight="1" x14ac:dyDescent="0.35">
      <c r="A11" s="137" t="s">
        <v>816</v>
      </c>
      <c r="B11" s="132" t="s">
        <v>826</v>
      </c>
      <c r="C11" s="132" t="s">
        <v>831</v>
      </c>
      <c r="D11" s="132" t="s">
        <v>888</v>
      </c>
      <c r="E11" s="133" t="str">
        <f t="shared" si="0"/>
        <v>G5a_F - 34-34.5_base_soluble</v>
      </c>
      <c r="F11" s="133" t="str">
        <f t="shared" si="1"/>
        <v>G5a_F - 34-34.5</v>
      </c>
      <c r="G11" s="132"/>
      <c r="H11" s="132" t="s">
        <v>917</v>
      </c>
      <c r="I11" s="132" t="s">
        <v>918</v>
      </c>
      <c r="J11" s="132" t="s">
        <v>925</v>
      </c>
      <c r="K11" s="132" t="s">
        <v>919</v>
      </c>
      <c r="L11" s="132" t="s">
        <v>299</v>
      </c>
      <c r="M11" s="133">
        <v>0</v>
      </c>
      <c r="N11" s="133">
        <v>1</v>
      </c>
      <c r="O11" s="134"/>
      <c r="P11" s="134"/>
      <c r="Q11" s="134"/>
      <c r="R11" s="134"/>
      <c r="S11" s="135"/>
      <c r="T11" s="135"/>
      <c r="U11" s="135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6"/>
      <c r="AR11" s="136"/>
      <c r="AS11" s="136"/>
      <c r="AT11" s="136"/>
      <c r="AU11" s="134"/>
      <c r="AV11" s="136"/>
      <c r="AW11" s="136"/>
      <c r="AX11" s="136"/>
      <c r="AY11" s="136"/>
      <c r="AZ11" s="134"/>
      <c r="BA11" s="136"/>
      <c r="BB11" s="136"/>
      <c r="BC11" s="136"/>
      <c r="BD11" s="136"/>
      <c r="BE11" s="134"/>
      <c r="BF11" s="136"/>
      <c r="BG11" s="136"/>
      <c r="BH11" s="136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</row>
    <row r="12" spans="1:75" s="130" customFormat="1" ht="14" customHeight="1" x14ac:dyDescent="0.35">
      <c r="A12" s="137" t="s">
        <v>816</v>
      </c>
      <c r="B12" s="132" t="s">
        <v>826</v>
      </c>
      <c r="C12" s="132" t="s">
        <v>831</v>
      </c>
      <c r="D12" s="132" t="s">
        <v>889</v>
      </c>
      <c r="E12" s="133" t="str">
        <f t="shared" si="0"/>
        <v>G5a_Ah 45-45.5_base_soluble</v>
      </c>
      <c r="F12" s="133" t="str">
        <f t="shared" si="1"/>
        <v>G5a_Ah 45-45.5</v>
      </c>
      <c r="G12" s="132"/>
      <c r="H12" s="132" t="s">
        <v>917</v>
      </c>
      <c r="I12" s="132" t="s">
        <v>918</v>
      </c>
      <c r="J12" s="132" t="s">
        <v>925</v>
      </c>
      <c r="K12" s="132" t="s">
        <v>919</v>
      </c>
      <c r="L12" s="132" t="s">
        <v>299</v>
      </c>
      <c r="M12" s="133">
        <v>0</v>
      </c>
      <c r="N12" s="133">
        <v>1</v>
      </c>
      <c r="O12" s="134"/>
      <c r="P12" s="134"/>
      <c r="Q12" s="134"/>
      <c r="R12" s="134"/>
      <c r="S12" s="135"/>
      <c r="T12" s="135"/>
      <c r="U12" s="135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6"/>
      <c r="AR12" s="136"/>
      <c r="AS12" s="136"/>
      <c r="AT12" s="136"/>
      <c r="AU12" s="134"/>
      <c r="AV12" s="136"/>
      <c r="AW12" s="136"/>
      <c r="AX12" s="136"/>
      <c r="AY12" s="136"/>
      <c r="AZ12" s="134"/>
      <c r="BA12" s="136"/>
      <c r="BB12" s="136"/>
      <c r="BC12" s="136"/>
      <c r="BD12" s="136"/>
      <c r="BE12" s="134"/>
      <c r="BF12" s="136"/>
      <c r="BG12" s="136"/>
      <c r="BH12" s="136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</row>
    <row r="13" spans="1:75" s="130" customFormat="1" ht="14" customHeight="1" x14ac:dyDescent="0.35">
      <c r="A13" s="137" t="s">
        <v>816</v>
      </c>
      <c r="B13" s="132" t="s">
        <v>826</v>
      </c>
      <c r="C13" s="132" t="s">
        <v>831</v>
      </c>
      <c r="D13" s="132" t="s">
        <v>890</v>
      </c>
      <c r="E13" s="133" t="str">
        <f t="shared" si="0"/>
        <v>G5a_Bw 84.5 - 85_base_soluble</v>
      </c>
      <c r="F13" s="133" t="str">
        <f t="shared" si="1"/>
        <v>G5a_Bw 84.5 - 85</v>
      </c>
      <c r="G13" s="132"/>
      <c r="H13" s="132" t="s">
        <v>917</v>
      </c>
      <c r="I13" s="132" t="s">
        <v>918</v>
      </c>
      <c r="J13" s="132" t="s">
        <v>925</v>
      </c>
      <c r="K13" s="132" t="s">
        <v>919</v>
      </c>
      <c r="L13" s="132" t="s">
        <v>299</v>
      </c>
      <c r="M13" s="133">
        <v>0</v>
      </c>
      <c r="N13" s="133">
        <v>1</v>
      </c>
      <c r="O13" s="134"/>
      <c r="P13" s="134"/>
      <c r="Q13" s="134"/>
      <c r="R13" s="134"/>
      <c r="S13" s="135"/>
      <c r="T13" s="135"/>
      <c r="U13" s="135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6"/>
      <c r="AR13" s="136"/>
      <c r="AS13" s="136"/>
      <c r="AT13" s="136"/>
      <c r="AU13" s="134"/>
      <c r="AV13" s="136"/>
      <c r="AW13" s="136"/>
      <c r="AX13" s="136"/>
      <c r="AY13" s="136"/>
      <c r="AZ13" s="134"/>
      <c r="BA13" s="136"/>
      <c r="BB13" s="136"/>
      <c r="BC13" s="136"/>
      <c r="BD13" s="136"/>
      <c r="BE13" s="134"/>
      <c r="BF13" s="136"/>
      <c r="BG13" s="136"/>
      <c r="BH13" s="136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</row>
    <row r="14" spans="1:75" s="130" customFormat="1" ht="14" customHeight="1" x14ac:dyDescent="0.35">
      <c r="A14" s="137" t="s">
        <v>816</v>
      </c>
      <c r="B14" s="132" t="s">
        <v>826</v>
      </c>
      <c r="C14" s="132" t="s">
        <v>831</v>
      </c>
      <c r="D14" s="132" t="s">
        <v>891</v>
      </c>
      <c r="E14" s="133" t="str">
        <f t="shared" si="0"/>
        <v>G5a_2Ah1b 114.5-115_base_soluble</v>
      </c>
      <c r="F14" s="133" t="str">
        <f t="shared" si="1"/>
        <v>G5a_2Ah1b 114.5-115</v>
      </c>
      <c r="G14" s="132"/>
      <c r="H14" s="132" t="s">
        <v>917</v>
      </c>
      <c r="I14" s="132" t="s">
        <v>918</v>
      </c>
      <c r="J14" s="132" t="s">
        <v>925</v>
      </c>
      <c r="K14" s="132" t="s">
        <v>919</v>
      </c>
      <c r="L14" s="132" t="s">
        <v>299</v>
      </c>
      <c r="M14" s="133">
        <v>0</v>
      </c>
      <c r="N14" s="133">
        <v>1</v>
      </c>
      <c r="O14" s="134"/>
      <c r="P14" s="134"/>
      <c r="Q14" s="134"/>
      <c r="R14" s="134"/>
      <c r="S14" s="135"/>
      <c r="T14" s="135"/>
      <c r="U14" s="135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6"/>
      <c r="AR14" s="136"/>
      <c r="AS14" s="136"/>
      <c r="AT14" s="136"/>
      <c r="AU14" s="134"/>
      <c r="AV14" s="136"/>
      <c r="AW14" s="136"/>
      <c r="AX14" s="136"/>
      <c r="AY14" s="136"/>
      <c r="AZ14" s="134"/>
      <c r="BA14" s="136"/>
      <c r="BB14" s="136"/>
      <c r="BC14" s="136"/>
      <c r="BD14" s="136"/>
      <c r="BE14" s="134"/>
      <c r="BF14" s="136"/>
      <c r="BG14" s="136"/>
      <c r="BH14" s="136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</row>
    <row r="15" spans="1:75" s="130" customFormat="1" ht="14" customHeight="1" x14ac:dyDescent="0.35">
      <c r="A15" s="137" t="s">
        <v>816</v>
      </c>
      <c r="B15" s="132" t="s">
        <v>826</v>
      </c>
      <c r="C15" s="132" t="s">
        <v>832</v>
      </c>
      <c r="D15" s="132" t="s">
        <v>892</v>
      </c>
      <c r="E15" s="133" t="str">
        <f t="shared" si="0"/>
        <v>G5b_Ah - 14.5-15_base_soluble</v>
      </c>
      <c r="F15" s="133" t="str">
        <f t="shared" si="1"/>
        <v>G5b_Ah - 14.5-15</v>
      </c>
      <c r="G15" s="132"/>
      <c r="H15" s="132" t="s">
        <v>917</v>
      </c>
      <c r="I15" s="132" t="s">
        <v>918</v>
      </c>
      <c r="J15" s="132" t="s">
        <v>925</v>
      </c>
      <c r="K15" s="132" t="s">
        <v>919</v>
      </c>
      <c r="L15" s="132" t="s">
        <v>299</v>
      </c>
      <c r="M15" s="133">
        <v>0</v>
      </c>
      <c r="N15" s="133">
        <v>1</v>
      </c>
      <c r="O15" s="134"/>
      <c r="P15" s="134"/>
      <c r="Q15" s="134"/>
      <c r="R15" s="134"/>
      <c r="S15" s="135"/>
      <c r="T15" s="135"/>
      <c r="U15" s="135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6"/>
      <c r="AR15" s="136"/>
      <c r="AS15" s="136"/>
      <c r="AT15" s="136"/>
      <c r="AU15" s="134"/>
      <c r="AV15" s="136"/>
      <c r="AW15" s="136"/>
      <c r="AX15" s="136"/>
      <c r="AY15" s="136"/>
      <c r="AZ15" s="134"/>
      <c r="BA15" s="136"/>
      <c r="BB15" s="136"/>
      <c r="BC15" s="136"/>
      <c r="BD15" s="136"/>
      <c r="BE15" s="134"/>
      <c r="BF15" s="136"/>
      <c r="BG15" s="136"/>
      <c r="BH15" s="136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</row>
    <row r="16" spans="1:75" s="130" customFormat="1" ht="14" customHeight="1" x14ac:dyDescent="0.35">
      <c r="A16" s="137" t="s">
        <v>816</v>
      </c>
      <c r="B16" s="132" t="s">
        <v>826</v>
      </c>
      <c r="C16" s="132" t="s">
        <v>832</v>
      </c>
      <c r="D16" s="132" t="s">
        <v>893</v>
      </c>
      <c r="E16" s="133" t="str">
        <f t="shared" si="0"/>
        <v>G5b_Ah - 34.5-35_base_soluble</v>
      </c>
      <c r="F16" s="133" t="str">
        <f t="shared" si="1"/>
        <v>G5b_Ah - 34.5-35</v>
      </c>
      <c r="G16" s="132"/>
      <c r="H16" s="132" t="s">
        <v>917</v>
      </c>
      <c r="I16" s="132" t="s">
        <v>918</v>
      </c>
      <c r="J16" s="132" t="s">
        <v>925</v>
      </c>
      <c r="K16" s="132" t="s">
        <v>919</v>
      </c>
      <c r="L16" s="132" t="s">
        <v>299</v>
      </c>
      <c r="M16" s="133">
        <v>0</v>
      </c>
      <c r="N16" s="133">
        <v>1</v>
      </c>
      <c r="O16" s="134"/>
      <c r="P16" s="134"/>
      <c r="Q16" s="134"/>
      <c r="R16" s="134"/>
      <c r="S16" s="135"/>
      <c r="T16" s="135"/>
      <c r="U16" s="135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6"/>
      <c r="AR16" s="136"/>
      <c r="AS16" s="136"/>
      <c r="AT16" s="136"/>
      <c r="AU16" s="134"/>
      <c r="AV16" s="136"/>
      <c r="AW16" s="136"/>
      <c r="AX16" s="136"/>
      <c r="AY16" s="136"/>
      <c r="AZ16" s="134"/>
      <c r="BA16" s="136"/>
      <c r="BB16" s="136"/>
      <c r="BC16" s="136"/>
      <c r="BD16" s="136"/>
      <c r="BE16" s="134"/>
      <c r="BF16" s="136"/>
      <c r="BG16" s="136"/>
      <c r="BH16" s="136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</row>
    <row r="17" spans="1:75" s="130" customFormat="1" ht="14" customHeight="1" x14ac:dyDescent="0.35">
      <c r="A17" s="137" t="s">
        <v>816</v>
      </c>
      <c r="B17" s="132" t="s">
        <v>826</v>
      </c>
      <c r="C17" s="132" t="s">
        <v>832</v>
      </c>
      <c r="D17" s="132" t="s">
        <v>894</v>
      </c>
      <c r="E17" s="133" t="str">
        <f t="shared" si="0"/>
        <v>G5b_Bw2 - 75-75.5_base_soluble</v>
      </c>
      <c r="F17" s="133" t="str">
        <f t="shared" si="1"/>
        <v>G5b_Bw2 - 75-75.5</v>
      </c>
      <c r="G17" s="132"/>
      <c r="H17" s="132" t="s">
        <v>917</v>
      </c>
      <c r="I17" s="132" t="s">
        <v>918</v>
      </c>
      <c r="J17" s="132" t="s">
        <v>925</v>
      </c>
      <c r="K17" s="132" t="s">
        <v>919</v>
      </c>
      <c r="L17" s="132" t="s">
        <v>299</v>
      </c>
      <c r="M17" s="133">
        <v>0</v>
      </c>
      <c r="N17" s="133">
        <v>1</v>
      </c>
      <c r="O17" s="134"/>
      <c r="P17" s="134"/>
      <c r="Q17" s="134"/>
      <c r="R17" s="134"/>
      <c r="S17" s="135"/>
      <c r="T17" s="135"/>
      <c r="U17" s="135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6"/>
      <c r="AR17" s="136"/>
      <c r="AS17" s="136"/>
      <c r="AT17" s="136"/>
      <c r="AU17" s="134"/>
      <c r="AV17" s="136"/>
      <c r="AW17" s="136"/>
      <c r="AX17" s="136"/>
      <c r="AY17" s="136"/>
      <c r="AZ17" s="134"/>
      <c r="BA17" s="136"/>
      <c r="BB17" s="136"/>
      <c r="BC17" s="136"/>
      <c r="BD17" s="136"/>
      <c r="BE17" s="134"/>
      <c r="BF17" s="136"/>
      <c r="BG17" s="136"/>
      <c r="BH17" s="136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</row>
    <row r="18" spans="1:75" s="130" customFormat="1" ht="14" customHeight="1" x14ac:dyDescent="0.35">
      <c r="A18" s="137" t="s">
        <v>816</v>
      </c>
      <c r="B18" s="132" t="s">
        <v>826</v>
      </c>
      <c r="C18" s="132" t="s">
        <v>832</v>
      </c>
      <c r="D18" s="132" t="s">
        <v>895</v>
      </c>
      <c r="E18" s="133" t="str">
        <f t="shared" si="0"/>
        <v>G5b_2Ah1b - 124.5-124_base_soluble</v>
      </c>
      <c r="F18" s="133" t="str">
        <f t="shared" si="1"/>
        <v>G5b_2Ah1b - 124.5-124</v>
      </c>
      <c r="G18" s="132"/>
      <c r="H18" s="132" t="s">
        <v>917</v>
      </c>
      <c r="I18" s="132" t="s">
        <v>918</v>
      </c>
      <c r="J18" s="132" t="s">
        <v>925</v>
      </c>
      <c r="K18" s="132" t="s">
        <v>919</v>
      </c>
      <c r="L18" s="132" t="s">
        <v>299</v>
      </c>
      <c r="M18" s="133">
        <v>0</v>
      </c>
      <c r="N18" s="133">
        <v>1</v>
      </c>
      <c r="O18" s="134"/>
      <c r="P18" s="134"/>
      <c r="Q18" s="134"/>
      <c r="R18" s="134"/>
      <c r="S18" s="135"/>
      <c r="T18" s="135"/>
      <c r="U18" s="135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6"/>
      <c r="AR18" s="136"/>
      <c r="AS18" s="136"/>
      <c r="AT18" s="136"/>
      <c r="AU18" s="134"/>
      <c r="AV18" s="136"/>
      <c r="AW18" s="136"/>
      <c r="AX18" s="136"/>
      <c r="AY18" s="136"/>
      <c r="AZ18" s="134"/>
      <c r="BA18" s="136"/>
      <c r="BB18" s="136"/>
      <c r="BC18" s="136"/>
      <c r="BD18" s="136"/>
      <c r="BE18" s="134"/>
      <c r="BF18" s="136"/>
      <c r="BG18" s="136"/>
      <c r="BH18" s="136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</row>
    <row r="19" spans="1:75" s="130" customFormat="1" ht="14" customHeight="1" x14ac:dyDescent="0.35">
      <c r="A19" s="137" t="s">
        <v>816</v>
      </c>
      <c r="B19" s="132" t="s">
        <v>826</v>
      </c>
      <c r="C19" s="132" t="s">
        <v>833</v>
      </c>
      <c r="D19" s="132" t="s">
        <v>896</v>
      </c>
      <c r="E19" s="133" t="str">
        <f t="shared" si="0"/>
        <v>G7_Ah1 - 10-10,5_base_soluble</v>
      </c>
      <c r="F19" s="133" t="str">
        <f t="shared" si="1"/>
        <v>G7_Ah1 - 10-10,5</v>
      </c>
      <c r="G19" s="132"/>
      <c r="H19" s="132" t="s">
        <v>917</v>
      </c>
      <c r="I19" s="132" t="s">
        <v>918</v>
      </c>
      <c r="J19" s="132" t="s">
        <v>925</v>
      </c>
      <c r="K19" s="132" t="s">
        <v>919</v>
      </c>
      <c r="L19" s="132" t="s">
        <v>299</v>
      </c>
      <c r="M19" s="133">
        <v>0</v>
      </c>
      <c r="N19" s="133">
        <v>1</v>
      </c>
      <c r="O19" s="134"/>
      <c r="P19" s="134"/>
      <c r="Q19" s="134"/>
      <c r="R19" s="134"/>
      <c r="S19" s="135"/>
      <c r="T19" s="135"/>
      <c r="U19" s="135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6"/>
      <c r="AR19" s="136"/>
      <c r="AS19" s="136"/>
      <c r="AT19" s="136"/>
      <c r="AU19" s="134"/>
      <c r="AV19" s="136"/>
      <c r="AW19" s="136"/>
      <c r="AX19" s="136"/>
      <c r="AY19" s="136"/>
      <c r="AZ19" s="134"/>
      <c r="BA19" s="136"/>
      <c r="BB19" s="136"/>
      <c r="BC19" s="136"/>
      <c r="BD19" s="136"/>
      <c r="BE19" s="134"/>
      <c r="BF19" s="136"/>
      <c r="BG19" s="136"/>
      <c r="BH19" s="136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</row>
    <row r="20" spans="1:75" s="130" customFormat="1" ht="14" customHeight="1" x14ac:dyDescent="0.35">
      <c r="A20" s="137" t="s">
        <v>816</v>
      </c>
      <c r="B20" s="132" t="s">
        <v>826</v>
      </c>
      <c r="C20" s="132" t="s">
        <v>833</v>
      </c>
      <c r="D20" s="132" t="s">
        <v>897</v>
      </c>
      <c r="E20" s="133" t="str">
        <f t="shared" si="0"/>
        <v>G7_Ah2 - 46.5-47_base_soluble</v>
      </c>
      <c r="F20" s="133" t="str">
        <f t="shared" si="1"/>
        <v>G7_Ah2 - 46.5-47</v>
      </c>
      <c r="G20" s="132"/>
      <c r="H20" s="132" t="s">
        <v>917</v>
      </c>
      <c r="I20" s="132" t="s">
        <v>918</v>
      </c>
      <c r="J20" s="132" t="s">
        <v>925</v>
      </c>
      <c r="K20" s="132" t="s">
        <v>919</v>
      </c>
      <c r="L20" s="132" t="s">
        <v>299</v>
      </c>
      <c r="M20" s="133">
        <v>0</v>
      </c>
      <c r="N20" s="133">
        <v>1</v>
      </c>
      <c r="O20" s="134"/>
      <c r="P20" s="134"/>
      <c r="Q20" s="134"/>
      <c r="R20" s="134"/>
      <c r="S20" s="135"/>
      <c r="T20" s="135"/>
      <c r="U20" s="135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6"/>
      <c r="AR20" s="136"/>
      <c r="AS20" s="136"/>
      <c r="AT20" s="136"/>
      <c r="AU20" s="134"/>
      <c r="AV20" s="136"/>
      <c r="AW20" s="136"/>
      <c r="AX20" s="136"/>
      <c r="AY20" s="136"/>
      <c r="AZ20" s="134"/>
      <c r="BA20" s="136"/>
      <c r="BB20" s="136"/>
      <c r="BC20" s="136"/>
      <c r="BD20" s="136"/>
      <c r="BE20" s="134"/>
      <c r="BF20" s="136"/>
      <c r="BG20" s="136"/>
      <c r="BH20" s="136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</row>
    <row r="21" spans="1:75" s="130" customFormat="1" ht="14" customHeight="1" x14ac:dyDescent="0.35">
      <c r="A21" s="137" t="s">
        <v>816</v>
      </c>
      <c r="B21" s="132" t="s">
        <v>826</v>
      </c>
      <c r="C21" s="132" t="s">
        <v>833</v>
      </c>
      <c r="D21" s="132" t="s">
        <v>898</v>
      </c>
      <c r="E21" s="133" t="str">
        <f t="shared" si="0"/>
        <v>G7_2Ahb - 89.5-90_base_soluble</v>
      </c>
      <c r="F21" s="133" t="str">
        <f t="shared" si="1"/>
        <v>G7_2Ahb - 89.5-90</v>
      </c>
      <c r="G21" s="132"/>
      <c r="H21" s="132" t="s">
        <v>917</v>
      </c>
      <c r="I21" s="132" t="s">
        <v>918</v>
      </c>
      <c r="J21" s="132" t="s">
        <v>925</v>
      </c>
      <c r="K21" s="132" t="s">
        <v>919</v>
      </c>
      <c r="L21" s="132" t="s">
        <v>299</v>
      </c>
      <c r="M21" s="133">
        <v>0</v>
      </c>
      <c r="N21" s="133">
        <v>1</v>
      </c>
      <c r="O21" s="134"/>
      <c r="P21" s="134"/>
      <c r="Q21" s="134"/>
      <c r="R21" s="134"/>
      <c r="S21" s="135"/>
      <c r="T21" s="135"/>
      <c r="U21" s="135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6"/>
      <c r="AR21" s="136"/>
      <c r="AS21" s="136"/>
      <c r="AT21" s="136"/>
      <c r="AU21" s="134"/>
      <c r="AV21" s="136"/>
      <c r="AW21" s="136"/>
      <c r="AX21" s="136"/>
      <c r="AY21" s="136"/>
      <c r="AZ21" s="134"/>
      <c r="BA21" s="136"/>
      <c r="BB21" s="136"/>
      <c r="BC21" s="136"/>
      <c r="BD21" s="136"/>
      <c r="BE21" s="134"/>
      <c r="BF21" s="136"/>
      <c r="BG21" s="136"/>
      <c r="BH21" s="136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</row>
    <row r="22" spans="1:75" s="137" customFormat="1" ht="15" customHeight="1" x14ac:dyDescent="0.35">
      <c r="A22" s="131" t="s">
        <v>816</v>
      </c>
      <c r="B22" s="132" t="s">
        <v>826</v>
      </c>
      <c r="C22" s="132" t="s">
        <v>827</v>
      </c>
      <c r="D22" s="132" t="s">
        <v>881</v>
      </c>
      <c r="E22" s="132" t="str">
        <f>D22&amp;"_Humic_Acid"</f>
        <v>A7A_Ah1 - 30-30.5_Humic_Acid</v>
      </c>
      <c r="F22" s="132" t="str">
        <f>E4</f>
        <v>A7A_Ah1 - 30-30.5_base_soluble</v>
      </c>
      <c r="G22" s="138"/>
      <c r="H22" s="132" t="s">
        <v>917</v>
      </c>
      <c r="I22" s="132" t="s">
        <v>918</v>
      </c>
      <c r="J22" s="132" t="s">
        <v>925</v>
      </c>
      <c r="K22" s="132" t="s">
        <v>919</v>
      </c>
      <c r="L22" s="132" t="s">
        <v>299</v>
      </c>
      <c r="M22" s="133">
        <v>0</v>
      </c>
      <c r="N22" s="133">
        <v>1</v>
      </c>
      <c r="O22" s="139"/>
      <c r="P22" s="139"/>
      <c r="Q22" s="139"/>
      <c r="R22" s="139"/>
      <c r="S22" s="140"/>
      <c r="T22" s="140"/>
      <c r="U22" s="140"/>
      <c r="V22" s="139"/>
      <c r="W22" s="139"/>
      <c r="X22" s="139"/>
      <c r="Y22" s="139"/>
      <c r="Z22" s="139"/>
      <c r="AA22" s="139"/>
      <c r="AB22" s="139"/>
      <c r="AC22" s="139"/>
      <c r="AD22" s="137">
        <v>-26.08</v>
      </c>
      <c r="AE22" s="137" t="s">
        <v>899</v>
      </c>
      <c r="AK22" s="137">
        <v>0.94</v>
      </c>
      <c r="AL22" s="137" t="s">
        <v>844</v>
      </c>
      <c r="AN22" s="139"/>
      <c r="AO22" s="139"/>
      <c r="AP22" s="139"/>
      <c r="AQ22" s="139"/>
      <c r="AR22" s="139"/>
      <c r="AS22" s="139"/>
      <c r="AT22" s="139"/>
      <c r="AU22" s="139"/>
      <c r="BI22" s="139"/>
      <c r="BJ22" s="139"/>
      <c r="BK22" s="139"/>
      <c r="BL22" s="139"/>
      <c r="BM22" s="139"/>
      <c r="BN22" s="139"/>
      <c r="BO22" s="139"/>
      <c r="BP22" s="139"/>
      <c r="BQ22" s="139"/>
      <c r="BR22" s="139"/>
      <c r="BS22" s="139"/>
      <c r="BT22" s="139"/>
      <c r="BU22" s="139"/>
      <c r="BV22" s="139"/>
    </row>
    <row r="23" spans="1:75" s="137" customFormat="1" ht="15" customHeight="1" x14ac:dyDescent="0.35">
      <c r="A23" s="131" t="s">
        <v>816</v>
      </c>
      <c r="B23" s="132" t="s">
        <v>826</v>
      </c>
      <c r="C23" s="132" t="s">
        <v>827</v>
      </c>
      <c r="D23" s="132" t="s">
        <v>882</v>
      </c>
      <c r="E23" s="132" t="str">
        <f t="shared" ref="E23:E39" si="2">D23&amp;"_Humic_Acid"</f>
        <v>A7A_Ah2 - 64.5-65_Humic_Acid</v>
      </c>
      <c r="F23" s="132" t="str">
        <f t="shared" ref="F23:F39" si="3">E5</f>
        <v>A7A_Ah2 - 64.5-65_base_soluble</v>
      </c>
      <c r="G23" s="138"/>
      <c r="H23" s="132" t="s">
        <v>917</v>
      </c>
      <c r="I23" s="132" t="s">
        <v>918</v>
      </c>
      <c r="J23" s="132" t="s">
        <v>925</v>
      </c>
      <c r="K23" s="132" t="s">
        <v>919</v>
      </c>
      <c r="L23" s="132" t="s">
        <v>299</v>
      </c>
      <c r="M23" s="133">
        <v>0</v>
      </c>
      <c r="N23" s="133">
        <v>1</v>
      </c>
      <c r="O23" s="139"/>
      <c r="P23" s="139"/>
      <c r="Q23" s="139"/>
      <c r="R23" s="139"/>
      <c r="S23" s="140"/>
      <c r="T23" s="140"/>
      <c r="U23" s="140"/>
      <c r="V23" s="139"/>
      <c r="W23" s="139"/>
      <c r="X23" s="139"/>
      <c r="Y23" s="139"/>
      <c r="Z23" s="139"/>
      <c r="AA23" s="139"/>
      <c r="AB23" s="139"/>
      <c r="AC23" s="139"/>
      <c r="AD23" s="137">
        <v>-25.24</v>
      </c>
      <c r="AE23" s="137" t="s">
        <v>899</v>
      </c>
      <c r="AK23" s="137">
        <v>0.77</v>
      </c>
      <c r="AL23" s="137" t="s">
        <v>847</v>
      </c>
      <c r="AN23" s="139"/>
      <c r="AO23" s="139"/>
      <c r="AP23" s="139"/>
      <c r="AQ23" s="139"/>
      <c r="AR23" s="139"/>
      <c r="AS23" s="139"/>
      <c r="AT23" s="139"/>
      <c r="AU23" s="139"/>
      <c r="BI23" s="139"/>
      <c r="BJ23" s="139"/>
      <c r="BK23" s="139"/>
      <c r="BL23" s="139"/>
      <c r="BM23" s="139"/>
      <c r="BN23" s="139"/>
      <c r="BO23" s="139"/>
      <c r="BP23" s="139"/>
      <c r="BQ23" s="139"/>
      <c r="BR23" s="139"/>
      <c r="BS23" s="139"/>
      <c r="BT23" s="139"/>
      <c r="BU23" s="139"/>
      <c r="BV23" s="139"/>
    </row>
    <row r="24" spans="1:75" s="146" customFormat="1" ht="15" customHeight="1" x14ac:dyDescent="0.35">
      <c r="A24" s="141" t="s">
        <v>816</v>
      </c>
      <c r="B24" s="142" t="s">
        <v>826</v>
      </c>
      <c r="C24" s="142" t="s">
        <v>827</v>
      </c>
      <c r="D24" s="142" t="s">
        <v>883</v>
      </c>
      <c r="E24" s="142" t="str">
        <f t="shared" si="2"/>
        <v>A7A_2Ahb - 99.5-100_Humic_Acid</v>
      </c>
      <c r="F24" s="142" t="str">
        <f t="shared" si="3"/>
        <v>A7A_2Ahb - 99.5-100_base_soluble</v>
      </c>
      <c r="G24" s="143"/>
      <c r="H24" s="142" t="s">
        <v>917</v>
      </c>
      <c r="I24" s="142" t="s">
        <v>918</v>
      </c>
      <c r="J24" s="132" t="s">
        <v>925</v>
      </c>
      <c r="K24" s="142" t="s">
        <v>919</v>
      </c>
      <c r="L24" s="142" t="s">
        <v>299</v>
      </c>
      <c r="M24" s="133">
        <v>0</v>
      </c>
      <c r="N24" s="133">
        <v>1</v>
      </c>
      <c r="O24" s="144"/>
      <c r="P24" s="144"/>
      <c r="Q24" s="144"/>
      <c r="R24" s="144"/>
      <c r="S24" s="145"/>
      <c r="T24" s="145"/>
      <c r="U24" s="145"/>
      <c r="V24" s="144"/>
      <c r="W24" s="144"/>
      <c r="X24" s="144"/>
      <c r="Y24" s="144"/>
      <c r="Z24" s="144"/>
      <c r="AA24" s="144"/>
      <c r="AB24" s="144"/>
      <c r="AC24" s="144"/>
      <c r="AD24" s="146">
        <v>-24.17</v>
      </c>
      <c r="AE24" s="146" t="s">
        <v>899</v>
      </c>
      <c r="AH24" s="147"/>
      <c r="AI24" s="147"/>
      <c r="AJ24" s="147"/>
      <c r="AK24" s="147">
        <v>0.55299999999999994</v>
      </c>
      <c r="AL24" s="147" t="s">
        <v>847</v>
      </c>
      <c r="AM24" s="147"/>
      <c r="AN24" s="144"/>
      <c r="AO24" s="144"/>
      <c r="AP24" s="144"/>
      <c r="AQ24" s="144"/>
      <c r="AR24" s="144"/>
      <c r="AS24" s="144"/>
      <c r="AT24" s="144"/>
      <c r="AU24" s="144"/>
      <c r="AV24" s="147"/>
      <c r="AW24" s="147"/>
      <c r="AX24" s="147"/>
      <c r="AY24" s="147"/>
      <c r="AZ24" s="147"/>
      <c r="BA24" s="147"/>
      <c r="BB24" s="147"/>
      <c r="BC24" s="147"/>
      <c r="BD24" s="147"/>
      <c r="BE24" s="147"/>
      <c r="BF24" s="147"/>
      <c r="BG24" s="147"/>
      <c r="BH24" s="147"/>
      <c r="BI24" s="144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7"/>
    </row>
    <row r="25" spans="1:75" s="146" customFormat="1" ht="15" customHeight="1" x14ac:dyDescent="0.35">
      <c r="A25" s="141" t="s">
        <v>816</v>
      </c>
      <c r="B25" s="142" t="s">
        <v>826</v>
      </c>
      <c r="C25" s="142" t="s">
        <v>829</v>
      </c>
      <c r="D25" s="142" t="s">
        <v>884</v>
      </c>
      <c r="E25" s="142" t="str">
        <f t="shared" si="2"/>
        <v>A7B_Ah1 - 15-15.5_Humic_Acid</v>
      </c>
      <c r="F25" s="142" t="str">
        <f t="shared" si="3"/>
        <v>A7B_Ah1 - 15-15.5_base_soluble</v>
      </c>
      <c r="G25" s="143"/>
      <c r="H25" s="142" t="s">
        <v>917</v>
      </c>
      <c r="I25" s="142" t="s">
        <v>918</v>
      </c>
      <c r="J25" s="132" t="s">
        <v>925</v>
      </c>
      <c r="K25" s="142" t="s">
        <v>919</v>
      </c>
      <c r="L25" s="142" t="s">
        <v>299</v>
      </c>
      <c r="M25" s="133">
        <v>0</v>
      </c>
      <c r="N25" s="133">
        <v>1</v>
      </c>
      <c r="O25" s="144"/>
      <c r="P25" s="144"/>
      <c r="Q25" s="144"/>
      <c r="R25" s="144"/>
      <c r="S25" s="145"/>
      <c r="T25" s="145"/>
      <c r="U25" s="145"/>
      <c r="V25" s="144"/>
      <c r="W25" s="144"/>
      <c r="X25" s="144"/>
      <c r="Y25" s="144"/>
      <c r="Z25" s="144"/>
      <c r="AA25" s="144"/>
      <c r="AB25" s="144"/>
      <c r="AC25" s="144"/>
      <c r="AD25" s="146">
        <v>-24.68</v>
      </c>
      <c r="AE25" s="146" t="s">
        <v>899</v>
      </c>
      <c r="AH25" s="147"/>
      <c r="AI25" s="147"/>
      <c r="AJ25" s="147"/>
      <c r="AK25" s="147">
        <v>0.92299999999999993</v>
      </c>
      <c r="AL25" s="147" t="s">
        <v>844</v>
      </c>
      <c r="AM25" s="147"/>
      <c r="AN25" s="144"/>
      <c r="AO25" s="144"/>
      <c r="AP25" s="144"/>
      <c r="AQ25" s="144"/>
      <c r="AR25" s="144"/>
      <c r="AS25" s="144"/>
      <c r="AT25" s="144"/>
      <c r="AU25" s="144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4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7"/>
    </row>
    <row r="26" spans="1:75" s="146" customFormat="1" ht="14.5" x14ac:dyDescent="0.35">
      <c r="A26" s="146" t="s">
        <v>816</v>
      </c>
      <c r="B26" s="142" t="s">
        <v>826</v>
      </c>
      <c r="C26" s="142" t="s">
        <v>829</v>
      </c>
      <c r="D26" s="142" t="s">
        <v>885</v>
      </c>
      <c r="E26" s="142" t="str">
        <f t="shared" si="2"/>
        <v>A7B_Ah2 - 54.5-55_Humic_Acid</v>
      </c>
      <c r="F26" s="142" t="str">
        <f t="shared" si="3"/>
        <v>A7B_Ah2 - 54.5-55_base_soluble</v>
      </c>
      <c r="G26" s="143"/>
      <c r="H26" s="142" t="s">
        <v>917</v>
      </c>
      <c r="I26" s="142" t="s">
        <v>918</v>
      </c>
      <c r="J26" s="132" t="s">
        <v>925</v>
      </c>
      <c r="K26" s="142" t="s">
        <v>919</v>
      </c>
      <c r="L26" s="142" t="s">
        <v>299</v>
      </c>
      <c r="M26" s="133">
        <v>0</v>
      </c>
      <c r="N26" s="133">
        <v>1</v>
      </c>
      <c r="O26" s="144"/>
      <c r="P26" s="144"/>
      <c r="Q26" s="144"/>
      <c r="R26" s="144"/>
      <c r="S26" s="145"/>
      <c r="T26" s="145"/>
      <c r="U26" s="145"/>
      <c r="V26" s="144"/>
      <c r="W26" s="144"/>
      <c r="X26" s="144"/>
      <c r="Y26" s="144"/>
      <c r="Z26" s="144"/>
      <c r="AA26" s="144"/>
      <c r="AB26" s="144"/>
      <c r="AC26" s="144"/>
      <c r="AD26" s="146">
        <v>-25.15</v>
      </c>
      <c r="AE26" s="146" t="s">
        <v>899</v>
      </c>
      <c r="AH26" s="147"/>
      <c r="AI26" s="147"/>
      <c r="AJ26" s="147"/>
      <c r="AK26" s="147">
        <v>0.72499999999999998</v>
      </c>
      <c r="AL26" s="147" t="s">
        <v>844</v>
      </c>
      <c r="AM26" s="147"/>
      <c r="AN26" s="144"/>
      <c r="AO26" s="144"/>
      <c r="AP26" s="144"/>
      <c r="AQ26" s="144"/>
      <c r="AR26" s="144"/>
      <c r="AS26" s="144"/>
      <c r="AT26" s="144"/>
      <c r="AU26" s="144"/>
      <c r="AV26" s="147"/>
      <c r="AW26" s="147"/>
      <c r="AX26" s="147"/>
      <c r="AY26" s="147"/>
      <c r="AZ26" s="147"/>
      <c r="BA26" s="147"/>
      <c r="BB26" s="147"/>
      <c r="BC26" s="147"/>
      <c r="BD26" s="147"/>
      <c r="BE26" s="147"/>
      <c r="BF26" s="147"/>
      <c r="BG26" s="147"/>
      <c r="BH26" s="147"/>
      <c r="BI26" s="144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7"/>
    </row>
    <row r="27" spans="1:75" s="146" customFormat="1" ht="14.5" x14ac:dyDescent="0.35">
      <c r="A27" s="146" t="s">
        <v>816</v>
      </c>
      <c r="B27" s="142" t="s">
        <v>826</v>
      </c>
      <c r="C27" s="142" t="s">
        <v>829</v>
      </c>
      <c r="D27" s="142" t="s">
        <v>886</v>
      </c>
      <c r="E27" s="142" t="str">
        <f t="shared" si="2"/>
        <v>A7B_2Ahb - 85-85.5_Humic_Acid</v>
      </c>
      <c r="F27" s="142" t="str">
        <f t="shared" si="3"/>
        <v>A7B_2Ahb - 85-85.5_base_soluble</v>
      </c>
      <c r="G27" s="143"/>
      <c r="H27" s="142" t="s">
        <v>917</v>
      </c>
      <c r="I27" s="142" t="s">
        <v>918</v>
      </c>
      <c r="J27" s="132" t="s">
        <v>925</v>
      </c>
      <c r="K27" s="142" t="s">
        <v>919</v>
      </c>
      <c r="L27" s="142" t="s">
        <v>299</v>
      </c>
      <c r="M27" s="133">
        <v>0</v>
      </c>
      <c r="N27" s="133">
        <v>1</v>
      </c>
      <c r="O27" s="144"/>
      <c r="P27" s="144"/>
      <c r="Q27" s="144"/>
      <c r="R27" s="144"/>
      <c r="S27" s="145"/>
      <c r="T27" s="145"/>
      <c r="U27" s="145"/>
      <c r="V27" s="144"/>
      <c r="W27" s="144"/>
      <c r="X27" s="144"/>
      <c r="Y27" s="144"/>
      <c r="Z27" s="144"/>
      <c r="AA27" s="144"/>
      <c r="AB27" s="144"/>
      <c r="AC27" s="144"/>
      <c r="AD27" s="146">
        <v>-24.55</v>
      </c>
      <c r="AE27" s="146" t="s">
        <v>899</v>
      </c>
      <c r="AH27" s="147"/>
      <c r="AI27" s="147"/>
      <c r="AJ27" s="147"/>
      <c r="AK27" s="147">
        <v>0.6</v>
      </c>
      <c r="AL27" s="147" t="s">
        <v>847</v>
      </c>
      <c r="AM27" s="147"/>
      <c r="AN27" s="144"/>
      <c r="AO27" s="144"/>
      <c r="AP27" s="144"/>
      <c r="AQ27" s="144"/>
      <c r="AR27" s="144"/>
      <c r="AS27" s="144"/>
      <c r="AT27" s="144"/>
      <c r="AU27" s="144"/>
      <c r="AV27" s="147"/>
      <c r="AW27" s="147"/>
      <c r="AX27" s="147"/>
      <c r="AY27" s="147"/>
      <c r="AZ27" s="147"/>
      <c r="BA27" s="147"/>
      <c r="BB27" s="147"/>
      <c r="BC27" s="147"/>
      <c r="BD27" s="147"/>
      <c r="BE27" s="147"/>
      <c r="BF27" s="147"/>
      <c r="BG27" s="147"/>
      <c r="BH27" s="147"/>
      <c r="BI27" s="144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7"/>
    </row>
    <row r="28" spans="1:75" s="146" customFormat="1" ht="14.5" x14ac:dyDescent="0.35">
      <c r="A28" s="146" t="s">
        <v>816</v>
      </c>
      <c r="B28" s="142" t="s">
        <v>826</v>
      </c>
      <c r="C28" s="142" t="s">
        <v>831</v>
      </c>
      <c r="D28" s="142" t="s">
        <v>887</v>
      </c>
      <c r="E28" s="142" t="str">
        <f t="shared" si="2"/>
        <v>G5a_F - 14.5-15_Humic_Acid</v>
      </c>
      <c r="F28" s="142" t="str">
        <f t="shared" si="3"/>
        <v>G5a_F - 14.5-15_base_soluble</v>
      </c>
      <c r="G28" s="142"/>
      <c r="H28" s="142" t="s">
        <v>917</v>
      </c>
      <c r="I28" s="142" t="s">
        <v>918</v>
      </c>
      <c r="J28" s="132" t="s">
        <v>925</v>
      </c>
      <c r="K28" s="142" t="s">
        <v>919</v>
      </c>
      <c r="L28" s="142" t="s">
        <v>299</v>
      </c>
      <c r="M28" s="133">
        <v>0</v>
      </c>
      <c r="N28" s="133">
        <v>1</v>
      </c>
      <c r="O28" s="144"/>
      <c r="P28" s="144"/>
      <c r="Q28" s="144"/>
      <c r="R28" s="144"/>
      <c r="S28" s="145"/>
      <c r="T28" s="145"/>
      <c r="U28" s="145"/>
      <c r="V28" s="144"/>
      <c r="W28" s="144"/>
      <c r="X28" s="144"/>
      <c r="Y28" s="144"/>
      <c r="Z28" s="144"/>
      <c r="AA28" s="144"/>
      <c r="AB28" s="144"/>
      <c r="AC28" s="144"/>
      <c r="AD28" s="146">
        <v>-27.46</v>
      </c>
      <c r="AE28" s="146" t="s">
        <v>899</v>
      </c>
      <c r="AH28" s="147"/>
      <c r="AI28" s="147"/>
      <c r="AJ28" s="147"/>
      <c r="AK28" s="147">
        <v>1.081</v>
      </c>
      <c r="AL28" s="147" t="s">
        <v>858</v>
      </c>
      <c r="AM28" s="147"/>
      <c r="AN28" s="144"/>
      <c r="AO28" s="144"/>
      <c r="AP28" s="144"/>
      <c r="AQ28" s="144"/>
      <c r="AR28" s="144"/>
      <c r="AS28" s="144"/>
      <c r="AT28" s="144"/>
      <c r="AU28" s="144"/>
      <c r="AV28" s="147"/>
      <c r="AW28" s="147"/>
      <c r="AX28" s="147"/>
      <c r="AY28" s="147"/>
      <c r="AZ28" s="147"/>
      <c r="BA28" s="147"/>
      <c r="BB28" s="147"/>
      <c r="BC28" s="147"/>
      <c r="BD28" s="147"/>
      <c r="BE28" s="147"/>
      <c r="BF28" s="147"/>
      <c r="BG28" s="147"/>
      <c r="BH28" s="147"/>
      <c r="BI28" s="144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7"/>
    </row>
    <row r="29" spans="1:75" s="146" customFormat="1" ht="14.5" x14ac:dyDescent="0.35">
      <c r="A29" s="146" t="s">
        <v>816</v>
      </c>
      <c r="B29" s="142" t="s">
        <v>826</v>
      </c>
      <c r="C29" s="142" t="s">
        <v>831</v>
      </c>
      <c r="D29" s="142" t="s">
        <v>888</v>
      </c>
      <c r="E29" s="142" t="str">
        <f t="shared" si="2"/>
        <v>G5a_F - 34-34.5_Humic_Acid</v>
      </c>
      <c r="F29" s="142" t="str">
        <f t="shared" si="3"/>
        <v>G5a_F - 34-34.5_base_soluble</v>
      </c>
      <c r="G29" s="142"/>
      <c r="H29" s="142" t="s">
        <v>917</v>
      </c>
      <c r="I29" s="142" t="s">
        <v>918</v>
      </c>
      <c r="J29" s="132" t="s">
        <v>925</v>
      </c>
      <c r="K29" s="142" t="s">
        <v>919</v>
      </c>
      <c r="L29" s="142" t="s">
        <v>299</v>
      </c>
      <c r="M29" s="133">
        <v>0</v>
      </c>
      <c r="N29" s="133">
        <v>1</v>
      </c>
      <c r="O29" s="144"/>
      <c r="P29" s="144"/>
      <c r="Q29" s="144"/>
      <c r="R29" s="144"/>
      <c r="S29" s="145"/>
      <c r="T29" s="145"/>
      <c r="U29" s="145"/>
      <c r="V29" s="144"/>
      <c r="W29" s="144"/>
      <c r="X29" s="144"/>
      <c r="Y29" s="144"/>
      <c r="Z29" s="144"/>
      <c r="AA29" s="144"/>
      <c r="AB29" s="144"/>
      <c r="AC29" s="144"/>
      <c r="AD29" s="146">
        <v>-26.39</v>
      </c>
      <c r="AE29" s="146" t="s">
        <v>899</v>
      </c>
      <c r="AH29" s="147"/>
      <c r="AI29" s="147"/>
      <c r="AJ29" s="147"/>
      <c r="AK29" s="147">
        <v>1.0029999999999999</v>
      </c>
      <c r="AL29" s="147" t="s">
        <v>844</v>
      </c>
      <c r="AM29" s="147"/>
      <c r="AN29" s="144"/>
      <c r="AO29" s="144"/>
      <c r="AP29" s="144"/>
      <c r="AQ29" s="144"/>
      <c r="AR29" s="144"/>
      <c r="AS29" s="144"/>
      <c r="AT29" s="144"/>
      <c r="AU29" s="144"/>
      <c r="AV29" s="147"/>
      <c r="AW29" s="147"/>
      <c r="AX29" s="147"/>
      <c r="AY29" s="147"/>
      <c r="AZ29" s="147"/>
      <c r="BA29" s="147"/>
      <c r="BB29" s="147"/>
      <c r="BC29" s="147"/>
      <c r="BD29" s="147"/>
      <c r="BE29" s="147"/>
      <c r="BF29" s="147"/>
      <c r="BG29" s="147"/>
      <c r="BH29" s="147"/>
      <c r="BI29" s="144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7"/>
    </row>
    <row r="30" spans="1:75" s="146" customFormat="1" ht="14.5" x14ac:dyDescent="0.35">
      <c r="A30" s="146" t="s">
        <v>816</v>
      </c>
      <c r="B30" s="142" t="s">
        <v>826</v>
      </c>
      <c r="C30" s="142" t="s">
        <v>831</v>
      </c>
      <c r="D30" s="142" t="s">
        <v>889</v>
      </c>
      <c r="E30" s="142" t="str">
        <f t="shared" si="2"/>
        <v>G5a_Ah 45-45.5_Humic_Acid</v>
      </c>
      <c r="F30" s="142" t="str">
        <f t="shared" si="3"/>
        <v>G5a_Ah 45-45.5_base_soluble</v>
      </c>
      <c r="G30" s="142"/>
      <c r="H30" s="142" t="s">
        <v>917</v>
      </c>
      <c r="I30" s="142" t="s">
        <v>918</v>
      </c>
      <c r="J30" s="132" t="s">
        <v>925</v>
      </c>
      <c r="K30" s="142" t="s">
        <v>919</v>
      </c>
      <c r="L30" s="142" t="s">
        <v>299</v>
      </c>
      <c r="M30" s="133">
        <v>0</v>
      </c>
      <c r="N30" s="133">
        <v>1</v>
      </c>
      <c r="O30" s="144"/>
      <c r="P30" s="144"/>
      <c r="Q30" s="144"/>
      <c r="R30" s="144"/>
      <c r="S30" s="145"/>
      <c r="T30" s="145"/>
      <c r="U30" s="145"/>
      <c r="V30" s="144"/>
      <c r="W30" s="144"/>
      <c r="X30" s="144"/>
      <c r="Y30" s="144"/>
      <c r="Z30" s="144"/>
      <c r="AA30" s="144"/>
      <c r="AB30" s="144"/>
      <c r="AC30" s="144"/>
      <c r="AD30" s="146">
        <v>-25.67</v>
      </c>
      <c r="AE30" s="146" t="s">
        <v>899</v>
      </c>
      <c r="AH30" s="147"/>
      <c r="AI30" s="147"/>
      <c r="AJ30" s="147"/>
      <c r="AK30" s="147">
        <v>0.93500000000000005</v>
      </c>
      <c r="AL30" s="147" t="s">
        <v>844</v>
      </c>
      <c r="AM30" s="147"/>
      <c r="AN30" s="144"/>
      <c r="AO30" s="144"/>
      <c r="AP30" s="144"/>
      <c r="AQ30" s="144"/>
      <c r="AR30" s="144"/>
      <c r="AS30" s="144"/>
      <c r="AT30" s="144"/>
      <c r="AU30" s="144"/>
      <c r="AV30" s="147"/>
      <c r="AW30" s="147"/>
      <c r="AX30" s="147"/>
      <c r="AY30" s="147"/>
      <c r="AZ30" s="147"/>
      <c r="BA30" s="147"/>
      <c r="BB30" s="147"/>
      <c r="BC30" s="147"/>
      <c r="BD30" s="147"/>
      <c r="BE30" s="147"/>
      <c r="BF30" s="147"/>
      <c r="BG30" s="147"/>
      <c r="BH30" s="147"/>
      <c r="BI30" s="144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7"/>
    </row>
    <row r="31" spans="1:75" s="146" customFormat="1" ht="14.5" x14ac:dyDescent="0.35">
      <c r="A31" s="146" t="s">
        <v>816</v>
      </c>
      <c r="B31" s="142" t="s">
        <v>826</v>
      </c>
      <c r="C31" s="142" t="s">
        <v>831</v>
      </c>
      <c r="D31" s="142" t="s">
        <v>890</v>
      </c>
      <c r="E31" s="142" t="str">
        <f t="shared" si="2"/>
        <v>G5a_Bw 84.5 - 85_Humic_Acid</v>
      </c>
      <c r="F31" s="142" t="str">
        <f t="shared" si="3"/>
        <v>G5a_Bw 84.5 - 85_base_soluble</v>
      </c>
      <c r="G31" s="142"/>
      <c r="H31" s="142" t="s">
        <v>917</v>
      </c>
      <c r="I31" s="142" t="s">
        <v>918</v>
      </c>
      <c r="J31" s="132" t="s">
        <v>925</v>
      </c>
      <c r="K31" s="142" t="s">
        <v>919</v>
      </c>
      <c r="L31" s="142" t="s">
        <v>299</v>
      </c>
      <c r="M31" s="133">
        <v>0</v>
      </c>
      <c r="N31" s="133">
        <v>1</v>
      </c>
      <c r="O31" s="144"/>
      <c r="P31" s="144"/>
      <c r="Q31" s="144"/>
      <c r="R31" s="144"/>
      <c r="S31" s="145"/>
      <c r="T31" s="145"/>
      <c r="U31" s="145"/>
      <c r="V31" s="144"/>
      <c r="W31" s="144"/>
      <c r="X31" s="144"/>
      <c r="Y31" s="144"/>
      <c r="Z31" s="144"/>
      <c r="AA31" s="144"/>
      <c r="AB31" s="144"/>
      <c r="AC31" s="144"/>
      <c r="AD31" s="146">
        <v>-24.92</v>
      </c>
      <c r="AE31" s="146" t="s">
        <v>899</v>
      </c>
      <c r="AH31" s="147"/>
      <c r="AI31" s="147"/>
      <c r="AJ31" s="147"/>
      <c r="AK31" s="147">
        <v>0.75900000000000001</v>
      </c>
      <c r="AL31" s="147" t="s">
        <v>847</v>
      </c>
      <c r="AM31" s="147"/>
      <c r="AN31" s="144"/>
      <c r="AO31" s="144"/>
      <c r="AP31" s="144"/>
      <c r="AQ31" s="144"/>
      <c r="AR31" s="144"/>
      <c r="AS31" s="144"/>
      <c r="AT31" s="144"/>
      <c r="AU31" s="144"/>
      <c r="AV31" s="147"/>
      <c r="AW31" s="147"/>
      <c r="AX31" s="147"/>
      <c r="AY31" s="147"/>
      <c r="AZ31" s="147"/>
      <c r="BA31" s="147"/>
      <c r="BB31" s="147"/>
      <c r="BC31" s="147"/>
      <c r="BD31" s="147"/>
      <c r="BE31" s="147"/>
      <c r="BF31" s="147"/>
      <c r="BG31" s="147"/>
      <c r="BH31" s="147"/>
      <c r="BI31" s="144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7"/>
    </row>
    <row r="32" spans="1:75" s="146" customFormat="1" ht="14.5" x14ac:dyDescent="0.35">
      <c r="A32" s="146" t="s">
        <v>816</v>
      </c>
      <c r="B32" s="142" t="s">
        <v>826</v>
      </c>
      <c r="C32" s="142" t="s">
        <v>831</v>
      </c>
      <c r="D32" s="142" t="s">
        <v>891</v>
      </c>
      <c r="E32" s="142" t="str">
        <f t="shared" si="2"/>
        <v>G5a_2Ah1b 114.5-115_Humic_Acid</v>
      </c>
      <c r="F32" s="142" t="str">
        <f t="shared" si="3"/>
        <v>G5a_2Ah1b 114.5-115_base_soluble</v>
      </c>
      <c r="G32" s="142"/>
      <c r="H32" s="142" t="s">
        <v>917</v>
      </c>
      <c r="I32" s="142" t="s">
        <v>918</v>
      </c>
      <c r="J32" s="132" t="s">
        <v>925</v>
      </c>
      <c r="K32" s="142" t="s">
        <v>919</v>
      </c>
      <c r="L32" s="142" t="s">
        <v>299</v>
      </c>
      <c r="M32" s="133">
        <v>0</v>
      </c>
      <c r="N32" s="133">
        <v>1</v>
      </c>
      <c r="O32" s="144"/>
      <c r="P32" s="144"/>
      <c r="Q32" s="144"/>
      <c r="R32" s="144"/>
      <c r="S32" s="145"/>
      <c r="T32" s="145"/>
      <c r="U32" s="145"/>
      <c r="V32" s="144"/>
      <c r="W32" s="144"/>
      <c r="X32" s="144"/>
      <c r="Y32" s="144"/>
      <c r="Z32" s="144"/>
      <c r="AA32" s="144"/>
      <c r="AB32" s="144"/>
      <c r="AC32" s="144"/>
      <c r="AD32" s="146">
        <v>-25.1</v>
      </c>
      <c r="AE32" s="146" t="s">
        <v>899</v>
      </c>
      <c r="AH32" s="147"/>
      <c r="AI32" s="147"/>
      <c r="AJ32" s="147"/>
      <c r="AK32" s="147">
        <v>0.57799999999999996</v>
      </c>
      <c r="AL32" s="147" t="s">
        <v>847</v>
      </c>
      <c r="AM32" s="147"/>
      <c r="AN32" s="144"/>
      <c r="AO32" s="144"/>
      <c r="AP32" s="144"/>
      <c r="AQ32" s="144"/>
      <c r="AR32" s="144"/>
      <c r="AS32" s="144"/>
      <c r="AT32" s="144"/>
      <c r="AU32" s="144"/>
      <c r="AV32" s="147"/>
      <c r="AW32" s="147"/>
      <c r="AX32" s="147"/>
      <c r="AY32" s="147"/>
      <c r="AZ32" s="147"/>
      <c r="BA32" s="147"/>
      <c r="BB32" s="147"/>
      <c r="BC32" s="147"/>
      <c r="BD32" s="147"/>
      <c r="BE32" s="147"/>
      <c r="BF32" s="147"/>
      <c r="BG32" s="147"/>
      <c r="BH32" s="147"/>
      <c r="BI32" s="144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7"/>
    </row>
    <row r="33" spans="1:75" s="146" customFormat="1" ht="14.5" x14ac:dyDescent="0.35">
      <c r="A33" s="146" t="s">
        <v>816</v>
      </c>
      <c r="B33" s="142" t="s">
        <v>826</v>
      </c>
      <c r="C33" s="142" t="s">
        <v>832</v>
      </c>
      <c r="D33" s="142" t="s">
        <v>892</v>
      </c>
      <c r="E33" s="142" t="str">
        <f t="shared" si="2"/>
        <v>G5b_Ah - 14.5-15_Humic_Acid</v>
      </c>
      <c r="F33" s="142" t="str">
        <f t="shared" si="3"/>
        <v>G5b_Ah - 14.5-15_base_soluble</v>
      </c>
      <c r="G33" s="142"/>
      <c r="H33" s="142" t="s">
        <v>917</v>
      </c>
      <c r="I33" s="142" t="s">
        <v>918</v>
      </c>
      <c r="J33" s="132" t="s">
        <v>925</v>
      </c>
      <c r="K33" s="142" t="s">
        <v>919</v>
      </c>
      <c r="L33" s="142" t="s">
        <v>299</v>
      </c>
      <c r="M33" s="133">
        <v>0</v>
      </c>
      <c r="N33" s="133">
        <v>1</v>
      </c>
      <c r="O33" s="144"/>
      <c r="P33" s="144"/>
      <c r="Q33" s="144"/>
      <c r="R33" s="144"/>
      <c r="S33" s="145"/>
      <c r="T33" s="145"/>
      <c r="U33" s="145"/>
      <c r="V33" s="144"/>
      <c r="W33" s="144"/>
      <c r="X33" s="144"/>
      <c r="Y33" s="144"/>
      <c r="Z33" s="144"/>
      <c r="AA33" s="144"/>
      <c r="AB33" s="144"/>
      <c r="AC33" s="144"/>
      <c r="AD33" s="146">
        <v>-25.33</v>
      </c>
      <c r="AE33" s="146" t="s">
        <v>899</v>
      </c>
      <c r="AH33" s="147"/>
      <c r="AI33" s="147"/>
      <c r="AJ33" s="147"/>
      <c r="AK33" s="147">
        <v>0.92400000000000004</v>
      </c>
      <c r="AL33" s="147" t="s">
        <v>844</v>
      </c>
      <c r="AM33" s="147"/>
      <c r="AN33" s="144"/>
      <c r="AO33" s="144"/>
      <c r="AP33" s="144"/>
      <c r="AQ33" s="144"/>
      <c r="AR33" s="144"/>
      <c r="AS33" s="144"/>
      <c r="AT33" s="144"/>
      <c r="AU33" s="144"/>
      <c r="AV33" s="147"/>
      <c r="AW33" s="147"/>
      <c r="AX33" s="147"/>
      <c r="AY33" s="147"/>
      <c r="AZ33" s="147"/>
      <c r="BA33" s="147"/>
      <c r="BB33" s="147"/>
      <c r="BC33" s="147"/>
      <c r="BD33" s="147"/>
      <c r="BE33" s="147"/>
      <c r="BF33" s="147"/>
      <c r="BG33" s="147"/>
      <c r="BH33" s="147"/>
      <c r="BI33" s="144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7"/>
    </row>
    <row r="34" spans="1:75" s="146" customFormat="1" ht="14.5" x14ac:dyDescent="0.35">
      <c r="A34" s="146" t="s">
        <v>816</v>
      </c>
      <c r="B34" s="142" t="s">
        <v>826</v>
      </c>
      <c r="C34" s="142" t="s">
        <v>832</v>
      </c>
      <c r="D34" s="142" t="s">
        <v>893</v>
      </c>
      <c r="E34" s="142" t="str">
        <f t="shared" si="2"/>
        <v>G5b_Ah - 34.5-35_Humic_Acid</v>
      </c>
      <c r="F34" s="142" t="str">
        <f t="shared" si="3"/>
        <v>G5b_Ah - 34.5-35_base_soluble</v>
      </c>
      <c r="G34" s="142"/>
      <c r="H34" s="142" t="s">
        <v>917</v>
      </c>
      <c r="I34" s="142" t="s">
        <v>918</v>
      </c>
      <c r="J34" s="132" t="s">
        <v>925</v>
      </c>
      <c r="K34" s="142" t="s">
        <v>919</v>
      </c>
      <c r="L34" s="142" t="s">
        <v>299</v>
      </c>
      <c r="M34" s="133">
        <v>0</v>
      </c>
      <c r="N34" s="133">
        <v>1</v>
      </c>
      <c r="O34" s="144"/>
      <c r="P34" s="144"/>
      <c r="Q34" s="144"/>
      <c r="R34" s="144"/>
      <c r="S34" s="145"/>
      <c r="T34" s="145"/>
      <c r="U34" s="145"/>
      <c r="V34" s="144"/>
      <c r="W34" s="144"/>
      <c r="X34" s="144"/>
      <c r="Y34" s="144"/>
      <c r="Z34" s="144"/>
      <c r="AA34" s="144"/>
      <c r="AB34" s="144"/>
      <c r="AC34" s="144"/>
      <c r="AD34" s="146">
        <v>-25.45</v>
      </c>
      <c r="AE34" s="146" t="s">
        <v>899</v>
      </c>
      <c r="AH34" s="147"/>
      <c r="AI34" s="147"/>
      <c r="AJ34" s="147"/>
      <c r="AK34" s="147">
        <v>0.84</v>
      </c>
      <c r="AL34" s="147" t="s">
        <v>844</v>
      </c>
      <c r="AM34" s="147"/>
      <c r="AN34" s="144"/>
      <c r="AO34" s="144"/>
      <c r="AP34" s="144"/>
      <c r="AQ34" s="144"/>
      <c r="AR34" s="144"/>
      <c r="AS34" s="144"/>
      <c r="AT34" s="144"/>
      <c r="AU34" s="144"/>
      <c r="AV34" s="147"/>
      <c r="AW34" s="147"/>
      <c r="AX34" s="147"/>
      <c r="AY34" s="147"/>
      <c r="AZ34" s="147"/>
      <c r="BA34" s="147"/>
      <c r="BB34" s="147"/>
      <c r="BC34" s="147"/>
      <c r="BD34" s="147"/>
      <c r="BE34" s="147"/>
      <c r="BF34" s="147"/>
      <c r="BG34" s="147"/>
      <c r="BH34" s="147"/>
      <c r="BI34" s="144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7"/>
    </row>
    <row r="35" spans="1:75" s="146" customFormat="1" ht="14.5" x14ac:dyDescent="0.35">
      <c r="A35" s="146" t="s">
        <v>816</v>
      </c>
      <c r="B35" s="142" t="s">
        <v>826</v>
      </c>
      <c r="C35" s="142" t="s">
        <v>832</v>
      </c>
      <c r="D35" s="142" t="s">
        <v>894</v>
      </c>
      <c r="E35" s="142" t="str">
        <f t="shared" si="2"/>
        <v>G5b_Bw2 - 75-75.5_Humic_Acid</v>
      </c>
      <c r="F35" s="142" t="str">
        <f t="shared" si="3"/>
        <v>G5b_Bw2 - 75-75.5_base_soluble</v>
      </c>
      <c r="G35" s="142"/>
      <c r="H35" s="142" t="s">
        <v>917</v>
      </c>
      <c r="I35" s="142" t="s">
        <v>918</v>
      </c>
      <c r="J35" s="132" t="s">
        <v>925</v>
      </c>
      <c r="K35" s="142" t="s">
        <v>919</v>
      </c>
      <c r="L35" s="142" t="s">
        <v>299</v>
      </c>
      <c r="M35" s="133">
        <v>0</v>
      </c>
      <c r="N35" s="133">
        <v>1</v>
      </c>
      <c r="O35" s="144"/>
      <c r="P35" s="144"/>
      <c r="Q35" s="144"/>
      <c r="R35" s="144"/>
      <c r="S35" s="145"/>
      <c r="T35" s="145"/>
      <c r="U35" s="145"/>
      <c r="V35" s="144"/>
      <c r="W35" s="144"/>
      <c r="X35" s="144"/>
      <c r="Y35" s="144"/>
      <c r="Z35" s="144"/>
      <c r="AA35" s="144"/>
      <c r="AB35" s="144"/>
      <c r="AC35" s="144"/>
      <c r="AD35" s="146">
        <v>-25.51</v>
      </c>
      <c r="AE35" s="146" t="s">
        <v>899</v>
      </c>
      <c r="AH35" s="147"/>
      <c r="AI35" s="147"/>
      <c r="AJ35" s="147"/>
      <c r="AK35" s="147">
        <v>0.64599999999999991</v>
      </c>
      <c r="AL35" s="147" t="s">
        <v>847</v>
      </c>
      <c r="AM35" s="147"/>
      <c r="AN35" s="144"/>
      <c r="AO35" s="144"/>
      <c r="AP35" s="144"/>
      <c r="AQ35" s="144"/>
      <c r="AR35" s="144"/>
      <c r="AS35" s="144"/>
      <c r="AT35" s="144"/>
      <c r="AU35" s="144"/>
      <c r="AV35" s="147"/>
      <c r="AW35" s="147"/>
      <c r="AX35" s="147"/>
      <c r="AY35" s="147"/>
      <c r="AZ35" s="147"/>
      <c r="BA35" s="147"/>
      <c r="BB35" s="147"/>
      <c r="BC35" s="147"/>
      <c r="BD35" s="147"/>
      <c r="BE35" s="147"/>
      <c r="BF35" s="147"/>
      <c r="BG35" s="147"/>
      <c r="BH35" s="147"/>
      <c r="BI35" s="144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7"/>
    </row>
    <row r="36" spans="1:75" s="146" customFormat="1" ht="14.5" x14ac:dyDescent="0.35">
      <c r="A36" s="146" t="s">
        <v>816</v>
      </c>
      <c r="B36" s="142" t="s">
        <v>826</v>
      </c>
      <c r="C36" s="142" t="s">
        <v>832</v>
      </c>
      <c r="D36" s="142" t="s">
        <v>895</v>
      </c>
      <c r="E36" s="142" t="str">
        <f t="shared" si="2"/>
        <v>G5b_2Ah1b - 124.5-124_Humic_Acid</v>
      </c>
      <c r="F36" s="142" t="str">
        <f t="shared" si="3"/>
        <v>G5b_2Ah1b - 124.5-124_base_soluble</v>
      </c>
      <c r="G36" s="142"/>
      <c r="H36" s="142" t="s">
        <v>917</v>
      </c>
      <c r="I36" s="142" t="s">
        <v>918</v>
      </c>
      <c r="J36" s="132" t="s">
        <v>925</v>
      </c>
      <c r="K36" s="142" t="s">
        <v>919</v>
      </c>
      <c r="L36" s="142" t="s">
        <v>299</v>
      </c>
      <c r="M36" s="133">
        <v>0</v>
      </c>
      <c r="N36" s="133">
        <v>1</v>
      </c>
      <c r="O36" s="144"/>
      <c r="P36" s="144"/>
      <c r="Q36" s="144"/>
      <c r="R36" s="144"/>
      <c r="S36" s="145"/>
      <c r="T36" s="145"/>
      <c r="U36" s="145"/>
      <c r="V36" s="144"/>
      <c r="W36" s="144"/>
      <c r="X36" s="144"/>
      <c r="Y36" s="144"/>
      <c r="Z36" s="144"/>
      <c r="AA36" s="144"/>
      <c r="AB36" s="144"/>
      <c r="AC36" s="144"/>
      <c r="AD36" s="146">
        <v>-24.91</v>
      </c>
      <c r="AE36" s="146" t="s">
        <v>899</v>
      </c>
      <c r="AH36" s="147"/>
      <c r="AI36" s="147"/>
      <c r="AJ36" s="147"/>
      <c r="AK36" s="147">
        <v>0.48700000000000004</v>
      </c>
      <c r="AL36" s="147" t="s">
        <v>873</v>
      </c>
      <c r="AM36" s="147"/>
      <c r="AN36" s="144"/>
      <c r="AO36" s="144"/>
      <c r="AP36" s="144"/>
      <c r="AQ36" s="144"/>
      <c r="AR36" s="144"/>
      <c r="AS36" s="144"/>
      <c r="AT36" s="144"/>
      <c r="AU36" s="144"/>
      <c r="AV36" s="147"/>
      <c r="AW36" s="147"/>
      <c r="AX36" s="147"/>
      <c r="AY36" s="147"/>
      <c r="AZ36" s="147"/>
      <c r="BA36" s="147"/>
      <c r="BB36" s="147"/>
      <c r="BC36" s="147"/>
      <c r="BD36" s="147"/>
      <c r="BE36" s="147"/>
      <c r="BF36" s="147"/>
      <c r="BG36" s="147"/>
      <c r="BH36" s="147"/>
      <c r="BI36" s="144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7"/>
    </row>
    <row r="37" spans="1:75" s="146" customFormat="1" ht="14.5" x14ac:dyDescent="0.35">
      <c r="A37" s="146" t="s">
        <v>816</v>
      </c>
      <c r="B37" s="142" t="s">
        <v>826</v>
      </c>
      <c r="C37" s="142" t="s">
        <v>833</v>
      </c>
      <c r="D37" s="142" t="s">
        <v>896</v>
      </c>
      <c r="E37" s="142" t="str">
        <f t="shared" si="2"/>
        <v>G7_Ah1 - 10-10,5_Humic_Acid</v>
      </c>
      <c r="F37" s="142" t="str">
        <f t="shared" si="3"/>
        <v>G7_Ah1 - 10-10,5_base_soluble</v>
      </c>
      <c r="G37" s="142"/>
      <c r="H37" s="142" t="s">
        <v>917</v>
      </c>
      <c r="I37" s="142" t="s">
        <v>918</v>
      </c>
      <c r="J37" s="132" t="s">
        <v>925</v>
      </c>
      <c r="K37" s="142" t="s">
        <v>919</v>
      </c>
      <c r="L37" s="142" t="s">
        <v>299</v>
      </c>
      <c r="M37" s="133">
        <v>0</v>
      </c>
      <c r="N37" s="133">
        <v>1</v>
      </c>
      <c r="O37" s="144"/>
      <c r="P37" s="144"/>
      <c r="Q37" s="144"/>
      <c r="R37" s="144"/>
      <c r="S37" s="145"/>
      <c r="T37" s="145"/>
      <c r="U37" s="145"/>
      <c r="V37" s="144"/>
      <c r="W37" s="144"/>
      <c r="X37" s="144"/>
      <c r="Y37" s="144"/>
      <c r="Z37" s="144"/>
      <c r="AA37" s="144"/>
      <c r="AB37" s="144"/>
      <c r="AC37" s="144"/>
      <c r="AD37" s="146">
        <v>-25.24</v>
      </c>
      <c r="AE37" s="146" t="s">
        <v>899</v>
      </c>
      <c r="AF37" s="146">
        <v>28130</v>
      </c>
      <c r="AH37" s="147"/>
      <c r="AI37" s="147"/>
      <c r="AJ37" s="147"/>
      <c r="AK37" s="147">
        <v>0.98799999999999999</v>
      </c>
      <c r="AL37" s="147" t="s">
        <v>844</v>
      </c>
      <c r="AM37" s="147"/>
      <c r="AN37" s="144"/>
      <c r="AO37" s="144"/>
      <c r="AP37" s="144"/>
      <c r="AQ37" s="144"/>
      <c r="AR37" s="144"/>
      <c r="AS37" s="144"/>
      <c r="AT37" s="144"/>
      <c r="AU37" s="144"/>
      <c r="AV37" s="147"/>
      <c r="AW37" s="147"/>
      <c r="AX37" s="147"/>
      <c r="AY37" s="147"/>
      <c r="AZ37" s="147"/>
      <c r="BA37" s="147"/>
      <c r="BB37" s="147"/>
      <c r="BC37" s="147"/>
      <c r="BD37" s="147"/>
      <c r="BE37" s="147"/>
      <c r="BF37" s="147"/>
      <c r="BG37" s="147"/>
      <c r="BH37" s="147"/>
      <c r="BI37" s="144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7"/>
    </row>
    <row r="38" spans="1:75" s="146" customFormat="1" ht="14.5" x14ac:dyDescent="0.35">
      <c r="A38" s="146" t="s">
        <v>816</v>
      </c>
      <c r="B38" s="142" t="s">
        <v>826</v>
      </c>
      <c r="C38" s="142" t="s">
        <v>833</v>
      </c>
      <c r="D38" s="142" t="s">
        <v>897</v>
      </c>
      <c r="E38" s="142" t="str">
        <f t="shared" si="2"/>
        <v>G7_Ah2 - 46.5-47_Humic_Acid</v>
      </c>
      <c r="F38" s="142" t="str">
        <f t="shared" si="3"/>
        <v>G7_Ah2 - 46.5-47_base_soluble</v>
      </c>
      <c r="G38" s="142"/>
      <c r="H38" s="142" t="s">
        <v>917</v>
      </c>
      <c r="I38" s="142" t="s">
        <v>918</v>
      </c>
      <c r="J38" s="132" t="s">
        <v>925</v>
      </c>
      <c r="K38" s="142" t="s">
        <v>919</v>
      </c>
      <c r="L38" s="142" t="s">
        <v>299</v>
      </c>
      <c r="M38" s="133">
        <v>0</v>
      </c>
      <c r="N38" s="133">
        <v>1</v>
      </c>
      <c r="O38" s="144"/>
      <c r="P38" s="144"/>
      <c r="Q38" s="144"/>
      <c r="R38" s="144"/>
      <c r="S38" s="145"/>
      <c r="T38" s="145"/>
      <c r="U38" s="145"/>
      <c r="V38" s="144"/>
      <c r="W38" s="144"/>
      <c r="X38" s="144"/>
      <c r="Y38" s="144"/>
      <c r="Z38" s="144"/>
      <c r="AA38" s="144"/>
      <c r="AB38" s="144"/>
      <c r="AC38" s="144"/>
      <c r="AD38" s="146">
        <v>-25.22</v>
      </c>
      <c r="AE38" s="146" t="s">
        <v>899</v>
      </c>
      <c r="AF38" s="146">
        <v>28134</v>
      </c>
      <c r="AH38" s="147"/>
      <c r="AI38" s="147"/>
      <c r="AJ38" s="147"/>
      <c r="AK38" s="147">
        <v>0.83400000000000007</v>
      </c>
      <c r="AL38" s="147" t="s">
        <v>844</v>
      </c>
      <c r="AM38" s="147"/>
      <c r="AN38" s="144"/>
      <c r="AO38" s="144"/>
      <c r="AP38" s="144"/>
      <c r="AQ38" s="144"/>
      <c r="AR38" s="144"/>
      <c r="AS38" s="144"/>
      <c r="AT38" s="144"/>
      <c r="AU38" s="144"/>
      <c r="AV38" s="147"/>
      <c r="AW38" s="147"/>
      <c r="AX38" s="147"/>
      <c r="AY38" s="147"/>
      <c r="AZ38" s="147"/>
      <c r="BA38" s="147"/>
      <c r="BB38" s="147"/>
      <c r="BC38" s="147"/>
      <c r="BD38" s="147"/>
      <c r="BE38" s="147"/>
      <c r="BF38" s="147"/>
      <c r="BG38" s="147"/>
      <c r="BH38" s="147"/>
      <c r="BI38" s="144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7"/>
    </row>
    <row r="39" spans="1:75" s="146" customFormat="1" ht="14.5" x14ac:dyDescent="0.35">
      <c r="A39" s="146" t="s">
        <v>816</v>
      </c>
      <c r="B39" s="142" t="s">
        <v>826</v>
      </c>
      <c r="C39" s="142" t="s">
        <v>833</v>
      </c>
      <c r="D39" s="142" t="s">
        <v>898</v>
      </c>
      <c r="E39" s="142" t="str">
        <f t="shared" si="2"/>
        <v>G7_2Ahb - 89.5-90_Humic_Acid</v>
      </c>
      <c r="F39" s="142" t="str">
        <f t="shared" si="3"/>
        <v>G7_2Ahb - 89.5-90_base_soluble</v>
      </c>
      <c r="G39" s="142"/>
      <c r="H39" s="142" t="s">
        <v>917</v>
      </c>
      <c r="I39" s="142" t="s">
        <v>918</v>
      </c>
      <c r="J39" s="132" t="s">
        <v>925</v>
      </c>
      <c r="K39" s="142" t="s">
        <v>919</v>
      </c>
      <c r="L39" s="142" t="s">
        <v>299</v>
      </c>
      <c r="M39" s="133">
        <v>0</v>
      </c>
      <c r="N39" s="133">
        <v>1</v>
      </c>
      <c r="O39" s="144"/>
      <c r="P39" s="144"/>
      <c r="Q39" s="144"/>
      <c r="R39" s="144"/>
      <c r="S39" s="145"/>
      <c r="T39" s="145"/>
      <c r="U39" s="145"/>
      <c r="V39" s="144"/>
      <c r="W39" s="144"/>
      <c r="X39" s="144"/>
      <c r="Y39" s="144"/>
      <c r="Z39" s="144"/>
      <c r="AA39" s="144"/>
      <c r="AB39" s="144"/>
      <c r="AC39" s="144"/>
      <c r="AD39" s="146">
        <v>-24.98</v>
      </c>
      <c r="AE39" s="146" t="s">
        <v>899</v>
      </c>
      <c r="AF39" s="146">
        <v>28126</v>
      </c>
      <c r="AH39" s="147"/>
      <c r="AI39" s="147"/>
      <c r="AJ39" s="147"/>
      <c r="AK39" s="147">
        <v>0.59399999999999997</v>
      </c>
      <c r="AL39" s="147" t="s">
        <v>847</v>
      </c>
      <c r="AM39" s="147"/>
      <c r="AN39" s="144"/>
      <c r="AO39" s="144"/>
      <c r="AP39" s="144"/>
      <c r="AQ39" s="144"/>
      <c r="AR39" s="144"/>
      <c r="AS39" s="144"/>
      <c r="AT39" s="144"/>
      <c r="AU39" s="144"/>
      <c r="AV39" s="147"/>
      <c r="AW39" s="147"/>
      <c r="AX39" s="147"/>
      <c r="AY39" s="147"/>
      <c r="AZ39" s="147"/>
      <c r="BA39" s="147"/>
      <c r="BB39" s="147"/>
      <c r="BC39" s="147"/>
      <c r="BD39" s="147"/>
      <c r="BE39" s="147"/>
      <c r="BF39" s="147"/>
      <c r="BG39" s="147"/>
      <c r="BH39" s="147"/>
      <c r="BI39" s="144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7"/>
    </row>
    <row r="40" spans="1:75" s="146" customFormat="1" ht="14.5" x14ac:dyDescent="0.35">
      <c r="A40" s="146" t="s">
        <v>816</v>
      </c>
      <c r="B40" s="142" t="s">
        <v>826</v>
      </c>
      <c r="C40" s="142" t="s">
        <v>827</v>
      </c>
      <c r="D40" s="142" t="s">
        <v>881</v>
      </c>
      <c r="E40" s="143" t="str">
        <f>D40&amp;"_Humin"</f>
        <v>A7A_Ah1 - 30-30.5_Humin</v>
      </c>
      <c r="F40" s="142" t="str">
        <f t="shared" ref="F40:F57" si="4">D40</f>
        <v>A7A_Ah1 - 30-30.5</v>
      </c>
      <c r="G40" s="142" t="s">
        <v>803</v>
      </c>
      <c r="H40" s="142" t="s">
        <v>917</v>
      </c>
      <c r="I40" s="142" t="s">
        <v>918</v>
      </c>
      <c r="J40" s="132" t="s">
        <v>925</v>
      </c>
      <c r="K40" s="142" t="s">
        <v>924</v>
      </c>
      <c r="L40" s="142" t="s">
        <v>299</v>
      </c>
      <c r="M40" s="133">
        <v>0</v>
      </c>
      <c r="N40" s="133">
        <v>1</v>
      </c>
      <c r="S40" s="148"/>
      <c r="T40" s="148"/>
      <c r="U40" s="148"/>
      <c r="AD40" s="146">
        <v>-25.95</v>
      </c>
      <c r="AE40" s="146" t="s">
        <v>899</v>
      </c>
      <c r="AH40" s="149"/>
      <c r="AI40" s="149"/>
      <c r="AJ40" s="149"/>
      <c r="AK40" s="149">
        <v>0.92799999999999994</v>
      </c>
      <c r="AL40" s="149" t="s">
        <v>844</v>
      </c>
      <c r="AM40" s="149"/>
    </row>
    <row r="41" spans="1:75" s="146" customFormat="1" ht="14.5" x14ac:dyDescent="0.35">
      <c r="A41" s="146" t="s">
        <v>816</v>
      </c>
      <c r="B41" s="142" t="s">
        <v>826</v>
      </c>
      <c r="C41" s="142" t="s">
        <v>827</v>
      </c>
      <c r="D41" s="142" t="s">
        <v>882</v>
      </c>
      <c r="E41" s="143" t="str">
        <f t="shared" ref="E41:E57" si="5">D41&amp;"_Humin"</f>
        <v>A7A_Ah2 - 64.5-65_Humin</v>
      </c>
      <c r="F41" s="142" t="str">
        <f t="shared" si="4"/>
        <v>A7A_Ah2 - 64.5-65</v>
      </c>
      <c r="G41" s="142" t="s">
        <v>803</v>
      </c>
      <c r="H41" s="142" t="s">
        <v>917</v>
      </c>
      <c r="I41" s="142" t="s">
        <v>918</v>
      </c>
      <c r="J41" s="132" t="s">
        <v>925</v>
      </c>
      <c r="K41" s="142" t="s">
        <v>924</v>
      </c>
      <c r="L41" s="142" t="s">
        <v>299</v>
      </c>
      <c r="M41" s="133">
        <v>0</v>
      </c>
      <c r="N41" s="133">
        <v>1</v>
      </c>
      <c r="S41" s="148"/>
      <c r="T41" s="148"/>
      <c r="U41" s="148"/>
      <c r="AD41" s="146">
        <v>-24.94</v>
      </c>
      <c r="AE41" s="146" t="s">
        <v>899</v>
      </c>
      <c r="AH41" s="149"/>
      <c r="AI41" s="149"/>
      <c r="AJ41" s="149"/>
      <c r="AK41" s="149">
        <v>0.82400000000000007</v>
      </c>
      <c r="AL41" s="149" t="s">
        <v>844</v>
      </c>
      <c r="AM41" s="149"/>
    </row>
    <row r="42" spans="1:75" s="146" customFormat="1" ht="14.5" x14ac:dyDescent="0.35">
      <c r="A42" s="146" t="s">
        <v>816</v>
      </c>
      <c r="B42" s="142" t="s">
        <v>826</v>
      </c>
      <c r="C42" s="142" t="s">
        <v>827</v>
      </c>
      <c r="D42" s="142" t="s">
        <v>883</v>
      </c>
      <c r="E42" s="143" t="str">
        <f t="shared" si="5"/>
        <v>A7A_2Ahb - 99.5-100_Humin</v>
      </c>
      <c r="F42" s="142" t="str">
        <f t="shared" si="4"/>
        <v>A7A_2Ahb - 99.5-100</v>
      </c>
      <c r="G42" s="142" t="s">
        <v>803</v>
      </c>
      <c r="H42" s="142" t="s">
        <v>917</v>
      </c>
      <c r="I42" s="142" t="s">
        <v>918</v>
      </c>
      <c r="J42" s="132" t="s">
        <v>925</v>
      </c>
      <c r="K42" s="142" t="s">
        <v>924</v>
      </c>
      <c r="L42" s="142" t="s">
        <v>299</v>
      </c>
      <c r="M42" s="133">
        <v>0</v>
      </c>
      <c r="N42" s="133">
        <v>1</v>
      </c>
      <c r="S42" s="148"/>
      <c r="T42" s="148"/>
      <c r="U42" s="148"/>
      <c r="AD42" s="146">
        <v>-24.56</v>
      </c>
      <c r="AE42" s="146" t="s">
        <v>899</v>
      </c>
      <c r="AH42" s="149"/>
      <c r="AI42" s="149"/>
      <c r="AJ42" s="149"/>
      <c r="AK42" s="149">
        <v>0.60899999999999999</v>
      </c>
      <c r="AL42" s="149" t="s">
        <v>847</v>
      </c>
      <c r="AM42" s="149"/>
    </row>
    <row r="43" spans="1:75" s="146" customFormat="1" ht="14.5" x14ac:dyDescent="0.35">
      <c r="A43" s="146" t="s">
        <v>816</v>
      </c>
      <c r="B43" s="142" t="s">
        <v>826</v>
      </c>
      <c r="C43" s="142" t="s">
        <v>829</v>
      </c>
      <c r="D43" s="142" t="s">
        <v>884</v>
      </c>
      <c r="E43" s="143" t="str">
        <f t="shared" si="5"/>
        <v>A7B_Ah1 - 15-15.5_Humin</v>
      </c>
      <c r="F43" s="142" t="str">
        <f t="shared" si="4"/>
        <v>A7B_Ah1 - 15-15.5</v>
      </c>
      <c r="G43" s="142" t="s">
        <v>803</v>
      </c>
      <c r="H43" s="142" t="s">
        <v>917</v>
      </c>
      <c r="I43" s="142" t="s">
        <v>918</v>
      </c>
      <c r="J43" s="132" t="s">
        <v>925</v>
      </c>
      <c r="K43" s="142" t="s">
        <v>924</v>
      </c>
      <c r="L43" s="142" t="s">
        <v>299</v>
      </c>
      <c r="M43" s="133">
        <v>0</v>
      </c>
      <c r="N43" s="133">
        <v>1</v>
      </c>
      <c r="S43" s="148"/>
      <c r="T43" s="148"/>
      <c r="U43" s="148"/>
      <c r="AD43" s="146">
        <v>-25.02</v>
      </c>
      <c r="AE43" s="146" t="s">
        <v>899</v>
      </c>
      <c r="AH43" s="149"/>
      <c r="AI43" s="149"/>
      <c r="AJ43" s="149"/>
      <c r="AK43" s="149">
        <v>0.95599999999999996</v>
      </c>
      <c r="AL43" s="149" t="s">
        <v>844</v>
      </c>
      <c r="AM43" s="149"/>
    </row>
    <row r="44" spans="1:75" s="146" customFormat="1" ht="14.5" x14ac:dyDescent="0.35">
      <c r="A44" s="146" t="s">
        <v>816</v>
      </c>
      <c r="B44" s="142" t="s">
        <v>826</v>
      </c>
      <c r="C44" s="142" t="s">
        <v>829</v>
      </c>
      <c r="D44" s="142" t="s">
        <v>885</v>
      </c>
      <c r="E44" s="143" t="str">
        <f t="shared" si="5"/>
        <v>A7B_Ah2 - 54.5-55_Humin</v>
      </c>
      <c r="F44" s="142" t="str">
        <f t="shared" si="4"/>
        <v>A7B_Ah2 - 54.5-55</v>
      </c>
      <c r="G44" s="142" t="s">
        <v>803</v>
      </c>
      <c r="H44" s="142" t="s">
        <v>917</v>
      </c>
      <c r="I44" s="142" t="s">
        <v>918</v>
      </c>
      <c r="J44" s="132" t="s">
        <v>925</v>
      </c>
      <c r="K44" s="142" t="s">
        <v>924</v>
      </c>
      <c r="L44" s="142" t="s">
        <v>299</v>
      </c>
      <c r="M44" s="133">
        <v>0</v>
      </c>
      <c r="N44" s="133">
        <v>1</v>
      </c>
      <c r="S44" s="148"/>
      <c r="T44" s="148"/>
      <c r="U44" s="148"/>
      <c r="AD44" s="146">
        <v>-25.6</v>
      </c>
      <c r="AE44" s="146" t="s">
        <v>899</v>
      </c>
      <c r="AH44" s="149"/>
      <c r="AI44" s="149"/>
      <c r="AJ44" s="149"/>
      <c r="AK44" s="149">
        <v>0.745</v>
      </c>
      <c r="AL44" s="149" t="s">
        <v>847</v>
      </c>
      <c r="AM44" s="149"/>
    </row>
    <row r="45" spans="1:75" s="146" customFormat="1" ht="14.5" x14ac:dyDescent="0.35">
      <c r="A45" s="146" t="s">
        <v>816</v>
      </c>
      <c r="B45" s="142" t="s">
        <v>826</v>
      </c>
      <c r="C45" s="142" t="s">
        <v>829</v>
      </c>
      <c r="D45" s="142" t="s">
        <v>886</v>
      </c>
      <c r="E45" s="143" t="str">
        <f t="shared" si="5"/>
        <v>A7B_2Ahb - 85-85.5_Humin</v>
      </c>
      <c r="F45" s="142" t="str">
        <f t="shared" si="4"/>
        <v>A7B_2Ahb - 85-85.5</v>
      </c>
      <c r="G45" s="142" t="s">
        <v>803</v>
      </c>
      <c r="H45" s="142" t="s">
        <v>917</v>
      </c>
      <c r="I45" s="142" t="s">
        <v>918</v>
      </c>
      <c r="J45" s="132" t="s">
        <v>925</v>
      </c>
      <c r="K45" s="142" t="s">
        <v>924</v>
      </c>
      <c r="L45" s="142" t="s">
        <v>299</v>
      </c>
      <c r="M45" s="133">
        <v>0</v>
      </c>
      <c r="N45" s="133">
        <v>1</v>
      </c>
      <c r="S45" s="148"/>
      <c r="T45" s="148"/>
      <c r="U45" s="148"/>
      <c r="AD45" s="146">
        <v>-24.95</v>
      </c>
      <c r="AE45" s="146" t="s">
        <v>899</v>
      </c>
      <c r="AH45" s="149"/>
      <c r="AI45" s="149"/>
      <c r="AJ45" s="149"/>
      <c r="AK45" s="149">
        <v>0.64500000000000002</v>
      </c>
      <c r="AL45" s="149" t="s">
        <v>847</v>
      </c>
      <c r="AM45" s="149"/>
    </row>
    <row r="46" spans="1:75" s="146" customFormat="1" ht="14.5" x14ac:dyDescent="0.35">
      <c r="A46" s="146" t="s">
        <v>816</v>
      </c>
      <c r="B46" s="142" t="s">
        <v>826</v>
      </c>
      <c r="C46" s="142" t="s">
        <v>831</v>
      </c>
      <c r="D46" s="142" t="s">
        <v>887</v>
      </c>
      <c r="E46" s="143" t="str">
        <f t="shared" si="5"/>
        <v>G5a_F - 14.5-15_Humin</v>
      </c>
      <c r="F46" s="142" t="str">
        <f t="shared" si="4"/>
        <v>G5a_F - 14.5-15</v>
      </c>
      <c r="G46" s="142" t="s">
        <v>803</v>
      </c>
      <c r="H46" s="142" t="s">
        <v>917</v>
      </c>
      <c r="I46" s="142" t="s">
        <v>918</v>
      </c>
      <c r="J46" s="132" t="s">
        <v>925</v>
      </c>
      <c r="K46" s="142" t="s">
        <v>924</v>
      </c>
      <c r="L46" s="142" t="s">
        <v>299</v>
      </c>
      <c r="M46" s="133">
        <v>0</v>
      </c>
      <c r="N46" s="133">
        <v>1</v>
      </c>
      <c r="S46" s="148"/>
      <c r="T46" s="148"/>
      <c r="U46" s="148"/>
      <c r="AD46" s="146">
        <v>-28.83</v>
      </c>
      <c r="AE46" s="146" t="s">
        <v>899</v>
      </c>
      <c r="AH46" s="149"/>
      <c r="AI46" s="149"/>
      <c r="AJ46" s="149"/>
      <c r="AK46" s="149">
        <v>1.085</v>
      </c>
      <c r="AL46" s="149" t="s">
        <v>858</v>
      </c>
      <c r="AM46" s="149"/>
    </row>
    <row r="47" spans="1:75" s="146" customFormat="1" ht="14.5" x14ac:dyDescent="0.35">
      <c r="A47" s="146" t="s">
        <v>816</v>
      </c>
      <c r="B47" s="142" t="s">
        <v>826</v>
      </c>
      <c r="C47" s="142" t="s">
        <v>831</v>
      </c>
      <c r="D47" s="142" t="s">
        <v>888</v>
      </c>
      <c r="E47" s="143" t="str">
        <f t="shared" si="5"/>
        <v>G5a_F - 34-34.5_Humin</v>
      </c>
      <c r="F47" s="142" t="str">
        <f t="shared" si="4"/>
        <v>G5a_F - 34-34.5</v>
      </c>
      <c r="G47" s="142" t="s">
        <v>803</v>
      </c>
      <c r="H47" s="142" t="s">
        <v>917</v>
      </c>
      <c r="I47" s="142" t="s">
        <v>918</v>
      </c>
      <c r="J47" s="132" t="s">
        <v>925</v>
      </c>
      <c r="K47" s="142" t="s">
        <v>924</v>
      </c>
      <c r="L47" s="142" t="s">
        <v>299</v>
      </c>
      <c r="M47" s="133">
        <v>0</v>
      </c>
      <c r="N47" s="133">
        <v>1</v>
      </c>
      <c r="S47" s="148"/>
      <c r="T47" s="148"/>
      <c r="U47" s="148"/>
      <c r="AD47" s="146">
        <v>-26.93</v>
      </c>
      <c r="AE47" s="146" t="s">
        <v>899</v>
      </c>
      <c r="AH47" s="149"/>
      <c r="AI47" s="149"/>
      <c r="AJ47" s="149"/>
      <c r="AK47" s="149">
        <v>1.028</v>
      </c>
      <c r="AL47" s="149" t="s">
        <v>844</v>
      </c>
      <c r="AM47" s="149"/>
    </row>
    <row r="48" spans="1:75" s="146" customFormat="1" ht="14.5" x14ac:dyDescent="0.35">
      <c r="A48" s="146" t="s">
        <v>816</v>
      </c>
      <c r="B48" s="142" t="s">
        <v>826</v>
      </c>
      <c r="C48" s="142" t="s">
        <v>831</v>
      </c>
      <c r="D48" s="142" t="s">
        <v>889</v>
      </c>
      <c r="E48" s="143" t="str">
        <f t="shared" si="5"/>
        <v>G5a_Ah 45-45.5_Humin</v>
      </c>
      <c r="F48" s="142" t="str">
        <f t="shared" si="4"/>
        <v>G5a_Ah 45-45.5</v>
      </c>
      <c r="G48" s="142" t="s">
        <v>803</v>
      </c>
      <c r="H48" s="142" t="s">
        <v>917</v>
      </c>
      <c r="I48" s="142" t="s">
        <v>918</v>
      </c>
      <c r="J48" s="132" t="s">
        <v>925</v>
      </c>
      <c r="K48" s="142" t="s">
        <v>924</v>
      </c>
      <c r="L48" s="142" t="s">
        <v>299</v>
      </c>
      <c r="M48" s="133">
        <v>0</v>
      </c>
      <c r="N48" s="133">
        <v>1</v>
      </c>
      <c r="S48" s="148"/>
      <c r="T48" s="148"/>
      <c r="U48" s="148"/>
      <c r="AD48" s="146">
        <v>-25.93</v>
      </c>
      <c r="AE48" s="146" t="s">
        <v>899</v>
      </c>
      <c r="AH48" s="149"/>
      <c r="AI48" s="149"/>
      <c r="AJ48" s="149"/>
      <c r="AK48" s="149">
        <v>0.90300000000000002</v>
      </c>
      <c r="AL48" s="149" t="s">
        <v>844</v>
      </c>
      <c r="AM48" s="149"/>
    </row>
    <row r="49" spans="1:75" s="146" customFormat="1" ht="14.5" x14ac:dyDescent="0.35">
      <c r="A49" s="146" t="s">
        <v>816</v>
      </c>
      <c r="B49" s="142" t="s">
        <v>826</v>
      </c>
      <c r="C49" s="142" t="s">
        <v>831</v>
      </c>
      <c r="D49" s="142" t="s">
        <v>890</v>
      </c>
      <c r="E49" s="143" t="str">
        <f t="shared" si="5"/>
        <v>G5a_Bw 84.5 - 85_Humin</v>
      </c>
      <c r="F49" s="142" t="str">
        <f t="shared" si="4"/>
        <v>G5a_Bw 84.5 - 85</v>
      </c>
      <c r="G49" s="142" t="s">
        <v>803</v>
      </c>
      <c r="H49" s="142" t="s">
        <v>917</v>
      </c>
      <c r="I49" s="142" t="s">
        <v>918</v>
      </c>
      <c r="J49" s="132" t="s">
        <v>925</v>
      </c>
      <c r="K49" s="142" t="s">
        <v>924</v>
      </c>
      <c r="L49" s="142" t="s">
        <v>299</v>
      </c>
      <c r="M49" s="133">
        <v>0</v>
      </c>
      <c r="N49" s="133">
        <v>1</v>
      </c>
      <c r="S49" s="148"/>
      <c r="T49" s="148"/>
      <c r="U49" s="148"/>
      <c r="AD49" s="146">
        <v>-26.56</v>
      </c>
      <c r="AE49" s="146" t="s">
        <v>899</v>
      </c>
      <c r="AH49" s="149"/>
      <c r="AI49" s="149"/>
      <c r="AJ49" s="149"/>
      <c r="AK49" s="149">
        <v>0.77400000000000002</v>
      </c>
      <c r="AL49" s="149" t="s">
        <v>847</v>
      </c>
      <c r="AM49" s="149"/>
    </row>
    <row r="50" spans="1:75" s="146" customFormat="1" ht="14.5" x14ac:dyDescent="0.35">
      <c r="A50" s="146" t="s">
        <v>816</v>
      </c>
      <c r="B50" s="142" t="s">
        <v>826</v>
      </c>
      <c r="C50" s="142" t="s">
        <v>831</v>
      </c>
      <c r="D50" s="142" t="s">
        <v>891</v>
      </c>
      <c r="E50" s="143" t="str">
        <f t="shared" si="5"/>
        <v>G5a_2Ah1b 114.5-115_Humin</v>
      </c>
      <c r="F50" s="142" t="str">
        <f t="shared" si="4"/>
        <v>G5a_2Ah1b 114.5-115</v>
      </c>
      <c r="G50" s="142" t="s">
        <v>803</v>
      </c>
      <c r="H50" s="142" t="s">
        <v>917</v>
      </c>
      <c r="I50" s="142" t="s">
        <v>918</v>
      </c>
      <c r="J50" s="132" t="s">
        <v>925</v>
      </c>
      <c r="K50" s="142" t="s">
        <v>924</v>
      </c>
      <c r="L50" s="142" t="s">
        <v>299</v>
      </c>
      <c r="M50" s="133">
        <v>0</v>
      </c>
      <c r="N50" s="133">
        <v>1</v>
      </c>
      <c r="S50" s="148"/>
      <c r="T50" s="148"/>
      <c r="U50" s="148"/>
      <c r="AD50" s="146">
        <v>-26.13</v>
      </c>
      <c r="AE50" s="146" t="s">
        <v>899</v>
      </c>
      <c r="AH50" s="149"/>
      <c r="AI50" s="149"/>
      <c r="AJ50" s="149"/>
      <c r="AK50" s="149">
        <v>0.65400000000000003</v>
      </c>
      <c r="AL50" s="149" t="s">
        <v>847</v>
      </c>
      <c r="AM50" s="149"/>
    </row>
    <row r="51" spans="1:75" s="146" customFormat="1" ht="14.5" x14ac:dyDescent="0.35">
      <c r="A51" s="146" t="s">
        <v>816</v>
      </c>
      <c r="B51" s="142" t="s">
        <v>826</v>
      </c>
      <c r="C51" s="142" t="s">
        <v>832</v>
      </c>
      <c r="D51" s="142" t="s">
        <v>892</v>
      </c>
      <c r="E51" s="143" t="str">
        <f t="shared" si="5"/>
        <v>G5b_Ah - 14.5-15_Humin</v>
      </c>
      <c r="F51" s="142" t="str">
        <f t="shared" si="4"/>
        <v>G5b_Ah - 14.5-15</v>
      </c>
      <c r="G51" s="142" t="s">
        <v>803</v>
      </c>
      <c r="H51" s="142" t="s">
        <v>917</v>
      </c>
      <c r="I51" s="142" t="s">
        <v>918</v>
      </c>
      <c r="J51" s="132" t="s">
        <v>925</v>
      </c>
      <c r="K51" s="142" t="s">
        <v>924</v>
      </c>
      <c r="L51" s="142" t="s">
        <v>299</v>
      </c>
      <c r="M51" s="133">
        <v>0</v>
      </c>
      <c r="N51" s="133">
        <v>1</v>
      </c>
      <c r="S51" s="148"/>
      <c r="T51" s="148"/>
      <c r="U51" s="148"/>
      <c r="AD51" s="146">
        <v>-25.69</v>
      </c>
      <c r="AE51" s="146" t="s">
        <v>899</v>
      </c>
      <c r="AH51" s="149"/>
      <c r="AI51" s="149"/>
      <c r="AJ51" s="149"/>
      <c r="AK51" s="149">
        <v>0.94299999999999995</v>
      </c>
      <c r="AL51" s="149" t="s">
        <v>844</v>
      </c>
      <c r="AM51" s="149"/>
    </row>
    <row r="52" spans="1:75" s="146" customFormat="1" ht="14.5" x14ac:dyDescent="0.35">
      <c r="A52" s="146" t="s">
        <v>816</v>
      </c>
      <c r="B52" s="142" t="s">
        <v>826</v>
      </c>
      <c r="C52" s="142" t="s">
        <v>832</v>
      </c>
      <c r="D52" s="142" t="s">
        <v>893</v>
      </c>
      <c r="E52" s="143" t="str">
        <f t="shared" si="5"/>
        <v>G5b_Ah - 34.5-35_Humin</v>
      </c>
      <c r="F52" s="142" t="str">
        <f t="shared" si="4"/>
        <v>G5b_Ah - 34.5-35</v>
      </c>
      <c r="G52" s="142" t="s">
        <v>803</v>
      </c>
      <c r="H52" s="142" t="s">
        <v>917</v>
      </c>
      <c r="I52" s="142" t="s">
        <v>918</v>
      </c>
      <c r="J52" s="132" t="s">
        <v>925</v>
      </c>
      <c r="K52" s="142" t="s">
        <v>924</v>
      </c>
      <c r="L52" s="142" t="s">
        <v>299</v>
      </c>
      <c r="M52" s="133">
        <v>0</v>
      </c>
      <c r="N52" s="133">
        <v>1</v>
      </c>
      <c r="S52" s="148"/>
      <c r="T52" s="148"/>
      <c r="U52" s="148"/>
      <c r="AD52" s="146">
        <v>-26.08</v>
      </c>
      <c r="AE52" s="146" t="s">
        <v>899</v>
      </c>
      <c r="AH52" s="149"/>
      <c r="AI52" s="149"/>
      <c r="AJ52" s="149"/>
      <c r="AK52" s="149">
        <v>0.84900000000000009</v>
      </c>
      <c r="AL52" s="149" t="s">
        <v>844</v>
      </c>
      <c r="AM52" s="149"/>
    </row>
    <row r="53" spans="1:75" s="146" customFormat="1" ht="14.5" x14ac:dyDescent="0.35">
      <c r="A53" s="146" t="s">
        <v>816</v>
      </c>
      <c r="B53" s="142" t="s">
        <v>826</v>
      </c>
      <c r="C53" s="142" t="s">
        <v>832</v>
      </c>
      <c r="D53" s="142" t="s">
        <v>894</v>
      </c>
      <c r="E53" s="143" t="str">
        <f t="shared" si="5"/>
        <v>G5b_Bw2 - 75-75.5_Humin</v>
      </c>
      <c r="F53" s="142" t="str">
        <f t="shared" si="4"/>
        <v>G5b_Bw2 - 75-75.5</v>
      </c>
      <c r="G53" s="142" t="s">
        <v>803</v>
      </c>
      <c r="H53" s="142" t="s">
        <v>917</v>
      </c>
      <c r="I53" s="142" t="s">
        <v>918</v>
      </c>
      <c r="J53" s="132" t="s">
        <v>925</v>
      </c>
      <c r="K53" s="142" t="s">
        <v>924</v>
      </c>
      <c r="L53" s="142" t="s">
        <v>299</v>
      </c>
      <c r="M53" s="133">
        <v>0</v>
      </c>
      <c r="N53" s="133">
        <v>1</v>
      </c>
      <c r="S53" s="148"/>
      <c r="T53" s="148"/>
      <c r="U53" s="148"/>
      <c r="AD53" s="146">
        <v>-26.09</v>
      </c>
      <c r="AE53" s="146" t="s">
        <v>899</v>
      </c>
      <c r="AH53" s="149"/>
      <c r="AI53" s="149"/>
      <c r="AJ53" s="149"/>
      <c r="AK53" s="149">
        <v>0.71799999999999997</v>
      </c>
      <c r="AL53" s="149" t="s">
        <v>847</v>
      </c>
      <c r="AM53" s="149"/>
    </row>
    <row r="54" spans="1:75" s="146" customFormat="1" ht="14.5" x14ac:dyDescent="0.35">
      <c r="A54" s="146" t="s">
        <v>816</v>
      </c>
      <c r="B54" s="142" t="s">
        <v>826</v>
      </c>
      <c r="C54" s="142" t="s">
        <v>832</v>
      </c>
      <c r="D54" s="142" t="s">
        <v>895</v>
      </c>
      <c r="E54" s="143" t="str">
        <f t="shared" si="5"/>
        <v>G5b_2Ah1b - 124.5-124_Humin</v>
      </c>
      <c r="F54" s="142" t="str">
        <f t="shared" si="4"/>
        <v>G5b_2Ah1b - 124.5-124</v>
      </c>
      <c r="G54" s="142" t="s">
        <v>803</v>
      </c>
      <c r="H54" s="142" t="s">
        <v>917</v>
      </c>
      <c r="I54" s="142" t="s">
        <v>918</v>
      </c>
      <c r="J54" s="132" t="s">
        <v>925</v>
      </c>
      <c r="K54" s="142" t="s">
        <v>924</v>
      </c>
      <c r="L54" s="142" t="s">
        <v>299</v>
      </c>
      <c r="M54" s="133">
        <v>0</v>
      </c>
      <c r="N54" s="133">
        <v>1</v>
      </c>
      <c r="S54" s="148"/>
      <c r="T54" s="148"/>
      <c r="U54" s="148"/>
      <c r="AD54" s="146">
        <v>-25.16</v>
      </c>
      <c r="AE54" s="146" t="s">
        <v>899</v>
      </c>
      <c r="AH54" s="149"/>
      <c r="AI54" s="149"/>
      <c r="AJ54" s="149"/>
      <c r="AK54" s="149">
        <v>0.53700000000000003</v>
      </c>
      <c r="AL54" s="149" t="s">
        <v>847</v>
      </c>
      <c r="AM54" s="149"/>
    </row>
    <row r="55" spans="1:75" s="146" customFormat="1" ht="14.5" x14ac:dyDescent="0.35">
      <c r="A55" s="146" t="s">
        <v>816</v>
      </c>
      <c r="B55" s="142" t="s">
        <v>826</v>
      </c>
      <c r="C55" s="142" t="s">
        <v>833</v>
      </c>
      <c r="D55" s="142" t="s">
        <v>896</v>
      </c>
      <c r="E55" s="143" t="str">
        <f t="shared" si="5"/>
        <v>G7_Ah1 - 10-10,5_Humin</v>
      </c>
      <c r="F55" s="142" t="str">
        <f t="shared" si="4"/>
        <v>G7_Ah1 - 10-10,5</v>
      </c>
      <c r="G55" s="142" t="s">
        <v>803</v>
      </c>
      <c r="H55" s="142" t="s">
        <v>917</v>
      </c>
      <c r="I55" s="142" t="s">
        <v>918</v>
      </c>
      <c r="J55" s="132" t="s">
        <v>925</v>
      </c>
      <c r="K55" s="142" t="s">
        <v>924</v>
      </c>
      <c r="L55" s="142" t="s">
        <v>299</v>
      </c>
      <c r="M55" s="133">
        <v>0</v>
      </c>
      <c r="N55" s="133">
        <v>1</v>
      </c>
      <c r="S55" s="148"/>
      <c r="T55" s="148"/>
      <c r="U55" s="148"/>
      <c r="AD55" s="146">
        <v>-25.67</v>
      </c>
      <c r="AE55" s="146" t="s">
        <v>899</v>
      </c>
      <c r="AH55" s="149"/>
      <c r="AI55" s="149"/>
      <c r="AJ55" s="149"/>
      <c r="AK55" s="149">
        <v>0.98799999999999999</v>
      </c>
      <c r="AL55" s="149" t="s">
        <v>844</v>
      </c>
      <c r="AM55" s="149"/>
      <c r="AV55" s="147"/>
      <c r="AW55" s="147"/>
      <c r="AX55" s="147"/>
      <c r="AY55" s="147"/>
      <c r="AZ55" s="147"/>
      <c r="BA55" s="147"/>
      <c r="BB55" s="147"/>
      <c r="BC55" s="147"/>
      <c r="BD55" s="147"/>
      <c r="BE55" s="147"/>
      <c r="BF55" s="147"/>
      <c r="BG55" s="147"/>
      <c r="BH55" s="147"/>
      <c r="BW55" s="147"/>
    </row>
    <row r="56" spans="1:75" s="146" customFormat="1" ht="14.5" x14ac:dyDescent="0.35">
      <c r="A56" s="146" t="s">
        <v>816</v>
      </c>
      <c r="B56" s="142" t="s">
        <v>826</v>
      </c>
      <c r="C56" s="142" t="s">
        <v>833</v>
      </c>
      <c r="D56" s="142" t="s">
        <v>897</v>
      </c>
      <c r="E56" s="143" t="str">
        <f t="shared" si="5"/>
        <v>G7_Ah2 - 46.5-47_Humin</v>
      </c>
      <c r="F56" s="142" t="str">
        <f t="shared" si="4"/>
        <v>G7_Ah2 - 46.5-47</v>
      </c>
      <c r="G56" s="142" t="s">
        <v>803</v>
      </c>
      <c r="H56" s="142" t="s">
        <v>917</v>
      </c>
      <c r="I56" s="142" t="s">
        <v>918</v>
      </c>
      <c r="J56" s="132" t="s">
        <v>925</v>
      </c>
      <c r="K56" s="142" t="s">
        <v>924</v>
      </c>
      <c r="L56" s="142" t="s">
        <v>299</v>
      </c>
      <c r="M56" s="133">
        <v>0</v>
      </c>
      <c r="N56" s="133">
        <v>1</v>
      </c>
      <c r="S56" s="148"/>
      <c r="T56" s="148"/>
      <c r="U56" s="148"/>
      <c r="AD56" s="146">
        <v>-25.66</v>
      </c>
      <c r="AE56" s="146" t="s">
        <v>899</v>
      </c>
      <c r="AH56" s="149"/>
      <c r="AI56" s="149"/>
      <c r="AJ56" s="149"/>
      <c r="AK56" s="149">
        <v>0.83400000000000007</v>
      </c>
      <c r="AL56" s="149" t="s">
        <v>844</v>
      </c>
      <c r="AM56" s="149"/>
      <c r="AV56" s="147"/>
      <c r="AW56" s="147"/>
      <c r="AX56" s="147"/>
      <c r="AY56" s="147"/>
      <c r="AZ56" s="147"/>
      <c r="BA56" s="147"/>
      <c r="BB56" s="147"/>
      <c r="BC56" s="147"/>
      <c r="BD56" s="147"/>
      <c r="BE56" s="147"/>
      <c r="BF56" s="147"/>
      <c r="BG56" s="147"/>
      <c r="BH56" s="147"/>
      <c r="BW56" s="147"/>
    </row>
    <row r="57" spans="1:75" s="146" customFormat="1" ht="14.5" x14ac:dyDescent="0.35">
      <c r="A57" s="146" t="s">
        <v>816</v>
      </c>
      <c r="B57" s="142" t="s">
        <v>826</v>
      </c>
      <c r="C57" s="142" t="s">
        <v>833</v>
      </c>
      <c r="D57" s="142" t="s">
        <v>898</v>
      </c>
      <c r="E57" s="143" t="str">
        <f t="shared" si="5"/>
        <v>G7_2Ahb - 89.5-90_Humin</v>
      </c>
      <c r="F57" s="142" t="str">
        <f t="shared" si="4"/>
        <v>G7_2Ahb - 89.5-90</v>
      </c>
      <c r="G57" s="142" t="s">
        <v>803</v>
      </c>
      <c r="H57" s="142" t="s">
        <v>917</v>
      </c>
      <c r="I57" s="142" t="s">
        <v>918</v>
      </c>
      <c r="J57" s="132" t="s">
        <v>925</v>
      </c>
      <c r="K57" s="142" t="s">
        <v>924</v>
      </c>
      <c r="L57" s="142" t="s">
        <v>299</v>
      </c>
      <c r="M57" s="133">
        <v>0</v>
      </c>
      <c r="N57" s="133">
        <v>1</v>
      </c>
      <c r="S57" s="148"/>
      <c r="T57" s="148"/>
      <c r="U57" s="148"/>
      <c r="AD57" s="146">
        <v>-25.47</v>
      </c>
      <c r="AE57" s="146" t="s">
        <v>899</v>
      </c>
      <c r="AH57" s="149"/>
      <c r="AI57" s="149"/>
      <c r="AJ57" s="149"/>
      <c r="AK57" s="149">
        <v>0.59399999999999997</v>
      </c>
      <c r="AL57" s="149" t="s">
        <v>847</v>
      </c>
      <c r="AM57" s="149"/>
      <c r="AV57" s="147"/>
      <c r="AW57" s="147"/>
      <c r="AX57" s="147"/>
      <c r="AY57" s="147"/>
      <c r="AZ57" s="147"/>
      <c r="BA57" s="147"/>
      <c r="BB57" s="147"/>
      <c r="BC57" s="147"/>
      <c r="BD57" s="147"/>
      <c r="BE57" s="147"/>
      <c r="BF57" s="147"/>
      <c r="BG57" s="147"/>
      <c r="BH57" s="147"/>
      <c r="BW57" s="147"/>
    </row>
    <row r="58" spans="1:75" s="146" customFormat="1" ht="14.5" x14ac:dyDescent="0.35">
      <c r="A58" s="146" t="s">
        <v>816</v>
      </c>
      <c r="B58" s="142" t="s">
        <v>826</v>
      </c>
      <c r="C58" s="143" t="s">
        <v>834</v>
      </c>
      <c r="D58" s="143" t="s">
        <v>900</v>
      </c>
      <c r="E58" s="142" t="str">
        <f>D58&amp;"_Base_soluble"</f>
        <v>G8_146-147_Base_soluble</v>
      </c>
      <c r="F58" s="142" t="str">
        <f>D58</f>
        <v>G8_146-147</v>
      </c>
      <c r="G58" s="143"/>
      <c r="H58" s="142" t="s">
        <v>917</v>
      </c>
      <c r="I58" s="142" t="s">
        <v>918</v>
      </c>
      <c r="J58" s="132" t="s">
        <v>925</v>
      </c>
      <c r="K58" s="143" t="s">
        <v>919</v>
      </c>
      <c r="L58" s="142" t="s">
        <v>299</v>
      </c>
      <c r="M58" s="133">
        <v>0</v>
      </c>
      <c r="N58" s="133">
        <v>1</v>
      </c>
      <c r="S58" s="148"/>
      <c r="T58" s="148"/>
      <c r="U58" s="148"/>
      <c r="AH58" s="149"/>
      <c r="AI58" s="149"/>
      <c r="AJ58" s="149"/>
      <c r="AK58" s="149"/>
      <c r="AL58" s="149"/>
      <c r="AM58" s="149"/>
      <c r="AV58" s="147"/>
      <c r="AW58" s="147"/>
      <c r="AX58" s="147"/>
      <c r="AY58" s="147"/>
      <c r="AZ58" s="147"/>
      <c r="BA58" s="147"/>
      <c r="BB58" s="147"/>
      <c r="BC58" s="147"/>
      <c r="BD58" s="147"/>
      <c r="BE58" s="147"/>
      <c r="BF58" s="147"/>
      <c r="BG58" s="147"/>
      <c r="BH58" s="147"/>
      <c r="BW58" s="147"/>
    </row>
    <row r="59" spans="1:75" s="146" customFormat="1" ht="14.5" x14ac:dyDescent="0.35">
      <c r="A59" s="146" t="s">
        <v>816</v>
      </c>
      <c r="B59" s="142" t="s">
        <v>826</v>
      </c>
      <c r="C59" s="143" t="s">
        <v>834</v>
      </c>
      <c r="D59" s="143" t="s">
        <v>901</v>
      </c>
      <c r="E59" s="142" t="str">
        <f t="shared" ref="E59:E66" si="6">D59&amp;"_Base_soluble"</f>
        <v>G8_196-197_Base_soluble</v>
      </c>
      <c r="F59" s="142" t="str">
        <f t="shared" ref="F59:F66" si="7">D59</f>
        <v>G8_196-197</v>
      </c>
      <c r="G59" s="143"/>
      <c r="H59" s="142" t="s">
        <v>917</v>
      </c>
      <c r="I59" s="142" t="s">
        <v>918</v>
      </c>
      <c r="J59" s="132" t="s">
        <v>925</v>
      </c>
      <c r="K59" s="143" t="s">
        <v>919</v>
      </c>
      <c r="L59" s="142" t="s">
        <v>299</v>
      </c>
      <c r="M59" s="133">
        <v>0</v>
      </c>
      <c r="N59" s="133">
        <v>1</v>
      </c>
      <c r="S59" s="148"/>
      <c r="T59" s="148"/>
      <c r="U59" s="148"/>
      <c r="AH59" s="149"/>
      <c r="AI59" s="149"/>
      <c r="AJ59" s="149"/>
      <c r="AK59" s="149"/>
      <c r="AL59" s="149"/>
      <c r="AM59" s="149"/>
      <c r="AV59" s="147"/>
      <c r="AW59" s="147"/>
      <c r="AX59" s="147"/>
      <c r="AY59" s="147"/>
      <c r="AZ59" s="147"/>
      <c r="BA59" s="147"/>
      <c r="BB59" s="147"/>
      <c r="BC59" s="147"/>
      <c r="BD59" s="147"/>
      <c r="BE59" s="147"/>
      <c r="BF59" s="147"/>
      <c r="BG59" s="147"/>
      <c r="BH59" s="147"/>
      <c r="BW59" s="147"/>
    </row>
    <row r="60" spans="1:75" s="146" customFormat="1" ht="14.5" x14ac:dyDescent="0.35">
      <c r="A60" s="146" t="s">
        <v>816</v>
      </c>
      <c r="B60" s="142" t="s">
        <v>826</v>
      </c>
      <c r="C60" s="143" t="s">
        <v>834</v>
      </c>
      <c r="D60" s="143" t="s">
        <v>902</v>
      </c>
      <c r="E60" s="142" t="str">
        <f t="shared" si="6"/>
        <v>G8_246-247_Base_soluble</v>
      </c>
      <c r="F60" s="142" t="str">
        <f t="shared" si="7"/>
        <v>G8_246-247</v>
      </c>
      <c r="G60" s="143"/>
      <c r="H60" s="142" t="s">
        <v>917</v>
      </c>
      <c r="I60" s="142" t="s">
        <v>918</v>
      </c>
      <c r="J60" s="132" t="s">
        <v>925</v>
      </c>
      <c r="K60" s="143" t="s">
        <v>919</v>
      </c>
      <c r="L60" s="142" t="s">
        <v>299</v>
      </c>
      <c r="M60" s="133">
        <v>0</v>
      </c>
      <c r="N60" s="133">
        <v>1</v>
      </c>
      <c r="S60" s="148"/>
      <c r="T60" s="148"/>
      <c r="U60" s="148"/>
      <c r="AH60" s="149"/>
      <c r="AI60" s="149"/>
      <c r="AJ60" s="149"/>
      <c r="AK60" s="149"/>
      <c r="AL60" s="149"/>
      <c r="AM60" s="149"/>
      <c r="AV60" s="147"/>
      <c r="AW60" s="147"/>
      <c r="AX60" s="147"/>
      <c r="AY60" s="147"/>
      <c r="AZ60" s="147"/>
      <c r="BA60" s="147"/>
      <c r="BB60" s="147"/>
      <c r="BC60" s="147"/>
      <c r="BD60" s="147"/>
      <c r="BE60" s="147"/>
      <c r="BF60" s="147"/>
      <c r="BG60" s="147"/>
      <c r="BH60" s="147"/>
      <c r="BW60" s="147"/>
    </row>
    <row r="61" spans="1:75" s="146" customFormat="1" ht="14.5" x14ac:dyDescent="0.35">
      <c r="A61" s="146" t="s">
        <v>816</v>
      </c>
      <c r="B61" s="142" t="s">
        <v>826</v>
      </c>
      <c r="C61" s="143" t="s">
        <v>835</v>
      </c>
      <c r="D61" s="143" t="s">
        <v>903</v>
      </c>
      <c r="E61" s="142" t="str">
        <f t="shared" si="6"/>
        <v>A11_100-101_Base_soluble</v>
      </c>
      <c r="F61" s="142" t="str">
        <f t="shared" si="7"/>
        <v>A11_100-101</v>
      </c>
      <c r="G61" s="143"/>
      <c r="H61" s="142" t="s">
        <v>917</v>
      </c>
      <c r="I61" s="142" t="s">
        <v>918</v>
      </c>
      <c r="J61" s="132" t="s">
        <v>925</v>
      </c>
      <c r="K61" s="143" t="s">
        <v>919</v>
      </c>
      <c r="L61" s="142" t="s">
        <v>299</v>
      </c>
      <c r="M61" s="133">
        <v>0</v>
      </c>
      <c r="N61" s="133">
        <v>1</v>
      </c>
      <c r="S61" s="148"/>
      <c r="T61" s="148"/>
      <c r="U61" s="148"/>
      <c r="AH61" s="149"/>
      <c r="AI61" s="149"/>
      <c r="AJ61" s="149"/>
      <c r="AK61" s="149"/>
      <c r="AL61" s="149"/>
      <c r="AM61" s="149"/>
      <c r="AV61" s="147"/>
      <c r="AW61" s="147"/>
      <c r="AX61" s="147"/>
      <c r="AY61" s="147"/>
      <c r="AZ61" s="147"/>
      <c r="BA61" s="147"/>
      <c r="BB61" s="147"/>
      <c r="BC61" s="147"/>
      <c r="BD61" s="147"/>
      <c r="BE61" s="147"/>
      <c r="BF61" s="147"/>
      <c r="BG61" s="147"/>
      <c r="BH61" s="147"/>
      <c r="BW61" s="147"/>
    </row>
    <row r="62" spans="1:75" s="146" customFormat="1" ht="14.5" x14ac:dyDescent="0.35">
      <c r="A62" s="146" t="s">
        <v>816</v>
      </c>
      <c r="B62" s="142" t="s">
        <v>826</v>
      </c>
      <c r="C62" s="143" t="s">
        <v>835</v>
      </c>
      <c r="D62" s="143" t="s">
        <v>904</v>
      </c>
      <c r="E62" s="142" t="str">
        <f t="shared" si="6"/>
        <v>A11_160-161_Base_soluble</v>
      </c>
      <c r="F62" s="142" t="str">
        <f t="shared" si="7"/>
        <v>A11_160-161</v>
      </c>
      <c r="G62" s="143"/>
      <c r="H62" s="142" t="s">
        <v>917</v>
      </c>
      <c r="I62" s="142" t="s">
        <v>918</v>
      </c>
      <c r="J62" s="132" t="s">
        <v>925</v>
      </c>
      <c r="K62" s="143" t="s">
        <v>919</v>
      </c>
      <c r="L62" s="142" t="s">
        <v>299</v>
      </c>
      <c r="M62" s="133">
        <v>0</v>
      </c>
      <c r="N62" s="133">
        <v>1</v>
      </c>
      <c r="S62" s="148"/>
      <c r="T62" s="148"/>
      <c r="U62" s="148"/>
      <c r="AH62" s="149"/>
      <c r="AI62" s="149"/>
      <c r="AJ62" s="149"/>
      <c r="AK62" s="149"/>
      <c r="AL62" s="149"/>
      <c r="AM62" s="149"/>
      <c r="AV62" s="147"/>
      <c r="AW62" s="147"/>
      <c r="AX62" s="147"/>
      <c r="AY62" s="147"/>
      <c r="AZ62" s="147"/>
      <c r="BA62" s="147"/>
      <c r="BB62" s="147"/>
      <c r="BC62" s="147"/>
      <c r="BD62" s="147"/>
      <c r="BE62" s="147"/>
      <c r="BF62" s="147"/>
      <c r="BG62" s="147"/>
      <c r="BH62" s="147"/>
      <c r="BW62" s="147"/>
    </row>
    <row r="63" spans="1:75" s="146" customFormat="1" ht="14.5" x14ac:dyDescent="0.35">
      <c r="A63" s="146" t="s">
        <v>816</v>
      </c>
      <c r="B63" s="142" t="s">
        <v>826</v>
      </c>
      <c r="C63" s="143" t="s">
        <v>835</v>
      </c>
      <c r="D63" s="143" t="s">
        <v>905</v>
      </c>
      <c r="E63" s="142" t="str">
        <f t="shared" si="6"/>
        <v>A11_222-222.5_Base_soluble</v>
      </c>
      <c r="F63" s="142" t="str">
        <f t="shared" si="7"/>
        <v>A11_222-222.5</v>
      </c>
      <c r="G63" s="143"/>
      <c r="H63" s="142" t="s">
        <v>917</v>
      </c>
      <c r="I63" s="142" t="s">
        <v>918</v>
      </c>
      <c r="J63" s="132" t="s">
        <v>925</v>
      </c>
      <c r="K63" s="143" t="s">
        <v>919</v>
      </c>
      <c r="L63" s="142" t="s">
        <v>299</v>
      </c>
      <c r="M63" s="133">
        <v>0</v>
      </c>
      <c r="N63" s="133">
        <v>1</v>
      </c>
      <c r="S63" s="148"/>
      <c r="T63" s="148"/>
      <c r="U63" s="148"/>
      <c r="AH63" s="149"/>
      <c r="AI63" s="149"/>
      <c r="AJ63" s="149"/>
      <c r="AK63" s="149"/>
      <c r="AL63" s="149"/>
      <c r="AM63" s="149"/>
      <c r="AV63" s="147"/>
      <c r="AW63" s="147"/>
      <c r="AX63" s="147"/>
      <c r="AY63" s="147"/>
      <c r="AZ63" s="147"/>
      <c r="BA63" s="147"/>
      <c r="BB63" s="147"/>
      <c r="BC63" s="147"/>
      <c r="BD63" s="147"/>
      <c r="BE63" s="147"/>
      <c r="BF63" s="147"/>
      <c r="BG63" s="147"/>
      <c r="BH63" s="147"/>
      <c r="BW63" s="147"/>
    </row>
    <row r="64" spans="1:75" s="146" customFormat="1" ht="14.5" x14ac:dyDescent="0.35">
      <c r="A64" s="146" t="s">
        <v>816</v>
      </c>
      <c r="B64" s="142" t="s">
        <v>826</v>
      </c>
      <c r="C64" s="143" t="s">
        <v>836</v>
      </c>
      <c r="D64" s="143" t="s">
        <v>906</v>
      </c>
      <c r="E64" s="142" t="str">
        <f t="shared" si="6"/>
        <v>A2_66-66.5_Base_soluble</v>
      </c>
      <c r="F64" s="142" t="str">
        <f t="shared" si="7"/>
        <v>A2_66-66.5</v>
      </c>
      <c r="G64" s="143"/>
      <c r="H64" s="142" t="s">
        <v>917</v>
      </c>
      <c r="I64" s="142" t="s">
        <v>918</v>
      </c>
      <c r="J64" s="132" t="s">
        <v>925</v>
      </c>
      <c r="K64" s="143" t="s">
        <v>919</v>
      </c>
      <c r="L64" s="142" t="s">
        <v>299</v>
      </c>
      <c r="M64" s="133">
        <v>0</v>
      </c>
      <c r="N64" s="133">
        <v>1</v>
      </c>
      <c r="S64" s="148"/>
      <c r="T64" s="148"/>
      <c r="U64" s="148"/>
      <c r="AH64" s="149"/>
      <c r="AI64" s="149"/>
      <c r="AJ64" s="149"/>
      <c r="AK64" s="149"/>
      <c r="AL64" s="149"/>
      <c r="AM64" s="149"/>
      <c r="AV64" s="147"/>
      <c r="AW64" s="147"/>
      <c r="AX64" s="147"/>
      <c r="AY64" s="147"/>
      <c r="AZ64" s="147"/>
      <c r="BA64" s="147"/>
      <c r="BB64" s="147"/>
      <c r="BC64" s="147"/>
      <c r="BD64" s="147"/>
      <c r="BE64" s="147"/>
      <c r="BF64" s="147"/>
      <c r="BG64" s="147"/>
      <c r="BH64" s="147"/>
      <c r="BW64" s="147"/>
    </row>
    <row r="65" spans="1:75" s="146" customFormat="1" ht="14.5" x14ac:dyDescent="0.35">
      <c r="A65" s="146" t="s">
        <v>816</v>
      </c>
      <c r="B65" s="142" t="s">
        <v>826</v>
      </c>
      <c r="C65" s="143" t="s">
        <v>836</v>
      </c>
      <c r="D65" s="143" t="s">
        <v>907</v>
      </c>
      <c r="E65" s="142" t="str">
        <f t="shared" si="6"/>
        <v>A2_176.5-177_Base_soluble</v>
      </c>
      <c r="F65" s="142" t="str">
        <f t="shared" si="7"/>
        <v>A2_176.5-177</v>
      </c>
      <c r="G65" s="143"/>
      <c r="H65" s="142" t="s">
        <v>917</v>
      </c>
      <c r="I65" s="142" t="s">
        <v>918</v>
      </c>
      <c r="J65" s="132" t="s">
        <v>925</v>
      </c>
      <c r="K65" s="143" t="s">
        <v>919</v>
      </c>
      <c r="L65" s="142" t="s">
        <v>299</v>
      </c>
      <c r="M65" s="133">
        <v>0</v>
      </c>
      <c r="N65" s="133">
        <v>1</v>
      </c>
      <c r="S65" s="148"/>
      <c r="T65" s="148"/>
      <c r="U65" s="148"/>
      <c r="AH65" s="149"/>
      <c r="AI65" s="149"/>
      <c r="AJ65" s="149"/>
      <c r="AK65" s="149"/>
      <c r="AL65" s="149"/>
      <c r="AM65" s="149"/>
      <c r="AV65" s="147"/>
      <c r="AW65" s="147"/>
      <c r="AX65" s="147"/>
      <c r="AY65" s="147"/>
      <c r="AZ65" s="147"/>
      <c r="BA65" s="147"/>
      <c r="BB65" s="147"/>
      <c r="BC65" s="147"/>
      <c r="BD65" s="147"/>
      <c r="BE65" s="147"/>
      <c r="BF65" s="147"/>
      <c r="BG65" s="147"/>
      <c r="BH65" s="147"/>
      <c r="BW65" s="147"/>
    </row>
    <row r="66" spans="1:75" s="146" customFormat="1" ht="14.5" x14ac:dyDescent="0.35">
      <c r="A66" s="146" t="s">
        <v>816</v>
      </c>
      <c r="B66" s="142" t="s">
        <v>826</v>
      </c>
      <c r="C66" s="143" t="s">
        <v>836</v>
      </c>
      <c r="D66" s="143" t="s">
        <v>908</v>
      </c>
      <c r="E66" s="142" t="str">
        <f t="shared" si="6"/>
        <v>A2_290-290.5_Base_soluble</v>
      </c>
      <c r="F66" s="142" t="str">
        <f t="shared" si="7"/>
        <v>A2_290-290.5</v>
      </c>
      <c r="G66" s="143"/>
      <c r="H66" s="142" t="s">
        <v>917</v>
      </c>
      <c r="I66" s="142" t="s">
        <v>918</v>
      </c>
      <c r="J66" s="132" t="s">
        <v>925</v>
      </c>
      <c r="K66" s="143" t="s">
        <v>919</v>
      </c>
      <c r="L66" s="142" t="s">
        <v>299</v>
      </c>
      <c r="M66" s="133">
        <v>0</v>
      </c>
      <c r="N66" s="133">
        <v>1</v>
      </c>
      <c r="S66" s="148"/>
      <c r="T66" s="148"/>
      <c r="U66" s="148"/>
      <c r="AH66" s="149"/>
      <c r="AI66" s="149"/>
      <c r="AJ66" s="149"/>
      <c r="AK66" s="149"/>
      <c r="AL66" s="149"/>
      <c r="AM66" s="149"/>
      <c r="AV66" s="147"/>
      <c r="AW66" s="147"/>
      <c r="AX66" s="147"/>
      <c r="AY66" s="147"/>
      <c r="AZ66" s="147"/>
      <c r="BA66" s="147"/>
      <c r="BB66" s="147"/>
      <c r="BC66" s="147"/>
      <c r="BD66" s="147"/>
      <c r="BE66" s="147"/>
      <c r="BF66" s="147"/>
      <c r="BG66" s="147"/>
      <c r="BH66" s="147"/>
      <c r="BW66" s="147"/>
    </row>
    <row r="67" spans="1:75" s="146" customFormat="1" ht="14.5" x14ac:dyDescent="0.35">
      <c r="A67" s="146" t="s">
        <v>816</v>
      </c>
      <c r="B67" s="142" t="s">
        <v>826</v>
      </c>
      <c r="C67" s="143" t="s">
        <v>834</v>
      </c>
      <c r="D67" s="143" t="s">
        <v>900</v>
      </c>
      <c r="E67" s="142" t="str">
        <f t="shared" ref="E67:E75" si="8">D67&amp;"_Humic_Acid"</f>
        <v>G8_146-147_Humic_Acid</v>
      </c>
      <c r="F67" s="143" t="str">
        <f>E58</f>
        <v>G8_146-147_Base_soluble</v>
      </c>
      <c r="G67" s="143"/>
      <c r="H67" s="142" t="s">
        <v>917</v>
      </c>
      <c r="I67" s="142" t="s">
        <v>918</v>
      </c>
      <c r="J67" s="132" t="s">
        <v>925</v>
      </c>
      <c r="K67" s="143" t="s">
        <v>919</v>
      </c>
      <c r="L67" s="142" t="s">
        <v>299</v>
      </c>
      <c r="M67" s="133">
        <v>0</v>
      </c>
      <c r="N67" s="133">
        <v>1</v>
      </c>
      <c r="S67" s="148"/>
      <c r="T67" s="148"/>
      <c r="U67" s="148"/>
      <c r="AD67" s="146">
        <v>-25.19</v>
      </c>
      <c r="AE67" s="146" t="s">
        <v>899</v>
      </c>
      <c r="AK67" s="150">
        <v>0.76517863668152242</v>
      </c>
      <c r="AV67" s="147"/>
      <c r="AW67" s="147"/>
      <c r="AX67" s="147"/>
      <c r="AY67" s="147"/>
      <c r="AZ67" s="147"/>
      <c r="BA67" s="147"/>
      <c r="BB67" s="147"/>
      <c r="BC67" s="147"/>
      <c r="BD67" s="147"/>
      <c r="BE67" s="147"/>
      <c r="BF67" s="147"/>
      <c r="BG67" s="147"/>
      <c r="BH67" s="147"/>
      <c r="BW67" s="147"/>
    </row>
    <row r="68" spans="1:75" s="146" customFormat="1" ht="14.5" x14ac:dyDescent="0.35">
      <c r="A68" s="146" t="s">
        <v>816</v>
      </c>
      <c r="B68" s="142" t="s">
        <v>826</v>
      </c>
      <c r="C68" s="143" t="s">
        <v>834</v>
      </c>
      <c r="D68" s="143" t="s">
        <v>901</v>
      </c>
      <c r="E68" s="142" t="str">
        <f t="shared" si="8"/>
        <v>G8_196-197_Humic_Acid</v>
      </c>
      <c r="F68" s="143" t="str">
        <f t="shared" ref="F68:F75" si="9">E59</f>
        <v>G8_196-197_Base_soluble</v>
      </c>
      <c r="G68" s="143"/>
      <c r="H68" s="142" t="s">
        <v>917</v>
      </c>
      <c r="I68" s="142" t="s">
        <v>918</v>
      </c>
      <c r="J68" s="132" t="s">
        <v>925</v>
      </c>
      <c r="K68" s="143" t="s">
        <v>919</v>
      </c>
      <c r="L68" s="142" t="s">
        <v>299</v>
      </c>
      <c r="M68" s="133">
        <v>0</v>
      </c>
      <c r="N68" s="133">
        <v>1</v>
      </c>
      <c r="S68" s="148"/>
      <c r="T68" s="148"/>
      <c r="U68" s="148"/>
      <c r="AD68" s="146">
        <v>-24.95</v>
      </c>
      <c r="AE68" s="146" t="s">
        <v>899</v>
      </c>
      <c r="AK68" s="150">
        <v>0.46708925937449758</v>
      </c>
      <c r="AV68" s="147"/>
      <c r="AW68" s="147"/>
      <c r="AX68" s="147"/>
      <c r="AY68" s="147"/>
      <c r="AZ68" s="147"/>
      <c r="BA68" s="147"/>
      <c r="BB68" s="147"/>
      <c r="BC68" s="147"/>
      <c r="BD68" s="147"/>
      <c r="BE68" s="147"/>
      <c r="BF68" s="147"/>
      <c r="BG68" s="147"/>
      <c r="BH68" s="147"/>
      <c r="BW68" s="147"/>
    </row>
    <row r="69" spans="1:75" s="146" customFormat="1" ht="14.5" x14ac:dyDescent="0.35">
      <c r="A69" s="146" t="s">
        <v>816</v>
      </c>
      <c r="B69" s="142" t="s">
        <v>826</v>
      </c>
      <c r="C69" s="143" t="s">
        <v>834</v>
      </c>
      <c r="D69" s="143" t="s">
        <v>902</v>
      </c>
      <c r="E69" s="142" t="str">
        <f t="shared" si="8"/>
        <v>G8_246-247_Humic_Acid</v>
      </c>
      <c r="F69" s="143" t="str">
        <f t="shared" si="9"/>
        <v>G8_246-247_Base_soluble</v>
      </c>
      <c r="G69" s="143"/>
      <c r="H69" s="142" t="s">
        <v>917</v>
      </c>
      <c r="I69" s="142" t="s">
        <v>918</v>
      </c>
      <c r="J69" s="132" t="s">
        <v>925</v>
      </c>
      <c r="K69" s="143" t="s">
        <v>919</v>
      </c>
      <c r="L69" s="142" t="s">
        <v>299</v>
      </c>
      <c r="M69" s="133">
        <v>0</v>
      </c>
      <c r="N69" s="133">
        <v>1</v>
      </c>
      <c r="S69" s="148"/>
      <c r="T69" s="148"/>
      <c r="U69" s="148"/>
      <c r="AD69" s="146">
        <v>-25.06</v>
      </c>
      <c r="AE69" s="146" t="s">
        <v>899</v>
      </c>
      <c r="AK69" s="150">
        <v>0.36710173201664481</v>
      </c>
      <c r="AV69" s="147"/>
      <c r="AW69" s="147"/>
      <c r="AX69" s="147"/>
      <c r="AY69" s="147"/>
      <c r="AZ69" s="147"/>
      <c r="BA69" s="147"/>
      <c r="BB69" s="147"/>
      <c r="BC69" s="147"/>
      <c r="BD69" s="147"/>
      <c r="BE69" s="147"/>
      <c r="BF69" s="147"/>
      <c r="BG69" s="147"/>
      <c r="BH69" s="147"/>
      <c r="BW69" s="147"/>
    </row>
    <row r="70" spans="1:75" s="146" customFormat="1" ht="14.5" x14ac:dyDescent="0.35">
      <c r="A70" s="146" t="s">
        <v>816</v>
      </c>
      <c r="B70" s="142" t="s">
        <v>826</v>
      </c>
      <c r="C70" s="143" t="s">
        <v>835</v>
      </c>
      <c r="D70" s="143" t="s">
        <v>903</v>
      </c>
      <c r="E70" s="142" t="str">
        <f t="shared" si="8"/>
        <v>A11_100-101_Humic_Acid</v>
      </c>
      <c r="F70" s="143" t="str">
        <f t="shared" si="9"/>
        <v>A11_100-101_Base_soluble</v>
      </c>
      <c r="G70" s="143"/>
      <c r="H70" s="142" t="s">
        <v>917</v>
      </c>
      <c r="I70" s="142" t="s">
        <v>918</v>
      </c>
      <c r="J70" s="132" t="s">
        <v>925</v>
      </c>
      <c r="K70" s="143" t="s">
        <v>919</v>
      </c>
      <c r="L70" s="142" t="s">
        <v>299</v>
      </c>
      <c r="M70" s="133">
        <v>0</v>
      </c>
      <c r="N70" s="133">
        <v>1</v>
      </c>
      <c r="S70" s="148"/>
      <c r="T70" s="148"/>
      <c r="U70" s="148"/>
      <c r="AD70" s="146">
        <v>-26.2</v>
      </c>
      <c r="AE70" s="146" t="s">
        <v>899</v>
      </c>
      <c r="AK70" s="150">
        <v>0.81128383174645391</v>
      </c>
      <c r="AV70" s="147"/>
      <c r="AW70" s="147"/>
      <c r="AX70" s="147"/>
      <c r="AY70" s="147"/>
      <c r="AZ70" s="147"/>
      <c r="BA70" s="147"/>
      <c r="BB70" s="147"/>
      <c r="BC70" s="147"/>
      <c r="BD70" s="147"/>
      <c r="BE70" s="147"/>
      <c r="BF70" s="147"/>
      <c r="BG70" s="147"/>
      <c r="BH70" s="147"/>
      <c r="BW70" s="147"/>
    </row>
    <row r="71" spans="1:75" s="146" customFormat="1" ht="14.5" x14ac:dyDescent="0.35">
      <c r="A71" s="146" t="s">
        <v>816</v>
      </c>
      <c r="B71" s="142" t="s">
        <v>826</v>
      </c>
      <c r="C71" s="143" t="s">
        <v>835</v>
      </c>
      <c r="D71" s="143" t="s">
        <v>904</v>
      </c>
      <c r="E71" s="142" t="str">
        <f t="shared" si="8"/>
        <v>A11_160-161_Humic_Acid</v>
      </c>
      <c r="F71" s="143" t="str">
        <f t="shared" si="9"/>
        <v>A11_160-161_Base_soluble</v>
      </c>
      <c r="G71" s="143"/>
      <c r="H71" s="142" t="s">
        <v>917</v>
      </c>
      <c r="I71" s="142" t="s">
        <v>918</v>
      </c>
      <c r="J71" s="132" t="s">
        <v>925</v>
      </c>
      <c r="K71" s="143" t="s">
        <v>919</v>
      </c>
      <c r="L71" s="142" t="s">
        <v>299</v>
      </c>
      <c r="M71" s="133">
        <v>0</v>
      </c>
      <c r="N71" s="133">
        <v>1</v>
      </c>
      <c r="S71" s="148"/>
      <c r="T71" s="148"/>
      <c r="U71" s="148"/>
      <c r="AD71" s="146">
        <v>-26.06</v>
      </c>
      <c r="AE71" s="146" t="s">
        <v>899</v>
      </c>
      <c r="AK71" s="150">
        <v>0.64761566942630777</v>
      </c>
      <c r="AV71" s="147"/>
      <c r="AW71" s="147"/>
      <c r="AX71" s="147"/>
      <c r="AY71" s="147"/>
      <c r="AZ71" s="147"/>
      <c r="BA71" s="147"/>
      <c r="BB71" s="147"/>
      <c r="BC71" s="147"/>
      <c r="BD71" s="147"/>
      <c r="BE71" s="147"/>
      <c r="BF71" s="147"/>
      <c r="BG71" s="147"/>
      <c r="BH71" s="147"/>
      <c r="BW71" s="147"/>
    </row>
    <row r="72" spans="1:75" s="146" customFormat="1" ht="14.5" x14ac:dyDescent="0.35">
      <c r="A72" s="146" t="s">
        <v>816</v>
      </c>
      <c r="B72" s="142" t="s">
        <v>826</v>
      </c>
      <c r="C72" s="143" t="s">
        <v>835</v>
      </c>
      <c r="D72" s="143" t="s">
        <v>905</v>
      </c>
      <c r="E72" s="142" t="str">
        <f t="shared" si="8"/>
        <v>A11_222-222.5_Humic_Acid</v>
      </c>
      <c r="F72" s="143" t="str">
        <f t="shared" si="9"/>
        <v>A11_222-222.5_Base_soluble</v>
      </c>
      <c r="G72" s="143"/>
      <c r="H72" s="142" t="s">
        <v>917</v>
      </c>
      <c r="I72" s="142" t="s">
        <v>918</v>
      </c>
      <c r="J72" s="132" t="s">
        <v>925</v>
      </c>
      <c r="K72" s="143" t="s">
        <v>919</v>
      </c>
      <c r="L72" s="142" t="s">
        <v>299</v>
      </c>
      <c r="M72" s="133">
        <v>0</v>
      </c>
      <c r="N72" s="133">
        <v>1</v>
      </c>
      <c r="S72" s="148"/>
      <c r="T72" s="148"/>
      <c r="U72" s="148"/>
      <c r="AD72" s="146">
        <v>-26.53</v>
      </c>
      <c r="AE72" s="146" t="s">
        <v>899</v>
      </c>
      <c r="AK72" s="150">
        <v>0.39043434429593965</v>
      </c>
      <c r="AV72" s="147"/>
      <c r="AW72" s="147"/>
      <c r="AX72" s="147"/>
      <c r="AY72" s="147"/>
      <c r="AZ72" s="147"/>
      <c r="BA72" s="147"/>
      <c r="BB72" s="147"/>
      <c r="BC72" s="147"/>
      <c r="BD72" s="147"/>
      <c r="BE72" s="147"/>
      <c r="BF72" s="147"/>
      <c r="BG72" s="147"/>
      <c r="BH72" s="147"/>
      <c r="BW72" s="147"/>
    </row>
    <row r="73" spans="1:75" s="146" customFormat="1" ht="14.5" x14ac:dyDescent="0.35">
      <c r="A73" s="146" t="s">
        <v>816</v>
      </c>
      <c r="B73" s="142" t="s">
        <v>826</v>
      </c>
      <c r="C73" s="143" t="s">
        <v>836</v>
      </c>
      <c r="D73" s="143" t="s">
        <v>906</v>
      </c>
      <c r="E73" s="142" t="str">
        <f t="shared" si="8"/>
        <v>A2_66-66.5_Humic_Acid</v>
      </c>
      <c r="F73" s="143" t="str">
        <f t="shared" si="9"/>
        <v>A2_66-66.5_Base_soluble</v>
      </c>
      <c r="G73" s="143"/>
      <c r="H73" s="142" t="s">
        <v>917</v>
      </c>
      <c r="I73" s="142" t="s">
        <v>918</v>
      </c>
      <c r="J73" s="132" t="s">
        <v>925</v>
      </c>
      <c r="K73" s="143" t="s">
        <v>919</v>
      </c>
      <c r="L73" s="142" t="s">
        <v>299</v>
      </c>
      <c r="M73" s="133">
        <v>0</v>
      </c>
      <c r="N73" s="133">
        <v>1</v>
      </c>
      <c r="S73" s="148"/>
      <c r="T73" s="148"/>
      <c r="U73" s="148"/>
      <c r="AD73" s="146">
        <v>-26.96</v>
      </c>
      <c r="AE73" s="146" t="s">
        <v>899</v>
      </c>
      <c r="AK73" s="150">
        <v>0.95975182577266638</v>
      </c>
      <c r="AV73" s="147"/>
      <c r="AW73" s="147"/>
      <c r="AX73" s="147"/>
      <c r="AY73" s="147"/>
      <c r="AZ73" s="147"/>
      <c r="BA73" s="147"/>
      <c r="BB73" s="147"/>
      <c r="BC73" s="147"/>
      <c r="BD73" s="147"/>
      <c r="BE73" s="147"/>
      <c r="BF73" s="147"/>
      <c r="BG73" s="147"/>
      <c r="BH73" s="147"/>
      <c r="BW73" s="147"/>
    </row>
    <row r="74" spans="1:75" s="146" customFormat="1" ht="14.5" x14ac:dyDescent="0.35">
      <c r="A74" s="146" t="s">
        <v>816</v>
      </c>
      <c r="B74" s="142" t="s">
        <v>826</v>
      </c>
      <c r="C74" s="143" t="s">
        <v>836</v>
      </c>
      <c r="D74" s="143" t="s">
        <v>907</v>
      </c>
      <c r="E74" s="142" t="str">
        <f t="shared" si="8"/>
        <v>A2_176.5-177_Humic_Acid</v>
      </c>
      <c r="F74" s="143" t="str">
        <f t="shared" si="9"/>
        <v>A2_176.5-177_Base_soluble</v>
      </c>
      <c r="G74" s="143"/>
      <c r="H74" s="142" t="s">
        <v>917</v>
      </c>
      <c r="I74" s="142" t="s">
        <v>918</v>
      </c>
      <c r="J74" s="132" t="s">
        <v>925</v>
      </c>
      <c r="K74" s="143" t="s">
        <v>919</v>
      </c>
      <c r="L74" s="142" t="s">
        <v>299</v>
      </c>
      <c r="M74" s="133">
        <v>0</v>
      </c>
      <c r="N74" s="133">
        <v>1</v>
      </c>
      <c r="S74" s="148"/>
      <c r="T74" s="148"/>
      <c r="U74" s="148"/>
      <c r="AD74" s="146">
        <v>-27.42</v>
      </c>
      <c r="AE74" s="146" t="s">
        <v>899</v>
      </c>
      <c r="AK74" s="150">
        <v>0.82554690299828171</v>
      </c>
      <c r="AV74" s="147"/>
      <c r="AW74" s="147"/>
      <c r="AX74" s="147"/>
      <c r="AY74" s="147"/>
      <c r="AZ74" s="147"/>
      <c r="BA74" s="147"/>
      <c r="BB74" s="147"/>
      <c r="BC74" s="147"/>
      <c r="BD74" s="147"/>
      <c r="BE74" s="147"/>
      <c r="BF74" s="147"/>
      <c r="BG74" s="147"/>
      <c r="BH74" s="147"/>
      <c r="BW74" s="147"/>
    </row>
    <row r="75" spans="1:75" s="146" customFormat="1" ht="14.5" x14ac:dyDescent="0.35">
      <c r="A75" s="146" t="s">
        <v>816</v>
      </c>
      <c r="B75" s="142" t="s">
        <v>826</v>
      </c>
      <c r="C75" s="143" t="s">
        <v>836</v>
      </c>
      <c r="D75" s="143" t="s">
        <v>908</v>
      </c>
      <c r="E75" s="142" t="str">
        <f t="shared" si="8"/>
        <v>A2_290-290.5_Humic_Acid</v>
      </c>
      <c r="F75" s="143" t="str">
        <f t="shared" si="9"/>
        <v>A2_290-290.5_Base_soluble</v>
      </c>
      <c r="G75" s="143"/>
      <c r="H75" s="142" t="s">
        <v>917</v>
      </c>
      <c r="I75" s="142" t="s">
        <v>918</v>
      </c>
      <c r="J75" s="132" t="s">
        <v>925</v>
      </c>
      <c r="K75" s="143" t="s">
        <v>919</v>
      </c>
      <c r="L75" s="142" t="s">
        <v>299</v>
      </c>
      <c r="M75" s="133">
        <v>0</v>
      </c>
      <c r="N75" s="133">
        <v>1</v>
      </c>
      <c r="S75" s="148"/>
      <c r="T75" s="148"/>
      <c r="U75" s="148"/>
      <c r="AD75" s="146">
        <v>-26.78</v>
      </c>
      <c r="AE75" s="146" t="s">
        <v>899</v>
      </c>
      <c r="AK75" s="150">
        <v>0.71721549194967515</v>
      </c>
      <c r="AV75" s="147"/>
      <c r="AW75" s="147"/>
      <c r="AX75" s="147"/>
      <c r="AY75" s="147"/>
      <c r="AZ75" s="147"/>
      <c r="BA75" s="147"/>
      <c r="BB75" s="147"/>
      <c r="BC75" s="147"/>
      <c r="BD75" s="147"/>
      <c r="BE75" s="147"/>
      <c r="BF75" s="147"/>
      <c r="BG75" s="147"/>
      <c r="BH75" s="147"/>
      <c r="BW75" s="147"/>
    </row>
    <row r="76" spans="1:75" s="146" customFormat="1" ht="14.5" x14ac:dyDescent="0.35">
      <c r="A76" s="146" t="s">
        <v>816</v>
      </c>
      <c r="B76" s="142" t="s">
        <v>826</v>
      </c>
      <c r="C76" s="143" t="s">
        <v>834</v>
      </c>
      <c r="D76" s="143" t="s">
        <v>900</v>
      </c>
      <c r="E76" s="143" t="str">
        <f t="shared" ref="E76:E84" si="10">D76&amp;"_Humin"</f>
        <v>G8_146-147_Humin</v>
      </c>
      <c r="F76" s="143" t="str">
        <f t="shared" ref="F76:F84" si="11">D76</f>
        <v>G8_146-147</v>
      </c>
      <c r="G76" s="143" t="s">
        <v>803</v>
      </c>
      <c r="H76" s="142" t="s">
        <v>917</v>
      </c>
      <c r="I76" s="142" t="s">
        <v>918</v>
      </c>
      <c r="J76" s="132" t="s">
        <v>925</v>
      </c>
      <c r="K76" s="143" t="s">
        <v>924</v>
      </c>
      <c r="L76" s="142" t="s">
        <v>299</v>
      </c>
      <c r="M76" s="133">
        <v>0</v>
      </c>
      <c r="N76" s="133">
        <v>1</v>
      </c>
      <c r="S76" s="148"/>
      <c r="T76" s="148"/>
      <c r="U76" s="148"/>
      <c r="AD76" s="146">
        <v>-25.3</v>
      </c>
      <c r="AE76" s="146" t="s">
        <v>899</v>
      </c>
      <c r="AK76" s="150">
        <v>0.76517863668152242</v>
      </c>
      <c r="AV76" s="147"/>
      <c r="AW76" s="147"/>
      <c r="AX76" s="147"/>
      <c r="AY76" s="147"/>
      <c r="AZ76" s="147"/>
      <c r="BA76" s="147"/>
      <c r="BB76" s="147"/>
      <c r="BC76" s="147"/>
      <c r="BD76" s="147"/>
      <c r="BE76" s="147"/>
      <c r="BF76" s="147"/>
      <c r="BG76" s="147"/>
      <c r="BH76" s="147"/>
      <c r="BW76" s="147"/>
    </row>
    <row r="77" spans="1:75" s="146" customFormat="1" ht="14.5" x14ac:dyDescent="0.35">
      <c r="A77" s="146" t="s">
        <v>816</v>
      </c>
      <c r="B77" s="142" t="s">
        <v>826</v>
      </c>
      <c r="C77" s="143" t="s">
        <v>834</v>
      </c>
      <c r="D77" s="143" t="s">
        <v>901</v>
      </c>
      <c r="E77" s="143" t="str">
        <f t="shared" si="10"/>
        <v>G8_196-197_Humin</v>
      </c>
      <c r="F77" s="143" t="str">
        <f t="shared" si="11"/>
        <v>G8_196-197</v>
      </c>
      <c r="G77" s="143" t="s">
        <v>803</v>
      </c>
      <c r="H77" s="142" t="s">
        <v>917</v>
      </c>
      <c r="I77" s="142" t="s">
        <v>918</v>
      </c>
      <c r="J77" s="132" t="s">
        <v>925</v>
      </c>
      <c r="K77" s="143" t="s">
        <v>924</v>
      </c>
      <c r="L77" s="142" t="s">
        <v>299</v>
      </c>
      <c r="M77" s="133">
        <v>0</v>
      </c>
      <c r="N77" s="133">
        <v>1</v>
      </c>
      <c r="S77" s="148"/>
      <c r="T77" s="148"/>
      <c r="U77" s="148"/>
      <c r="AD77" s="146">
        <v>-25.11</v>
      </c>
      <c r="AE77" s="146" t="s">
        <v>899</v>
      </c>
      <c r="AK77" s="150">
        <v>0.47264595080282479</v>
      </c>
      <c r="AV77" s="147"/>
      <c r="AW77" s="147"/>
      <c r="AX77" s="147"/>
      <c r="AY77" s="147"/>
      <c r="AZ77" s="147"/>
      <c r="BA77" s="147"/>
      <c r="BB77" s="147"/>
      <c r="BC77" s="147"/>
      <c r="BD77" s="147"/>
      <c r="BE77" s="147"/>
      <c r="BF77" s="147"/>
      <c r="BG77" s="147"/>
      <c r="BH77" s="147"/>
      <c r="BW77" s="147"/>
    </row>
    <row r="78" spans="1:75" s="146" customFormat="1" ht="14.5" x14ac:dyDescent="0.35">
      <c r="A78" s="146" t="s">
        <v>816</v>
      </c>
      <c r="B78" s="142" t="s">
        <v>826</v>
      </c>
      <c r="C78" s="143" t="s">
        <v>834</v>
      </c>
      <c r="D78" s="143" t="s">
        <v>902</v>
      </c>
      <c r="E78" s="143" t="str">
        <f t="shared" si="10"/>
        <v>G8_246-247_Humin</v>
      </c>
      <c r="F78" s="143" t="str">
        <f t="shared" si="11"/>
        <v>G8_246-247</v>
      </c>
      <c r="G78" s="143" t="s">
        <v>803</v>
      </c>
      <c r="H78" s="142" t="s">
        <v>917</v>
      </c>
      <c r="I78" s="142" t="s">
        <v>918</v>
      </c>
      <c r="J78" s="132" t="s">
        <v>925</v>
      </c>
      <c r="K78" s="143" t="s">
        <v>924</v>
      </c>
      <c r="L78" s="142" t="s">
        <v>299</v>
      </c>
      <c r="M78" s="133">
        <v>0</v>
      </c>
      <c r="N78" s="133">
        <v>1</v>
      </c>
      <c r="S78" s="148"/>
      <c r="T78" s="148"/>
      <c r="U78" s="148"/>
      <c r="AD78" s="146">
        <v>-24.92</v>
      </c>
      <c r="AE78" s="146" t="s">
        <v>899</v>
      </c>
      <c r="AK78" s="150">
        <v>0.35452639156643834</v>
      </c>
      <c r="AV78" s="147"/>
      <c r="AW78" s="147"/>
      <c r="AX78" s="147"/>
      <c r="AY78" s="147"/>
      <c r="AZ78" s="147"/>
      <c r="BA78" s="147"/>
      <c r="BB78" s="147"/>
      <c r="BC78" s="147"/>
      <c r="BD78" s="147"/>
      <c r="BE78" s="147"/>
      <c r="BF78" s="147"/>
      <c r="BG78" s="147"/>
      <c r="BH78" s="147"/>
      <c r="BW78" s="147"/>
    </row>
    <row r="79" spans="1:75" s="146" customFormat="1" ht="14.5" x14ac:dyDescent="0.35">
      <c r="A79" s="146" t="s">
        <v>816</v>
      </c>
      <c r="B79" s="142" t="s">
        <v>826</v>
      </c>
      <c r="C79" s="143" t="s">
        <v>835</v>
      </c>
      <c r="D79" s="143" t="s">
        <v>903</v>
      </c>
      <c r="E79" s="143" t="str">
        <f t="shared" si="10"/>
        <v>A11_100-101_Humin</v>
      </c>
      <c r="F79" s="143" t="str">
        <f t="shared" si="11"/>
        <v>A11_100-101</v>
      </c>
      <c r="G79" s="143" t="s">
        <v>803</v>
      </c>
      <c r="H79" s="142" t="s">
        <v>917</v>
      </c>
      <c r="I79" s="142" t="s">
        <v>918</v>
      </c>
      <c r="J79" s="132" t="s">
        <v>925</v>
      </c>
      <c r="K79" s="143" t="s">
        <v>924</v>
      </c>
      <c r="L79" s="142" t="s">
        <v>299</v>
      </c>
      <c r="M79" s="133">
        <v>0</v>
      </c>
      <c r="N79" s="133">
        <v>1</v>
      </c>
      <c r="S79" s="148"/>
      <c r="T79" s="148"/>
      <c r="U79" s="148"/>
      <c r="AD79" s="146">
        <v>-26.33</v>
      </c>
      <c r="AE79" s="146" t="s">
        <v>899</v>
      </c>
      <c r="AK79" s="150">
        <v>0.81431931274067593</v>
      </c>
      <c r="AV79" s="147"/>
      <c r="AW79" s="147"/>
      <c r="AX79" s="147"/>
      <c r="AY79" s="147"/>
      <c r="AZ79" s="147"/>
      <c r="BA79" s="147"/>
      <c r="BB79" s="147"/>
      <c r="BC79" s="147"/>
      <c r="BD79" s="147"/>
      <c r="BE79" s="147"/>
      <c r="BF79" s="147"/>
      <c r="BG79" s="147"/>
      <c r="BH79" s="147"/>
      <c r="BW79" s="147"/>
    </row>
    <row r="80" spans="1:75" s="146" customFormat="1" ht="14.5" x14ac:dyDescent="0.35">
      <c r="A80" s="146" t="s">
        <v>816</v>
      </c>
      <c r="B80" s="142" t="s">
        <v>826</v>
      </c>
      <c r="C80" s="143" t="s">
        <v>835</v>
      </c>
      <c r="D80" s="143" t="s">
        <v>904</v>
      </c>
      <c r="E80" s="143" t="str">
        <f t="shared" si="10"/>
        <v>A11_160-161_Humin</v>
      </c>
      <c r="F80" s="143" t="str">
        <f t="shared" si="11"/>
        <v>A11_160-161</v>
      </c>
      <c r="G80" s="143" t="s">
        <v>803</v>
      </c>
      <c r="H80" s="142" t="s">
        <v>917</v>
      </c>
      <c r="I80" s="142" t="s">
        <v>918</v>
      </c>
      <c r="J80" s="132" t="s">
        <v>925</v>
      </c>
      <c r="K80" s="143" t="s">
        <v>924</v>
      </c>
      <c r="L80" s="142" t="s">
        <v>299</v>
      </c>
      <c r="M80" s="133">
        <v>0</v>
      </c>
      <c r="N80" s="133">
        <v>1</v>
      </c>
      <c r="S80" s="148"/>
      <c r="T80" s="148"/>
      <c r="U80" s="148"/>
      <c r="AD80" s="146">
        <v>-26.21</v>
      </c>
      <c r="AE80" s="146" t="s">
        <v>899</v>
      </c>
      <c r="AK80" s="150">
        <v>0.65736261841669696</v>
      </c>
      <c r="AV80" s="147"/>
      <c r="AW80" s="147"/>
      <c r="AX80" s="147"/>
      <c r="AY80" s="147"/>
      <c r="AZ80" s="147"/>
      <c r="BA80" s="147"/>
      <c r="BB80" s="147"/>
      <c r="BC80" s="147"/>
      <c r="BD80" s="147"/>
      <c r="BE80" s="147"/>
      <c r="BF80" s="147"/>
      <c r="BG80" s="147"/>
      <c r="BH80" s="147"/>
      <c r="BW80" s="147"/>
    </row>
    <row r="81" spans="1:75" s="146" customFormat="1" ht="14.5" x14ac:dyDescent="0.35">
      <c r="A81" s="146" t="s">
        <v>816</v>
      </c>
      <c r="B81" s="142" t="s">
        <v>826</v>
      </c>
      <c r="C81" s="143" t="s">
        <v>835</v>
      </c>
      <c r="D81" s="143" t="s">
        <v>905</v>
      </c>
      <c r="E81" s="143" t="str">
        <f t="shared" si="10"/>
        <v>A11_222-222.5_Humin</v>
      </c>
      <c r="F81" s="143" t="str">
        <f t="shared" si="11"/>
        <v>A11_222-222.5</v>
      </c>
      <c r="G81" s="143" t="s">
        <v>803</v>
      </c>
      <c r="H81" s="142" t="s">
        <v>917</v>
      </c>
      <c r="I81" s="142" t="s">
        <v>918</v>
      </c>
      <c r="J81" s="132" t="s">
        <v>925</v>
      </c>
      <c r="K81" s="143" t="s">
        <v>924</v>
      </c>
      <c r="L81" s="142" t="s">
        <v>299</v>
      </c>
      <c r="M81" s="133">
        <v>0</v>
      </c>
      <c r="N81" s="133">
        <v>1</v>
      </c>
      <c r="S81" s="148"/>
      <c r="T81" s="148"/>
      <c r="U81" s="148"/>
      <c r="AD81" s="146">
        <v>-26.89</v>
      </c>
      <c r="AE81" s="146" t="s">
        <v>899</v>
      </c>
      <c r="AK81" s="150">
        <v>0.38512436514838183</v>
      </c>
      <c r="AV81" s="147"/>
      <c r="AW81" s="147"/>
      <c r="AX81" s="147"/>
      <c r="AY81" s="147"/>
      <c r="AZ81" s="147"/>
      <c r="BA81" s="147"/>
      <c r="BB81" s="147"/>
      <c r="BC81" s="147"/>
      <c r="BD81" s="147"/>
      <c r="BE81" s="147"/>
      <c r="BF81" s="147"/>
      <c r="BG81" s="147"/>
      <c r="BH81" s="147"/>
      <c r="BW81" s="147"/>
    </row>
    <row r="82" spans="1:75" s="146" customFormat="1" ht="14.5" x14ac:dyDescent="0.35">
      <c r="A82" s="146" t="s">
        <v>816</v>
      </c>
      <c r="B82" s="142" t="s">
        <v>826</v>
      </c>
      <c r="C82" s="143" t="s">
        <v>836</v>
      </c>
      <c r="D82" s="143" t="s">
        <v>906</v>
      </c>
      <c r="E82" s="143" t="str">
        <f t="shared" si="10"/>
        <v>A2_66-66.5_Humin</v>
      </c>
      <c r="F82" s="143" t="str">
        <f t="shared" si="11"/>
        <v>A2_66-66.5</v>
      </c>
      <c r="G82" s="143" t="s">
        <v>803</v>
      </c>
      <c r="H82" s="142" t="s">
        <v>917</v>
      </c>
      <c r="I82" s="142" t="s">
        <v>918</v>
      </c>
      <c r="J82" s="132" t="s">
        <v>925</v>
      </c>
      <c r="K82" s="143" t="s">
        <v>924</v>
      </c>
      <c r="L82" s="142" t="s">
        <v>299</v>
      </c>
      <c r="M82" s="133">
        <v>0</v>
      </c>
      <c r="N82" s="133">
        <v>1</v>
      </c>
      <c r="S82" s="148"/>
      <c r="T82" s="148"/>
      <c r="U82" s="148"/>
      <c r="AD82" s="146">
        <v>-26.46</v>
      </c>
      <c r="AE82" s="146" t="s">
        <v>899</v>
      </c>
      <c r="AK82" s="150">
        <v>0.97237916710421113</v>
      </c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W82" s="147"/>
    </row>
    <row r="83" spans="1:75" s="146" customFormat="1" ht="14.5" x14ac:dyDescent="0.35">
      <c r="A83" s="146" t="s">
        <v>816</v>
      </c>
      <c r="B83" s="142" t="s">
        <v>826</v>
      </c>
      <c r="C83" s="143" t="s">
        <v>836</v>
      </c>
      <c r="D83" s="143" t="s">
        <v>907</v>
      </c>
      <c r="E83" s="143" t="str">
        <f t="shared" si="10"/>
        <v>A2_176.5-177_Humin</v>
      </c>
      <c r="F83" s="143" t="str">
        <f t="shared" si="11"/>
        <v>A2_176.5-177</v>
      </c>
      <c r="G83" s="143" t="s">
        <v>803</v>
      </c>
      <c r="H83" s="142" t="s">
        <v>917</v>
      </c>
      <c r="I83" s="142" t="s">
        <v>918</v>
      </c>
      <c r="J83" s="132" t="s">
        <v>925</v>
      </c>
      <c r="K83" s="143" t="s">
        <v>924</v>
      </c>
      <c r="L83" s="142" t="s">
        <v>299</v>
      </c>
      <c r="M83" s="133">
        <v>0</v>
      </c>
      <c r="N83" s="133">
        <v>1</v>
      </c>
      <c r="S83" s="148"/>
      <c r="T83" s="148"/>
      <c r="U83" s="148"/>
      <c r="AD83" s="146">
        <v>-26.58</v>
      </c>
      <c r="AE83" s="146" t="s">
        <v>899</v>
      </c>
      <c r="AK83" s="150">
        <v>0.82298166082032231</v>
      </c>
      <c r="AV83" s="147"/>
      <c r="AW83" s="147"/>
      <c r="AX83" s="147"/>
      <c r="AY83" s="147"/>
      <c r="AZ83" s="147"/>
      <c r="BA83" s="147"/>
      <c r="BB83" s="147"/>
      <c r="BC83" s="147"/>
      <c r="BD83" s="147"/>
      <c r="BE83" s="147"/>
      <c r="BF83" s="147"/>
      <c r="BG83" s="147"/>
      <c r="BH83" s="147"/>
      <c r="BW83" s="147"/>
    </row>
    <row r="84" spans="1:75" s="146" customFormat="1" ht="14.5" x14ac:dyDescent="0.35">
      <c r="A84" s="146" t="s">
        <v>816</v>
      </c>
      <c r="B84" s="142" t="s">
        <v>826</v>
      </c>
      <c r="C84" s="143" t="s">
        <v>836</v>
      </c>
      <c r="D84" s="143" t="s">
        <v>908</v>
      </c>
      <c r="E84" s="143" t="str">
        <f t="shared" si="10"/>
        <v>A2_290-290.5_Humin</v>
      </c>
      <c r="F84" s="143" t="str">
        <f t="shared" si="11"/>
        <v>A2_290-290.5</v>
      </c>
      <c r="G84" s="143" t="s">
        <v>803</v>
      </c>
      <c r="H84" s="142" t="s">
        <v>917</v>
      </c>
      <c r="I84" s="142" t="s">
        <v>918</v>
      </c>
      <c r="J84" s="132" t="s">
        <v>925</v>
      </c>
      <c r="K84" s="143" t="s">
        <v>924</v>
      </c>
      <c r="L84" s="142" t="s">
        <v>299</v>
      </c>
      <c r="M84" s="133">
        <v>0</v>
      </c>
      <c r="N84" s="133">
        <v>1</v>
      </c>
      <c r="S84" s="148"/>
      <c r="T84" s="148"/>
      <c r="U84" s="148"/>
      <c r="AD84" s="146">
        <v>-26.46</v>
      </c>
      <c r="AE84" s="146" t="s">
        <v>899</v>
      </c>
      <c r="AK84" s="150">
        <v>0.69006481585407253</v>
      </c>
      <c r="AV84" s="147"/>
      <c r="AW84" s="147"/>
      <c r="AX84" s="147"/>
      <c r="AY84" s="147"/>
      <c r="AZ84" s="147"/>
      <c r="BA84" s="147"/>
      <c r="BB84" s="147"/>
      <c r="BC84" s="147"/>
      <c r="BD84" s="147"/>
      <c r="BE84" s="147"/>
      <c r="BF84" s="147"/>
      <c r="BG84" s="147"/>
      <c r="BH84" s="147"/>
      <c r="BW84" s="147"/>
    </row>
    <row r="85" spans="1:75" s="146" customFormat="1" ht="14.5" x14ac:dyDescent="0.35">
      <c r="B85" s="143"/>
      <c r="C85" s="143"/>
      <c r="D85" s="143"/>
      <c r="E85" s="143"/>
      <c r="F85" s="143"/>
      <c r="G85" s="143"/>
      <c r="H85" s="143"/>
      <c r="I85" s="143"/>
      <c r="J85" s="143"/>
      <c r="K85" s="143"/>
      <c r="L85" s="143"/>
      <c r="M85" s="143"/>
      <c r="N85" s="143"/>
      <c r="S85" s="148"/>
      <c r="T85" s="148"/>
      <c r="U85" s="148"/>
      <c r="AV85" s="147"/>
      <c r="AW85" s="147"/>
      <c r="AX85" s="147"/>
      <c r="AY85" s="147"/>
      <c r="AZ85" s="147"/>
      <c r="BA85" s="147"/>
      <c r="BB85" s="147"/>
      <c r="BC85" s="147"/>
      <c r="BD85" s="147"/>
      <c r="BE85" s="147"/>
      <c r="BF85" s="147"/>
      <c r="BG85" s="147"/>
      <c r="BH85" s="147"/>
      <c r="BW85" s="147"/>
    </row>
    <row r="86" spans="1:75" ht="14.5" x14ac:dyDescent="0.35"/>
    <row r="87" spans="1:75" ht="14.5" x14ac:dyDescent="0.35"/>
    <row r="88" spans="1:75" ht="14.5" x14ac:dyDescent="0.35"/>
    <row r="89" spans="1:75" ht="14.5" x14ac:dyDescent="0.35"/>
    <row r="90" spans="1:75" ht="14.5" x14ac:dyDescent="0.35"/>
    <row r="91" spans="1:75" ht="14.5" x14ac:dyDescent="0.35"/>
    <row r="92" spans="1:75" ht="14.5" x14ac:dyDescent="0.35"/>
    <row r="93" spans="1:75" ht="14.5" x14ac:dyDescent="0.35"/>
    <row r="94" spans="1:75" ht="14.5" x14ac:dyDescent="0.35"/>
    <row r="95" spans="1:75" ht="14.5" x14ac:dyDescent="0.35"/>
    <row r="96" spans="1:75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  <row r="1001" ht="14.5" x14ac:dyDescent="0.35"/>
    <row r="1002" ht="14.5" x14ac:dyDescent="0.35"/>
    <row r="1003" ht="14.5" x14ac:dyDescent="0.35"/>
    <row r="1004" ht="14.5" x14ac:dyDescent="0.35"/>
    <row r="1005" ht="14.5" x14ac:dyDescent="0.35"/>
    <row r="1006" ht="14.5" x14ac:dyDescent="0.35"/>
    <row r="1007" ht="14.5" x14ac:dyDescent="0.35"/>
    <row r="1008" ht="14.5" x14ac:dyDescent="0.35"/>
    <row r="1009" ht="14.5" x14ac:dyDescent="0.35"/>
    <row r="1010" ht="14.5" x14ac:dyDescent="0.35"/>
    <row r="1011" ht="14.5" x14ac:dyDescent="0.35"/>
    <row r="1012" ht="14.5" x14ac:dyDescent="0.35"/>
    <row r="1013" ht="14.5" x14ac:dyDescent="0.35"/>
    <row r="1014" ht="14.5" x14ac:dyDescent="0.35"/>
    <row r="1015" ht="14.5" x14ac:dyDescent="0.35"/>
    <row r="1016" ht="14.5" x14ac:dyDescent="0.35"/>
    <row r="1017" ht="14.5" x14ac:dyDescent="0.35"/>
    <row r="1018" ht="14.5" x14ac:dyDescent="0.35"/>
    <row r="1019" ht="14.5" x14ac:dyDescent="0.35"/>
    <row r="1020" ht="14.5" x14ac:dyDescent="0.35"/>
    <row r="1021" ht="14.5" x14ac:dyDescent="0.35"/>
    <row r="1022" ht="14.5" x14ac:dyDescent="0.35"/>
    <row r="1023" ht="14.5" x14ac:dyDescent="0.35"/>
    <row r="1024" ht="14.5" x14ac:dyDescent="0.35"/>
    <row r="1025" ht="14.5" x14ac:dyDescent="0.35"/>
    <row r="1026" ht="14.5" x14ac:dyDescent="0.35"/>
    <row r="1027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6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1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2000000}">
          <x14:formula1>
            <xm:f>'controlled vocabulary'!$AR$4:$AR$8</xm:f>
          </x14:formula1>
          <xm:sqref>AN22:AN1048576</xm:sqref>
        </x14:dataValidation>
        <x14:dataValidation type="list" allowBlank="1" showInputMessage="1" showErrorMessage="1" xr:uid="{00000000-0002-0000-0600-000003000000}">
          <x14:formula1>
            <xm:f>'controlled vocabulary'!$AP$4:$AP$11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D58:D1048576</xm:sqref>
        </x14:dataValidation>
        <x14:dataValidation type="list" allowBlank="1" showInputMessage="1" showErrorMessage="1" xr:uid="{00000000-0002-0000-0600-000005000000}">
          <x14:formula1>
            <xm:f>OFFSET('C:\Users\f0076db\Documents\GitHub\ISRaD\ISRaD_data_files\[Cherkinsky_1996.xlsx]layer'!#REF!,3,0,COUNTA('C:\Users\f0076db\Documents\GitHub\ISRaD\ISRaD_data_files\[Cherkinsky_1996.xlsx]layer'!#REF!)-2,1)</xm:f>
          </x14:formula1>
          <xm:sqref>G22:G27</xm:sqref>
        </x14:dataValidation>
        <x14:dataValidation type="list" allowBlank="1" showInputMessage="1" showErrorMessage="1" xr:uid="{00000000-0002-0000-06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00"/>
  <sheetViews>
    <sheetView workbookViewId="0">
      <selection activeCell="D3" sqref="D3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2.1796875" style="3" customWidth="1"/>
    <col min="7" max="7" width="11" style="3" customWidth="1"/>
    <col min="8" max="8" width="10.81640625" style="110" bestFit="1" customWidth="1"/>
    <col min="9" max="9" width="11" style="110" customWidth="1"/>
    <col min="10" max="10" width="17.6328125" style="110" bestFit="1" customWidth="1"/>
    <col min="11" max="11" width="18" style="3" customWidth="1"/>
    <col min="12" max="12" width="15.6328125" style="3" customWidth="1"/>
    <col min="13" max="13" width="8.81640625" style="3"/>
    <col min="14" max="14" width="19.81640625" style="3" customWidth="1"/>
    <col min="15" max="15" width="15.453125" style="3" customWidth="1"/>
    <col min="16" max="16" width="16.453125" style="3" bestFit="1" customWidth="1"/>
    <col min="17" max="17" width="21.1796875" style="3" customWidth="1"/>
    <col min="18" max="18" width="12.453125" style="3" customWidth="1"/>
    <col min="19" max="16384" width="8.81640625" style="3"/>
  </cols>
  <sheetData>
    <row r="1" spans="1:30" s="17" customFormat="1" ht="50" x14ac:dyDescent="0.35">
      <c r="A1" s="14" t="s">
        <v>667</v>
      </c>
      <c r="B1" s="14" t="s">
        <v>14</v>
      </c>
      <c r="C1" s="14" t="s">
        <v>457</v>
      </c>
      <c r="D1" s="14" t="s">
        <v>488</v>
      </c>
      <c r="E1" s="102" t="s">
        <v>580</v>
      </c>
      <c r="F1" s="14" t="s">
        <v>397</v>
      </c>
      <c r="G1" s="20" t="s">
        <v>398</v>
      </c>
      <c r="H1" s="107" t="s">
        <v>729</v>
      </c>
      <c r="I1" s="107" t="s">
        <v>730</v>
      </c>
      <c r="J1" s="107" t="s">
        <v>728</v>
      </c>
      <c r="K1" s="92" t="s">
        <v>399</v>
      </c>
      <c r="L1" s="92" t="s">
        <v>400</v>
      </c>
      <c r="M1" s="92" t="s">
        <v>401</v>
      </c>
      <c r="N1" s="92" t="s">
        <v>402</v>
      </c>
      <c r="O1" s="92" t="s">
        <v>403</v>
      </c>
      <c r="P1" s="92" t="s">
        <v>763</v>
      </c>
      <c r="Q1" s="92" t="s">
        <v>404</v>
      </c>
      <c r="R1" s="92" t="s">
        <v>405</v>
      </c>
      <c r="S1" s="92" t="s">
        <v>756</v>
      </c>
      <c r="T1" s="63" t="s">
        <v>406</v>
      </c>
      <c r="U1" s="63" t="s">
        <v>700</v>
      </c>
      <c r="V1" s="63" t="s">
        <v>407</v>
      </c>
      <c r="W1" s="63" t="s">
        <v>408</v>
      </c>
      <c r="X1" s="63" t="s">
        <v>409</v>
      </c>
      <c r="Y1" s="63" t="s">
        <v>410</v>
      </c>
      <c r="Z1" s="63" t="s">
        <v>411</v>
      </c>
      <c r="AA1" s="35" t="s">
        <v>412</v>
      </c>
      <c r="AB1" s="63" t="s">
        <v>413</v>
      </c>
      <c r="AC1" s="63" t="s">
        <v>414</v>
      </c>
      <c r="AD1" s="35" t="s">
        <v>415</v>
      </c>
    </row>
    <row r="2" spans="1:30" s="17" customFormat="1" ht="70.5" customHeight="1" x14ac:dyDescent="0.35">
      <c r="A2" s="18" t="s">
        <v>668</v>
      </c>
      <c r="B2" s="22" t="s">
        <v>16</v>
      </c>
      <c r="C2" s="22" t="s">
        <v>330</v>
      </c>
      <c r="D2" s="22" t="s">
        <v>807</v>
      </c>
      <c r="E2" s="18" t="s">
        <v>396</v>
      </c>
      <c r="F2" s="18" t="s">
        <v>757</v>
      </c>
      <c r="G2" s="18" t="s">
        <v>60</v>
      </c>
      <c r="H2" s="108" t="s">
        <v>734</v>
      </c>
      <c r="I2" s="108" t="s">
        <v>735</v>
      </c>
      <c r="J2" s="108" t="s">
        <v>733</v>
      </c>
      <c r="K2" s="93" t="s">
        <v>423</v>
      </c>
      <c r="L2" s="51"/>
      <c r="M2" s="51"/>
      <c r="N2" s="51" t="s">
        <v>318</v>
      </c>
      <c r="O2" s="93" t="s">
        <v>723</v>
      </c>
      <c r="P2" s="93" t="s">
        <v>764</v>
      </c>
      <c r="Q2" s="93" t="s">
        <v>421</v>
      </c>
      <c r="R2" s="93" t="s">
        <v>422</v>
      </c>
      <c r="S2" s="93"/>
      <c r="T2" s="44" t="s">
        <v>420</v>
      </c>
      <c r="U2" s="44" t="s">
        <v>701</v>
      </c>
      <c r="V2" s="45" t="s">
        <v>86</v>
      </c>
      <c r="W2" s="45" t="s">
        <v>87</v>
      </c>
      <c r="X2" s="45" t="s">
        <v>88</v>
      </c>
      <c r="Y2" s="45" t="s">
        <v>325</v>
      </c>
      <c r="Z2" s="44" t="s">
        <v>419</v>
      </c>
      <c r="AA2" s="44" t="s">
        <v>418</v>
      </c>
      <c r="AB2" s="44" t="s">
        <v>324</v>
      </c>
      <c r="AC2" s="44" t="s">
        <v>417</v>
      </c>
      <c r="AD2" s="44" t="s">
        <v>416</v>
      </c>
    </row>
    <row r="3" spans="1:30" s="30" customFormat="1" ht="18" customHeight="1" x14ac:dyDescent="0.35">
      <c r="A3" s="24" t="s">
        <v>361</v>
      </c>
      <c r="B3" s="23"/>
      <c r="C3" s="66"/>
      <c r="D3" s="23"/>
      <c r="E3" s="24"/>
      <c r="F3" s="24"/>
      <c r="G3" s="24"/>
      <c r="H3" s="109" t="s">
        <v>731</v>
      </c>
      <c r="I3" s="109" t="s">
        <v>34</v>
      </c>
      <c r="J3" s="109" t="s">
        <v>732</v>
      </c>
      <c r="K3" s="105" t="s">
        <v>297</v>
      </c>
      <c r="L3" s="106" t="s">
        <v>702</v>
      </c>
      <c r="M3" s="105" t="s">
        <v>317</v>
      </c>
      <c r="N3" s="105"/>
      <c r="O3" s="105"/>
      <c r="P3" s="106" t="s">
        <v>765</v>
      </c>
      <c r="Q3" s="105" t="s">
        <v>37</v>
      </c>
      <c r="R3" s="105"/>
      <c r="S3" s="105"/>
      <c r="T3" s="60" t="s">
        <v>131</v>
      </c>
      <c r="U3" s="60" t="s">
        <v>131</v>
      </c>
      <c r="V3" s="60"/>
      <c r="W3" s="60"/>
      <c r="X3" s="60" t="s">
        <v>132</v>
      </c>
      <c r="Y3" s="60" t="s">
        <v>131</v>
      </c>
      <c r="Z3" s="60" t="s">
        <v>131</v>
      </c>
      <c r="AA3" s="56" t="s">
        <v>131</v>
      </c>
      <c r="AB3" s="60"/>
      <c r="AC3" s="60"/>
      <c r="AD3" s="56"/>
    </row>
    <row r="4" spans="1:30" x14ac:dyDescent="0.35">
      <c r="A4" s="12"/>
      <c r="B4" s="7"/>
      <c r="C4" s="3"/>
      <c r="D4" s="8"/>
    </row>
    <row r="5" spans="1:30" x14ac:dyDescent="0.35">
      <c r="A5" s="12"/>
      <c r="B5" s="7"/>
      <c r="C5" s="3"/>
      <c r="D5" s="8"/>
    </row>
    <row r="6" spans="1:30" x14ac:dyDescent="0.35">
      <c r="A6" s="12"/>
      <c r="B6" s="7"/>
      <c r="C6" s="3"/>
      <c r="D6" s="8"/>
    </row>
    <row r="7" spans="1:30" x14ac:dyDescent="0.35">
      <c r="A7" s="12"/>
      <c r="B7" s="7"/>
      <c r="C7" s="3"/>
      <c r="D7" s="8"/>
    </row>
    <row r="8" spans="1:30" x14ac:dyDescent="0.35">
      <c r="B8" s="7"/>
      <c r="C8" s="3"/>
    </row>
    <row r="9" spans="1:30" x14ac:dyDescent="0.35">
      <c r="B9" s="7"/>
      <c r="C9" s="3"/>
    </row>
    <row r="10" spans="1:30" x14ac:dyDescent="0.35">
      <c r="B10" s="7"/>
      <c r="C10" s="3"/>
    </row>
    <row r="11" spans="1:30" x14ac:dyDescent="0.35">
      <c r="B11" s="7"/>
      <c r="C11" s="3"/>
    </row>
    <row r="12" spans="1:30" x14ac:dyDescent="0.35">
      <c r="B12" s="7"/>
      <c r="C12" s="3"/>
    </row>
    <row r="13" spans="1:30" x14ac:dyDescent="0.35">
      <c r="B13" s="7"/>
      <c r="C13" s="3"/>
    </row>
    <row r="14" spans="1:30" x14ac:dyDescent="0.35">
      <c r="B14" s="7"/>
      <c r="C14" s="3"/>
    </row>
    <row r="15" spans="1:30" x14ac:dyDescent="0.35">
      <c r="B15" s="7"/>
      <c r="C15" s="3"/>
    </row>
    <row r="16" spans="1:30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4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5000000}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 xr:uid="{00000000-0002-0000-0700-000006000000}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workbookViewId="0">
      <selection activeCell="AP12" sqref="AP12"/>
    </sheetView>
  </sheetViews>
  <sheetFormatPr defaultColWidth="15.1796875" defaultRowHeight="15" customHeight="1" x14ac:dyDescent="0.35"/>
  <cols>
    <col min="1" max="1" width="12.453125" customWidth="1"/>
    <col min="2" max="2" width="9" bestFit="1" customWidth="1"/>
    <col min="3" max="3" width="9" customWidth="1"/>
    <col min="4" max="4" width="13.1796875" bestFit="1" customWidth="1"/>
    <col min="5" max="5" width="14.6328125" bestFit="1" customWidth="1"/>
    <col min="6" max="6" width="14.36328125" customWidth="1"/>
    <col min="7" max="7" width="13.453125" customWidth="1"/>
    <col min="8" max="8" width="12.6328125" customWidth="1"/>
    <col min="9" max="9" width="11.1796875" customWidth="1"/>
    <col min="10" max="11" width="10.1796875" customWidth="1"/>
    <col min="12" max="12" width="14.81640625" customWidth="1"/>
    <col min="13" max="13" width="10.1796875" customWidth="1"/>
    <col min="14" max="14" width="19.6328125" customWidth="1"/>
    <col min="15" max="15" width="10.1796875" customWidth="1"/>
    <col min="16" max="16" width="15.36328125" bestFit="1" customWidth="1"/>
    <col min="17" max="20" width="10.1796875" customWidth="1"/>
    <col min="21" max="22" width="13.6328125" customWidth="1"/>
    <col min="23" max="23" width="23.1796875" customWidth="1"/>
    <col min="24" max="24" width="12" bestFit="1" customWidth="1"/>
    <col min="25" max="25" width="7.81640625" bestFit="1" customWidth="1"/>
    <col min="26" max="26" width="9.6328125" bestFit="1" customWidth="1"/>
    <col min="27" max="27" width="10.453125" bestFit="1" customWidth="1"/>
    <col min="28" max="30" width="10.453125" customWidth="1"/>
    <col min="31" max="31" width="15.36328125" bestFit="1" customWidth="1"/>
    <col min="32" max="32" width="17.81640625" bestFit="1" customWidth="1"/>
    <col min="33" max="33" width="13.453125" bestFit="1" customWidth="1"/>
    <col min="34" max="34" width="20.36328125" bestFit="1" customWidth="1"/>
    <col min="35" max="35" width="14.36328125" bestFit="1" customWidth="1"/>
    <col min="36" max="36" width="15.453125" customWidth="1"/>
    <col min="37" max="38" width="23.1796875" customWidth="1"/>
    <col min="39" max="39" width="16.1796875" bestFit="1" customWidth="1"/>
    <col min="40" max="40" width="12.6328125" bestFit="1" customWidth="1"/>
    <col min="41" max="41" width="16.6328125" bestFit="1" customWidth="1"/>
    <col min="42" max="42" width="18.81640625" bestFit="1" customWidth="1"/>
    <col min="43" max="43" width="18.81640625" customWidth="1"/>
    <col min="44" max="44" width="24.36328125" bestFit="1" customWidth="1"/>
    <col min="45" max="48" width="13.1796875" customWidth="1"/>
  </cols>
  <sheetData>
    <row r="1" spans="1:44" s="68" customFormat="1" ht="15" customHeight="1" x14ac:dyDescent="0.35">
      <c r="A1" s="67" t="s">
        <v>158</v>
      </c>
      <c r="B1" s="67" t="s">
        <v>159</v>
      </c>
      <c r="C1" s="67"/>
      <c r="D1" s="69"/>
      <c r="E1" s="69"/>
      <c r="F1" s="69"/>
      <c r="G1" s="69"/>
      <c r="H1" s="69"/>
      <c r="I1" s="69"/>
      <c r="K1" s="70"/>
      <c r="L1" s="67" t="s">
        <v>629</v>
      </c>
      <c r="M1" s="70"/>
      <c r="N1" s="70"/>
      <c r="O1" s="70"/>
      <c r="P1" s="70"/>
      <c r="Q1" s="70"/>
      <c r="R1" s="70"/>
      <c r="S1" s="70"/>
      <c r="T1" s="70"/>
      <c r="U1" s="67" t="s">
        <v>160</v>
      </c>
      <c r="V1" s="70"/>
      <c r="W1" s="69"/>
      <c r="X1" s="69"/>
      <c r="Y1" s="69"/>
      <c r="Z1" s="69"/>
      <c r="AA1" s="69"/>
      <c r="AB1" s="67" t="s">
        <v>630</v>
      </c>
      <c r="AC1" s="69"/>
      <c r="AD1" s="69"/>
      <c r="AE1" s="69"/>
      <c r="AF1" s="69"/>
      <c r="AG1" s="67" t="s">
        <v>622</v>
      </c>
      <c r="AH1" s="70"/>
      <c r="AI1" s="69"/>
      <c r="AK1" s="69"/>
      <c r="AL1" s="69"/>
      <c r="AM1" s="67" t="s">
        <v>161</v>
      </c>
      <c r="AO1" s="69"/>
      <c r="AP1" s="69"/>
      <c r="AQ1" s="69"/>
      <c r="AR1" s="69"/>
    </row>
    <row r="2" spans="1:44" s="68" customFormat="1" ht="15" customHeight="1" x14ac:dyDescent="0.35">
      <c r="A2" s="71" t="s">
        <v>432</v>
      </c>
      <c r="B2" s="71" t="s">
        <v>480</v>
      </c>
      <c r="C2" s="71" t="s">
        <v>462</v>
      </c>
      <c r="D2" s="71" t="s">
        <v>483</v>
      </c>
      <c r="E2" s="71" t="s">
        <v>672</v>
      </c>
      <c r="F2" s="71" t="s">
        <v>471</v>
      </c>
      <c r="G2" s="71" t="s">
        <v>484</v>
      </c>
      <c r="H2" s="71" t="s">
        <v>476</v>
      </c>
      <c r="I2" s="71" t="s">
        <v>477</v>
      </c>
      <c r="J2" s="71" t="s">
        <v>479</v>
      </c>
      <c r="K2" s="71" t="s">
        <v>801</v>
      </c>
      <c r="L2" s="71" t="s">
        <v>434</v>
      </c>
      <c r="M2" s="71" t="s">
        <v>436</v>
      </c>
      <c r="N2" s="71" t="s">
        <v>437</v>
      </c>
      <c r="O2" s="71" t="s">
        <v>656</v>
      </c>
      <c r="P2" s="71" t="s">
        <v>647</v>
      </c>
      <c r="Q2" s="71" t="s">
        <v>688</v>
      </c>
      <c r="R2" s="71" t="s">
        <v>439</v>
      </c>
      <c r="S2" s="71" t="s">
        <v>440</v>
      </c>
      <c r="T2" s="71" t="s">
        <v>446</v>
      </c>
      <c r="U2" s="71" t="s">
        <v>505</v>
      </c>
      <c r="V2" s="72" t="s">
        <v>510</v>
      </c>
      <c r="W2" s="71" t="s">
        <v>537</v>
      </c>
      <c r="X2" s="71" t="s">
        <v>489</v>
      </c>
      <c r="Y2" s="71" t="s">
        <v>493</v>
      </c>
      <c r="Z2" s="71" t="s">
        <v>496</v>
      </c>
      <c r="AA2" s="71" t="s">
        <v>575</v>
      </c>
      <c r="AB2" s="71" t="s">
        <v>332</v>
      </c>
      <c r="AC2" s="71" t="s">
        <v>333</v>
      </c>
      <c r="AD2" s="71" t="s">
        <v>334</v>
      </c>
      <c r="AE2" s="71" t="s">
        <v>658</v>
      </c>
      <c r="AF2" s="71" t="s">
        <v>359</v>
      </c>
      <c r="AG2" s="71" t="s">
        <v>703</v>
      </c>
      <c r="AH2" s="71" t="s">
        <v>754</v>
      </c>
      <c r="AI2" s="71" t="s">
        <v>706</v>
      </c>
      <c r="AJ2" s="71" t="s">
        <v>704</v>
      </c>
      <c r="AK2" s="71" t="s">
        <v>705</v>
      </c>
      <c r="AL2" s="71" t="s">
        <v>707</v>
      </c>
      <c r="AM2" s="73" t="s">
        <v>583</v>
      </c>
      <c r="AN2" s="74" t="s">
        <v>587</v>
      </c>
      <c r="AO2" s="72" t="s">
        <v>582</v>
      </c>
      <c r="AP2" s="71" t="s">
        <v>584</v>
      </c>
      <c r="AQ2" s="71" t="s">
        <v>589</v>
      </c>
      <c r="AR2" s="71" t="s">
        <v>720</v>
      </c>
    </row>
    <row r="3" spans="1:44" s="68" customFormat="1" ht="15" customHeight="1" x14ac:dyDescent="0.35">
      <c r="A3" s="75"/>
      <c r="B3" s="75"/>
      <c r="C3" s="75"/>
      <c r="D3" s="75"/>
      <c r="E3" s="75"/>
      <c r="F3" s="75"/>
      <c r="G3" s="76" t="str">
        <f>HYPERLINK("http://www.water-research.net/course/drainageclass.pdf","Soil Drainage Classes")</f>
        <v>Soil Drainage Classes</v>
      </c>
      <c r="H3" s="76" t="str">
        <f>HYPERLINK("http://www.nrcs.usda.gov/Internet/FSE_DOCUMENTS/nrcs142p2_052523.pdf","NRCS")</f>
        <v>NRCS</v>
      </c>
      <c r="I3" s="76" t="str">
        <f>HYPERLINK("http://jersey.uoregon.edu/~mstrick/AskGeoMan/geoQuerry11.html","Mafic vs. Felsic")</f>
        <v>Mafic vs. Felsic</v>
      </c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 t="s">
        <v>162</v>
      </c>
      <c r="V3" s="75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5"/>
      <c r="AI3" s="77"/>
      <c r="AJ3" s="77"/>
      <c r="AK3" s="77"/>
      <c r="AL3" s="77"/>
      <c r="AM3" s="75" t="s">
        <v>138</v>
      </c>
      <c r="AN3" s="78"/>
      <c r="AO3" s="75" t="s">
        <v>163</v>
      </c>
      <c r="AP3" s="75" t="s">
        <v>164</v>
      </c>
      <c r="AQ3" s="75"/>
      <c r="AR3" s="75"/>
    </row>
    <row r="4" spans="1:44" ht="12.75" customHeight="1" x14ac:dyDescent="0.35">
      <c r="A4" s="1" t="s">
        <v>165</v>
      </c>
      <c r="B4" s="1" t="s">
        <v>166</v>
      </c>
      <c r="C4" s="1" t="s">
        <v>803</v>
      </c>
      <c r="D4" s="1" t="s">
        <v>167</v>
      </c>
      <c r="E4" s="1" t="s">
        <v>677</v>
      </c>
      <c r="F4" s="1" t="s">
        <v>168</v>
      </c>
      <c r="G4" s="1" t="s">
        <v>169</v>
      </c>
      <c r="H4" s="1" t="s">
        <v>170</v>
      </c>
      <c r="I4" s="1" t="s">
        <v>171</v>
      </c>
      <c r="J4" s="1" t="s">
        <v>172</v>
      </c>
      <c r="K4" s="13" t="s">
        <v>322</v>
      </c>
      <c r="L4" s="1" t="s">
        <v>631</v>
      </c>
      <c r="M4" s="1" t="s">
        <v>635</v>
      </c>
      <c r="N4" s="1" t="s">
        <v>640</v>
      </c>
      <c r="O4" s="1" t="s">
        <v>644</v>
      </c>
      <c r="P4" s="1" t="s">
        <v>648</v>
      </c>
      <c r="Q4" s="1" t="s">
        <v>689</v>
      </c>
      <c r="R4" s="1" t="s">
        <v>803</v>
      </c>
      <c r="S4" s="1" t="s">
        <v>803</v>
      </c>
      <c r="T4" s="1" t="s">
        <v>665</v>
      </c>
      <c r="U4" s="1" t="s">
        <v>304</v>
      </c>
      <c r="V4" s="1" t="s">
        <v>274</v>
      </c>
      <c r="W4" s="1" t="s">
        <v>173</v>
      </c>
      <c r="X4" s="1" t="s">
        <v>803</v>
      </c>
      <c r="Y4" s="1" t="s">
        <v>803</v>
      </c>
      <c r="Z4" s="1" t="s">
        <v>804</v>
      </c>
      <c r="AA4" s="1" t="s">
        <v>576</v>
      </c>
      <c r="AB4" s="1" t="s">
        <v>653</v>
      </c>
      <c r="AC4" s="1" t="s">
        <v>635</v>
      </c>
      <c r="AD4" s="1" t="s">
        <v>645</v>
      </c>
      <c r="AE4" s="1" t="s">
        <v>648</v>
      </c>
      <c r="AF4" s="1" t="s">
        <v>662</v>
      </c>
      <c r="AG4" s="1" t="s">
        <v>762</v>
      </c>
      <c r="AH4" s="1" t="s">
        <v>640</v>
      </c>
      <c r="AI4" s="13" t="s">
        <v>312</v>
      </c>
      <c r="AJ4" s="13" t="s">
        <v>308</v>
      </c>
      <c r="AK4" s="13" t="s">
        <v>310</v>
      </c>
      <c r="AL4" s="1" t="s">
        <v>315</v>
      </c>
      <c r="AM4" t="s">
        <v>248</v>
      </c>
      <c r="AN4" t="s">
        <v>253</v>
      </c>
      <c r="AO4" t="s">
        <v>294</v>
      </c>
      <c r="AP4" s="2" t="s">
        <v>174</v>
      </c>
      <c r="AQ4" s="2" t="s">
        <v>803</v>
      </c>
      <c r="AR4" s="2" t="s">
        <v>173</v>
      </c>
    </row>
    <row r="5" spans="1:44" ht="12.75" customHeight="1" x14ac:dyDescent="0.35">
      <c r="A5" s="1" t="s">
        <v>175</v>
      </c>
      <c r="B5" s="1" t="s">
        <v>176</v>
      </c>
      <c r="C5" s="1"/>
      <c r="D5" s="1" t="s">
        <v>177</v>
      </c>
      <c r="E5" s="1" t="s">
        <v>676</v>
      </c>
      <c r="F5" s="1" t="s">
        <v>178</v>
      </c>
      <c r="G5" s="1" t="s">
        <v>179</v>
      </c>
      <c r="H5" s="1" t="s">
        <v>180</v>
      </c>
      <c r="I5" s="1" t="s">
        <v>181</v>
      </c>
      <c r="J5" s="1" t="s">
        <v>182</v>
      </c>
      <c r="K5" s="13" t="s">
        <v>321</v>
      </c>
      <c r="L5" s="1" t="s">
        <v>632</v>
      </c>
      <c r="M5" s="1" t="s">
        <v>636</v>
      </c>
      <c r="N5" s="1" t="s">
        <v>641</v>
      </c>
      <c r="O5" s="1" t="s">
        <v>660</v>
      </c>
      <c r="P5" s="1" t="s">
        <v>649</v>
      </c>
      <c r="Q5" s="1" t="s">
        <v>690</v>
      </c>
      <c r="R5" s="1"/>
      <c r="S5" s="1"/>
      <c r="T5" s="1" t="s">
        <v>664</v>
      </c>
      <c r="U5" s="1" t="s">
        <v>183</v>
      </c>
      <c r="V5" s="1" t="s">
        <v>276</v>
      </c>
      <c r="W5" s="1" t="s">
        <v>184</v>
      </c>
      <c r="X5" s="1"/>
      <c r="Y5" s="1"/>
      <c r="Z5" s="1"/>
      <c r="AA5" s="1" t="s">
        <v>577</v>
      </c>
      <c r="AB5" s="1" t="s">
        <v>654</v>
      </c>
      <c r="AC5" s="1" t="s">
        <v>636</v>
      </c>
      <c r="AD5" s="1" t="s">
        <v>657</v>
      </c>
      <c r="AE5" s="1" t="s">
        <v>649</v>
      </c>
      <c r="AF5" s="1" t="s">
        <v>663</v>
      </c>
      <c r="AG5" s="1" t="s">
        <v>758</v>
      </c>
      <c r="AH5" s="1" t="s">
        <v>641</v>
      </c>
      <c r="AI5" s="13" t="s">
        <v>313</v>
      </c>
      <c r="AJ5" s="13" t="s">
        <v>309</v>
      </c>
      <c r="AK5" s="13" t="s">
        <v>311</v>
      </c>
      <c r="AL5" s="1" t="s">
        <v>316</v>
      </c>
      <c r="AM5" t="s">
        <v>249</v>
      </c>
      <c r="AN5" t="s">
        <v>805</v>
      </c>
      <c r="AO5" t="s">
        <v>295</v>
      </c>
      <c r="AP5" s="2" t="s">
        <v>196</v>
      </c>
      <c r="AQ5" s="2"/>
      <c r="AR5" s="2" t="s">
        <v>184</v>
      </c>
    </row>
    <row r="6" spans="1:44" ht="12.75" customHeight="1" x14ac:dyDescent="0.35">
      <c r="A6" s="1" t="s">
        <v>185</v>
      </c>
      <c r="B6" s="1" t="s">
        <v>186</v>
      </c>
      <c r="C6" s="1"/>
      <c r="D6" s="1" t="s">
        <v>187</v>
      </c>
      <c r="E6" s="1" t="s">
        <v>212</v>
      </c>
      <c r="F6" s="1" t="s">
        <v>188</v>
      </c>
      <c r="G6" s="1" t="s">
        <v>189</v>
      </c>
      <c r="H6" s="1" t="s">
        <v>190</v>
      </c>
      <c r="I6" s="1" t="s">
        <v>191</v>
      </c>
      <c r="J6" s="1" t="s">
        <v>192</v>
      </c>
      <c r="K6" s="1"/>
      <c r="L6" s="1" t="s">
        <v>633</v>
      </c>
      <c r="M6" s="1" t="s">
        <v>639</v>
      </c>
      <c r="N6" s="1" t="s">
        <v>642</v>
      </c>
      <c r="O6" s="1" t="s">
        <v>669</v>
      </c>
      <c r="P6" s="1" t="s">
        <v>650</v>
      </c>
      <c r="Q6" s="1" t="s">
        <v>297</v>
      </c>
      <c r="R6" s="1"/>
      <c r="S6" s="1"/>
      <c r="T6" s="1" t="s">
        <v>682</v>
      </c>
      <c r="U6" s="1" t="s">
        <v>193</v>
      </c>
      <c r="V6" s="1" t="s">
        <v>275</v>
      </c>
      <c r="W6" s="1" t="s">
        <v>194</v>
      </c>
      <c r="X6" s="1"/>
      <c r="Y6" s="1"/>
      <c r="Z6" s="1"/>
      <c r="AA6" s="1" t="s">
        <v>699</v>
      </c>
      <c r="AB6" s="1" t="s">
        <v>655</v>
      </c>
      <c r="AC6" s="1" t="s">
        <v>639</v>
      </c>
      <c r="AD6" s="1"/>
      <c r="AE6" s="1" t="s">
        <v>650</v>
      </c>
      <c r="AF6" s="1" t="s">
        <v>680</v>
      </c>
      <c r="AG6" s="1" t="s">
        <v>759</v>
      </c>
      <c r="AH6" s="1" t="s">
        <v>755</v>
      </c>
      <c r="AI6" s="13" t="s">
        <v>314</v>
      </c>
      <c r="AJ6" s="13" t="s">
        <v>212</v>
      </c>
      <c r="AK6" s="1"/>
      <c r="AL6" s="13"/>
      <c r="AM6" t="s">
        <v>213</v>
      </c>
      <c r="AN6" t="s">
        <v>195</v>
      </c>
      <c r="AO6" s="1" t="s">
        <v>296</v>
      </c>
      <c r="AP6" s="2" t="s">
        <v>34</v>
      </c>
      <c r="AQ6" s="2"/>
      <c r="AR6" s="2" t="s">
        <v>194</v>
      </c>
    </row>
    <row r="7" spans="1:44" ht="12.75" customHeight="1" x14ac:dyDescent="0.35">
      <c r="A7" s="1" t="s">
        <v>197</v>
      </c>
      <c r="B7" s="1" t="s">
        <v>198</v>
      </c>
      <c r="C7" s="1"/>
      <c r="D7" s="1"/>
      <c r="E7" s="1"/>
      <c r="F7" s="1" t="s">
        <v>199</v>
      </c>
      <c r="G7" s="1" t="s">
        <v>200</v>
      </c>
      <c r="H7" s="1" t="s">
        <v>201</v>
      </c>
      <c r="I7" s="1"/>
      <c r="J7" s="1" t="s">
        <v>202</v>
      </c>
      <c r="K7" s="1"/>
      <c r="L7" s="1" t="s">
        <v>634</v>
      </c>
      <c r="M7" s="1" t="s">
        <v>637</v>
      </c>
      <c r="N7" s="1" t="s">
        <v>643</v>
      </c>
      <c r="O7" s="1"/>
      <c r="P7" s="1" t="s">
        <v>651</v>
      </c>
      <c r="Q7" s="1"/>
      <c r="R7" s="1"/>
      <c r="S7" s="1"/>
      <c r="T7" s="1" t="s">
        <v>683</v>
      </c>
      <c r="U7" s="1" t="s">
        <v>203</v>
      </c>
      <c r="V7" s="1" t="s">
        <v>278</v>
      </c>
      <c r="W7" s="1" t="s">
        <v>204</v>
      </c>
      <c r="X7" s="1"/>
      <c r="Y7" s="1"/>
      <c r="Z7" s="1"/>
      <c r="AA7" s="1"/>
      <c r="AB7" s="1"/>
      <c r="AC7" s="1" t="s">
        <v>637</v>
      </c>
      <c r="AD7" s="1"/>
      <c r="AE7" s="1" t="s">
        <v>651</v>
      </c>
      <c r="AF7" s="1" t="s">
        <v>681</v>
      </c>
      <c r="AG7" s="1" t="s">
        <v>760</v>
      </c>
      <c r="AH7" s="1"/>
      <c r="AI7" s="1" t="s">
        <v>806</v>
      </c>
      <c r="AJ7" s="1"/>
      <c r="AK7" s="1"/>
      <c r="AL7" s="13"/>
      <c r="AM7" t="s">
        <v>230</v>
      </c>
      <c r="AN7" t="s">
        <v>214</v>
      </c>
      <c r="AO7" t="s">
        <v>261</v>
      </c>
      <c r="AP7" s="2" t="s">
        <v>223</v>
      </c>
      <c r="AQ7" s="2"/>
      <c r="AR7" s="2" t="s">
        <v>204</v>
      </c>
    </row>
    <row r="8" spans="1:44" ht="12.75" customHeight="1" x14ac:dyDescent="0.35">
      <c r="A8" s="1" t="s">
        <v>205</v>
      </c>
      <c r="B8" s="1" t="s">
        <v>206</v>
      </c>
      <c r="C8" s="1"/>
      <c r="D8" s="1"/>
      <c r="E8" s="1"/>
      <c r="F8" s="1" t="s">
        <v>207</v>
      </c>
      <c r="G8" s="1" t="s">
        <v>208</v>
      </c>
      <c r="H8" s="1" t="s">
        <v>209</v>
      </c>
      <c r="I8" s="1"/>
      <c r="J8" s="1" t="s">
        <v>210</v>
      </c>
      <c r="K8" s="1"/>
      <c r="L8" s="1" t="s">
        <v>787</v>
      </c>
      <c r="M8" s="1" t="s">
        <v>638</v>
      </c>
      <c r="N8" s="1" t="s">
        <v>727</v>
      </c>
      <c r="O8" s="1"/>
      <c r="P8" s="1" t="s">
        <v>652</v>
      </c>
      <c r="Q8" s="1"/>
      <c r="R8" s="1"/>
      <c r="S8" s="1"/>
      <c r="T8" s="1" t="s">
        <v>684</v>
      </c>
      <c r="U8" s="1" t="s">
        <v>211</v>
      </c>
      <c r="V8" s="1" t="s">
        <v>277</v>
      </c>
      <c r="W8" s="1" t="s">
        <v>212</v>
      </c>
      <c r="X8" s="1"/>
      <c r="Y8" s="1"/>
      <c r="Z8" s="1"/>
      <c r="AA8" s="1"/>
      <c r="AB8" s="1"/>
      <c r="AC8" s="1" t="s">
        <v>638</v>
      </c>
      <c r="AD8" s="1"/>
      <c r="AE8" s="1" t="s">
        <v>652</v>
      </c>
      <c r="AF8" s="1"/>
      <c r="AG8" s="1" t="s">
        <v>761</v>
      </c>
      <c r="AH8" s="1"/>
      <c r="AI8" s="1"/>
      <c r="AJ8" s="1"/>
      <c r="AK8" s="1"/>
      <c r="AL8" s="1"/>
      <c r="AM8" t="s">
        <v>235</v>
      </c>
      <c r="AN8" t="s">
        <v>222</v>
      </c>
      <c r="AO8" t="s">
        <v>262</v>
      </c>
      <c r="AP8" s="2" t="s">
        <v>297</v>
      </c>
      <c r="AQ8" s="2"/>
      <c r="AR8" s="2" t="s">
        <v>212</v>
      </c>
    </row>
    <row r="9" spans="1:44" ht="12.75" customHeight="1" x14ac:dyDescent="0.35">
      <c r="A9" s="1" t="s">
        <v>215</v>
      </c>
      <c r="B9" s="1" t="s">
        <v>216</v>
      </c>
      <c r="C9" s="1"/>
      <c r="D9" s="1"/>
      <c r="E9" s="1"/>
      <c r="F9" s="1" t="s">
        <v>217</v>
      </c>
      <c r="G9" s="1" t="s">
        <v>218</v>
      </c>
      <c r="H9" s="1" t="s">
        <v>219</v>
      </c>
      <c r="I9" s="1"/>
      <c r="J9" s="1" t="s">
        <v>220</v>
      </c>
      <c r="K9" s="1"/>
      <c r="L9" s="1" t="s">
        <v>788</v>
      </c>
      <c r="M9" s="1" t="s">
        <v>708</v>
      </c>
      <c r="N9" s="1"/>
      <c r="O9" s="1"/>
      <c r="P9" s="1" t="s">
        <v>797</v>
      </c>
      <c r="Q9" s="1"/>
      <c r="R9" s="1"/>
      <c r="S9" s="1"/>
      <c r="T9" s="1" t="s">
        <v>679</v>
      </c>
      <c r="U9" s="1" t="s">
        <v>221</v>
      </c>
      <c r="V9" s="1"/>
      <c r="W9" s="1"/>
      <c r="X9" s="1"/>
      <c r="Y9" s="1"/>
      <c r="Z9" s="1"/>
      <c r="AA9" s="1"/>
      <c r="AB9" s="1"/>
      <c r="AC9" s="1"/>
      <c r="AD9" s="1"/>
      <c r="AE9" s="1" t="s">
        <v>659</v>
      </c>
      <c r="AF9" s="1"/>
      <c r="AG9" s="1" t="s">
        <v>708</v>
      </c>
      <c r="AH9" s="1"/>
      <c r="AI9" s="1"/>
      <c r="AJ9" s="1"/>
      <c r="AK9" s="1"/>
      <c r="AL9" s="1"/>
      <c r="AM9" t="s">
        <v>305</v>
      </c>
      <c r="AN9" t="s">
        <v>255</v>
      </c>
      <c r="AO9" t="s">
        <v>263</v>
      </c>
      <c r="AP9" s="2" t="s">
        <v>298</v>
      </c>
      <c r="AQ9" s="2"/>
      <c r="AR9" s="2"/>
    </row>
    <row r="10" spans="1:44" ht="12.75" customHeight="1" x14ac:dyDescent="0.35">
      <c r="A10" s="1" t="s">
        <v>224</v>
      </c>
      <c r="B10" s="1" t="s">
        <v>225</v>
      </c>
      <c r="C10" s="1"/>
      <c r="D10" s="1"/>
      <c r="E10" s="1"/>
      <c r="F10" s="1" t="s">
        <v>226</v>
      </c>
      <c r="G10" s="1" t="s">
        <v>227</v>
      </c>
      <c r="H10" s="1" t="s">
        <v>228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 t="s">
        <v>229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t="s">
        <v>250</v>
      </c>
      <c r="AN10" t="s">
        <v>231</v>
      </c>
      <c r="AO10" t="s">
        <v>264</v>
      </c>
      <c r="AP10" s="2" t="s">
        <v>299</v>
      </c>
      <c r="AQ10" s="2"/>
      <c r="AR10" s="2"/>
    </row>
    <row r="11" spans="1:44" ht="12.75" customHeight="1" x14ac:dyDescent="0.35">
      <c r="A11" s="1"/>
      <c r="B11" s="1" t="s">
        <v>232</v>
      </c>
      <c r="C11" s="1"/>
      <c r="D11" s="1"/>
      <c r="E11" s="1"/>
      <c r="F11" s="1" t="s">
        <v>809</v>
      </c>
      <c r="G11" s="1"/>
      <c r="H11" s="1" t="s">
        <v>233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 t="s">
        <v>234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t="s">
        <v>251</v>
      </c>
      <c r="AN11" t="s">
        <v>236</v>
      </c>
      <c r="AO11" t="s">
        <v>236</v>
      </c>
      <c r="AP11" s="2" t="s">
        <v>813</v>
      </c>
      <c r="AQ11" s="2"/>
      <c r="AR11" s="2"/>
    </row>
    <row r="12" spans="1:44" ht="12.75" customHeight="1" x14ac:dyDescent="0.35">
      <c r="A12" s="1"/>
      <c r="B12" s="1"/>
      <c r="C12" s="1"/>
      <c r="D12" s="1"/>
      <c r="E12" s="1"/>
      <c r="F12" s="1"/>
      <c r="G12" s="1"/>
      <c r="H12" s="1" t="s">
        <v>810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 t="s">
        <v>237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t="s">
        <v>252</v>
      </c>
      <c r="AN12" t="s">
        <v>256</v>
      </c>
      <c r="AO12" t="s">
        <v>265</v>
      </c>
      <c r="AP12" s="2"/>
      <c r="AQ12" s="2"/>
      <c r="AR12" s="2"/>
    </row>
    <row r="13" spans="1:44" ht="12.7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 t="s">
        <v>238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2" t="s">
        <v>800</v>
      </c>
      <c r="AN13" t="s">
        <v>257</v>
      </c>
      <c r="AO13" t="s">
        <v>266</v>
      </c>
      <c r="AP13" s="2"/>
      <c r="AQ13" s="2"/>
      <c r="AR13" s="2"/>
    </row>
    <row r="14" spans="1:44" ht="12.75" customHeigh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 t="s">
        <v>239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2"/>
      <c r="AN14" t="s">
        <v>254</v>
      </c>
      <c r="AO14" t="s">
        <v>267</v>
      </c>
      <c r="AP14" s="2"/>
      <c r="AQ14" s="2"/>
      <c r="AR14" s="2"/>
    </row>
    <row r="15" spans="1:44" ht="12.75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 t="s">
        <v>240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2"/>
      <c r="AN15" t="s">
        <v>258</v>
      </c>
      <c r="AO15" t="s">
        <v>268</v>
      </c>
      <c r="AP15" s="2"/>
      <c r="AQ15" s="2"/>
      <c r="AR15" s="2"/>
    </row>
    <row r="16" spans="1:44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 t="s">
        <v>302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2"/>
      <c r="AN16" t="s">
        <v>259</v>
      </c>
      <c r="AO16" t="s">
        <v>269</v>
      </c>
      <c r="AP16" s="2"/>
      <c r="AQ16" s="2"/>
      <c r="AR16" s="2"/>
    </row>
    <row r="17" spans="1:44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2"/>
      <c r="AN17" t="s">
        <v>260</v>
      </c>
      <c r="AO17" t="s">
        <v>270</v>
      </c>
      <c r="AP17" s="2"/>
      <c r="AQ17" s="2"/>
      <c r="AR17" s="2"/>
    </row>
    <row r="18" spans="1:44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2"/>
      <c r="AN18" t="s">
        <v>300</v>
      </c>
      <c r="AO18" t="s">
        <v>271</v>
      </c>
      <c r="AP18" s="2"/>
      <c r="AQ18" s="2"/>
      <c r="AR18" s="2"/>
    </row>
    <row r="19" spans="1:44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N19" t="s">
        <v>301</v>
      </c>
      <c r="AO19" s="2" t="s">
        <v>808</v>
      </c>
      <c r="AP19" s="2"/>
      <c r="AQ19" s="2"/>
      <c r="AR19" s="2"/>
    </row>
    <row r="20" spans="1:44" ht="12.75" customHeight="1" x14ac:dyDescent="0.35">
      <c r="A20" s="1"/>
      <c r="B20" s="1"/>
      <c r="C20" s="1"/>
      <c r="D20" s="1"/>
      <c r="E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N20" t="s">
        <v>303</v>
      </c>
      <c r="AO20" s="2" t="s">
        <v>811</v>
      </c>
      <c r="AP20" s="2"/>
      <c r="AQ20" s="2"/>
      <c r="AR20" s="2"/>
    </row>
    <row r="21" spans="1:44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N21" t="s">
        <v>812</v>
      </c>
      <c r="AO21" s="2"/>
      <c r="AP21" s="2"/>
      <c r="AQ21" s="2"/>
      <c r="AR21" s="2"/>
    </row>
    <row r="22" spans="1:44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O22" s="2"/>
      <c r="AP22" s="2"/>
      <c r="AQ22" s="2"/>
      <c r="AR22" s="2"/>
    </row>
    <row r="23" spans="1:44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O23" s="2"/>
      <c r="AP23" s="2"/>
      <c r="AQ23" s="2"/>
      <c r="AR23" s="2"/>
    </row>
    <row r="24" spans="1:44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O24" s="2"/>
      <c r="AP24" s="2"/>
      <c r="AQ24" s="2"/>
      <c r="AR24" s="2"/>
    </row>
    <row r="25" spans="1:44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O25" s="2"/>
    </row>
    <row r="26" spans="1:44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O26" s="2"/>
    </row>
    <row r="27" spans="1:44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44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I28" s="1"/>
      <c r="AJ28" s="1"/>
      <c r="AK28" s="1"/>
      <c r="AL28" s="1"/>
    </row>
    <row r="29" spans="1:44" ht="14.5" x14ac:dyDescent="0.35"/>
    <row r="30" spans="1:44" ht="14.5" x14ac:dyDescent="0.35"/>
    <row r="31" spans="1:44" ht="14.5" x14ac:dyDescent="0.35"/>
    <row r="32" spans="1:44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2025-08-11T13:31:05Z</dcterms:modified>
</cp:coreProperties>
</file>