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60693504-C03D-5A4F-A543-CD6115E40ED4}" xr6:coauthVersionLast="47" xr6:coauthVersionMax="47" xr10:uidLastSave="{00000000-0000-0000-0000-000000000000}"/>
  <bookViews>
    <workbookView xWindow="0" yWindow="500" windowWidth="39960" windowHeight="209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4" i="5"/>
  <c r="AR35" i="4"/>
  <c r="AR34" i="4"/>
  <c r="AR33" i="4"/>
  <c r="AR32" i="4"/>
  <c r="AR31" i="4"/>
  <c r="AR30" i="4"/>
  <c r="AR29" i="4"/>
  <c r="AR28" i="4"/>
  <c r="AR27" i="4"/>
  <c r="AR26" i="4"/>
  <c r="AR25" i="4"/>
  <c r="AR24" i="4"/>
  <c r="AR23" i="4"/>
  <c r="AR22" i="4"/>
  <c r="AR21" i="4"/>
  <c r="AR20" i="4"/>
  <c r="AR19" i="4"/>
  <c r="AR18" i="4"/>
  <c r="AR17" i="4"/>
  <c r="AR16" i="4"/>
  <c r="AR15" i="4"/>
  <c r="AR14" i="4"/>
  <c r="AR13" i="4"/>
  <c r="AR12" i="4"/>
  <c r="AR11" i="4"/>
  <c r="AR10" i="4"/>
  <c r="AR9" i="4"/>
  <c r="AR8" i="4"/>
  <c r="AR7" i="4"/>
  <c r="AR6" i="4"/>
  <c r="AR5" i="4"/>
  <c r="AR4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N3" i="6" l="1"/>
  <c r="M3" i="6"/>
  <c r="L3" i="6"/>
</calcChain>
</file>

<file path=xl/sharedStrings.xml><?xml version="1.0" encoding="utf-8"?>
<sst xmlns="http://schemas.openxmlformats.org/spreadsheetml/2006/main" count="1874" uniqueCount="1019">
  <si>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</si>
  <si>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</si>
  <si>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</si>
  <si>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</si>
  <si>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</si>
  <si>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</si>
  <si>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</si>
  <si>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</si>
  <si>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</si>
  <si>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</si>
  <si>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</si>
  <si>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</si>
  <si>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</si>
  <si>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</si>
  <si>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</si>
  <si>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</si>
  <si>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</si>
  <si>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</si>
  <si>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</si>
  <si>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</si>
  <si>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</si>
  <si>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</si>
  <si>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</si>
  <si>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</si>
  <si>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</si>
  <si>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</si>
  <si>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</si>
  <si>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</si>
  <si>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</si>
  <si>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</si>
  <si>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</si>
  <si>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</si>
  <si>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</si>
  <si>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</si>
  <si>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</si>
  <si>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</si>
  <si>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</si>
  <si>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</si>
  <si>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</si>
  <si>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</si>
  <si>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</si>
  <si>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</si>
  <si>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</si>
  <si>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</si>
  <si>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</si>
  <si>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</si>
  <si>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</si>
  <si>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</si>
  <si>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</si>
  <si>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</si>
  <si>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</si>
  <si>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</si>
  <si>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</si>
  <si>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</si>
  <si>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</si>
  <si>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</si>
  <si>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</si>
  <si>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</si>
  <si>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</si>
  <si>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</si>
  <si>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</si>
  <si>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</si>
  <si>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</si>
  <si>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</si>
  <si>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</si>
  <si>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</si>
  <si>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</si>
  <si>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</si>
  <si>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</si>
  <si>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</si>
  <si>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</si>
  <si>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</si>
  <si>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</si>
  <si>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</si>
  <si>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</si>
  <si>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</si>
  <si>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</si>
  <si>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</si>
  <si>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</si>
  <si>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</si>
  <si>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</si>
  <si>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</si>
  <si>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</si>
  <si>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</si>
  <si>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</si>
  <si>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</si>
  <si>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</si>
  <si>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</si>
  <si>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</si>
  <si>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</si>
  <si>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</si>
  <si>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</si>
  <si>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</si>
  <si>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</si>
  <si>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</si>
  <si>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</si>
  <si>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</si>
  <si>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</si>
  <si>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</si>
  <si>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</si>
  <si>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</si>
  <si>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</si>
  <si>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</si>
  <si>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</si>
  <si>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</si>
  <si>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</si>
  <si>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</si>
  <si>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</si>
  <si>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</si>
  <si>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</si>
  <si>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</si>
  <si>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</si>
  <si>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</si>
  <si>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</si>
  <si>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</si>
  <si>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</si>
  <si>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</si>
  <si>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</si>
  <si>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</si>
  <si>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</si>
  <si>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</si>
  <si>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</si>
  <si>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</si>
  <si>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</si>
  <si>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</si>
  <si>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</si>
  <si>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</si>
  <si>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</si>
  <si>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</si>
  <si>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</si>
  <si>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</si>
  <si>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</si>
  <si>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</si>
  <si>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</si>
  <si>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</si>
  <si>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</si>
  <si>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</si>
  <si>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</si>
  <si>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</si>
  <si>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</si>
  <si>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</si>
  <si>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</si>
  <si>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</si>
  <si>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</si>
  <si>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</si>
  <si>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</si>
  <si>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</si>
  <si>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</si>
  <si>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</si>
  <si>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</si>
  <si>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</si>
  <si>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</si>
  <si>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</si>
  <si>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</si>
  <si>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</si>
  <si>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</si>
  <si>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</si>
  <si>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</si>
  <si>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</si>
  <si>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</si>
  <si>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</si>
  <si>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</si>
  <si>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</si>
  <si>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</si>
  <si>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</si>
  <si>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</si>
  <si>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</si>
  <si>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</si>
  <si>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</si>
  <si>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</si>
  <si>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</si>
  <si>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</si>
  <si>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</si>
  <si>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</si>
  <si>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</si>
  <si>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</si>
  <si>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</si>
  <si>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</si>
  <si>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</si>
  <si>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</si>
  <si>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</si>
  <si>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</si>
  <si>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</si>
  <si>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</si>
  <si>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</si>
  <si>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</si>
  <si>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</si>
  <si>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</si>
  <si>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</si>
  <si>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</si>
  <si>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</si>
  <si>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</si>
  <si>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</si>
  <si>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</si>
  <si>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</si>
  <si>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</si>
  <si>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</si>
  <si>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</si>
  <si>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</si>
  <si>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</si>
  <si>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</si>
  <si>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</si>
  <si>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</si>
  <si>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</si>
  <si>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</si>
  <si>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</si>
  <si>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</si>
  <si>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</si>
  <si>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</si>
  <si>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</si>
  <si>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</si>
  <si>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</si>
  <si>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</si>
  <si>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</si>
  <si>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</si>
  <si>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</si>
  <si>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</si>
  <si>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</si>
  <si>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</si>
  <si>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</si>
  <si>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</si>
  <si>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</si>
  <si>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</si>
  <si>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</si>
  <si>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</si>
  <si>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</si>
  <si>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</si>
  <si>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</si>
  <si>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</si>
  <si>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</si>
  <si>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</si>
  <si>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</si>
  <si>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</si>
  <si>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</si>
  <si>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</si>
  <si>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</si>
  <si>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</si>
  <si>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</si>
  <si>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</si>
  <si>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</si>
  <si>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</si>
  <si>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</si>
  <si>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</si>
  <si>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</si>
  <si>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</si>
  <si>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</si>
  <si>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</si>
  <si>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</si>
  <si>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</si>
  <si>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</si>
  <si>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</si>
  <si>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</si>
  <si>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</si>
  <si>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</si>
  <si>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</si>
  <si>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</si>
  <si>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</si>
  <si>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</si>
  <si>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</si>
  <si>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</si>
  <si>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</si>
  <si>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</si>
  <si>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</si>
  <si>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</si>
  <si>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</si>
  <si>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</si>
  <si>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</si>
  <si>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</si>
  <si>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</si>
  <si>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</si>
  <si>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</si>
  <si>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</si>
  <si>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</si>
  <si>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</si>
  <si>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</si>
  <si>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</si>
  <si>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</si>
  <si>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</si>
  <si>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</si>
  <si>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</si>
  <si>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</si>
  <si>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</si>
  <si>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</si>
  <si>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</si>
  <si>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</si>
  <si>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</si>
  <si>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</si>
  <si>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</si>
  <si>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</si>
  <si>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</si>
  <si>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</si>
  <si>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</si>
  <si>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</si>
  <si>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</si>
  <si>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</si>
  <si>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</si>
  <si>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</si>
  <si>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</si>
  <si>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</si>
  <si>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</si>
  <si>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</si>
  <si>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</si>
  <si>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</si>
  <si>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</si>
  <si>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</si>
  <si>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</si>
  <si>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</si>
  <si>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</si>
  <si>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</si>
  <si>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</si>
  <si>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</si>
  <si>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</si>
  <si>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</si>
  <si>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</si>
  <si>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</si>
  <si>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</si>
  <si>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</si>
  <si>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</si>
  <si>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</si>
  <si>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</si>
  <si>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</si>
  <si>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</si>
  <si>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</si>
  <si>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</si>
  <si>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</si>
  <si>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</si>
  <si>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</si>
  <si>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</si>
  <si>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</si>
  <si>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</si>
  <si>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</si>
  <si>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</si>
  <si>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</si>
  <si>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</si>
  <si>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</si>
  <si>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</si>
  <si>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</si>
  <si>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</si>
  <si>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</si>
  <si>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</si>
  <si>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</si>
  <si>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</si>
  <si>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</si>
  <si>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</si>
  <si>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</si>
  <si>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</si>
  <si>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</si>
  <si>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</si>
  <si>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</si>
  <si>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</si>
  <si>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</si>
  <si>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</si>
  <si>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</si>
  <si>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</si>
  <si>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</si>
  <si>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</si>
  <si>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</si>
  <si>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</si>
  <si>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</si>
  <si>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</si>
  <si>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</si>
  <si>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</si>
  <si>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</si>
  <si>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</si>
  <si>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</si>
  <si>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</si>
  <si>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</si>
  <si>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</si>
  <si>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</si>
  <si>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</si>
  <si>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</si>
  <si>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</si>
  <si>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</si>
  <si>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</si>
  <si>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</si>
  <si>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</si>
  <si>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</si>
  <si>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</si>
  <si>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</si>
  <si>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</si>
  <si>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</si>
  <si>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</si>
  <si>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</si>
  <si>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</si>
  <si>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</si>
  <si>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</si>
  <si>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</si>
  <si>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</si>
  <si>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</si>
  <si>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</si>
  <si>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</si>
  <si>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</si>
  <si>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</si>
  <si>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</si>
  <si>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</si>
  <si>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</si>
  <si>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</si>
  <si>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</si>
  <si>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</si>
  <si>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</si>
  <si>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</si>
  <si>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</si>
  <si>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</si>
  <si>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</si>
  <si>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</si>
  <si>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</si>
  <si>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</si>
  <si>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</si>
  <si>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</si>
  <si>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</si>
  <si>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</si>
  <si>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</si>
  <si>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</si>
  <si>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</si>
  <si>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</si>
  <si>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</si>
  <si>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</si>
  <si>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</si>
  <si>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</si>
  <si>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</si>
  <si>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</si>
  <si>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</si>
  <si>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</si>
  <si>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</si>
  <si>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</si>
  <si>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</si>
  <si>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</si>
  <si>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</si>
  <si>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</si>
  <si>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</si>
  <si>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</si>
  <si>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</si>
  <si>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</si>
  <si>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</si>
  <si>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</si>
  <si>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</si>
  <si>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</si>
  <si>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</si>
  <si>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</si>
  <si>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</si>
  <si>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</si>
  <si>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</si>
  <si>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</si>
  <si>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</si>
  <si>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</si>
  <si>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</si>
  <si>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</si>
  <si>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</si>
  <si>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</si>
  <si>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</si>
  <si>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</si>
  <si>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</si>
  <si>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</si>
  <si>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</si>
  <si>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</si>
  <si>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</si>
  <si>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</si>
  <si>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</si>
  <si>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</si>
  <si>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</si>
  <si>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</si>
  <si>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</si>
  <si>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</si>
  <si>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</si>
  <si>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</si>
  <si>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</si>
  <si>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</si>
  <si>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</si>
  <si>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</si>
  <si>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</si>
  <si>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</si>
  <si>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</si>
  <si>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</si>
  <si>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</si>
  <si>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</si>
  <si>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</si>
  <si>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</si>
  <si>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</si>
  <si>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</si>
  <si>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</si>
  <si>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</si>
  <si>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</si>
  <si>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</si>
  <si>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</si>
  <si>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</si>
  <si>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</si>
  <si>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</si>
  <si>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</si>
  <si>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</si>
  <si>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</si>
  <si>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</si>
  <si>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</si>
  <si>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</si>
  <si>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</si>
  <si>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</si>
  <si>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</si>
  <si>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</si>
  <si>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</si>
  <si>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</si>
  <si>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</si>
  <si>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</si>
  <si>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</si>
  <si>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</si>
  <si>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</si>
  <si>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</si>
  <si>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</si>
  <si>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</si>
  <si>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</si>
  <si>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</si>
  <si>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</si>
  <si>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</si>
  <si>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</si>
  <si>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</si>
  <si>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</si>
  <si>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</si>
  <si>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</si>
  <si>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</si>
  <si>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</si>
  <si>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</si>
  <si>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</si>
  <si>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</si>
  <si>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</si>
  <si>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</si>
  <si>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</si>
  <si>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</si>
  <si>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</si>
  <si>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</si>
  <si>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</si>
  <si>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</si>
  <si>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</si>
  <si>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</si>
  <si>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</si>
  <si>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</si>
  <si>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</si>
  <si>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</si>
  <si>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</si>
  <si>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</si>
  <si>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</si>
  <si>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</si>
  <si>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</si>
  <si>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</si>
  <si>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</si>
  <si>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</si>
  <si>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</si>
  <si>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</si>
  <si>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</si>
  <si>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</si>
  <si>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</si>
  <si>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</si>
  <si>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</si>
  <si>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</si>
  <si>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</si>
  <si>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</si>
  <si>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</si>
  <si>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</si>
  <si>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</si>
  <si>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</si>
  <si>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</si>
  <si>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</si>
  <si>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</si>
  <si>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</si>
  <si>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</si>
  <si>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</si>
  <si>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</si>
  <si>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</si>
  <si>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</si>
  <si>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</si>
  <si>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</si>
  <si>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</si>
  <si>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</si>
  <si>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</si>
  <si>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</si>
  <si>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</si>
  <si>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</si>
  <si>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</si>
  <si>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</si>
  <si>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</si>
  <si>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</si>
  <si>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</si>
  <si>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</si>
  <si>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</si>
  <si>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</si>
  <si>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</si>
  <si>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</si>
  <si>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</si>
  <si>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</si>
  <si>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</si>
  <si>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</si>
  <si>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</si>
  <si>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</si>
  <si>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</si>
  <si>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</si>
  <si>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</si>
  <si>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</si>
  <si>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</si>
  <si>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</si>
  <si>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</si>
  <si>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</si>
  <si>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</si>
  <si>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</si>
  <si>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</si>
  <si>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</si>
  <si>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</si>
  <si>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</si>
  <si>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</si>
  <si>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</si>
  <si>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</si>
  <si>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</si>
  <si>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</si>
  <si>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</si>
  <si>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</si>
  <si>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</si>
  <si>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</si>
  <si>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</si>
  <si>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</si>
  <si>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</si>
  <si>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</si>
  <si>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</si>
  <si>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</si>
  <si>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</si>
  <si>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</si>
  <si>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</si>
  <si>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</si>
  <si>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</si>
  <si>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</si>
  <si>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</si>
  <si>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</si>
  <si>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</si>
  <si>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</si>
  <si>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</si>
  <si>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</si>
  <si>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</si>
  <si>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</si>
  <si>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</si>
  <si>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</si>
  <si>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</si>
  <si>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</si>
  <si>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</si>
  <si>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</si>
  <si>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</si>
  <si>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</si>
  <si>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</si>
  <si>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</si>
  <si>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</si>
  <si>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</si>
  <si>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</si>
  <si>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</si>
  <si>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</si>
  <si>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</si>
  <si>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</si>
  <si>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</si>
  <si>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</si>
  <si>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</si>
  <si>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</si>
  <si>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</si>
  <si>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</si>
  <si>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</si>
  <si>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</si>
  <si>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</si>
  <si>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</si>
  <si>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</si>
  <si>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</si>
  <si>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</si>
  <si>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</si>
  <si>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</si>
  <si>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</si>
  <si>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</si>
  <si>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</si>
  <si>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</si>
  <si>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</si>
  <si>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</si>
  <si>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</si>
  <si>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</si>
  <si>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</si>
  <si>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</si>
  <si>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</si>
  <si>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</si>
  <si>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</si>
  <si>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</si>
  <si>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</si>
  <si>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</si>
  <si>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</si>
  <si>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</si>
  <si>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</si>
  <si>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</si>
  <si>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</si>
  <si>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</si>
  <si>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</si>
  <si>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</si>
  <si>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</si>
  <si>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</si>
  <si>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</si>
  <si>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</si>
  <si>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</si>
  <si>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</si>
  <si>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</si>
  <si>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</si>
  <si>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</si>
  <si>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</si>
  <si>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</si>
  <si>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</si>
  <si>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</si>
  <si>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</si>
  <si>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</si>
  <si>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</si>
  <si>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</si>
  <si>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</si>
  <si>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</si>
  <si>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</si>
  <si>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</si>
  <si>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</si>
  <si>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</si>
  <si>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</si>
  <si>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</si>
  <si>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</si>
  <si>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</si>
  <si>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</si>
  <si>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</si>
  <si>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</si>
  <si>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</si>
  <si>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</si>
  <si>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</si>
  <si>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</si>
  <si>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</si>
  <si>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</si>
  <si>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</si>
  <si>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</si>
  <si>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</si>
  <si>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</si>
  <si>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</si>
  <si>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</si>
  <si>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</si>
  <si>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</si>
  <si>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</si>
  <si>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</si>
  <si>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</si>
  <si>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</si>
  <si>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</si>
  <si>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</si>
  <si>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</si>
  <si>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</si>
  <si>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</si>
  <si>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</si>
  <si>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</si>
  <si>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</si>
  <si>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</si>
  <si>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</si>
  <si>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</si>
  <si>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</si>
  <si>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</si>
  <si>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</si>
  <si>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</si>
  <si>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</si>
  <si>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</si>
  <si>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</si>
  <si>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</si>
  <si>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</si>
  <si>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</si>
  <si>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</si>
  <si>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</si>
  <si>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</si>
  <si>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</si>
  <si>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</si>
  <si>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</si>
  <si>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</si>
  <si>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</si>
  <si>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</si>
  <si>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</si>
  <si>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</si>
  <si>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</si>
  <si>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</si>
  <si>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</si>
  <si>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</si>
  <si>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</si>
  <si>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</si>
  <si>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</si>
  <si>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</si>
  <si>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</si>
  <si>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</si>
  <si>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</si>
  <si>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</si>
  <si>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</si>
  <si>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</si>
  <si>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</si>
  <si>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</si>
  <si>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</si>
  <si>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</si>
  <si>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</si>
  <si>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</si>
  <si>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</si>
  <si>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</si>
  <si>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</si>
  <si>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</si>
  <si>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</si>
  <si>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</si>
  <si>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</si>
  <si>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</si>
  <si>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</si>
  <si>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</si>
  <si>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</si>
  <si>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</si>
  <si>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</si>
  <si>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</si>
  <si>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</si>
  <si>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</si>
  <si>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</si>
  <si>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</si>
  <si>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</si>
  <si>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</si>
  <si>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</si>
  <si>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</si>
  <si>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</si>
  <si>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</si>
  <si>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</si>
  <si>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</si>
  <si>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</si>
  <si>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</si>
  <si>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</si>
  <si>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</si>
  <si>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</si>
  <si>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</si>
  <si>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</si>
  <si>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</si>
  <si>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</si>
  <si>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</si>
  <si>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</si>
  <si>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</si>
  <si>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</si>
  <si>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</si>
  <si>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</si>
  <si>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</si>
  <si>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</si>
  <si>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</si>
  <si>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</si>
  <si>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</si>
  <si>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</si>
  <si>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</si>
  <si>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</si>
  <si>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</si>
  <si>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</si>
  <si>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</si>
  <si>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</si>
  <si>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</si>
  <si>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</si>
  <si>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</si>
  <si>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</si>
  <si>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</si>
  <si>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</si>
  <si>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</si>
  <si>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</si>
  <si>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</si>
  <si>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</si>
  <si>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</si>
  <si>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</si>
  <si>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</si>
  <si>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</si>
  <si>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</si>
  <si>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</si>
  <si>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</si>
  <si>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</si>
  <si>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</si>
  <si>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</si>
  <si>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</si>
  <si>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</si>
  <si>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</si>
  <si>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</si>
  <si>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</si>
  <si>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</si>
  <si>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</si>
  <si>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</si>
  <si>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</si>
  <si>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</si>
  <si>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</si>
  <si>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</si>
  <si>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</si>
  <si>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</si>
  <si>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</si>
  <si>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</si>
  <si>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</si>
  <si>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</si>
  <si>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</si>
  <si>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</si>
  <si>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</si>
  <si>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</si>
  <si>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</si>
  <si>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</si>
  <si>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</si>
  <si>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</si>
  <si>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</si>
  <si>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</si>
  <si>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</si>
  <si>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</si>
  <si>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</si>
  <si>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</si>
  <si>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</si>
  <si>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</si>
  <si>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</si>
  <si>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</si>
  <si>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</si>
  <si>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</si>
  <si>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</si>
  <si>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</si>
  <si>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</si>
  <si>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</si>
  <si>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</si>
  <si>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</si>
  <si>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</si>
  <si>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</si>
  <si>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</si>
  <si>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</si>
  <si>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</si>
  <si>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</si>
  <si>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</si>
  <si>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</si>
  <si>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</si>
  <si>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</si>
  <si>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</si>
  <si>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</si>
  <si>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</si>
  <si>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</si>
  <si>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</si>
  <si>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</si>
  <si>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</si>
  <si>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</si>
  <si>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</si>
  <si>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</si>
  <si>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</si>
  <si>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</si>
  <si>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</si>
  <si>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</si>
  <si>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</si>
  <si>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</si>
  <si>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</si>
  <si>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</si>
  <si>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</si>
  <si>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</si>
  <si>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</si>
  <si>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</si>
  <si>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</si>
  <si>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</si>
  <si>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</si>
  <si>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</si>
  <si>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</si>
  <si>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</si>
  <si>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</si>
  <si>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</si>
  <si>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</si>
  <si>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</si>
  <si>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</si>
  <si>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</si>
  <si>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</si>
  <si>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</si>
  <si>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</si>
  <si>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</si>
  <si>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James_2019</t>
  </si>
  <si>
    <t>10.1016/j.geoderma.2019.03.019</t>
  </si>
  <si>
    <t>jamesj@exponent.com</t>
  </si>
  <si>
    <t>Jason N. James</t>
  </si>
  <si>
    <r>
      <t>James, J.N., Gross, C.D., Dwivedi, P., Myers, T., Santos, F., Bernardi, R., de Faria, M.F., Guerrini, I.A., Harrison, R. and Butman, D., 2019. Land use change alters the radiocarbon age and composition of soil and water-soluble organic matter in the Brazilian Cerrado. </t>
    </r>
    <r>
      <rPr>
        <i/>
        <sz val="13"/>
        <color rgb="FF222222"/>
        <rFont val="Arial"/>
        <family val="2"/>
      </rPr>
      <t>Geoderma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345</t>
    </r>
    <r>
      <rPr>
        <sz val="13"/>
        <color rgb="FF222222"/>
        <rFont val="Arial"/>
        <family val="2"/>
      </rPr>
      <t>, pp.38-50.</t>
    </r>
  </si>
  <si>
    <t>Agatha Della Rosa Kuhnen</t>
  </si>
  <si>
    <t>ISRaD team</t>
  </si>
  <si>
    <t>eg.agatha@gmail.com</t>
  </si>
  <si>
    <t>Itatinga Experimental Forest</t>
  </si>
  <si>
    <t>Lageado Farm</t>
  </si>
  <si>
    <t>IEF_Eucalyptus</t>
  </si>
  <si>
    <t>IEF_Cerrado</t>
  </si>
  <si>
    <t>LF_Eucalyptus</t>
  </si>
  <si>
    <t>LF_Cerrado</t>
  </si>
  <si>
    <t>mature (5-to-6-year old) Eucalyptus urophylla-grandis plantation</t>
  </si>
  <si>
    <t>the native forest stand was Cerrado denso (short-to-moderately tall, closed canopy forest) regrowing after Eucalyptus silvicultural management in the 1990s.</t>
  </si>
  <si>
    <t>the native forest stand was undisturbed Cerradão forest (medium-tall, closed canopy forest).</t>
  </si>
  <si>
    <t>Haplustox</t>
  </si>
  <si>
    <t>Eucalyptus urophylla-grandis</t>
  </si>
  <si>
    <t>Cerrado denso</t>
  </si>
  <si>
    <t>Cerradão</t>
  </si>
  <si>
    <t>IEF_Eucalyptus_3-0</t>
  </si>
  <si>
    <t>IEF_Eucalyptus_0-12</t>
  </si>
  <si>
    <t>IEF_Eucalyptus_12-20</t>
  </si>
  <si>
    <t>IEF_Eucalyptus_20-36</t>
  </si>
  <si>
    <t>IEF_Eucalyptus_36-64</t>
  </si>
  <si>
    <t>IEF_Eucalyptus_64-90</t>
  </si>
  <si>
    <t>IEF_Eucalyptus_90-120</t>
  </si>
  <si>
    <t>IEF_Eucalyptus_120-133</t>
  </si>
  <si>
    <t>IEF_Cerrado_6-0</t>
  </si>
  <si>
    <t>IEF_Cerrado_0-10</t>
  </si>
  <si>
    <t>IEF_Cerrado_10-18</t>
  </si>
  <si>
    <t>IEF_Cerrado_18-31</t>
  </si>
  <si>
    <t>IEF_Cerrado_31-55</t>
  </si>
  <si>
    <t>IEF_Cerrado_55-90</t>
  </si>
  <si>
    <t>IEF_Cerrado_90-110</t>
  </si>
  <si>
    <t>IEF_Cerrado_110-130</t>
  </si>
  <si>
    <t>LF_Cerrado_4-0</t>
  </si>
  <si>
    <t>LF_Cerrado_0-10</t>
  </si>
  <si>
    <t>LF_Cerrado_10-24</t>
  </si>
  <si>
    <t>LF_Cerrado_24-44</t>
  </si>
  <si>
    <t>LF_Cerrado_44-73</t>
  </si>
  <si>
    <t>LF_Cerrado_73-90</t>
  </si>
  <si>
    <t>LF_Cerrado_90-120</t>
  </si>
  <si>
    <t>LF_Cerrado_120-135</t>
  </si>
  <si>
    <t>LF_Eucalyptus_3-0</t>
  </si>
  <si>
    <t>LF_Eucalyptus_0-8</t>
  </si>
  <si>
    <t>LF_Eucalyptus_8-21</t>
  </si>
  <si>
    <t>LF_Eucalyptus_21-39</t>
  </si>
  <si>
    <t>LF_Eucalyptus_39-60</t>
  </si>
  <si>
    <t>LF_Eucalyptus_60-86</t>
  </si>
  <si>
    <t>LF_Eucalyptus_86-100</t>
  </si>
  <si>
    <t>LF_Eucalyptus_100-110</t>
  </si>
  <si>
    <t>K2SO4</t>
  </si>
  <si>
    <t>water soluble</t>
  </si>
  <si>
    <t>water insoluble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</si>
  <si>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</si>
  <si>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</si>
  <si>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</si>
  <si>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</si>
  <si>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</si>
  <si>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</si>
  <si>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chemical</t>
  </si>
  <si>
    <t>extracted</t>
  </si>
  <si>
    <t>potassium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</si>
</sst>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0" fillId="0" borderId="1" xfId="0" applyBorder="1" applyAlignment="1">
      <alignment horizontal="right"/>
    </xf>
    <xf numFmtId="2" fontId="0" fillId="0" borderId="1" xfId="0" applyNumberFormat="1" applyFont="1" applyBorder="1"/>
    <xf numFmtId="165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21" fillId="0" borderId="1" xfId="0" applyFont="1" applyBorder="1" applyAlignment="1"/>
    <xf numFmtId="0" fontId="5" fillId="0" borderId="1" xfId="0" applyFont="1" applyFill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j@exponent.com" TargetMode="External"/><Relationship Id="rId1" Type="http://schemas.openxmlformats.org/officeDocument/2006/relationships/hyperlink" Target="https://doi.org/10.1016/j.geoderma.2019.03.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7" t="s">
        <v>741</v>
      </c>
      <c r="H1" s="127" t="s">
        <v>742</v>
      </c>
      <c r="I1" s="127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1" t="s">
        <v>744</v>
      </c>
      <c r="H2" s="121" t="s">
        <v>745</v>
      </c>
      <c r="I2" s="121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1" t="s">
        <v>874</v>
      </c>
      <c r="Q2" s="149"/>
    </row>
    <row r="3" spans="1:17" s="156" customFormat="1" ht="31" customHeight="1" x14ac:dyDescent="0.2">
      <c r="A3" s="153" t="s">
        <v>358</v>
      </c>
      <c r="B3" s="153"/>
      <c r="C3" s="153"/>
      <c r="D3" s="153" t="s">
        <v>240</v>
      </c>
      <c r="E3" s="153" t="s">
        <v>238</v>
      </c>
      <c r="F3" s="153" t="s">
        <v>239</v>
      </c>
      <c r="G3" s="154" t="s">
        <v>724</v>
      </c>
      <c r="H3" s="154" t="s">
        <v>34</v>
      </c>
      <c r="I3" s="154" t="s">
        <v>725</v>
      </c>
      <c r="J3" s="153" t="s">
        <v>269</v>
      </c>
      <c r="K3" s="153" t="s">
        <v>288</v>
      </c>
      <c r="L3" s="153" t="s">
        <v>289</v>
      </c>
      <c r="M3" s="153" t="s">
        <v>13</v>
      </c>
      <c r="N3" s="155"/>
      <c r="O3" s="155" t="s">
        <v>357</v>
      </c>
      <c r="P3" s="150" t="s">
        <v>875</v>
      </c>
    </row>
    <row r="4" spans="1:17" ht="17" x14ac:dyDescent="0.2">
      <c r="A4" s="5" t="s">
        <v>954</v>
      </c>
      <c r="B4" s="5" t="s">
        <v>955</v>
      </c>
      <c r="D4" s="5" t="s">
        <v>959</v>
      </c>
      <c r="E4" s="5" t="s">
        <v>960</v>
      </c>
      <c r="F4" s="5" t="s">
        <v>961</v>
      </c>
      <c r="G4" s="5">
        <v>2020</v>
      </c>
      <c r="H4" s="5">
        <v>10</v>
      </c>
      <c r="I4" s="5">
        <v>23</v>
      </c>
      <c r="J4" s="5" t="s">
        <v>957</v>
      </c>
      <c r="K4" s="5" t="s">
        <v>956</v>
      </c>
      <c r="M4" s="5" t="s">
        <v>958</v>
      </c>
      <c r="P4" s="5">
        <v>201911181415</v>
      </c>
    </row>
    <row r="5" spans="1:17" x14ac:dyDescent="0.2">
      <c r="A5" s="16"/>
      <c r="B5" s="16"/>
      <c r="C5" s="16"/>
      <c r="D5" s="16"/>
      <c r="E5" s="16"/>
      <c r="F5" s="16"/>
      <c r="G5" s="133"/>
      <c r="H5" s="133"/>
      <c r="I5" s="133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3"/>
      <c r="H6" s="133"/>
      <c r="I6" s="133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6"/>
      <c r="H7" s="126"/>
      <c r="I7" s="126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6"/>
      <c r="H8" s="126"/>
      <c r="I8" s="126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6"/>
      <c r="H9" s="126"/>
      <c r="I9" s="126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6"/>
      <c r="H10" s="126"/>
      <c r="I10" s="126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6"/>
      <c r="H11" s="126"/>
      <c r="I11" s="126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6"/>
      <c r="H12" s="126"/>
      <c r="I12" s="126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6"/>
      <c r="H13" s="126"/>
      <c r="I13" s="126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6"/>
      <c r="H14" s="126"/>
      <c r="I14" s="126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6"/>
      <c r="H15" s="126"/>
      <c r="I15" s="126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6"/>
      <c r="H16" s="126"/>
      <c r="I16" s="126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6"/>
      <c r="H17" s="126"/>
      <c r="I17" s="126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6"/>
      <c r="H18" s="126"/>
      <c r="I18" s="126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6"/>
      <c r="H19" s="126"/>
      <c r="I19" s="126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6"/>
      <c r="H20" s="126"/>
      <c r="I20" s="126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6"/>
      <c r="H21" s="126"/>
      <c r="I21" s="126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6"/>
      <c r="H22" s="126"/>
      <c r="I22" s="126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6"/>
      <c r="H23" s="126"/>
      <c r="I23" s="126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6"/>
      <c r="H24" s="126"/>
      <c r="I24" s="126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6"/>
      <c r="H25" s="126"/>
      <c r="I25" s="126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6"/>
      <c r="H26" s="126"/>
      <c r="I26" s="126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6"/>
      <c r="H27" s="126"/>
      <c r="I27" s="126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6"/>
      <c r="H28" s="126"/>
      <c r="I28" s="126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6"/>
      <c r="H29" s="126"/>
      <c r="I29" s="126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6"/>
      <c r="H30" s="126"/>
      <c r="I30" s="126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6"/>
      <c r="H31" s="126"/>
      <c r="I31" s="126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6"/>
      <c r="H32" s="126"/>
      <c r="I32" s="126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6"/>
      <c r="H33" s="126"/>
      <c r="I33" s="126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6"/>
      <c r="H34" s="126"/>
      <c r="I34" s="126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6"/>
      <c r="H35" s="126"/>
      <c r="I35" s="126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6"/>
      <c r="H36" s="126"/>
      <c r="I36" s="126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6"/>
      <c r="H37" s="126"/>
      <c r="I37" s="126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6"/>
      <c r="H38" s="126"/>
      <c r="I38" s="126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6"/>
      <c r="H39" s="126"/>
      <c r="I39" s="126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6"/>
      <c r="H40" s="126"/>
      <c r="I40" s="126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6"/>
      <c r="H41" s="126"/>
      <c r="I41" s="126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6"/>
      <c r="H42" s="126"/>
      <c r="I42" s="126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6"/>
      <c r="H43" s="126"/>
      <c r="I43" s="126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6"/>
      <c r="H44" s="126"/>
      <c r="I44" s="126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6"/>
      <c r="H45" s="126"/>
      <c r="I45" s="126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6"/>
      <c r="H46" s="126"/>
      <c r="I46" s="126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6"/>
      <c r="H47" s="126"/>
      <c r="I47" s="126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6"/>
      <c r="H48" s="126"/>
      <c r="I48" s="126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6"/>
      <c r="H49" s="126"/>
      <c r="I49" s="126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6"/>
      <c r="H50" s="126"/>
      <c r="I50" s="126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6"/>
      <c r="H51" s="126"/>
      <c r="I51" s="126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6"/>
      <c r="H52" s="126"/>
      <c r="I52" s="126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6"/>
      <c r="H53" s="126"/>
      <c r="I53" s="126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6"/>
      <c r="H54" s="126"/>
      <c r="I54" s="126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6"/>
      <c r="H55" s="126"/>
      <c r="I55" s="126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6"/>
      <c r="H56" s="126"/>
      <c r="I56" s="126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6"/>
      <c r="H57" s="126"/>
      <c r="I57" s="126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6"/>
      <c r="H58" s="126"/>
      <c r="I58" s="126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6"/>
      <c r="H59" s="126"/>
      <c r="I59" s="126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6"/>
      <c r="H60" s="126"/>
      <c r="I60" s="126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6"/>
      <c r="H61" s="126"/>
      <c r="I61" s="126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6"/>
      <c r="H62" s="126"/>
      <c r="I62" s="126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6"/>
      <c r="H63" s="126"/>
      <c r="I63" s="126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6"/>
      <c r="H64" s="126"/>
      <c r="I64" s="126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6"/>
      <c r="H65" s="126"/>
      <c r="I65" s="126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6"/>
      <c r="H66" s="126"/>
      <c r="I66" s="126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6"/>
      <c r="H67" s="126"/>
      <c r="I67" s="126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6"/>
      <c r="H68" s="126"/>
      <c r="I68" s="126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6"/>
      <c r="H69" s="126"/>
      <c r="I69" s="126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6"/>
      <c r="H70" s="126"/>
      <c r="I70" s="126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6"/>
      <c r="H71" s="126"/>
      <c r="I71" s="126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6"/>
      <c r="H72" s="126"/>
      <c r="I72" s="126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6"/>
      <c r="H73" s="126"/>
      <c r="I73" s="126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6"/>
      <c r="H74" s="126"/>
      <c r="I74" s="126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6"/>
      <c r="H75" s="126"/>
      <c r="I75" s="126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6"/>
      <c r="H76" s="126"/>
      <c r="I76" s="126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6"/>
      <c r="H77" s="126"/>
      <c r="I77" s="126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6"/>
      <c r="H78" s="126"/>
      <c r="I78" s="126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6"/>
      <c r="H79" s="126"/>
      <c r="I79" s="126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6"/>
      <c r="H80" s="126"/>
      <c r="I80" s="126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6"/>
      <c r="H81" s="126"/>
      <c r="I81" s="126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6"/>
      <c r="H82" s="126"/>
      <c r="I82" s="126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6"/>
      <c r="H83" s="126"/>
      <c r="I83" s="126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6"/>
      <c r="H84" s="126"/>
      <c r="I84" s="126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6"/>
      <c r="H85" s="126"/>
      <c r="I85" s="126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6"/>
      <c r="H86" s="126"/>
      <c r="I86" s="126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6"/>
      <c r="H87" s="126"/>
      <c r="I87" s="126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6"/>
      <c r="H88" s="126"/>
      <c r="I88" s="126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6"/>
      <c r="H89" s="126"/>
      <c r="I89" s="126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6"/>
      <c r="H90" s="126"/>
      <c r="I90" s="126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6"/>
      <c r="H91" s="126"/>
      <c r="I91" s="126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6"/>
      <c r="H92" s="126"/>
      <c r="I92" s="126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6"/>
      <c r="H93" s="126"/>
      <c r="I93" s="126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6"/>
      <c r="H94" s="126"/>
      <c r="I94" s="126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6"/>
      <c r="H95" s="126"/>
      <c r="I95" s="126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6"/>
      <c r="H96" s="126"/>
      <c r="I96" s="126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6"/>
      <c r="H97" s="126"/>
      <c r="I97" s="126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6"/>
      <c r="H98" s="126"/>
      <c r="I98" s="126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6"/>
      <c r="H99" s="126"/>
      <c r="I99" s="126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6"/>
      <c r="H100" s="126"/>
      <c r="I100" s="126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6"/>
      <c r="H101" s="126"/>
      <c r="I101" s="126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6"/>
      <c r="H102" s="126"/>
      <c r="I102" s="126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6"/>
      <c r="H103" s="126"/>
      <c r="I103" s="126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6"/>
      <c r="H104" s="126"/>
      <c r="I104" s="126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6"/>
      <c r="H105" s="126"/>
      <c r="I105" s="126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6"/>
      <c r="H106" s="126"/>
      <c r="I106" s="126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6"/>
      <c r="H107" s="126"/>
      <c r="I107" s="126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6"/>
      <c r="H108" s="126"/>
      <c r="I108" s="126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6"/>
      <c r="H109" s="126"/>
      <c r="I109" s="126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6"/>
      <c r="H110" s="126"/>
      <c r="I110" s="126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6"/>
      <c r="H111" s="126"/>
      <c r="I111" s="126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6"/>
      <c r="H112" s="126"/>
      <c r="I112" s="126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6"/>
      <c r="H113" s="126"/>
      <c r="I113" s="126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6"/>
      <c r="H114" s="126"/>
      <c r="I114" s="126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6"/>
      <c r="H115" s="126"/>
      <c r="I115" s="126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6"/>
      <c r="H116" s="126"/>
      <c r="I116" s="126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6"/>
      <c r="H117" s="126"/>
      <c r="I117" s="126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6"/>
      <c r="H118" s="126"/>
      <c r="I118" s="126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6"/>
      <c r="H119" s="126"/>
      <c r="I119" s="126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6"/>
      <c r="H120" s="126"/>
      <c r="I120" s="126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6"/>
      <c r="H121" s="126"/>
      <c r="I121" s="126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6"/>
      <c r="H122" s="126"/>
      <c r="I122" s="126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6"/>
      <c r="H123" s="126"/>
      <c r="I123" s="126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6"/>
      <c r="H124" s="126"/>
      <c r="I124" s="126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6"/>
      <c r="H125" s="126"/>
      <c r="I125" s="126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6"/>
      <c r="H126" s="126"/>
      <c r="I126" s="126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6"/>
      <c r="H127" s="126"/>
      <c r="I127" s="126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6"/>
      <c r="H128" s="126"/>
      <c r="I128" s="126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6"/>
      <c r="H129" s="126"/>
      <c r="I129" s="126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6"/>
      <c r="H130" s="126"/>
      <c r="I130" s="126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6"/>
      <c r="H131" s="126"/>
      <c r="I131" s="126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6"/>
      <c r="H132" s="126"/>
      <c r="I132" s="126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6"/>
      <c r="H133" s="126"/>
      <c r="I133" s="126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6"/>
      <c r="H134" s="126"/>
      <c r="I134" s="126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6"/>
      <c r="H135" s="126"/>
      <c r="I135" s="126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6"/>
      <c r="H136" s="126"/>
      <c r="I136" s="126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6"/>
      <c r="H137" s="126"/>
      <c r="I137" s="126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6"/>
      <c r="H138" s="126"/>
      <c r="I138" s="126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6"/>
      <c r="H139" s="126"/>
      <c r="I139" s="126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6"/>
      <c r="H140" s="126"/>
      <c r="I140" s="126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6"/>
      <c r="H141" s="126"/>
      <c r="I141" s="126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6"/>
      <c r="H142" s="126"/>
      <c r="I142" s="126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6"/>
      <c r="H143" s="126"/>
      <c r="I143" s="126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6"/>
      <c r="H144" s="126"/>
      <c r="I144" s="126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6"/>
      <c r="H145" s="126"/>
      <c r="I145" s="126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6"/>
      <c r="H146" s="126"/>
      <c r="I146" s="126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6"/>
      <c r="H147" s="126"/>
      <c r="I147" s="126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6"/>
      <c r="H148" s="126"/>
      <c r="I148" s="126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6"/>
      <c r="H149" s="126"/>
      <c r="I149" s="126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6"/>
      <c r="H150" s="126"/>
      <c r="I150" s="126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6"/>
      <c r="H151" s="126"/>
      <c r="I151" s="126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6"/>
      <c r="H152" s="126"/>
      <c r="I152" s="126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6"/>
      <c r="H153" s="126"/>
      <c r="I153" s="126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6"/>
      <c r="H154" s="126"/>
      <c r="I154" s="126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6"/>
      <c r="H155" s="126"/>
      <c r="I155" s="126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6"/>
      <c r="H156" s="126"/>
      <c r="I156" s="126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6"/>
      <c r="H157" s="126"/>
      <c r="I157" s="126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6"/>
      <c r="H158" s="126"/>
      <c r="I158" s="126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6"/>
      <c r="H159" s="126"/>
      <c r="I159" s="126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6"/>
      <c r="H160" s="126"/>
      <c r="I160" s="126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6"/>
      <c r="H161" s="126"/>
      <c r="I161" s="126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6"/>
      <c r="H162" s="126"/>
      <c r="I162" s="126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6"/>
      <c r="H163" s="126"/>
      <c r="I163" s="126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6"/>
      <c r="H164" s="126"/>
      <c r="I164" s="126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6"/>
      <c r="H165" s="126"/>
      <c r="I165" s="126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6"/>
      <c r="H166" s="126"/>
      <c r="I166" s="126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6"/>
      <c r="H167" s="126"/>
      <c r="I167" s="126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6"/>
      <c r="H168" s="126"/>
      <c r="I168" s="126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6"/>
      <c r="H169" s="126"/>
      <c r="I169" s="126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6"/>
      <c r="H170" s="126"/>
      <c r="I170" s="126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6"/>
      <c r="H171" s="126"/>
      <c r="I171" s="126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6"/>
      <c r="H172" s="126"/>
      <c r="I172" s="126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6"/>
      <c r="H173" s="126"/>
      <c r="I173" s="126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6"/>
      <c r="H174" s="126"/>
      <c r="I174" s="126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6"/>
      <c r="H175" s="126"/>
      <c r="I175" s="126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6"/>
      <c r="H176" s="126"/>
      <c r="I176" s="126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6"/>
      <c r="H177" s="126"/>
      <c r="I177" s="126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6"/>
      <c r="H178" s="126"/>
      <c r="I178" s="126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6"/>
      <c r="H179" s="126"/>
      <c r="I179" s="126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6"/>
      <c r="H180" s="126"/>
      <c r="I180" s="126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6"/>
      <c r="H181" s="126"/>
      <c r="I181" s="126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6"/>
      <c r="H182" s="126"/>
      <c r="I182" s="126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6"/>
      <c r="H183" s="126"/>
      <c r="I183" s="126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6"/>
      <c r="H184" s="126"/>
      <c r="I184" s="126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6"/>
      <c r="H185" s="126"/>
      <c r="I185" s="126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6"/>
      <c r="H186" s="126"/>
      <c r="I186" s="126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6"/>
      <c r="H187" s="126"/>
      <c r="I187" s="126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6"/>
      <c r="H188" s="126"/>
      <c r="I188" s="126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6"/>
      <c r="H189" s="126"/>
      <c r="I189" s="126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6"/>
      <c r="H190" s="126"/>
      <c r="I190" s="126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6"/>
      <c r="H191" s="126"/>
      <c r="I191" s="126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6"/>
      <c r="H192" s="126"/>
      <c r="I192" s="126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6"/>
      <c r="H193" s="126"/>
      <c r="I193" s="126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6"/>
      <c r="H194" s="126"/>
      <c r="I194" s="126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6"/>
      <c r="H195" s="126"/>
      <c r="I195" s="126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6"/>
      <c r="H196" s="126"/>
      <c r="I196" s="126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6"/>
      <c r="H197" s="126"/>
      <c r="I197" s="126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6"/>
      <c r="H198" s="126"/>
      <c r="I198" s="126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6"/>
      <c r="H199" s="126"/>
      <c r="I199" s="126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6"/>
      <c r="H200" s="126"/>
      <c r="I200" s="126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6"/>
      <c r="H201" s="126"/>
      <c r="I201" s="126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6"/>
      <c r="H202" s="126"/>
      <c r="I202" s="126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6"/>
      <c r="H203" s="126"/>
      <c r="I203" s="126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6"/>
      <c r="H204" s="126"/>
      <c r="I204" s="126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6"/>
      <c r="H205" s="126"/>
      <c r="I205" s="126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6"/>
      <c r="H206" s="126"/>
      <c r="I206" s="126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6"/>
      <c r="H207" s="126"/>
      <c r="I207" s="126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6"/>
      <c r="H208" s="126"/>
      <c r="I208" s="126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6"/>
      <c r="H209" s="126"/>
      <c r="I209" s="126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6"/>
      <c r="H210" s="126"/>
      <c r="I210" s="126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6"/>
      <c r="H211" s="126"/>
      <c r="I211" s="126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6"/>
      <c r="H212" s="126"/>
      <c r="I212" s="126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6"/>
      <c r="H213" s="126"/>
      <c r="I213" s="126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6"/>
      <c r="H214" s="126"/>
      <c r="I214" s="126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6"/>
      <c r="H215" s="126"/>
      <c r="I215" s="126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6"/>
      <c r="H216" s="126"/>
      <c r="I216" s="126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6"/>
      <c r="H217" s="126"/>
      <c r="I217" s="126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6"/>
      <c r="H218" s="126"/>
      <c r="I218" s="126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6"/>
      <c r="H219" s="126"/>
      <c r="I219" s="126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6"/>
      <c r="H220" s="126"/>
      <c r="I220" s="126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6"/>
      <c r="H221" s="126"/>
      <c r="I221" s="126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6"/>
      <c r="H222" s="126"/>
      <c r="I222" s="126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6"/>
      <c r="H223" s="126"/>
      <c r="I223" s="126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6"/>
      <c r="H224" s="126"/>
      <c r="I224" s="126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6"/>
      <c r="H225" s="126"/>
      <c r="I225" s="126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6"/>
      <c r="H226" s="126"/>
      <c r="I226" s="126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6"/>
      <c r="H227" s="126"/>
      <c r="I227" s="126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6"/>
      <c r="H228" s="126"/>
      <c r="I228" s="126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6"/>
      <c r="H229" s="126"/>
      <c r="I229" s="126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6"/>
      <c r="H230" s="126"/>
      <c r="I230" s="126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6"/>
      <c r="H231" s="126"/>
      <c r="I231" s="126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6"/>
      <c r="H232" s="126"/>
      <c r="I232" s="126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6"/>
      <c r="H233" s="126"/>
      <c r="I233" s="126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6"/>
      <c r="H234" s="126"/>
      <c r="I234" s="126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6"/>
      <c r="H235" s="126"/>
      <c r="I235" s="126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6"/>
      <c r="H236" s="126"/>
      <c r="I236" s="126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6"/>
      <c r="H237" s="126"/>
      <c r="I237" s="126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6"/>
      <c r="H238" s="126"/>
      <c r="I238" s="126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6"/>
      <c r="H239" s="126"/>
      <c r="I239" s="126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6"/>
      <c r="H240" s="126"/>
      <c r="I240" s="126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6"/>
      <c r="H241" s="126"/>
      <c r="I241" s="126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6"/>
      <c r="H242" s="126"/>
      <c r="I242" s="126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6"/>
      <c r="H243" s="126"/>
      <c r="I243" s="126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6"/>
      <c r="H244" s="126"/>
      <c r="I244" s="126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6"/>
      <c r="H245" s="126"/>
      <c r="I245" s="126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6"/>
      <c r="H246" s="126"/>
      <c r="I246" s="126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6"/>
      <c r="H247" s="126"/>
      <c r="I247" s="126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6"/>
      <c r="H248" s="126"/>
      <c r="I248" s="126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6"/>
      <c r="H249" s="126"/>
      <c r="I249" s="126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6"/>
      <c r="H250" s="126"/>
      <c r="I250" s="126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6"/>
      <c r="H251" s="126"/>
      <c r="I251" s="126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6"/>
      <c r="H252" s="126"/>
      <c r="I252" s="126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6"/>
      <c r="H253" s="126"/>
      <c r="I253" s="126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6"/>
      <c r="H254" s="126"/>
      <c r="I254" s="126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6"/>
      <c r="H255" s="126"/>
      <c r="I255" s="126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6"/>
      <c r="H256" s="126"/>
      <c r="I256" s="126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6"/>
      <c r="H257" s="126"/>
      <c r="I257" s="126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6"/>
      <c r="H258" s="126"/>
      <c r="I258" s="126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6"/>
      <c r="H259" s="126"/>
      <c r="I259" s="126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6"/>
      <c r="H260" s="126"/>
      <c r="I260" s="126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6"/>
      <c r="H261" s="126"/>
      <c r="I261" s="126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6"/>
      <c r="H262" s="126"/>
      <c r="I262" s="126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6"/>
      <c r="H263" s="126"/>
      <c r="I263" s="126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6"/>
      <c r="H264" s="126"/>
      <c r="I264" s="126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6"/>
      <c r="H265" s="126"/>
      <c r="I265" s="126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6"/>
      <c r="H266" s="126"/>
      <c r="I266" s="126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6"/>
      <c r="H267" s="126"/>
      <c r="I267" s="126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6"/>
      <c r="H268" s="126"/>
      <c r="I268" s="126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6"/>
      <c r="H269" s="126"/>
      <c r="I269" s="126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6"/>
      <c r="H270" s="126"/>
      <c r="I270" s="126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6"/>
      <c r="H271" s="126"/>
      <c r="I271" s="126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6"/>
      <c r="H272" s="126"/>
      <c r="I272" s="126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6"/>
      <c r="H273" s="126"/>
      <c r="I273" s="126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6"/>
      <c r="H274" s="126"/>
      <c r="I274" s="126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6"/>
      <c r="H275" s="126"/>
      <c r="I275" s="126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6"/>
      <c r="H276" s="126"/>
      <c r="I276" s="126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6"/>
      <c r="H277" s="126"/>
      <c r="I277" s="126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6"/>
      <c r="H278" s="126"/>
      <c r="I278" s="126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6"/>
      <c r="H279" s="126"/>
      <c r="I279" s="126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6"/>
      <c r="H280" s="126"/>
      <c r="I280" s="126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6"/>
      <c r="H281" s="126"/>
      <c r="I281" s="126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6"/>
      <c r="H282" s="126"/>
      <c r="I282" s="126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6"/>
      <c r="H283" s="126"/>
      <c r="I283" s="126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6"/>
      <c r="H284" s="126"/>
      <c r="I284" s="126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6"/>
      <c r="H285" s="126"/>
      <c r="I285" s="126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6"/>
      <c r="H286" s="126"/>
      <c r="I286" s="126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6"/>
      <c r="H287" s="126"/>
      <c r="I287" s="126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6"/>
      <c r="H288" s="126"/>
      <c r="I288" s="126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6"/>
      <c r="H289" s="126"/>
      <c r="I289" s="126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6"/>
      <c r="H290" s="126"/>
      <c r="I290" s="126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6"/>
      <c r="H291" s="126"/>
      <c r="I291" s="126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6"/>
      <c r="H292" s="126"/>
      <c r="I292" s="126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6"/>
      <c r="H293" s="126"/>
      <c r="I293" s="126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6"/>
      <c r="H294" s="126"/>
      <c r="I294" s="126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6"/>
      <c r="H295" s="126"/>
      <c r="I295" s="126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6"/>
      <c r="H296" s="126"/>
      <c r="I296" s="126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6"/>
      <c r="H297" s="126"/>
      <c r="I297" s="126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6"/>
      <c r="H298" s="126"/>
      <c r="I298" s="126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6"/>
      <c r="H299" s="126"/>
      <c r="I299" s="126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6"/>
      <c r="H300" s="126"/>
      <c r="I300" s="126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6"/>
      <c r="H301" s="126"/>
      <c r="I301" s="126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6"/>
      <c r="H302" s="126"/>
      <c r="I302" s="126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6"/>
      <c r="H303" s="126"/>
      <c r="I303" s="126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6"/>
      <c r="H304" s="126"/>
      <c r="I304" s="126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6"/>
      <c r="H305" s="126"/>
      <c r="I305" s="126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6"/>
      <c r="H306" s="126"/>
      <c r="I306" s="126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6"/>
      <c r="H307" s="126"/>
      <c r="I307" s="126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6"/>
      <c r="H308" s="126"/>
      <c r="I308" s="126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6"/>
      <c r="H309" s="126"/>
      <c r="I309" s="126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6"/>
      <c r="H310" s="126"/>
      <c r="I310" s="126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6"/>
      <c r="H311" s="126"/>
      <c r="I311" s="126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6"/>
      <c r="H312" s="126"/>
      <c r="I312" s="126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6"/>
      <c r="H313" s="126"/>
      <c r="I313" s="126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6"/>
      <c r="H314" s="126"/>
      <c r="I314" s="126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6"/>
      <c r="H315" s="126"/>
      <c r="I315" s="126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6"/>
      <c r="H316" s="126"/>
      <c r="I316" s="126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6"/>
      <c r="H317" s="126"/>
      <c r="I317" s="126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6"/>
      <c r="H318" s="126"/>
      <c r="I318" s="126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6"/>
      <c r="H319" s="126"/>
      <c r="I319" s="126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6"/>
      <c r="H320" s="126"/>
      <c r="I320" s="126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6"/>
      <c r="H321" s="126"/>
      <c r="I321" s="126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6"/>
      <c r="H322" s="126"/>
      <c r="I322" s="126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6"/>
      <c r="H323" s="126"/>
      <c r="I323" s="126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6"/>
      <c r="H324" s="126"/>
      <c r="I324" s="126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6"/>
      <c r="H325" s="126"/>
      <c r="I325" s="126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6"/>
      <c r="H326" s="126"/>
      <c r="I326" s="126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6"/>
      <c r="H327" s="126"/>
      <c r="I327" s="126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6"/>
      <c r="H328" s="126"/>
      <c r="I328" s="126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6"/>
      <c r="H329" s="126"/>
      <c r="I329" s="126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6"/>
      <c r="H330" s="126"/>
      <c r="I330" s="126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6"/>
      <c r="H331" s="126"/>
      <c r="I331" s="126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6"/>
      <c r="H332" s="126"/>
      <c r="I332" s="126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6"/>
      <c r="H333" s="126"/>
      <c r="I333" s="126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6"/>
      <c r="H334" s="126"/>
      <c r="I334" s="126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6"/>
      <c r="H335" s="126"/>
      <c r="I335" s="126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6"/>
      <c r="H336" s="126"/>
      <c r="I336" s="126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6"/>
      <c r="H337" s="126"/>
      <c r="I337" s="126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6"/>
      <c r="H338" s="126"/>
      <c r="I338" s="126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6"/>
      <c r="H339" s="126"/>
      <c r="I339" s="126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6"/>
      <c r="H340" s="126"/>
      <c r="I340" s="126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6"/>
      <c r="H341" s="126"/>
      <c r="I341" s="126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6"/>
      <c r="H342" s="126"/>
      <c r="I342" s="126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6"/>
      <c r="H343" s="126"/>
      <c r="I343" s="126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6"/>
      <c r="H344" s="126"/>
      <c r="I344" s="126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6"/>
      <c r="H345" s="126"/>
      <c r="I345" s="126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6"/>
      <c r="H346" s="126"/>
      <c r="I346" s="126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6"/>
      <c r="H347" s="126"/>
      <c r="I347" s="126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6"/>
      <c r="H348" s="126"/>
      <c r="I348" s="126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6"/>
      <c r="H349" s="126"/>
      <c r="I349" s="126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6"/>
      <c r="H350" s="126"/>
      <c r="I350" s="126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6"/>
      <c r="H351" s="126"/>
      <c r="I351" s="126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6"/>
      <c r="H352" s="126"/>
      <c r="I352" s="126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6"/>
      <c r="H353" s="126"/>
      <c r="I353" s="126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6"/>
      <c r="H354" s="126"/>
      <c r="I354" s="126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6"/>
      <c r="H355" s="126"/>
      <c r="I355" s="126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6"/>
      <c r="H356" s="126"/>
      <c r="I356" s="126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6"/>
      <c r="H357" s="126"/>
      <c r="I357" s="126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6"/>
      <c r="H358" s="126"/>
      <c r="I358" s="126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6"/>
      <c r="H359" s="126"/>
      <c r="I359" s="126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6"/>
      <c r="H360" s="126"/>
      <c r="I360" s="126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6"/>
      <c r="H361" s="126"/>
      <c r="I361" s="126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6"/>
      <c r="H362" s="126"/>
      <c r="I362" s="126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6"/>
      <c r="H363" s="126"/>
      <c r="I363" s="126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6"/>
      <c r="H364" s="126"/>
      <c r="I364" s="126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6"/>
      <c r="H365" s="126"/>
      <c r="I365" s="126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6"/>
      <c r="H366" s="126"/>
      <c r="I366" s="126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6"/>
      <c r="H367" s="126"/>
      <c r="I367" s="126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6"/>
      <c r="H368" s="126"/>
      <c r="I368" s="126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6"/>
      <c r="H369" s="126"/>
      <c r="I369" s="126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6"/>
      <c r="H370" s="126"/>
      <c r="I370" s="126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6"/>
      <c r="H371" s="126"/>
      <c r="I371" s="126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6"/>
      <c r="H372" s="126"/>
      <c r="I372" s="126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6"/>
      <c r="H373" s="126"/>
      <c r="I373" s="126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6"/>
      <c r="H374" s="126"/>
      <c r="I374" s="126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6"/>
      <c r="H375" s="126"/>
      <c r="I375" s="126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6"/>
      <c r="H376" s="126"/>
      <c r="I376" s="126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6"/>
      <c r="H377" s="126"/>
      <c r="I377" s="126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6"/>
      <c r="H378" s="126"/>
      <c r="I378" s="126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6"/>
      <c r="H379" s="126"/>
      <c r="I379" s="126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6"/>
      <c r="H380" s="126"/>
      <c r="I380" s="126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6"/>
      <c r="H381" s="126"/>
      <c r="I381" s="126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6"/>
      <c r="H382" s="126"/>
      <c r="I382" s="126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6"/>
      <c r="H383" s="126"/>
      <c r="I383" s="126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6"/>
      <c r="H384" s="126"/>
      <c r="I384" s="126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6"/>
      <c r="H385" s="126"/>
      <c r="I385" s="126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6"/>
      <c r="H386" s="126"/>
      <c r="I386" s="126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6"/>
      <c r="H387" s="126"/>
      <c r="I387" s="126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6"/>
      <c r="H388" s="126"/>
      <c r="I388" s="126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6"/>
      <c r="H389" s="126"/>
      <c r="I389" s="126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6"/>
      <c r="H390" s="126"/>
      <c r="I390" s="126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6"/>
      <c r="H391" s="126"/>
      <c r="I391" s="126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6"/>
      <c r="H392" s="126"/>
      <c r="I392" s="126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6"/>
      <c r="H393" s="126"/>
      <c r="I393" s="126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6"/>
      <c r="H394" s="126"/>
      <c r="I394" s="126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6"/>
      <c r="H395" s="126"/>
      <c r="I395" s="126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6"/>
      <c r="H396" s="126"/>
      <c r="I396" s="126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6"/>
      <c r="H397" s="126"/>
      <c r="I397" s="126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6"/>
      <c r="H398" s="126"/>
      <c r="I398" s="126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6"/>
      <c r="H399" s="126"/>
      <c r="I399" s="126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6"/>
      <c r="H400" s="126"/>
      <c r="I400" s="126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6"/>
      <c r="H401" s="126"/>
      <c r="I401" s="126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6"/>
      <c r="H402" s="126"/>
      <c r="I402" s="126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6"/>
      <c r="H403" s="126"/>
      <c r="I403" s="126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6"/>
      <c r="H404" s="126"/>
      <c r="I404" s="126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6"/>
      <c r="H405" s="126"/>
      <c r="I405" s="126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6"/>
      <c r="H406" s="126"/>
      <c r="I406" s="126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6"/>
      <c r="H407" s="126"/>
      <c r="I407" s="126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6"/>
      <c r="H408" s="126"/>
      <c r="I408" s="126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6"/>
      <c r="H409" s="126"/>
      <c r="I409" s="126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6"/>
      <c r="H410" s="126"/>
      <c r="I410" s="126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6"/>
      <c r="H411" s="126"/>
      <c r="I411" s="126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6"/>
      <c r="H412" s="126"/>
      <c r="I412" s="126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6"/>
      <c r="H413" s="126"/>
      <c r="I413" s="126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6"/>
      <c r="H414" s="126"/>
      <c r="I414" s="126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6"/>
      <c r="H415" s="126"/>
      <c r="I415" s="126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6"/>
      <c r="H416" s="126"/>
      <c r="I416" s="126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6"/>
      <c r="H417" s="126"/>
      <c r="I417" s="126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6"/>
      <c r="H418" s="126"/>
      <c r="I418" s="126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6"/>
      <c r="H419" s="126"/>
      <c r="I419" s="126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6"/>
      <c r="H420" s="126"/>
      <c r="I420" s="126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6"/>
      <c r="H421" s="126"/>
      <c r="I421" s="126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6"/>
      <c r="H422" s="126"/>
      <c r="I422" s="126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6"/>
      <c r="H423" s="126"/>
      <c r="I423" s="126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6"/>
      <c r="H424" s="126"/>
      <c r="I424" s="126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6"/>
      <c r="H425" s="126"/>
      <c r="I425" s="126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6"/>
      <c r="H426" s="126"/>
      <c r="I426" s="126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6"/>
      <c r="H427" s="126"/>
      <c r="I427" s="126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6"/>
      <c r="H428" s="126"/>
      <c r="I428" s="126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6"/>
      <c r="H429" s="126"/>
      <c r="I429" s="126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6"/>
      <c r="H430" s="126"/>
      <c r="I430" s="126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6"/>
      <c r="H431" s="126"/>
      <c r="I431" s="126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6"/>
      <c r="H432" s="126"/>
      <c r="I432" s="126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6"/>
      <c r="H433" s="126"/>
      <c r="I433" s="126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6"/>
      <c r="H434" s="126"/>
      <c r="I434" s="126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6"/>
      <c r="H435" s="126"/>
      <c r="I435" s="126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6"/>
      <c r="H436" s="126"/>
      <c r="I436" s="126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6"/>
      <c r="H437" s="126"/>
      <c r="I437" s="126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6"/>
      <c r="H438" s="126"/>
      <c r="I438" s="126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6"/>
      <c r="H439" s="126"/>
      <c r="I439" s="126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6"/>
      <c r="H440" s="126"/>
      <c r="I440" s="126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6"/>
      <c r="H441" s="126"/>
      <c r="I441" s="126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6"/>
      <c r="H442" s="126"/>
      <c r="I442" s="126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6"/>
      <c r="H443" s="126"/>
      <c r="I443" s="126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6"/>
      <c r="H444" s="126"/>
      <c r="I444" s="126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6"/>
      <c r="H445" s="126"/>
      <c r="I445" s="126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6"/>
      <c r="H446" s="126"/>
      <c r="I446" s="126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6"/>
      <c r="H447" s="126"/>
      <c r="I447" s="126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6"/>
      <c r="H448" s="126"/>
      <c r="I448" s="126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6"/>
      <c r="H449" s="126"/>
      <c r="I449" s="126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6"/>
      <c r="H450" s="126"/>
      <c r="I450" s="126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6"/>
      <c r="H451" s="126"/>
      <c r="I451" s="126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6"/>
      <c r="H452" s="126"/>
      <c r="I452" s="126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6"/>
      <c r="H453" s="126"/>
      <c r="I453" s="126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6"/>
      <c r="H454" s="126"/>
      <c r="I454" s="126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6"/>
      <c r="H455" s="126"/>
      <c r="I455" s="126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6"/>
      <c r="H456" s="126"/>
      <c r="I456" s="126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6"/>
      <c r="H457" s="126"/>
      <c r="I457" s="126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6"/>
      <c r="H458" s="126"/>
      <c r="I458" s="126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6"/>
      <c r="H459" s="126"/>
      <c r="I459" s="126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6"/>
      <c r="H460" s="126"/>
      <c r="I460" s="126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6"/>
      <c r="H461" s="126"/>
      <c r="I461" s="126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6"/>
      <c r="H462" s="126"/>
      <c r="I462" s="126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6"/>
      <c r="H463" s="126"/>
      <c r="I463" s="126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6"/>
      <c r="H464" s="126"/>
      <c r="I464" s="126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6"/>
      <c r="H465" s="126"/>
      <c r="I465" s="126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6"/>
      <c r="H466" s="126"/>
      <c r="I466" s="126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6"/>
      <c r="H467" s="126"/>
      <c r="I467" s="126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6"/>
      <c r="H468" s="126"/>
      <c r="I468" s="126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6"/>
      <c r="H469" s="126"/>
      <c r="I469" s="126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6"/>
      <c r="H470" s="126"/>
      <c r="I470" s="126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6"/>
      <c r="H471" s="126"/>
      <c r="I471" s="126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6"/>
      <c r="H472" s="126"/>
      <c r="I472" s="126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6"/>
      <c r="H473" s="126"/>
      <c r="I473" s="126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6"/>
      <c r="H474" s="126"/>
      <c r="I474" s="126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6"/>
      <c r="H475" s="126"/>
      <c r="I475" s="126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6"/>
      <c r="H476" s="126"/>
      <c r="I476" s="126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6"/>
      <c r="H477" s="126"/>
      <c r="I477" s="126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6"/>
      <c r="H478" s="126"/>
      <c r="I478" s="126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6"/>
      <c r="H479" s="126"/>
      <c r="I479" s="126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6"/>
      <c r="H480" s="126"/>
      <c r="I480" s="126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6"/>
      <c r="H481" s="126"/>
      <c r="I481" s="126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6"/>
      <c r="H482" s="126"/>
      <c r="I482" s="126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6"/>
      <c r="H483" s="126"/>
      <c r="I483" s="126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6"/>
      <c r="H484" s="126"/>
      <c r="I484" s="126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6"/>
      <c r="H485" s="126"/>
      <c r="I485" s="126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6"/>
      <c r="H486" s="126"/>
      <c r="I486" s="126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6"/>
      <c r="H487" s="126"/>
      <c r="I487" s="126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6"/>
      <c r="H488" s="126"/>
      <c r="I488" s="126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6"/>
      <c r="H489" s="126"/>
      <c r="I489" s="126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6"/>
      <c r="H490" s="126"/>
      <c r="I490" s="126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6"/>
      <c r="H491" s="126"/>
      <c r="I491" s="126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6"/>
      <c r="H492" s="126"/>
      <c r="I492" s="126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6"/>
      <c r="H493" s="126"/>
      <c r="I493" s="126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6"/>
      <c r="H494" s="126"/>
      <c r="I494" s="126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6"/>
      <c r="H495" s="126"/>
      <c r="I495" s="126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6"/>
      <c r="H496" s="126"/>
      <c r="I496" s="126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6"/>
      <c r="H497" s="126"/>
      <c r="I497" s="126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6"/>
      <c r="H498" s="126"/>
      <c r="I498" s="126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6"/>
      <c r="H499" s="126"/>
      <c r="I499" s="126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6"/>
      <c r="H500" s="126"/>
      <c r="I500" s="126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6"/>
      <c r="H501" s="126"/>
      <c r="I501" s="126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6"/>
      <c r="H502" s="126"/>
      <c r="I502" s="126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6"/>
      <c r="H503" s="126"/>
      <c r="I503" s="126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6"/>
      <c r="H504" s="126"/>
      <c r="I504" s="126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6"/>
      <c r="H505" s="126"/>
      <c r="I505" s="126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6"/>
      <c r="H506" s="126"/>
      <c r="I506" s="126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6"/>
      <c r="H507" s="126"/>
      <c r="I507" s="126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6"/>
      <c r="H508" s="126"/>
      <c r="I508" s="126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6"/>
      <c r="H509" s="126"/>
      <c r="I509" s="126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6"/>
      <c r="H510" s="126"/>
      <c r="I510" s="126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6"/>
      <c r="H511" s="126"/>
      <c r="I511" s="126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6"/>
      <c r="H512" s="126"/>
      <c r="I512" s="126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6"/>
      <c r="H513" s="126"/>
      <c r="I513" s="126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6"/>
      <c r="H514" s="126"/>
      <c r="I514" s="126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6"/>
      <c r="H515" s="126"/>
      <c r="I515" s="126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6"/>
      <c r="H516" s="126"/>
      <c r="I516" s="126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6"/>
      <c r="H517" s="126"/>
      <c r="I517" s="126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6"/>
      <c r="H518" s="126"/>
      <c r="I518" s="126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6"/>
      <c r="H519" s="126"/>
      <c r="I519" s="126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6"/>
      <c r="H520" s="126"/>
      <c r="I520" s="126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6"/>
      <c r="H521" s="126"/>
      <c r="I521" s="126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6"/>
      <c r="H522" s="126"/>
      <c r="I522" s="126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6"/>
      <c r="H523" s="126"/>
      <c r="I523" s="126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6"/>
      <c r="H524" s="126"/>
      <c r="I524" s="126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6"/>
      <c r="H525" s="126"/>
      <c r="I525" s="126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6"/>
      <c r="H526" s="126"/>
      <c r="I526" s="126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6"/>
      <c r="H527" s="126"/>
      <c r="I527" s="126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6"/>
      <c r="H528" s="126"/>
      <c r="I528" s="126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6"/>
      <c r="H529" s="126"/>
      <c r="I529" s="126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6"/>
      <c r="H530" s="126"/>
      <c r="I530" s="126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6"/>
      <c r="H531" s="126"/>
      <c r="I531" s="126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6"/>
      <c r="H532" s="126"/>
      <c r="I532" s="126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6"/>
      <c r="H533" s="126"/>
      <c r="I533" s="126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6"/>
      <c r="H534" s="126"/>
      <c r="I534" s="126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6"/>
      <c r="H535" s="126"/>
      <c r="I535" s="126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6"/>
      <c r="H536" s="126"/>
      <c r="I536" s="126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6"/>
      <c r="H537" s="126"/>
      <c r="I537" s="126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6"/>
      <c r="H538" s="126"/>
      <c r="I538" s="126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6"/>
      <c r="H539" s="126"/>
      <c r="I539" s="126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6"/>
      <c r="H540" s="126"/>
      <c r="I540" s="126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6"/>
      <c r="H541" s="126"/>
      <c r="I541" s="126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6"/>
      <c r="H542" s="126"/>
      <c r="I542" s="126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6"/>
      <c r="H543" s="126"/>
      <c r="I543" s="126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6"/>
      <c r="H544" s="126"/>
      <c r="I544" s="126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6"/>
      <c r="H545" s="126"/>
      <c r="I545" s="126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6"/>
      <c r="H546" s="126"/>
      <c r="I546" s="126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6"/>
      <c r="H547" s="126"/>
      <c r="I547" s="126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6"/>
      <c r="H548" s="126"/>
      <c r="I548" s="126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6"/>
      <c r="H549" s="126"/>
      <c r="I549" s="126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6"/>
      <c r="H550" s="126"/>
      <c r="I550" s="126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6"/>
      <c r="H551" s="126"/>
      <c r="I551" s="126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6"/>
      <c r="H552" s="126"/>
      <c r="I552" s="126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6"/>
      <c r="H553" s="126"/>
      <c r="I553" s="126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6"/>
      <c r="H554" s="126"/>
      <c r="I554" s="126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6"/>
      <c r="H555" s="126"/>
      <c r="I555" s="126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6"/>
      <c r="H556" s="126"/>
      <c r="I556" s="126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6"/>
      <c r="H557" s="126"/>
      <c r="I557" s="126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6"/>
      <c r="H558" s="126"/>
      <c r="I558" s="126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6"/>
      <c r="H559" s="126"/>
      <c r="I559" s="126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6"/>
      <c r="H560" s="126"/>
      <c r="I560" s="126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6"/>
      <c r="H561" s="126"/>
      <c r="I561" s="126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6"/>
      <c r="H562" s="126"/>
      <c r="I562" s="126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6"/>
      <c r="H563" s="126"/>
      <c r="I563" s="126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6"/>
      <c r="H564" s="126"/>
      <c r="I564" s="126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6"/>
      <c r="H565" s="126"/>
      <c r="I565" s="126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6"/>
      <c r="H566" s="126"/>
      <c r="I566" s="126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6"/>
      <c r="H567" s="126"/>
      <c r="I567" s="126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6"/>
      <c r="H568" s="126"/>
      <c r="I568" s="126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6"/>
      <c r="H569" s="126"/>
      <c r="I569" s="126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6"/>
      <c r="H570" s="126"/>
      <c r="I570" s="126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6"/>
      <c r="H571" s="126"/>
      <c r="I571" s="126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6"/>
      <c r="H572" s="126"/>
      <c r="I572" s="126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6"/>
      <c r="H573" s="126"/>
      <c r="I573" s="126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6"/>
      <c r="H574" s="126"/>
      <c r="I574" s="126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6"/>
      <c r="H575" s="126"/>
      <c r="I575" s="126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6"/>
      <c r="H576" s="126"/>
      <c r="I576" s="126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6"/>
      <c r="H577" s="126"/>
      <c r="I577" s="126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6"/>
      <c r="H578" s="126"/>
      <c r="I578" s="126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6"/>
      <c r="H579" s="126"/>
      <c r="I579" s="126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6"/>
      <c r="H580" s="126"/>
      <c r="I580" s="126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6"/>
      <c r="H581" s="126"/>
      <c r="I581" s="126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6"/>
      <c r="H582" s="126"/>
      <c r="I582" s="126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6"/>
      <c r="H583" s="126"/>
      <c r="I583" s="126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6"/>
      <c r="H584" s="126"/>
      <c r="I584" s="126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6"/>
      <c r="H585" s="126"/>
      <c r="I585" s="126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6"/>
      <c r="H586" s="126"/>
      <c r="I586" s="126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6"/>
      <c r="H587" s="126"/>
      <c r="I587" s="126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6"/>
      <c r="H588" s="126"/>
      <c r="I588" s="126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6"/>
      <c r="H589" s="126"/>
      <c r="I589" s="126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6"/>
      <c r="H590" s="126"/>
      <c r="I590" s="126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6"/>
      <c r="H591" s="126"/>
      <c r="I591" s="126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6"/>
      <c r="H592" s="126"/>
      <c r="I592" s="126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6"/>
      <c r="H593" s="126"/>
      <c r="I593" s="126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6"/>
      <c r="H594" s="126"/>
      <c r="I594" s="126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6"/>
      <c r="H595" s="126"/>
      <c r="I595" s="126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6"/>
      <c r="H596" s="126"/>
      <c r="I596" s="126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6"/>
      <c r="H597" s="126"/>
      <c r="I597" s="126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6"/>
      <c r="H598" s="126"/>
      <c r="I598" s="126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6"/>
      <c r="H599" s="126"/>
      <c r="I599" s="126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6"/>
      <c r="H600" s="126"/>
      <c r="I600" s="126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6"/>
      <c r="H601" s="126"/>
      <c r="I601" s="126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6"/>
      <c r="H602" s="126"/>
      <c r="I602" s="126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6"/>
      <c r="H603" s="126"/>
      <c r="I603" s="126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6"/>
      <c r="H604" s="126"/>
      <c r="I604" s="126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6"/>
      <c r="H605" s="126"/>
      <c r="I605" s="126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6"/>
      <c r="H606" s="126"/>
      <c r="I606" s="126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6"/>
      <c r="H607" s="126"/>
      <c r="I607" s="126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6"/>
      <c r="H608" s="126"/>
      <c r="I608" s="126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6"/>
      <c r="H609" s="126"/>
      <c r="I609" s="126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6"/>
      <c r="H610" s="126"/>
      <c r="I610" s="126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6"/>
      <c r="H611" s="126"/>
      <c r="I611" s="126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6"/>
      <c r="H612" s="126"/>
      <c r="I612" s="126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6"/>
      <c r="H613" s="126"/>
      <c r="I613" s="126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6"/>
      <c r="H614" s="126"/>
      <c r="I614" s="126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6"/>
      <c r="H615" s="126"/>
      <c r="I615" s="126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6"/>
      <c r="H616" s="126"/>
      <c r="I616" s="126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6"/>
      <c r="H617" s="126"/>
      <c r="I617" s="126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6"/>
      <c r="H618" s="126"/>
      <c r="I618" s="126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6"/>
      <c r="H619" s="126"/>
      <c r="I619" s="126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6"/>
      <c r="H620" s="126"/>
      <c r="I620" s="126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6"/>
      <c r="H621" s="126"/>
      <c r="I621" s="126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6"/>
      <c r="H622" s="126"/>
      <c r="I622" s="126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6"/>
      <c r="H623" s="126"/>
      <c r="I623" s="126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6"/>
      <c r="H624" s="126"/>
      <c r="I624" s="126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6"/>
      <c r="H625" s="126"/>
      <c r="I625" s="126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6"/>
      <c r="H626" s="126"/>
      <c r="I626" s="126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6"/>
      <c r="H627" s="126"/>
      <c r="I627" s="126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6"/>
      <c r="H628" s="126"/>
      <c r="I628" s="126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6"/>
      <c r="H629" s="126"/>
      <c r="I629" s="126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6"/>
      <c r="H630" s="126"/>
      <c r="I630" s="126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6"/>
      <c r="H631" s="126"/>
      <c r="I631" s="126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6"/>
      <c r="H632" s="126"/>
      <c r="I632" s="126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6"/>
      <c r="H633" s="126"/>
      <c r="I633" s="126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6"/>
      <c r="H634" s="126"/>
      <c r="I634" s="126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6"/>
      <c r="H635" s="126"/>
      <c r="I635" s="126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6"/>
      <c r="H636" s="126"/>
      <c r="I636" s="126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6"/>
      <c r="H637" s="126"/>
      <c r="I637" s="126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6"/>
      <c r="H638" s="126"/>
      <c r="I638" s="126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6"/>
      <c r="H639" s="126"/>
      <c r="I639" s="126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6"/>
      <c r="H640" s="126"/>
      <c r="I640" s="126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6"/>
      <c r="H641" s="126"/>
      <c r="I641" s="126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6"/>
      <c r="H642" s="126"/>
      <c r="I642" s="126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6"/>
      <c r="H643" s="126"/>
      <c r="I643" s="126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6"/>
      <c r="H644" s="126"/>
      <c r="I644" s="126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6"/>
      <c r="H645" s="126"/>
      <c r="I645" s="126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6"/>
      <c r="H646" s="126"/>
      <c r="I646" s="126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6"/>
      <c r="H647" s="126"/>
      <c r="I647" s="126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6"/>
      <c r="H648" s="126"/>
      <c r="I648" s="126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6"/>
      <c r="H649" s="126"/>
      <c r="I649" s="126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6"/>
      <c r="H650" s="126"/>
      <c r="I650" s="126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6"/>
      <c r="H651" s="126"/>
      <c r="I651" s="126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6"/>
      <c r="H652" s="126"/>
      <c r="I652" s="126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6"/>
      <c r="H653" s="126"/>
      <c r="I653" s="126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6"/>
      <c r="H654" s="126"/>
      <c r="I654" s="126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6"/>
      <c r="H655" s="126"/>
      <c r="I655" s="126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6"/>
      <c r="H656" s="126"/>
      <c r="I656" s="126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6"/>
      <c r="H657" s="126"/>
      <c r="I657" s="126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6"/>
      <c r="H658" s="126"/>
      <c r="I658" s="126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6"/>
      <c r="H659" s="126"/>
      <c r="I659" s="126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6"/>
      <c r="H660" s="126"/>
      <c r="I660" s="126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6"/>
      <c r="H661" s="126"/>
      <c r="I661" s="126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6"/>
      <c r="H662" s="126"/>
      <c r="I662" s="126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6"/>
      <c r="H663" s="126"/>
      <c r="I663" s="126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6"/>
      <c r="H664" s="126"/>
      <c r="I664" s="126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6"/>
      <c r="H665" s="126"/>
      <c r="I665" s="126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6"/>
      <c r="H666" s="126"/>
      <c r="I666" s="126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6"/>
      <c r="H667" s="126"/>
      <c r="I667" s="126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6"/>
      <c r="H668" s="126"/>
      <c r="I668" s="126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6"/>
      <c r="H669" s="126"/>
      <c r="I669" s="126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6"/>
      <c r="H670" s="126"/>
      <c r="I670" s="126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6"/>
      <c r="H671" s="126"/>
      <c r="I671" s="126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6"/>
      <c r="H672" s="126"/>
      <c r="I672" s="126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6"/>
      <c r="H673" s="126"/>
      <c r="I673" s="126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6"/>
      <c r="H674" s="126"/>
      <c r="I674" s="126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6"/>
      <c r="H675" s="126"/>
      <c r="I675" s="126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6"/>
      <c r="H676" s="126"/>
      <c r="I676" s="126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6"/>
      <c r="H677" s="126"/>
      <c r="I677" s="126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6"/>
      <c r="H678" s="126"/>
      <c r="I678" s="126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6"/>
      <c r="H679" s="126"/>
      <c r="I679" s="126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6"/>
      <c r="H680" s="126"/>
      <c r="I680" s="126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6"/>
      <c r="H681" s="126"/>
      <c r="I681" s="126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6"/>
      <c r="H682" s="126"/>
      <c r="I682" s="126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6"/>
      <c r="H683" s="126"/>
      <c r="I683" s="126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6"/>
      <c r="H684" s="126"/>
      <c r="I684" s="126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6"/>
      <c r="H685" s="126"/>
      <c r="I685" s="126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6"/>
      <c r="H686" s="126"/>
      <c r="I686" s="126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6"/>
      <c r="H687" s="126"/>
      <c r="I687" s="126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6"/>
      <c r="H688" s="126"/>
      <c r="I688" s="126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6"/>
      <c r="H689" s="126"/>
      <c r="I689" s="126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6"/>
      <c r="H690" s="126"/>
      <c r="I690" s="126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6"/>
      <c r="H691" s="126"/>
      <c r="I691" s="126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6"/>
      <c r="H692" s="126"/>
      <c r="I692" s="126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6"/>
      <c r="H693" s="126"/>
      <c r="I693" s="126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6"/>
      <c r="H694" s="126"/>
      <c r="I694" s="126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6"/>
      <c r="H695" s="126"/>
      <c r="I695" s="126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6"/>
      <c r="H696" s="126"/>
      <c r="I696" s="126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6"/>
      <c r="H697" s="126"/>
      <c r="I697" s="126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6"/>
      <c r="H698" s="126"/>
      <c r="I698" s="126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6"/>
      <c r="H699" s="126"/>
      <c r="I699" s="126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6"/>
      <c r="H700" s="126"/>
      <c r="I700" s="126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6"/>
      <c r="H701" s="126"/>
      <c r="I701" s="126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6"/>
      <c r="H702" s="126"/>
      <c r="I702" s="126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6"/>
      <c r="H703" s="126"/>
      <c r="I703" s="126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6"/>
      <c r="H704" s="126"/>
      <c r="I704" s="126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6"/>
      <c r="H705" s="126"/>
      <c r="I705" s="126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6"/>
      <c r="H706" s="126"/>
      <c r="I706" s="126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6"/>
      <c r="H707" s="126"/>
      <c r="I707" s="126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6"/>
      <c r="H708" s="126"/>
      <c r="I708" s="126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6"/>
      <c r="H709" s="126"/>
      <c r="I709" s="126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6"/>
      <c r="H710" s="126"/>
      <c r="I710" s="126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6"/>
      <c r="H711" s="126"/>
      <c r="I711" s="126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6"/>
      <c r="H712" s="126"/>
      <c r="I712" s="126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6"/>
      <c r="H713" s="126"/>
      <c r="I713" s="126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6"/>
      <c r="H714" s="126"/>
      <c r="I714" s="126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6"/>
      <c r="H715" s="126"/>
      <c r="I715" s="126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6"/>
      <c r="H716" s="126"/>
      <c r="I716" s="126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6"/>
      <c r="H717" s="126"/>
      <c r="I717" s="126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6"/>
      <c r="H718" s="126"/>
      <c r="I718" s="126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6"/>
      <c r="H719" s="126"/>
      <c r="I719" s="126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6"/>
      <c r="H720" s="126"/>
      <c r="I720" s="126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6"/>
      <c r="H721" s="126"/>
      <c r="I721" s="126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6"/>
      <c r="H722" s="126"/>
      <c r="I722" s="126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6"/>
      <c r="H723" s="126"/>
      <c r="I723" s="126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6"/>
      <c r="H724" s="126"/>
      <c r="I724" s="126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6"/>
      <c r="H725" s="126"/>
      <c r="I725" s="126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6"/>
      <c r="H726" s="126"/>
      <c r="I726" s="126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6"/>
      <c r="H727" s="126"/>
      <c r="I727" s="126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6"/>
      <c r="H728" s="126"/>
      <c r="I728" s="126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6"/>
      <c r="H729" s="126"/>
      <c r="I729" s="126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6"/>
      <c r="H730" s="126"/>
      <c r="I730" s="126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6"/>
      <c r="H731" s="126"/>
      <c r="I731" s="126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6"/>
      <c r="H732" s="126"/>
      <c r="I732" s="126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6"/>
      <c r="H733" s="126"/>
      <c r="I733" s="126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6"/>
      <c r="H734" s="126"/>
      <c r="I734" s="126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6"/>
      <c r="H735" s="126"/>
      <c r="I735" s="126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6"/>
      <c r="H736" s="126"/>
      <c r="I736" s="126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6"/>
      <c r="H737" s="126"/>
      <c r="I737" s="126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6"/>
      <c r="H738" s="126"/>
      <c r="I738" s="126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6"/>
      <c r="H739" s="126"/>
      <c r="I739" s="126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6"/>
      <c r="H740" s="126"/>
      <c r="I740" s="126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6"/>
      <c r="H741" s="126"/>
      <c r="I741" s="126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6"/>
      <c r="H742" s="126"/>
      <c r="I742" s="126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6"/>
      <c r="H743" s="126"/>
      <c r="I743" s="126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6"/>
      <c r="H744" s="126"/>
      <c r="I744" s="126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6"/>
      <c r="H745" s="126"/>
      <c r="I745" s="126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6"/>
      <c r="H746" s="126"/>
      <c r="I746" s="126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6"/>
      <c r="H747" s="126"/>
      <c r="I747" s="126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6"/>
      <c r="H748" s="126"/>
      <c r="I748" s="126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6"/>
      <c r="H749" s="126"/>
      <c r="I749" s="126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6"/>
      <c r="H750" s="126"/>
      <c r="I750" s="126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6"/>
      <c r="H751" s="126"/>
      <c r="I751" s="126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6"/>
      <c r="H752" s="126"/>
      <c r="I752" s="126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6"/>
      <c r="H753" s="126"/>
      <c r="I753" s="126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6"/>
      <c r="H754" s="126"/>
      <c r="I754" s="126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6"/>
      <c r="H755" s="126"/>
      <c r="I755" s="126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6"/>
      <c r="H756" s="126"/>
      <c r="I756" s="126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6"/>
      <c r="H757" s="126"/>
      <c r="I757" s="126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6"/>
      <c r="H758" s="126"/>
      <c r="I758" s="126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6"/>
      <c r="H759" s="126"/>
      <c r="I759" s="126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6"/>
      <c r="H760" s="126"/>
      <c r="I760" s="126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6"/>
      <c r="H761" s="126"/>
      <c r="I761" s="126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6"/>
      <c r="H762" s="126"/>
      <c r="I762" s="126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6"/>
      <c r="H763" s="126"/>
      <c r="I763" s="126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6"/>
      <c r="H764" s="126"/>
      <c r="I764" s="126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6"/>
      <c r="H765" s="126"/>
      <c r="I765" s="126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6"/>
      <c r="H766" s="126"/>
      <c r="I766" s="126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6"/>
      <c r="H767" s="126"/>
      <c r="I767" s="126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6"/>
      <c r="H768" s="126"/>
      <c r="I768" s="126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6"/>
      <c r="H769" s="126"/>
      <c r="I769" s="126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6"/>
      <c r="H770" s="126"/>
      <c r="I770" s="126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6"/>
      <c r="H771" s="126"/>
      <c r="I771" s="126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6"/>
      <c r="H772" s="126"/>
      <c r="I772" s="126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6"/>
      <c r="H773" s="126"/>
      <c r="I773" s="126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6"/>
      <c r="H774" s="126"/>
      <c r="I774" s="126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6"/>
      <c r="H775" s="126"/>
      <c r="I775" s="126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6"/>
      <c r="H776" s="126"/>
      <c r="I776" s="126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6"/>
      <c r="H777" s="126"/>
      <c r="I777" s="126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6"/>
      <c r="H778" s="126"/>
      <c r="I778" s="126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6"/>
      <c r="H779" s="126"/>
      <c r="I779" s="126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6"/>
      <c r="H780" s="126"/>
      <c r="I780" s="126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6"/>
      <c r="H781" s="126"/>
      <c r="I781" s="126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6"/>
      <c r="H782" s="126"/>
      <c r="I782" s="126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6"/>
      <c r="H783" s="126"/>
      <c r="I783" s="126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6"/>
      <c r="H784" s="126"/>
      <c r="I784" s="126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6"/>
      <c r="H785" s="126"/>
      <c r="I785" s="126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6"/>
      <c r="H786" s="126"/>
      <c r="I786" s="126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6"/>
      <c r="H787" s="126"/>
      <c r="I787" s="126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6"/>
      <c r="H788" s="126"/>
      <c r="I788" s="126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6"/>
      <c r="H789" s="126"/>
      <c r="I789" s="126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6"/>
      <c r="H790" s="126"/>
      <c r="I790" s="126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6"/>
      <c r="H791" s="126"/>
      <c r="I791" s="126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6"/>
      <c r="H792" s="126"/>
      <c r="I792" s="126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6"/>
      <c r="H793" s="126"/>
      <c r="I793" s="126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6"/>
      <c r="H794" s="126"/>
      <c r="I794" s="126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6"/>
      <c r="H795" s="126"/>
      <c r="I795" s="126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6"/>
      <c r="H796" s="126"/>
      <c r="I796" s="126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6"/>
      <c r="H797" s="126"/>
      <c r="I797" s="126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6"/>
      <c r="H798" s="126"/>
      <c r="I798" s="126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6"/>
      <c r="H799" s="126"/>
      <c r="I799" s="126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6"/>
      <c r="H800" s="126"/>
      <c r="I800" s="126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6"/>
      <c r="H801" s="126"/>
      <c r="I801" s="126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6"/>
      <c r="H802" s="126"/>
      <c r="I802" s="126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6"/>
      <c r="H803" s="126"/>
      <c r="I803" s="126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6"/>
      <c r="H804" s="126"/>
      <c r="I804" s="126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6"/>
      <c r="H805" s="126"/>
      <c r="I805" s="126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6"/>
      <c r="H806" s="126"/>
      <c r="I806" s="126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6"/>
      <c r="H807" s="126"/>
      <c r="I807" s="126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6"/>
      <c r="H808" s="126"/>
      <c r="I808" s="126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6"/>
      <c r="H809" s="126"/>
      <c r="I809" s="126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6"/>
      <c r="H810" s="126"/>
      <c r="I810" s="126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6"/>
      <c r="H811" s="126"/>
      <c r="I811" s="126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6"/>
      <c r="H812" s="126"/>
      <c r="I812" s="126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6"/>
      <c r="H813" s="126"/>
      <c r="I813" s="126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6"/>
      <c r="H814" s="126"/>
      <c r="I814" s="126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6"/>
      <c r="H815" s="126"/>
      <c r="I815" s="126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6"/>
      <c r="H816" s="126"/>
      <c r="I816" s="126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6"/>
      <c r="H817" s="126"/>
      <c r="I817" s="126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6"/>
      <c r="H818" s="126"/>
      <c r="I818" s="126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6"/>
      <c r="H819" s="126"/>
      <c r="I819" s="126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6"/>
      <c r="H820" s="126"/>
      <c r="I820" s="126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6"/>
      <c r="H821" s="126"/>
      <c r="I821" s="126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6"/>
      <c r="H822" s="126"/>
      <c r="I822" s="126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6"/>
      <c r="H823" s="126"/>
      <c r="I823" s="126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6"/>
      <c r="H824" s="126"/>
      <c r="I824" s="126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6"/>
      <c r="H825" s="126"/>
      <c r="I825" s="126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6"/>
      <c r="H826" s="126"/>
      <c r="I826" s="126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6"/>
      <c r="H827" s="126"/>
      <c r="I827" s="126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6"/>
      <c r="H828" s="126"/>
      <c r="I828" s="126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6"/>
      <c r="H829" s="126"/>
      <c r="I829" s="126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6"/>
      <c r="H830" s="126"/>
      <c r="I830" s="126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6"/>
      <c r="H831" s="126"/>
      <c r="I831" s="126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6"/>
      <c r="H832" s="126"/>
      <c r="I832" s="126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6"/>
      <c r="H833" s="126"/>
      <c r="I833" s="126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6"/>
      <c r="H834" s="126"/>
      <c r="I834" s="126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6"/>
      <c r="H835" s="126"/>
      <c r="I835" s="126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6"/>
      <c r="H836" s="126"/>
      <c r="I836" s="126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6"/>
      <c r="H837" s="126"/>
      <c r="I837" s="126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6"/>
      <c r="H838" s="126"/>
      <c r="I838" s="126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6"/>
      <c r="H839" s="126"/>
      <c r="I839" s="126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6"/>
      <c r="H840" s="126"/>
      <c r="I840" s="126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6"/>
      <c r="H841" s="126"/>
      <c r="I841" s="126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6"/>
      <c r="H842" s="126"/>
      <c r="I842" s="126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6"/>
      <c r="H843" s="126"/>
      <c r="I843" s="126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6"/>
      <c r="H844" s="126"/>
      <c r="I844" s="126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6"/>
      <c r="H845" s="126"/>
      <c r="I845" s="126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6"/>
      <c r="H846" s="126"/>
      <c r="I846" s="126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6"/>
      <c r="H847" s="126"/>
      <c r="I847" s="126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6"/>
      <c r="H848" s="126"/>
      <c r="I848" s="126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6"/>
      <c r="H849" s="126"/>
      <c r="I849" s="126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6"/>
      <c r="H850" s="126"/>
      <c r="I850" s="126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6"/>
      <c r="H851" s="126"/>
      <c r="I851" s="126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6"/>
      <c r="H852" s="126"/>
      <c r="I852" s="126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6"/>
      <c r="H853" s="126"/>
      <c r="I853" s="126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6"/>
      <c r="H854" s="126"/>
      <c r="I854" s="126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6"/>
      <c r="H855" s="126"/>
      <c r="I855" s="126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6"/>
      <c r="H856" s="126"/>
      <c r="I856" s="126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6"/>
      <c r="H857" s="126"/>
      <c r="I857" s="126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6"/>
      <c r="H858" s="126"/>
      <c r="I858" s="126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6"/>
      <c r="H859" s="126"/>
      <c r="I859" s="126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6"/>
      <c r="H860" s="126"/>
      <c r="I860" s="126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6"/>
      <c r="H861" s="126"/>
      <c r="I861" s="126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6"/>
      <c r="H862" s="126"/>
      <c r="I862" s="126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6"/>
      <c r="H863" s="126"/>
      <c r="I863" s="126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6"/>
      <c r="H864" s="126"/>
      <c r="I864" s="126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6"/>
      <c r="H865" s="126"/>
      <c r="I865" s="126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6"/>
      <c r="H866" s="126"/>
      <c r="I866" s="126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6"/>
      <c r="H867" s="126"/>
      <c r="I867" s="126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6"/>
      <c r="H868" s="126"/>
      <c r="I868" s="126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6"/>
      <c r="H869" s="126"/>
      <c r="I869" s="126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6"/>
      <c r="H870" s="126"/>
      <c r="I870" s="126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6"/>
      <c r="H871" s="126"/>
      <c r="I871" s="126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6"/>
      <c r="H872" s="126"/>
      <c r="I872" s="126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6"/>
      <c r="H873" s="126"/>
      <c r="I873" s="126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6"/>
      <c r="H874" s="126"/>
      <c r="I874" s="126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6"/>
      <c r="H875" s="126"/>
      <c r="I875" s="126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6"/>
      <c r="H876" s="126"/>
      <c r="I876" s="126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6"/>
      <c r="H877" s="126"/>
      <c r="I877" s="126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6"/>
      <c r="H878" s="126"/>
      <c r="I878" s="126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6"/>
      <c r="H879" s="126"/>
      <c r="I879" s="126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6"/>
      <c r="H880" s="126"/>
      <c r="I880" s="126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6"/>
      <c r="H881" s="126"/>
      <c r="I881" s="126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6"/>
      <c r="H882" s="126"/>
      <c r="I882" s="126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6"/>
      <c r="H883" s="126"/>
      <c r="I883" s="126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6"/>
      <c r="H884" s="126"/>
      <c r="I884" s="126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6"/>
      <c r="H885" s="126"/>
      <c r="I885" s="126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6"/>
      <c r="H886" s="126"/>
      <c r="I886" s="126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6"/>
      <c r="H887" s="126"/>
      <c r="I887" s="126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6"/>
      <c r="H888" s="126"/>
      <c r="I888" s="126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6"/>
      <c r="H889" s="126"/>
      <c r="I889" s="126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6"/>
      <c r="H890" s="126"/>
      <c r="I890" s="126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6"/>
      <c r="H891" s="126"/>
      <c r="I891" s="126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6"/>
      <c r="H892" s="126"/>
      <c r="I892" s="126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6"/>
      <c r="H893" s="126"/>
      <c r="I893" s="126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6"/>
      <c r="H894" s="126"/>
      <c r="I894" s="126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6"/>
      <c r="H895" s="126"/>
      <c r="I895" s="126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6"/>
      <c r="H896" s="126"/>
      <c r="I896" s="126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6"/>
      <c r="H897" s="126"/>
      <c r="I897" s="126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6"/>
      <c r="H898" s="126"/>
      <c r="I898" s="126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6"/>
      <c r="H899" s="126"/>
      <c r="I899" s="126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6"/>
      <c r="H900" s="126"/>
      <c r="I900" s="126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6"/>
      <c r="H901" s="126"/>
      <c r="I901" s="126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6"/>
      <c r="H902" s="126"/>
      <c r="I902" s="126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6"/>
      <c r="H903" s="126"/>
      <c r="I903" s="126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6"/>
      <c r="H904" s="126"/>
      <c r="I904" s="126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6"/>
      <c r="H905" s="126"/>
      <c r="I905" s="126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6"/>
      <c r="H906" s="126"/>
      <c r="I906" s="126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6"/>
      <c r="H907" s="126"/>
      <c r="I907" s="126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6"/>
      <c r="H908" s="126"/>
      <c r="I908" s="126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6"/>
      <c r="H909" s="126"/>
      <c r="I909" s="126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6"/>
      <c r="H910" s="126"/>
      <c r="I910" s="126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6"/>
      <c r="H911" s="126"/>
      <c r="I911" s="126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6"/>
      <c r="H912" s="126"/>
      <c r="I912" s="126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6"/>
      <c r="H913" s="126"/>
      <c r="I913" s="126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6"/>
      <c r="H914" s="126"/>
      <c r="I914" s="126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6"/>
      <c r="H915" s="126"/>
      <c r="I915" s="126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6"/>
      <c r="H916" s="126"/>
      <c r="I916" s="126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6"/>
      <c r="H917" s="126"/>
      <c r="I917" s="126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6"/>
      <c r="H918" s="126"/>
      <c r="I918" s="126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6"/>
      <c r="H919" s="126"/>
      <c r="I919" s="126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6"/>
      <c r="H920" s="126"/>
      <c r="I920" s="126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6"/>
      <c r="H921" s="126"/>
      <c r="I921" s="126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6"/>
      <c r="H922" s="126"/>
      <c r="I922" s="126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6"/>
      <c r="H923" s="126"/>
      <c r="I923" s="126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6"/>
      <c r="H924" s="126"/>
      <c r="I924" s="126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6"/>
      <c r="H925" s="126"/>
      <c r="I925" s="126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6"/>
      <c r="H926" s="126"/>
      <c r="I926" s="126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6"/>
      <c r="H927" s="126"/>
      <c r="I927" s="126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6"/>
      <c r="H928" s="126"/>
      <c r="I928" s="126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6"/>
      <c r="H929" s="126"/>
      <c r="I929" s="126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6"/>
      <c r="H930" s="126"/>
      <c r="I930" s="126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6"/>
      <c r="H931" s="126"/>
      <c r="I931" s="126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6"/>
      <c r="H932" s="126"/>
      <c r="I932" s="126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6"/>
      <c r="H933" s="126"/>
      <c r="I933" s="126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6"/>
      <c r="H934" s="126"/>
      <c r="I934" s="126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6"/>
      <c r="H935" s="126"/>
      <c r="I935" s="126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6"/>
      <c r="H936" s="126"/>
      <c r="I936" s="126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6"/>
      <c r="H937" s="126"/>
      <c r="I937" s="126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6"/>
      <c r="H938" s="126"/>
      <c r="I938" s="126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6"/>
      <c r="H939" s="126"/>
      <c r="I939" s="126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6"/>
      <c r="H940" s="126"/>
      <c r="I940" s="126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6"/>
      <c r="H941" s="126"/>
      <c r="I941" s="126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6"/>
      <c r="H942" s="126"/>
      <c r="I942" s="126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6"/>
      <c r="H943" s="126"/>
      <c r="I943" s="126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6"/>
      <c r="H944" s="126"/>
      <c r="I944" s="126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6"/>
      <c r="H945" s="126"/>
      <c r="I945" s="126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6"/>
      <c r="H946" s="126"/>
      <c r="I946" s="126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6"/>
      <c r="H947" s="126"/>
      <c r="I947" s="126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6"/>
      <c r="H948" s="126"/>
      <c r="I948" s="126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6"/>
      <c r="H949" s="126"/>
      <c r="I949" s="126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6"/>
      <c r="H950" s="126"/>
      <c r="I950" s="126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6"/>
      <c r="H951" s="126"/>
      <c r="I951" s="126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6"/>
      <c r="H952" s="126"/>
      <c r="I952" s="126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6"/>
      <c r="H953" s="126"/>
      <c r="I953" s="126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6"/>
      <c r="H954" s="126"/>
      <c r="I954" s="126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6"/>
      <c r="H955" s="126"/>
      <c r="I955" s="126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6"/>
      <c r="H956" s="126"/>
      <c r="I956" s="126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6"/>
      <c r="H957" s="126"/>
      <c r="I957" s="126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6"/>
      <c r="H958" s="126"/>
      <c r="I958" s="126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6"/>
      <c r="H959" s="126"/>
      <c r="I959" s="126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6"/>
      <c r="H960" s="126"/>
      <c r="I960" s="126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6"/>
      <c r="H961" s="126"/>
      <c r="I961" s="126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6"/>
      <c r="H962" s="126"/>
      <c r="I962" s="126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6"/>
      <c r="H963" s="126"/>
      <c r="I963" s="126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6"/>
      <c r="H964" s="126"/>
      <c r="I964" s="126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6"/>
      <c r="H965" s="126"/>
      <c r="I965" s="126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6"/>
      <c r="H966" s="126"/>
      <c r="I966" s="126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6"/>
      <c r="H967" s="126"/>
      <c r="I967" s="126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6"/>
      <c r="H968" s="126"/>
      <c r="I968" s="126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6"/>
      <c r="H969" s="126"/>
      <c r="I969" s="126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6"/>
      <c r="H970" s="126"/>
      <c r="I970" s="126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6"/>
      <c r="H971" s="126"/>
      <c r="I971" s="126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6"/>
      <c r="H972" s="126"/>
      <c r="I972" s="126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6"/>
      <c r="H973" s="126"/>
      <c r="I973" s="126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6"/>
      <c r="H974" s="126"/>
      <c r="I974" s="126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6"/>
      <c r="H975" s="126"/>
      <c r="I975" s="126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6"/>
      <c r="H976" s="126"/>
      <c r="I976" s="126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6"/>
      <c r="H977" s="126"/>
      <c r="I977" s="126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6"/>
      <c r="H978" s="126"/>
      <c r="I978" s="126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6"/>
      <c r="H979" s="126"/>
      <c r="I979" s="126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6"/>
      <c r="H980" s="126"/>
      <c r="I980" s="126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6"/>
      <c r="H981" s="126"/>
      <c r="I981" s="126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6"/>
      <c r="H982" s="126"/>
      <c r="I982" s="126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6"/>
      <c r="H983" s="126"/>
      <c r="I983" s="126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6"/>
      <c r="H984" s="126"/>
      <c r="I984" s="126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6"/>
      <c r="H985" s="126"/>
      <c r="I985" s="126"/>
      <c r="J985" s="11"/>
      <c r="K985" s="11"/>
      <c r="L985" s="11"/>
      <c r="M985" s="11"/>
      <c r="N985" s="11"/>
    </row>
  </sheetData>
  <hyperlinks>
    <hyperlink ref="B4" r:id="rId1" tooltip="Persistent link using digital object identifier" display="https://doi.org/10.1016/j.geoderma.2019.03.019" xr:uid="{EA83A7A9-18C9-5A4D-9731-8D2EA4D96E40}"/>
    <hyperlink ref="K4" r:id="rId2" display="mailto:jamesj@exponent.com" xr:uid="{50D6C93F-1F37-394C-94FF-2402FC5A269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9" sqref="E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5" t="s">
        <v>954</v>
      </c>
      <c r="B4" s="5" t="s">
        <v>962</v>
      </c>
      <c r="C4" s="5">
        <v>-23.034027999999999</v>
      </c>
      <c r="D4" s="5">
        <v>-48.626221999999999</v>
      </c>
      <c r="E4" s="143"/>
      <c r="F4" s="145"/>
      <c r="G4" s="145"/>
    </row>
    <row r="5" spans="1:7" x14ac:dyDescent="0.2">
      <c r="A5" s="5" t="s">
        <v>954</v>
      </c>
      <c r="B5" s="5" t="s">
        <v>963</v>
      </c>
      <c r="C5" s="5">
        <v>-22.837222000000001</v>
      </c>
      <c r="D5" s="5">
        <v>-48.421861</v>
      </c>
      <c r="E5" s="143"/>
      <c r="F5" s="145"/>
      <c r="G5" s="145"/>
    </row>
    <row r="6" spans="1:7" x14ac:dyDescent="0.2">
      <c r="B6" s="5"/>
      <c r="C6" s="5"/>
      <c r="D6" s="5"/>
      <c r="E6" s="143"/>
      <c r="F6" s="145"/>
      <c r="G6" s="145"/>
    </row>
    <row r="7" spans="1:7" x14ac:dyDescent="0.2">
      <c r="B7" s="5"/>
      <c r="C7" s="5"/>
      <c r="D7" s="5"/>
      <c r="E7" s="143"/>
      <c r="F7" s="145"/>
      <c r="G7" s="145"/>
    </row>
    <row r="8" spans="1:7" x14ac:dyDescent="0.2">
      <c r="A8" s="141"/>
      <c r="B8" s="144"/>
      <c r="C8" s="142"/>
      <c r="D8" s="142"/>
      <c r="E8" s="143"/>
      <c r="F8" s="145"/>
      <c r="G8" s="145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G1" workbookViewId="0">
      <selection activeCell="P8" sqref="P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x14ac:dyDescent="0.2">
      <c r="A4" s="11" t="s">
        <v>954</v>
      </c>
      <c r="B4" s="8" t="s">
        <v>962</v>
      </c>
      <c r="C4" s="8"/>
      <c r="D4" s="8" t="s">
        <v>964</v>
      </c>
      <c r="E4" s="15" t="s">
        <v>968</v>
      </c>
      <c r="F4" s="15"/>
      <c r="G4" s="15"/>
      <c r="H4" s="15"/>
      <c r="I4" s="165" t="s">
        <v>319</v>
      </c>
      <c r="J4" s="15"/>
      <c r="K4" s="15"/>
      <c r="L4" s="15"/>
      <c r="M4" s="5">
        <v>20.399999999999999</v>
      </c>
      <c r="N4" s="5">
        <v>1375</v>
      </c>
      <c r="O4" s="15"/>
      <c r="P4" s="15" t="s">
        <v>831</v>
      </c>
      <c r="Q4" s="15"/>
      <c r="R4" s="5" t="s">
        <v>971</v>
      </c>
      <c r="S4" s="15"/>
      <c r="T4" s="15"/>
      <c r="U4" s="15"/>
      <c r="V4" s="15"/>
      <c r="W4" s="15"/>
      <c r="X4" s="15"/>
      <c r="Y4" s="5" t="s">
        <v>177</v>
      </c>
      <c r="AC4" s="5" t="s">
        <v>972</v>
      </c>
      <c r="AD4" s="15"/>
      <c r="AE4" s="15"/>
      <c r="AF4" s="8"/>
      <c r="AL4" s="15"/>
      <c r="AM4" s="15"/>
      <c r="AN4" s="15"/>
      <c r="AO4" s="15"/>
      <c r="AP4" s="15"/>
    </row>
    <row r="5" spans="1:52" x14ac:dyDescent="0.2">
      <c r="A5" s="11" t="s">
        <v>954</v>
      </c>
      <c r="B5" s="8" t="s">
        <v>962</v>
      </c>
      <c r="C5" s="8"/>
      <c r="D5" s="8" t="s">
        <v>965</v>
      </c>
      <c r="E5" s="15" t="s">
        <v>969</v>
      </c>
      <c r="F5" s="15"/>
      <c r="G5" s="15"/>
      <c r="I5" s="165" t="s">
        <v>319</v>
      </c>
      <c r="J5" s="15"/>
      <c r="K5" s="15"/>
      <c r="L5" s="15"/>
      <c r="M5" s="5">
        <v>20.399999999999999</v>
      </c>
      <c r="N5" s="5">
        <v>1375</v>
      </c>
      <c r="O5" s="15"/>
      <c r="P5" s="15" t="s">
        <v>831</v>
      </c>
      <c r="Q5" s="15"/>
      <c r="R5" s="5" t="s">
        <v>971</v>
      </c>
      <c r="S5" s="15"/>
      <c r="T5" s="15"/>
      <c r="U5" s="15"/>
      <c r="V5" s="15"/>
      <c r="W5" s="15"/>
      <c r="X5" s="15"/>
      <c r="Y5" s="5" t="s">
        <v>187</v>
      </c>
      <c r="AC5" s="5" t="s">
        <v>973</v>
      </c>
      <c r="AD5" s="15"/>
      <c r="AE5" s="15"/>
      <c r="AF5" s="8"/>
      <c r="AL5" s="15"/>
      <c r="AM5" s="15"/>
      <c r="AN5" s="15"/>
      <c r="AO5" s="15"/>
      <c r="AP5" s="15"/>
    </row>
    <row r="6" spans="1:52" x14ac:dyDescent="0.2">
      <c r="A6" s="11" t="s">
        <v>954</v>
      </c>
      <c r="B6" s="8" t="s">
        <v>963</v>
      </c>
      <c r="C6" s="8"/>
      <c r="D6" s="8" t="s">
        <v>966</v>
      </c>
      <c r="E6" s="15" t="s">
        <v>968</v>
      </c>
      <c r="F6" s="15"/>
      <c r="G6" s="15"/>
      <c r="H6" s="15"/>
      <c r="I6" s="165" t="s">
        <v>319</v>
      </c>
      <c r="J6" s="15"/>
      <c r="K6" s="15"/>
      <c r="L6" s="15"/>
      <c r="M6" s="5">
        <v>21.3</v>
      </c>
      <c r="N6" s="5">
        <v>1355</v>
      </c>
      <c r="O6" s="15"/>
      <c r="P6" s="15" t="s">
        <v>831</v>
      </c>
      <c r="Q6" s="15"/>
      <c r="R6" s="5" t="s">
        <v>971</v>
      </c>
      <c r="S6" s="15"/>
      <c r="T6" s="15"/>
      <c r="U6" s="15"/>
      <c r="V6" s="15"/>
      <c r="W6" s="15"/>
      <c r="X6" s="15"/>
      <c r="Y6" s="5" t="s">
        <v>177</v>
      </c>
      <c r="AC6" s="5" t="s">
        <v>972</v>
      </c>
      <c r="AD6" s="15"/>
      <c r="AE6" s="15"/>
      <c r="AF6" s="8"/>
      <c r="AL6" s="15"/>
      <c r="AM6" s="15"/>
      <c r="AN6" s="15"/>
      <c r="AO6" s="15"/>
      <c r="AP6" s="15"/>
    </row>
    <row r="7" spans="1:52" x14ac:dyDescent="0.2">
      <c r="A7" s="11" t="s">
        <v>954</v>
      </c>
      <c r="B7" s="8" t="s">
        <v>963</v>
      </c>
      <c r="C7" s="8"/>
      <c r="D7" s="8" t="s">
        <v>967</v>
      </c>
      <c r="E7" s="15" t="s">
        <v>970</v>
      </c>
      <c r="F7" s="15"/>
      <c r="G7" s="15"/>
      <c r="H7" s="15"/>
      <c r="I7" s="165" t="s">
        <v>319</v>
      </c>
      <c r="J7" s="15"/>
      <c r="K7" s="15"/>
      <c r="L7" s="15"/>
      <c r="M7" s="5">
        <v>21.3</v>
      </c>
      <c r="N7" s="5">
        <v>1355</v>
      </c>
      <c r="O7" s="15"/>
      <c r="P7" s="15" t="s">
        <v>831</v>
      </c>
      <c r="Q7" s="15"/>
      <c r="R7" s="5" t="s">
        <v>971</v>
      </c>
      <c r="S7" s="15"/>
      <c r="T7" s="15"/>
      <c r="U7" s="15"/>
      <c r="V7" s="15"/>
      <c r="W7" s="15"/>
      <c r="X7" s="15"/>
      <c r="Y7" s="5" t="s">
        <v>187</v>
      </c>
      <c r="AC7" s="5" t="s">
        <v>974</v>
      </c>
      <c r="AD7" s="15"/>
      <c r="AE7" s="15"/>
      <c r="AF7" s="8"/>
      <c r="AL7" s="15"/>
      <c r="AM7" s="15"/>
      <c r="AN7" s="15"/>
      <c r="AO7" s="15"/>
      <c r="AP7" s="15"/>
    </row>
    <row r="8" spans="1:52" x14ac:dyDescent="0.2">
      <c r="A8" s="11"/>
      <c r="B8" s="8"/>
      <c r="C8" s="8"/>
      <c r="D8" s="8"/>
      <c r="E8" s="15"/>
      <c r="F8" s="15"/>
      <c r="G8" s="15"/>
      <c r="H8" s="15"/>
      <c r="I8" s="16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x14ac:dyDescent="0.2">
      <c r="A9" s="11"/>
      <c r="B9" s="8"/>
      <c r="C9" s="8"/>
      <c r="D9" s="8"/>
      <c r="E9" s="15"/>
      <c r="F9" s="15"/>
      <c r="G9" s="15"/>
      <c r="H9" s="15"/>
      <c r="I9" s="16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7" t="s">
        <v>738</v>
      </c>
      <c r="I1" s="120" t="s">
        <v>739</v>
      </c>
      <c r="J1" s="120" t="s">
        <v>740</v>
      </c>
      <c r="K1" s="120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8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1" t="s">
        <v>727</v>
      </c>
      <c r="I2" s="121" t="s">
        <v>728</v>
      </c>
      <c r="J2" s="121" t="s">
        <v>726</v>
      </c>
      <c r="K2" s="121" t="s">
        <v>848</v>
      </c>
      <c r="L2" s="136" t="s">
        <v>783</v>
      </c>
      <c r="M2" s="136"/>
      <c r="N2" s="136" t="s">
        <v>787</v>
      </c>
      <c r="O2" s="136" t="s">
        <v>643</v>
      </c>
      <c r="P2" s="136" t="s">
        <v>680</v>
      </c>
      <c r="Q2" s="136" t="s">
        <v>681</v>
      </c>
      <c r="R2" s="136" t="s">
        <v>789</v>
      </c>
      <c r="S2" s="136" t="s">
        <v>710</v>
      </c>
      <c r="T2" s="136" t="s">
        <v>711</v>
      </c>
      <c r="U2" s="136" t="s">
        <v>376</v>
      </c>
      <c r="V2" s="136" t="s">
        <v>375</v>
      </c>
      <c r="W2" s="136" t="s">
        <v>328</v>
      </c>
      <c r="X2" s="136" t="s">
        <v>374</v>
      </c>
      <c r="Y2" s="136" t="s">
        <v>373</v>
      </c>
      <c r="Z2" s="137" t="s">
        <v>372</v>
      </c>
      <c r="AA2" s="136" t="s">
        <v>371</v>
      </c>
      <c r="AB2" s="136" t="s">
        <v>717</v>
      </c>
      <c r="AC2" s="136" t="s">
        <v>919</v>
      </c>
      <c r="AD2" s="136" t="s">
        <v>923</v>
      </c>
      <c r="AE2" s="136" t="s">
        <v>806</v>
      </c>
      <c r="AF2" s="136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2" t="s">
        <v>724</v>
      </c>
      <c r="I3" s="122" t="s">
        <v>34</v>
      </c>
      <c r="J3" s="122" t="s">
        <v>725</v>
      </c>
      <c r="K3" s="122"/>
      <c r="L3" s="135" t="s">
        <v>784</v>
      </c>
      <c r="M3" s="95"/>
      <c r="N3" s="135" t="s">
        <v>782</v>
      </c>
      <c r="O3" s="135" t="s">
        <v>785</v>
      </c>
      <c r="P3" s="135" t="s">
        <v>786</v>
      </c>
      <c r="Q3" s="94"/>
      <c r="R3" s="135" t="s">
        <v>788</v>
      </c>
      <c r="S3" s="139" t="s">
        <v>900</v>
      </c>
      <c r="T3" s="135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5" t="s">
        <v>792</v>
      </c>
      <c r="AC3" s="135" t="s">
        <v>925</v>
      </c>
      <c r="AD3" s="135" t="s">
        <v>926</v>
      </c>
      <c r="AE3" s="135"/>
      <c r="AF3" s="135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D1" zoomScale="98" zoomScaleNormal="98" workbookViewId="0">
      <selection activeCell="BJ9" sqref="BJ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1" style="12" customWidth="1"/>
    <col min="4" max="4" width="14.83203125" style="12" customWidth="1"/>
    <col min="5" max="5" width="14.33203125" style="131" bestFit="1" customWidth="1"/>
    <col min="6" max="6" width="15.1640625" style="131" bestFit="1" customWidth="1"/>
    <col min="7" max="7" width="14.33203125" style="131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7" t="s">
        <v>735</v>
      </c>
      <c r="F1" s="120" t="s">
        <v>736</v>
      </c>
      <c r="G1" s="120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6" t="s">
        <v>865</v>
      </c>
      <c r="DE1" s="146" t="s">
        <v>866</v>
      </c>
      <c r="DF1" s="146" t="s">
        <v>867</v>
      </c>
      <c r="DG1" s="146" t="s">
        <v>868</v>
      </c>
      <c r="DH1" s="146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1" t="s">
        <v>727</v>
      </c>
      <c r="F2" s="121" t="s">
        <v>728</v>
      </c>
      <c r="G2" s="121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2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47" t="s">
        <v>869</v>
      </c>
      <c r="DE2" s="147" t="s">
        <v>870</v>
      </c>
      <c r="DF2" s="147" t="s">
        <v>871</v>
      </c>
      <c r="DG2" s="147" t="s">
        <v>872</v>
      </c>
      <c r="DH2" s="147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2" t="s">
        <v>724</v>
      </c>
      <c r="F3" s="122" t="s">
        <v>34</v>
      </c>
      <c r="G3" s="122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48" t="s">
        <v>126</v>
      </c>
      <c r="DE3" s="148" t="s">
        <v>37</v>
      </c>
      <c r="DF3" s="148" t="s">
        <v>45</v>
      </c>
      <c r="DG3" s="148" t="s">
        <v>131</v>
      </c>
      <c r="DH3" s="148"/>
    </row>
    <row r="4" spans="1:112" ht="15" customHeight="1" x14ac:dyDescent="0.2">
      <c r="A4" s="11" t="s">
        <v>954</v>
      </c>
      <c r="B4" s="8" t="s">
        <v>962</v>
      </c>
      <c r="C4" s="5" t="s">
        <v>964</v>
      </c>
      <c r="D4" s="5" t="s">
        <v>975</v>
      </c>
      <c r="E4" s="5">
        <v>2016</v>
      </c>
      <c r="F4" s="5"/>
      <c r="G4" s="5"/>
      <c r="H4" s="5"/>
      <c r="I4" s="5">
        <v>-3</v>
      </c>
      <c r="J4" s="5">
        <v>0</v>
      </c>
      <c r="K4" s="164" t="s">
        <v>702</v>
      </c>
      <c r="M4" s="6"/>
      <c r="N4" s="6"/>
      <c r="O4" s="6"/>
      <c r="P4" s="6"/>
      <c r="Q4" s="6"/>
      <c r="R4" s="159">
        <v>3.5960004493877089E-2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5">
        <v>6.7</v>
      </c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57">
        <f>AVERAGE(37.821,40.218)</f>
        <v>39.019500000000001</v>
      </c>
      <c r="AS4" s="13"/>
      <c r="AT4" s="13"/>
      <c r="AU4" s="157">
        <f>AVERAGE(2.528,2.566)</f>
        <v>2.5469999999999997</v>
      </c>
      <c r="AV4" s="6"/>
      <c r="AW4" s="157">
        <v>13.136715463570589</v>
      </c>
      <c r="AX4" s="6"/>
      <c r="AY4" s="6"/>
      <c r="AZ4" s="6"/>
      <c r="BA4" s="157"/>
      <c r="BB4" s="6"/>
      <c r="BC4" s="6"/>
      <c r="BD4" s="6"/>
      <c r="BE4" s="6"/>
      <c r="BF4" s="6"/>
      <c r="BG4" s="6"/>
      <c r="BH4" s="157"/>
      <c r="BI4" s="157"/>
      <c r="BJ4" s="6"/>
      <c r="BK4" s="5" t="s">
        <v>172</v>
      </c>
      <c r="BL4" s="6"/>
      <c r="BM4" s="5">
        <v>689.42742407407445</v>
      </c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x14ac:dyDescent="0.2">
      <c r="A5" s="11" t="s">
        <v>954</v>
      </c>
      <c r="B5" s="8" t="s">
        <v>962</v>
      </c>
      <c r="C5" s="5" t="s">
        <v>964</v>
      </c>
      <c r="D5" s="5" t="s">
        <v>976</v>
      </c>
      <c r="E5" s="5">
        <v>2016</v>
      </c>
      <c r="F5" s="5"/>
      <c r="G5" s="5"/>
      <c r="H5" s="5"/>
      <c r="I5" s="5">
        <v>0</v>
      </c>
      <c r="J5" s="5">
        <v>12</v>
      </c>
      <c r="M5" s="6"/>
      <c r="N5" s="6"/>
      <c r="O5" s="6"/>
      <c r="P5" s="6"/>
      <c r="Q5" s="6"/>
      <c r="R5" s="159">
        <v>0.91000592367109367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5">
        <v>4.28</v>
      </c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57">
        <f>AVERAGE(3.16,2.815)</f>
        <v>2.9874999999999998</v>
      </c>
      <c r="AS5" s="13"/>
      <c r="AT5" s="13"/>
      <c r="AU5" s="157">
        <f>AVERAGE(0.258,0.234)</f>
        <v>0.246</v>
      </c>
      <c r="AV5" s="6"/>
      <c r="AW5" s="157">
        <v>10.413742751156359</v>
      </c>
      <c r="AX5" s="6"/>
      <c r="AY5" s="6"/>
      <c r="AZ5" s="6"/>
      <c r="BA5" s="157">
        <v>-23.8</v>
      </c>
      <c r="BB5" s="6"/>
      <c r="BC5" s="6"/>
      <c r="BD5" s="6"/>
      <c r="BE5" s="6"/>
      <c r="BF5" s="6"/>
      <c r="BG5" s="6"/>
      <c r="BH5" s="157">
        <v>1.0162</v>
      </c>
      <c r="BI5" s="157">
        <v>3.8999999999999998E-3</v>
      </c>
      <c r="BJ5" s="6"/>
      <c r="BK5" s="5" t="s">
        <v>172</v>
      </c>
      <c r="BL5" s="6"/>
      <c r="BM5" s="5">
        <v>324.01768053333325</v>
      </c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x14ac:dyDescent="0.2">
      <c r="A6" s="11" t="s">
        <v>954</v>
      </c>
      <c r="B6" s="8" t="s">
        <v>962</v>
      </c>
      <c r="C6" s="5" t="s">
        <v>964</v>
      </c>
      <c r="D6" s="5" t="s">
        <v>977</v>
      </c>
      <c r="E6" s="5">
        <v>2016</v>
      </c>
      <c r="F6" s="5"/>
      <c r="G6" s="5"/>
      <c r="H6" s="5"/>
      <c r="I6" s="5">
        <v>12</v>
      </c>
      <c r="J6" s="5">
        <v>20</v>
      </c>
      <c r="M6" s="6"/>
      <c r="N6" s="6"/>
      <c r="O6" s="6"/>
      <c r="P6" s="6"/>
      <c r="Q6" s="6"/>
      <c r="R6" s="159">
        <v>1.1851217588844347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5">
        <v>4.17</v>
      </c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57">
        <f>AVERAGE(2.379,2.432)</f>
        <v>2.4055</v>
      </c>
      <c r="AS6" s="13"/>
      <c r="AT6" s="13"/>
      <c r="AU6" s="157">
        <f>AVERAGE(0.177,0.184)</f>
        <v>0.18049999999999999</v>
      </c>
      <c r="AV6" s="6"/>
      <c r="AW6" s="157">
        <v>11.427788480116886</v>
      </c>
      <c r="AX6" s="6"/>
      <c r="AY6" s="6"/>
      <c r="AZ6" s="6"/>
      <c r="BA6" s="157"/>
      <c r="BB6" s="6"/>
      <c r="BC6" s="6"/>
      <c r="BD6" s="6"/>
      <c r="BE6" s="6"/>
      <c r="BF6" s="6"/>
      <c r="BG6" s="6"/>
      <c r="BH6" s="157"/>
      <c r="BI6" s="157"/>
      <c r="BJ6" s="6"/>
      <c r="BK6" s="5" t="s">
        <v>172</v>
      </c>
      <c r="BL6" s="6"/>
      <c r="BM6" s="5">
        <v>185.11844024296295</v>
      </c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x14ac:dyDescent="0.2">
      <c r="A7" s="11" t="s">
        <v>954</v>
      </c>
      <c r="B7" s="8" t="s">
        <v>962</v>
      </c>
      <c r="C7" s="5" t="s">
        <v>964</v>
      </c>
      <c r="D7" s="5" t="s">
        <v>978</v>
      </c>
      <c r="E7" s="5">
        <v>2016</v>
      </c>
      <c r="F7" s="5"/>
      <c r="G7" s="5"/>
      <c r="H7" s="5"/>
      <c r="I7" s="5">
        <v>20</v>
      </c>
      <c r="J7" s="5">
        <v>36</v>
      </c>
      <c r="M7" s="6"/>
      <c r="N7" s="6"/>
      <c r="O7" s="6"/>
      <c r="P7" s="6"/>
      <c r="Q7" s="6"/>
      <c r="R7" s="159">
        <v>1.0389634685038929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5">
        <v>4.2300000000000004</v>
      </c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57">
        <f>AVERAGE(1.609,1.538)</f>
        <v>1.5735000000000001</v>
      </c>
      <c r="AS7" s="13"/>
      <c r="AT7" s="13"/>
      <c r="AU7" s="157">
        <f>AVERAGE(0.135,0.124)</f>
        <v>0.1295</v>
      </c>
      <c r="AV7" s="6"/>
      <c r="AW7" s="157">
        <v>10.419119452959675</v>
      </c>
      <c r="AX7" s="6"/>
      <c r="AY7" s="6"/>
      <c r="AZ7" s="6"/>
      <c r="BA7" s="157">
        <v>-20.8</v>
      </c>
      <c r="BB7" s="6"/>
      <c r="BC7" s="6"/>
      <c r="BD7" s="6"/>
      <c r="BE7" s="6"/>
      <c r="BF7" s="6"/>
      <c r="BG7" s="6"/>
      <c r="BH7" s="157">
        <v>0.92200000000000004</v>
      </c>
      <c r="BI7" s="157">
        <v>2.7000000000000001E-3</v>
      </c>
      <c r="BJ7" s="6"/>
      <c r="BK7" s="5" t="s">
        <v>172</v>
      </c>
      <c r="BL7" s="6"/>
      <c r="BM7" s="5">
        <v>147.06103477333335</v>
      </c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x14ac:dyDescent="0.2">
      <c r="A8" s="11" t="s">
        <v>954</v>
      </c>
      <c r="B8" s="8" t="s">
        <v>962</v>
      </c>
      <c r="C8" s="5" t="s">
        <v>964</v>
      </c>
      <c r="D8" s="5" t="s">
        <v>979</v>
      </c>
      <c r="E8" s="5">
        <v>2016</v>
      </c>
      <c r="F8" s="5"/>
      <c r="G8" s="5"/>
      <c r="H8" s="5"/>
      <c r="I8" s="5">
        <v>36</v>
      </c>
      <c r="J8" s="5">
        <v>64</v>
      </c>
      <c r="M8" s="6"/>
      <c r="N8" s="6"/>
      <c r="O8" s="6"/>
      <c r="P8" s="6"/>
      <c r="Q8" s="6"/>
      <c r="R8" s="159">
        <v>0.83630217040227328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5">
        <v>4.51</v>
      </c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57">
        <f>AVERAGE(1.402,1.377)</f>
        <v>1.3895</v>
      </c>
      <c r="AS8" s="13"/>
      <c r="AT8" s="13"/>
      <c r="AU8" s="157">
        <f>AVERAGE(0.091,0.107)</f>
        <v>9.9000000000000005E-2</v>
      </c>
      <c r="AV8" s="6"/>
      <c r="AW8" s="157">
        <v>12.035313151505056</v>
      </c>
      <c r="AX8" s="6"/>
      <c r="AY8" s="6"/>
      <c r="AZ8" s="6"/>
      <c r="BA8" s="157"/>
      <c r="BB8" s="6"/>
      <c r="BC8" s="6"/>
      <c r="BD8" s="6"/>
      <c r="BE8" s="6"/>
      <c r="BF8" s="6"/>
      <c r="BG8" s="6"/>
      <c r="BH8" s="157"/>
      <c r="BI8" s="157"/>
      <c r="BJ8" s="6"/>
      <c r="BK8" s="5" t="s">
        <v>172</v>
      </c>
      <c r="BL8" s="6"/>
      <c r="BM8" s="5">
        <v>60.415549143703764</v>
      </c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x14ac:dyDescent="0.2">
      <c r="A9" s="11" t="s">
        <v>954</v>
      </c>
      <c r="B9" s="8" t="s">
        <v>962</v>
      </c>
      <c r="C9" s="5" t="s">
        <v>964</v>
      </c>
      <c r="D9" s="5" t="s">
        <v>980</v>
      </c>
      <c r="E9" s="5">
        <v>2016</v>
      </c>
      <c r="F9" s="5"/>
      <c r="G9" s="5"/>
      <c r="H9" s="5"/>
      <c r="I9" s="5">
        <v>64</v>
      </c>
      <c r="J9" s="5">
        <v>90</v>
      </c>
      <c r="M9" s="11"/>
      <c r="N9" s="11"/>
      <c r="O9" s="11"/>
      <c r="P9" s="11"/>
      <c r="Q9" s="11"/>
      <c r="R9" s="159">
        <v>0.84648808676015463</v>
      </c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5">
        <v>4.76</v>
      </c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57">
        <f>AVERAGE(1.047,1.065)</f>
        <v>1.056</v>
      </c>
      <c r="AS9" s="14"/>
      <c r="AT9" s="14"/>
      <c r="AU9" s="157">
        <f>AVERAGE(0.066, 0.062)</f>
        <v>6.4000000000000001E-2</v>
      </c>
      <c r="AV9" s="11"/>
      <c r="AW9" s="157">
        <v>14.148747055043907</v>
      </c>
      <c r="AX9" s="11"/>
      <c r="AY9" s="11"/>
      <c r="AZ9" s="11"/>
      <c r="BA9" s="157">
        <v>-18.100000000000001</v>
      </c>
      <c r="BB9" s="11"/>
      <c r="BC9" s="11"/>
      <c r="BD9" s="11"/>
      <c r="BE9" s="11"/>
      <c r="BF9" s="11"/>
      <c r="BG9" s="11"/>
      <c r="BH9" s="157">
        <v>0.79320000000000002</v>
      </c>
      <c r="BI9" s="157">
        <v>2.0999999999999999E-3</v>
      </c>
      <c r="BJ9" s="11"/>
      <c r="BK9" s="5" t="s">
        <v>172</v>
      </c>
      <c r="BL9" s="11"/>
      <c r="BM9" s="5">
        <v>56.07669609629631</v>
      </c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11" t="s">
        <v>954</v>
      </c>
      <c r="B10" s="8" t="s">
        <v>962</v>
      </c>
      <c r="C10" s="5" t="s">
        <v>964</v>
      </c>
      <c r="D10" s="5" t="s">
        <v>981</v>
      </c>
      <c r="E10" s="5">
        <v>2016</v>
      </c>
      <c r="F10" s="5"/>
      <c r="G10" s="5"/>
      <c r="H10" s="5"/>
      <c r="I10" s="5">
        <v>90</v>
      </c>
      <c r="J10" s="5">
        <v>120</v>
      </c>
      <c r="M10" s="11"/>
      <c r="N10" s="11"/>
      <c r="O10" s="11"/>
      <c r="P10" s="11"/>
      <c r="Q10" s="11"/>
      <c r="R10" s="159">
        <v>0.74876094585482178</v>
      </c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5">
        <v>5.13</v>
      </c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57">
        <f>AVERAGE(1.048,0.947)</f>
        <v>0.99750000000000005</v>
      </c>
      <c r="AS10" s="14"/>
      <c r="AT10" s="14"/>
      <c r="AU10" s="157">
        <f>AVERAGE(0.06,0.052)</f>
        <v>5.5999999999999994E-2</v>
      </c>
      <c r="AV10" s="11"/>
      <c r="AW10" s="157">
        <v>15.274215570786039</v>
      </c>
      <c r="AX10" s="11"/>
      <c r="AY10" s="11"/>
      <c r="AZ10" s="11"/>
      <c r="BA10" s="157"/>
      <c r="BB10" s="11"/>
      <c r="BC10" s="11"/>
      <c r="BD10" s="11"/>
      <c r="BE10" s="11"/>
      <c r="BF10" s="11"/>
      <c r="BG10" s="11"/>
      <c r="BH10" s="157"/>
      <c r="BI10" s="157"/>
      <c r="BJ10" s="11"/>
      <c r="BK10" s="5" t="s">
        <v>172</v>
      </c>
      <c r="BL10" s="11"/>
      <c r="BM10" s="5">
        <v>30.468468639999994</v>
      </c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11" t="s">
        <v>954</v>
      </c>
      <c r="B11" s="8" t="s">
        <v>962</v>
      </c>
      <c r="C11" s="5" t="s">
        <v>964</v>
      </c>
      <c r="D11" s="5" t="s">
        <v>982</v>
      </c>
      <c r="E11" s="5">
        <v>2016</v>
      </c>
      <c r="F11" s="5"/>
      <c r="G11" s="5"/>
      <c r="H11" s="5"/>
      <c r="I11" s="5">
        <v>120</v>
      </c>
      <c r="J11" s="5">
        <v>133</v>
      </c>
      <c r="M11" s="11"/>
      <c r="N11" s="11"/>
      <c r="O11" s="11"/>
      <c r="P11" s="11"/>
      <c r="Q11" s="11"/>
      <c r="R11" s="159">
        <v>0.85119667073691108</v>
      </c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5">
        <v>4.87</v>
      </c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57">
        <f>AVERAGE(1.035,0.972)</f>
        <v>1.0034999999999998</v>
      </c>
      <c r="AS11" s="14"/>
      <c r="AT11" s="14"/>
      <c r="AU11" s="157">
        <f>AVERAGE(0.052,0.053)</f>
        <v>5.2499999999999998E-2</v>
      </c>
      <c r="AV11" s="11"/>
      <c r="AW11" s="157">
        <v>16.39049658844047</v>
      </c>
      <c r="AX11" s="11"/>
      <c r="AY11" s="11"/>
      <c r="AZ11" s="11"/>
      <c r="BA11" s="157">
        <v>-17.5</v>
      </c>
      <c r="BB11" s="11"/>
      <c r="BC11" s="11"/>
      <c r="BD11" s="11"/>
      <c r="BE11" s="11"/>
      <c r="BF11" s="11"/>
      <c r="BG11" s="11"/>
      <c r="BH11" s="157">
        <v>0.64039999999999997</v>
      </c>
      <c r="BI11" s="157">
        <v>1.8E-3</v>
      </c>
      <c r="BJ11" s="11"/>
      <c r="BK11" s="5" t="s">
        <v>172</v>
      </c>
      <c r="BL11" s="11"/>
      <c r="BM11" s="5">
        <v>29.828252019999976</v>
      </c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11" t="s">
        <v>954</v>
      </c>
      <c r="B12" s="8" t="s">
        <v>962</v>
      </c>
      <c r="C12" s="10" t="s">
        <v>965</v>
      </c>
      <c r="D12" s="5" t="s">
        <v>983</v>
      </c>
      <c r="E12" s="5">
        <v>2016</v>
      </c>
      <c r="F12" s="5"/>
      <c r="G12" s="5"/>
      <c r="H12" s="5"/>
      <c r="I12" s="5">
        <v>-6</v>
      </c>
      <c r="J12" s="5">
        <v>0</v>
      </c>
      <c r="K12" s="164" t="s">
        <v>702</v>
      </c>
      <c r="M12" s="11"/>
      <c r="N12" s="11"/>
      <c r="O12" s="11"/>
      <c r="P12" s="11"/>
      <c r="Q12" s="11"/>
      <c r="R12" s="159">
        <v>2.9439388832715428E-2</v>
      </c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5">
        <v>5.35</v>
      </c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57">
        <f>AVERAGE(26.559,26.136)</f>
        <v>26.3475</v>
      </c>
      <c r="AS12" s="14"/>
      <c r="AT12" s="14"/>
      <c r="AU12" s="157">
        <f>AVERAGE(1.894,1.892)</f>
        <v>1.8929999999999998</v>
      </c>
      <c r="AV12" s="11"/>
      <c r="AW12" s="157">
        <v>11.935011382694436</v>
      </c>
      <c r="AX12" s="11"/>
      <c r="AY12" s="11"/>
      <c r="AZ12" s="11"/>
      <c r="BA12" s="157"/>
      <c r="BB12" s="11"/>
      <c r="BC12" s="11"/>
      <c r="BD12" s="11"/>
      <c r="BE12" s="11"/>
      <c r="BF12" s="11"/>
      <c r="BG12" s="11"/>
      <c r="BH12" s="157"/>
      <c r="BI12" s="157"/>
      <c r="BJ12" s="11"/>
      <c r="BK12" s="5" t="s">
        <v>172</v>
      </c>
      <c r="BL12" s="11"/>
      <c r="BM12" s="5">
        <v>1945.6255802475546</v>
      </c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11" t="s">
        <v>954</v>
      </c>
      <c r="B13" s="8" t="s">
        <v>962</v>
      </c>
      <c r="C13" s="10" t="s">
        <v>965</v>
      </c>
      <c r="D13" s="5" t="s">
        <v>984</v>
      </c>
      <c r="E13" s="5">
        <v>2016</v>
      </c>
      <c r="F13" s="5"/>
      <c r="G13" s="5"/>
      <c r="H13" s="5"/>
      <c r="I13" s="5">
        <v>0</v>
      </c>
      <c r="J13" s="5">
        <v>10</v>
      </c>
      <c r="M13" s="11"/>
      <c r="N13" s="11"/>
      <c r="O13" s="11"/>
      <c r="P13" s="11"/>
      <c r="Q13" s="11"/>
      <c r="R13" s="159">
        <v>1.0256064649779919</v>
      </c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5">
        <v>4.3899999999999997</v>
      </c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57">
        <f>AVERAGE(2.756,2.734)</f>
        <v>2.7450000000000001</v>
      </c>
      <c r="AS13" s="14"/>
      <c r="AT13" s="14"/>
      <c r="AU13" s="157">
        <f>AVERAGE(0.226,0.223)</f>
        <v>0.22450000000000001</v>
      </c>
      <c r="AV13" s="11"/>
      <c r="AW13" s="157">
        <v>10.484797372233386</v>
      </c>
      <c r="AX13" s="11"/>
      <c r="AY13" s="11"/>
      <c r="AZ13" s="11"/>
      <c r="BA13" s="157">
        <v>-23.5</v>
      </c>
      <c r="BB13" s="11"/>
      <c r="BC13" s="11"/>
      <c r="BD13" s="11"/>
      <c r="BE13" s="11"/>
      <c r="BF13" s="11"/>
      <c r="BG13" s="11"/>
      <c r="BH13" s="157">
        <v>1.0387999999999999</v>
      </c>
      <c r="BI13" s="157">
        <v>2.3999999999999998E-3</v>
      </c>
      <c r="BJ13" s="11"/>
      <c r="BK13" s="5" t="s">
        <v>172</v>
      </c>
      <c r="BL13" s="11"/>
      <c r="BM13" s="5">
        <v>432.19790069400011</v>
      </c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11" t="s">
        <v>954</v>
      </c>
      <c r="B14" s="8" t="s">
        <v>962</v>
      </c>
      <c r="C14" s="10" t="s">
        <v>965</v>
      </c>
      <c r="D14" s="5" t="s">
        <v>985</v>
      </c>
      <c r="E14" s="5">
        <v>2016</v>
      </c>
      <c r="F14" s="5"/>
      <c r="G14" s="5"/>
      <c r="H14" s="5"/>
      <c r="I14" s="5">
        <v>10</v>
      </c>
      <c r="J14" s="5">
        <v>18</v>
      </c>
      <c r="M14" s="11"/>
      <c r="N14" s="11"/>
      <c r="O14" s="11"/>
      <c r="P14" s="11"/>
      <c r="Q14" s="11"/>
      <c r="R14" s="159">
        <v>1.2133732627449736</v>
      </c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5">
        <v>4.34</v>
      </c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57">
        <f>AVERAGE(2.025,2.338)</f>
        <v>2.1814999999999998</v>
      </c>
      <c r="AS14" s="14"/>
      <c r="AT14" s="14"/>
      <c r="AU14" s="157">
        <f>AVERAGE(0.156,0.177)</f>
        <v>0.16649999999999998</v>
      </c>
      <c r="AV14" s="11"/>
      <c r="AW14" s="157">
        <v>11.235050214060708</v>
      </c>
      <c r="AX14" s="11"/>
      <c r="AY14" s="11"/>
      <c r="AZ14" s="11"/>
      <c r="BA14" s="157"/>
      <c r="BB14" s="11"/>
      <c r="BC14" s="11"/>
      <c r="BD14" s="11"/>
      <c r="BE14" s="11"/>
      <c r="BF14" s="11"/>
      <c r="BG14" s="11"/>
      <c r="BH14" s="157"/>
      <c r="BI14" s="157"/>
      <c r="BJ14" s="11"/>
      <c r="BK14" s="5" t="s">
        <v>172</v>
      </c>
      <c r="BL14" s="11"/>
      <c r="BM14" s="5">
        <v>297.80346416333327</v>
      </c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11" t="s">
        <v>954</v>
      </c>
      <c r="B15" s="8" t="s">
        <v>962</v>
      </c>
      <c r="C15" s="10" t="s">
        <v>965</v>
      </c>
      <c r="D15" s="5" t="s">
        <v>986</v>
      </c>
      <c r="E15" s="5">
        <v>2016</v>
      </c>
      <c r="F15" s="5"/>
      <c r="G15" s="5"/>
      <c r="H15" s="5"/>
      <c r="I15" s="5">
        <v>18</v>
      </c>
      <c r="J15" s="5">
        <v>31</v>
      </c>
      <c r="M15" s="11"/>
      <c r="N15" s="11"/>
      <c r="O15" s="11"/>
      <c r="P15" s="11"/>
      <c r="Q15" s="11"/>
      <c r="R15" s="159">
        <v>0.91682856575986316</v>
      </c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5">
        <v>4.18</v>
      </c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57">
        <f>AVERAGE(1.499,1.519)</f>
        <v>1.5089999999999999</v>
      </c>
      <c r="AS15" s="14"/>
      <c r="AT15" s="14"/>
      <c r="AU15" s="157">
        <f>AVERAGE(0.114,0.121)</f>
        <v>0.11749999999999999</v>
      </c>
      <c r="AV15" s="11"/>
      <c r="AW15" s="157">
        <v>11.012487069535139</v>
      </c>
      <c r="AX15" s="11"/>
      <c r="AY15" s="11"/>
      <c r="AZ15" s="11"/>
      <c r="BA15" s="157">
        <v>-21.1</v>
      </c>
      <c r="BB15" s="11"/>
      <c r="BC15" s="11"/>
      <c r="BD15" s="11"/>
      <c r="BE15" s="11"/>
      <c r="BF15" s="11"/>
      <c r="BG15" s="11"/>
      <c r="BH15" s="157">
        <v>0.92549999999999999</v>
      </c>
      <c r="BI15" s="157">
        <v>3.5000000000000001E-3</v>
      </c>
      <c r="BJ15" s="11"/>
      <c r="BK15" s="5" t="s">
        <v>172</v>
      </c>
      <c r="BL15" s="11"/>
      <c r="BM15" s="5">
        <v>174.13977747377771</v>
      </c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11" t="s">
        <v>954</v>
      </c>
      <c r="B16" s="8" t="s">
        <v>962</v>
      </c>
      <c r="C16" s="10" t="s">
        <v>965</v>
      </c>
      <c r="D16" s="5" t="s">
        <v>987</v>
      </c>
      <c r="E16" s="5">
        <v>2016</v>
      </c>
      <c r="F16" s="5"/>
      <c r="G16" s="5"/>
      <c r="H16" s="5"/>
      <c r="I16" s="5">
        <v>31</v>
      </c>
      <c r="J16" s="5">
        <v>55</v>
      </c>
      <c r="M16" s="11"/>
      <c r="N16" s="11"/>
      <c r="O16" s="11"/>
      <c r="P16" s="11"/>
      <c r="Q16" s="11"/>
      <c r="R16" s="159">
        <v>0.98380577049046003</v>
      </c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5">
        <v>4.3899999999999997</v>
      </c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57">
        <f>AVERAGE(1.307,1.363,1.34)</f>
        <v>1.3366666666666667</v>
      </c>
      <c r="AS16" s="14"/>
      <c r="AT16" s="14"/>
      <c r="AU16" s="157">
        <f>AVERAGE(0.088,0.095,0.09)</f>
        <v>9.1000000000000011E-2</v>
      </c>
      <c r="AV16" s="11"/>
      <c r="AW16" s="157">
        <v>12.595510198851384</v>
      </c>
      <c r="AX16" s="11"/>
      <c r="AY16" s="11"/>
      <c r="AZ16" s="11"/>
      <c r="BA16" s="157"/>
      <c r="BB16" s="11"/>
      <c r="BC16" s="11"/>
      <c r="BD16" s="11"/>
      <c r="BE16" s="11"/>
      <c r="BF16" s="11"/>
      <c r="BG16" s="11"/>
      <c r="BH16" s="157"/>
      <c r="BI16" s="157"/>
      <c r="BJ16" s="11"/>
      <c r="BK16" s="5" t="s">
        <v>172</v>
      </c>
      <c r="BL16" s="11"/>
      <c r="BM16" s="5">
        <v>97.040009017777734</v>
      </c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11" t="s">
        <v>954</v>
      </c>
      <c r="B17" s="8" t="s">
        <v>962</v>
      </c>
      <c r="C17" s="10" t="s">
        <v>965</v>
      </c>
      <c r="D17" s="5" t="s">
        <v>988</v>
      </c>
      <c r="E17" s="5">
        <v>2016</v>
      </c>
      <c r="F17" s="5"/>
      <c r="G17" s="5"/>
      <c r="H17" s="5"/>
      <c r="I17" s="5">
        <v>55</v>
      </c>
      <c r="J17" s="5">
        <v>90</v>
      </c>
      <c r="M17" s="11"/>
      <c r="N17" s="11"/>
      <c r="O17" s="11"/>
      <c r="P17" s="11"/>
      <c r="Q17" s="11"/>
      <c r="R17" s="159">
        <v>0.93912226948654687</v>
      </c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5">
        <v>4.46</v>
      </c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57">
        <f>AVERAGE(1.043,1.031)</f>
        <v>1.0369999999999999</v>
      </c>
      <c r="AS17" s="14"/>
      <c r="AT17" s="14"/>
      <c r="AU17" s="157">
        <f>AVERAGE(0.073,0.071)</f>
        <v>7.1999999999999995E-2</v>
      </c>
      <c r="AV17" s="11"/>
      <c r="AW17" s="157">
        <v>12.350379373805159</v>
      </c>
      <c r="AX17" s="11"/>
      <c r="AY17" s="11"/>
      <c r="AZ17" s="11"/>
      <c r="BA17" s="157">
        <v>-17.399999999999999</v>
      </c>
      <c r="BB17" s="11"/>
      <c r="BC17" s="11"/>
      <c r="BD17" s="11"/>
      <c r="BE17" s="11"/>
      <c r="BF17" s="11"/>
      <c r="BG17" s="11"/>
      <c r="BH17" s="157">
        <v>0.79090000000000005</v>
      </c>
      <c r="BI17" s="157">
        <v>2E-3</v>
      </c>
      <c r="BJ17" s="11"/>
      <c r="BK17" s="5" t="s">
        <v>172</v>
      </c>
      <c r="BL17" s="11"/>
      <c r="BM17" s="5">
        <v>59.002214011333365</v>
      </c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11" t="s">
        <v>954</v>
      </c>
      <c r="B18" s="8" t="s">
        <v>962</v>
      </c>
      <c r="C18" s="10" t="s">
        <v>965</v>
      </c>
      <c r="D18" s="5" t="s">
        <v>989</v>
      </c>
      <c r="E18" s="5">
        <v>2016</v>
      </c>
      <c r="F18" s="5"/>
      <c r="G18" s="5"/>
      <c r="H18" s="5"/>
      <c r="I18" s="5">
        <v>90</v>
      </c>
      <c r="J18" s="5">
        <v>110</v>
      </c>
      <c r="M18" s="11"/>
      <c r="N18" s="11"/>
      <c r="O18" s="11"/>
      <c r="P18" s="11"/>
      <c r="Q18" s="11"/>
      <c r="R18" s="159">
        <v>0.75212422012393343</v>
      </c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5">
        <v>4.74</v>
      </c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57">
        <f>AVERAGE(0.925,0.903)</f>
        <v>0.91400000000000003</v>
      </c>
      <c r="AS18" s="14"/>
      <c r="AT18" s="14"/>
      <c r="AU18" s="157">
        <f>AVERAGE(0.059,0.058)</f>
        <v>5.8499999999999996E-2</v>
      </c>
      <c r="AV18" s="11"/>
      <c r="AW18" s="157">
        <v>13.397518578927876</v>
      </c>
      <c r="AX18" s="11"/>
      <c r="AY18" s="11"/>
      <c r="AZ18" s="11"/>
      <c r="BA18" s="157"/>
      <c r="BB18" s="11"/>
      <c r="BC18" s="11"/>
      <c r="BD18" s="11"/>
      <c r="BE18" s="11"/>
      <c r="BF18" s="11"/>
      <c r="BG18" s="11"/>
      <c r="BH18" s="157"/>
      <c r="BI18" s="157"/>
      <c r="BJ18" s="11"/>
      <c r="BK18" s="5" t="s">
        <v>172</v>
      </c>
      <c r="BL18" s="11"/>
      <c r="BM18" s="5">
        <v>25.184215694666658</v>
      </c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1" t="s">
        <v>954</v>
      </c>
      <c r="B19" s="8" t="s">
        <v>962</v>
      </c>
      <c r="C19" s="10" t="s">
        <v>965</v>
      </c>
      <c r="D19" s="5" t="s">
        <v>990</v>
      </c>
      <c r="E19" s="5">
        <v>2016</v>
      </c>
      <c r="F19" s="5"/>
      <c r="G19" s="5"/>
      <c r="H19" s="5"/>
      <c r="I19" s="5">
        <v>110</v>
      </c>
      <c r="J19" s="5">
        <v>130</v>
      </c>
      <c r="M19" s="11"/>
      <c r="N19" s="11"/>
      <c r="O19" s="11"/>
      <c r="P19" s="11"/>
      <c r="Q19" s="11"/>
      <c r="R19" s="159">
        <v>0.76596169140256465</v>
      </c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5">
        <v>4.83</v>
      </c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57">
        <f>AVERAGE(0.882,0.888)</f>
        <v>0.88500000000000001</v>
      </c>
      <c r="AS19" s="14"/>
      <c r="AT19" s="14"/>
      <c r="AU19" s="157">
        <f>AVERAGE(0.056,0.055)</f>
        <v>5.5500000000000001E-2</v>
      </c>
      <c r="AV19" s="11"/>
      <c r="AW19" s="157">
        <v>13.673645802581335</v>
      </c>
      <c r="AX19" s="11"/>
      <c r="AY19" s="11"/>
      <c r="AZ19" s="11"/>
      <c r="BA19" s="157">
        <v>-16.100000000000001</v>
      </c>
      <c r="BB19" s="11"/>
      <c r="BC19" s="11"/>
      <c r="BD19" s="11"/>
      <c r="BE19" s="11"/>
      <c r="BF19" s="11"/>
      <c r="BG19" s="11"/>
      <c r="BH19" s="157">
        <v>0.64070000000000005</v>
      </c>
      <c r="BI19" s="157">
        <v>2.5000000000000001E-3</v>
      </c>
      <c r="BJ19" s="11"/>
      <c r="BK19" s="5" t="s">
        <v>172</v>
      </c>
      <c r="BL19" s="11"/>
      <c r="BM19" s="5">
        <v>19.58280758866664</v>
      </c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1" t="s">
        <v>954</v>
      </c>
      <c r="B20" s="8" t="s">
        <v>963</v>
      </c>
      <c r="C20" s="10" t="s">
        <v>967</v>
      </c>
      <c r="D20" s="5" t="s">
        <v>991</v>
      </c>
      <c r="E20" s="5">
        <v>2016</v>
      </c>
      <c r="F20" s="5"/>
      <c r="G20" s="5"/>
      <c r="H20" s="5"/>
      <c r="I20" s="5">
        <v>-4</v>
      </c>
      <c r="J20" s="5">
        <v>0</v>
      </c>
      <c r="K20" s="164" t="s">
        <v>702</v>
      </c>
      <c r="M20" s="11"/>
      <c r="N20" s="11"/>
      <c r="O20" s="11"/>
      <c r="P20" s="11"/>
      <c r="Q20" s="11"/>
      <c r="R20" s="159">
        <v>1.6980114593865857E-2</v>
      </c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5">
        <v>5.54</v>
      </c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57">
        <f>AVERAGE(15.976,16.347)</f>
        <v>16.1615</v>
      </c>
      <c r="AS20" s="14"/>
      <c r="AT20" s="14"/>
      <c r="AU20" s="157">
        <f>AVERAGE(1.105,1.062)</f>
        <v>1.0834999999999999</v>
      </c>
      <c r="AV20" s="11"/>
      <c r="AW20" s="157">
        <v>12.790478417591256</v>
      </c>
      <c r="AX20" s="11"/>
      <c r="AY20" s="11"/>
      <c r="AZ20" s="11"/>
      <c r="BA20" s="157"/>
      <c r="BB20" s="11"/>
      <c r="BC20" s="11"/>
      <c r="BD20" s="11"/>
      <c r="BE20" s="11"/>
      <c r="BF20" s="11"/>
      <c r="BG20" s="11"/>
      <c r="BH20" s="157"/>
      <c r="BI20" s="157"/>
      <c r="BJ20" s="11"/>
      <c r="BK20" s="5" t="s">
        <v>172</v>
      </c>
      <c r="BL20" s="11"/>
      <c r="BM20" s="5">
        <v>1351.5442909019607</v>
      </c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1" t="s">
        <v>954</v>
      </c>
      <c r="B21" s="8" t="s">
        <v>963</v>
      </c>
      <c r="C21" s="10" t="s">
        <v>967</v>
      </c>
      <c r="D21" s="5" t="s">
        <v>992</v>
      </c>
      <c r="E21" s="5">
        <v>2016</v>
      </c>
      <c r="F21" s="5"/>
      <c r="G21" s="5"/>
      <c r="H21" s="5"/>
      <c r="I21" s="5">
        <v>0</v>
      </c>
      <c r="J21" s="5">
        <v>10</v>
      </c>
      <c r="M21" s="11"/>
      <c r="N21" s="11"/>
      <c r="O21" s="11"/>
      <c r="P21" s="11"/>
      <c r="Q21" s="11"/>
      <c r="R21" s="159">
        <v>1.2615161315685444</v>
      </c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5">
        <v>3.73</v>
      </c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57">
        <f>AVERAGE(1.869,1.68)</f>
        <v>1.7745</v>
      </c>
      <c r="AS21" s="14"/>
      <c r="AT21" s="14"/>
      <c r="AU21" s="157">
        <f>AVERAGE(0.151,0.134)</f>
        <v>0.14250000000000002</v>
      </c>
      <c r="AV21" s="11"/>
      <c r="AW21" s="157">
        <v>10.678129356374443</v>
      </c>
      <c r="AX21" s="11"/>
      <c r="AY21" s="11"/>
      <c r="AZ21" s="11"/>
      <c r="BA21" s="157">
        <v>-27</v>
      </c>
      <c r="BB21" s="11"/>
      <c r="BC21" s="11"/>
      <c r="BD21" s="11"/>
      <c r="BE21" s="11"/>
      <c r="BF21" s="11"/>
      <c r="BG21" s="11"/>
      <c r="BH21" s="157">
        <v>1.0107999999999999</v>
      </c>
      <c r="BI21" s="157">
        <v>2.3999999999999998E-3</v>
      </c>
      <c r="BJ21" s="11"/>
      <c r="BK21" s="5" t="s">
        <v>172</v>
      </c>
      <c r="BL21" s="11"/>
      <c r="BM21" s="5">
        <v>429.2492773861967</v>
      </c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1" t="s">
        <v>954</v>
      </c>
      <c r="B22" s="8" t="s">
        <v>963</v>
      </c>
      <c r="C22" s="10" t="s">
        <v>967</v>
      </c>
      <c r="D22" s="5" t="s">
        <v>993</v>
      </c>
      <c r="E22" s="5">
        <v>2016</v>
      </c>
      <c r="F22" s="5"/>
      <c r="G22" s="5"/>
      <c r="H22" s="5"/>
      <c r="I22" s="5">
        <v>10</v>
      </c>
      <c r="J22" s="5">
        <v>24</v>
      </c>
      <c r="M22" s="11"/>
      <c r="N22" s="11"/>
      <c r="O22" s="11"/>
      <c r="P22" s="11"/>
      <c r="Q22" s="11"/>
      <c r="R22" s="159">
        <v>1.2929387225971027</v>
      </c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5">
        <v>3.86</v>
      </c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57">
        <f>AVERAGE(1.231,1.155)</f>
        <v>1.1930000000000001</v>
      </c>
      <c r="AS22" s="14"/>
      <c r="AT22" s="14"/>
      <c r="AU22" s="157">
        <f>AVERAGE(0.1,0.095)</f>
        <v>9.7500000000000003E-2</v>
      </c>
      <c r="AV22" s="11"/>
      <c r="AW22" s="157">
        <v>10.492279867392311</v>
      </c>
      <c r="AX22" s="11"/>
      <c r="AY22" s="11"/>
      <c r="AZ22" s="11"/>
      <c r="BA22" s="157"/>
      <c r="BB22" s="11"/>
      <c r="BC22" s="11"/>
      <c r="BD22" s="11"/>
      <c r="BE22" s="11"/>
      <c r="BF22" s="11"/>
      <c r="BG22" s="11"/>
      <c r="BH22" s="157"/>
      <c r="BI22" s="157"/>
      <c r="BJ22" s="11"/>
      <c r="BK22" s="5" t="s">
        <v>172</v>
      </c>
      <c r="BL22" s="11"/>
      <c r="BM22" s="5">
        <v>215.16173750487337</v>
      </c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1" t="s">
        <v>954</v>
      </c>
      <c r="B23" s="8" t="s">
        <v>963</v>
      </c>
      <c r="C23" s="10" t="s">
        <v>967</v>
      </c>
      <c r="D23" s="5" t="s">
        <v>994</v>
      </c>
      <c r="E23" s="5">
        <v>2016</v>
      </c>
      <c r="F23" s="5"/>
      <c r="G23" s="5"/>
      <c r="H23" s="5"/>
      <c r="I23" s="5">
        <v>24</v>
      </c>
      <c r="J23" s="5">
        <v>44</v>
      </c>
      <c r="M23" s="11"/>
      <c r="N23" s="11"/>
      <c r="O23" s="11"/>
      <c r="P23" s="11"/>
      <c r="Q23" s="11"/>
      <c r="R23" s="159">
        <v>0.99034013192759152</v>
      </c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5">
        <v>4.24</v>
      </c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57">
        <f>AVERAGE(0.974,1.034)</f>
        <v>1.004</v>
      </c>
      <c r="AS23" s="14"/>
      <c r="AT23" s="14"/>
      <c r="AU23" s="157">
        <f>AVERAGE(0.078,0.089)</f>
        <v>8.3499999999999991E-2</v>
      </c>
      <c r="AV23" s="11"/>
      <c r="AW23" s="157">
        <v>10.310536776094418</v>
      </c>
      <c r="AX23" s="11"/>
      <c r="AY23" s="11"/>
      <c r="AZ23" s="11"/>
      <c r="BA23" s="157">
        <v>-25.2</v>
      </c>
      <c r="BB23" s="11"/>
      <c r="BC23" s="11"/>
      <c r="BD23" s="11"/>
      <c r="BE23" s="11"/>
      <c r="BF23" s="11"/>
      <c r="BG23" s="11"/>
      <c r="BH23" s="157">
        <v>0.84250000000000003</v>
      </c>
      <c r="BI23" s="157">
        <v>2.1000000000000001E-2</v>
      </c>
      <c r="BJ23" s="11"/>
      <c r="BK23" s="5" t="s">
        <v>172</v>
      </c>
      <c r="BL23" s="11"/>
      <c r="BM23" s="5">
        <v>124.77321013452922</v>
      </c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1" t="s">
        <v>954</v>
      </c>
      <c r="B24" s="8" t="s">
        <v>963</v>
      </c>
      <c r="C24" s="10" t="s">
        <v>967</v>
      </c>
      <c r="D24" s="5" t="s">
        <v>995</v>
      </c>
      <c r="E24" s="5">
        <v>2016</v>
      </c>
      <c r="F24" s="5"/>
      <c r="G24" s="5"/>
      <c r="H24" s="5"/>
      <c r="I24" s="5">
        <v>44</v>
      </c>
      <c r="J24" s="5">
        <v>73</v>
      </c>
      <c r="M24" s="11"/>
      <c r="N24" s="11"/>
      <c r="O24" s="11"/>
      <c r="P24" s="11"/>
      <c r="Q24" s="11"/>
      <c r="R24" s="159">
        <v>0.93297228225159967</v>
      </c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5">
        <v>4.3600000000000003</v>
      </c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57">
        <f>AVERAGE(1.25,1.179)</f>
        <v>1.2145000000000001</v>
      </c>
      <c r="AS24" s="14"/>
      <c r="AT24" s="14"/>
      <c r="AU24" s="157">
        <f>AVERAGE(0.081,0.076)</f>
        <v>7.85E-2</v>
      </c>
      <c r="AV24" s="11"/>
      <c r="AW24" s="157">
        <v>13.26666921316412</v>
      </c>
      <c r="AX24" s="11"/>
      <c r="AY24" s="11"/>
      <c r="AZ24" s="11"/>
      <c r="BA24" s="160">
        <v>-25.72</v>
      </c>
      <c r="BB24" s="11"/>
      <c r="BC24" s="11"/>
      <c r="BD24" s="11"/>
      <c r="BE24" s="11"/>
      <c r="BF24" s="11"/>
      <c r="BG24" s="11"/>
      <c r="BH24" s="158">
        <v>0.73270000000000002</v>
      </c>
      <c r="BI24" s="158">
        <v>2.3999999999999998E-3</v>
      </c>
      <c r="BJ24" s="11"/>
      <c r="BK24" s="5" t="s">
        <v>172</v>
      </c>
      <c r="BL24" s="11"/>
      <c r="BM24" s="5">
        <v>47.874463784880845</v>
      </c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1" t="s">
        <v>954</v>
      </c>
      <c r="B25" s="8" t="s">
        <v>963</v>
      </c>
      <c r="C25" s="10" t="s">
        <v>967</v>
      </c>
      <c r="D25" s="5" t="s">
        <v>996</v>
      </c>
      <c r="E25" s="5">
        <v>2016</v>
      </c>
      <c r="F25" s="5"/>
      <c r="G25" s="5"/>
      <c r="H25" s="5"/>
      <c r="I25" s="5">
        <v>73</v>
      </c>
      <c r="J25" s="5">
        <v>90</v>
      </c>
      <c r="M25" s="11"/>
      <c r="N25" s="11"/>
      <c r="O25" s="11"/>
      <c r="P25" s="11"/>
      <c r="Q25" s="11"/>
      <c r="R25" s="159">
        <v>1.0247416230230775</v>
      </c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5">
        <v>4.18</v>
      </c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57">
        <f>AVERAGE(1.22,1.259)</f>
        <v>1.2395</v>
      </c>
      <c r="AS25" s="14"/>
      <c r="AT25" s="14"/>
      <c r="AU25" s="157">
        <f>AVERAGE(0.063,0.065)</f>
        <v>6.4000000000000001E-2</v>
      </c>
      <c r="AV25" s="11"/>
      <c r="AW25" s="157">
        <v>16.60735982455201</v>
      </c>
      <c r="AX25" s="11"/>
      <c r="AY25" s="11"/>
      <c r="AZ25" s="11"/>
      <c r="BA25" s="157">
        <v>-26.2</v>
      </c>
      <c r="BB25" s="11"/>
      <c r="BC25" s="11"/>
      <c r="BD25" s="11"/>
      <c r="BE25" s="11"/>
      <c r="BF25" s="11"/>
      <c r="BG25" s="11"/>
      <c r="BH25" s="157">
        <v>0.63629999999999998</v>
      </c>
      <c r="BI25" s="157">
        <v>2.2000000000000001E-3</v>
      </c>
      <c r="BJ25" s="11"/>
      <c r="BK25" s="5" t="s">
        <v>172</v>
      </c>
      <c r="BL25" s="11"/>
      <c r="BM25" s="5">
        <v>76.042310962199338</v>
      </c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1" t="s">
        <v>954</v>
      </c>
      <c r="B26" s="8" t="s">
        <v>963</v>
      </c>
      <c r="C26" s="10" t="s">
        <v>967</v>
      </c>
      <c r="D26" s="5" t="s">
        <v>997</v>
      </c>
      <c r="E26" s="5">
        <v>2016</v>
      </c>
      <c r="F26" s="5"/>
      <c r="G26" s="5"/>
      <c r="H26" s="5"/>
      <c r="I26" s="5">
        <v>90</v>
      </c>
      <c r="J26" s="5">
        <v>120</v>
      </c>
      <c r="M26" s="11"/>
      <c r="N26" s="11"/>
      <c r="O26" s="11"/>
      <c r="P26" s="11"/>
      <c r="Q26" s="11"/>
      <c r="R26" s="159">
        <v>0.91019811077218571</v>
      </c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5">
        <v>4.24</v>
      </c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57">
        <f>AVERAGE(1.266,1.308)</f>
        <v>1.2869999999999999</v>
      </c>
      <c r="AS26" s="14"/>
      <c r="AT26" s="14"/>
      <c r="AU26" s="157">
        <f>AVERAGE(0.0611,0.0612)</f>
        <v>6.1149999999999996E-2</v>
      </c>
      <c r="AV26" s="11"/>
      <c r="AW26" s="157">
        <v>18.04746149294235</v>
      </c>
      <c r="AX26" s="11"/>
      <c r="AY26" s="11"/>
      <c r="AZ26" s="11"/>
      <c r="BA26" s="157"/>
      <c r="BB26" s="11"/>
      <c r="BC26" s="11"/>
      <c r="BD26" s="11"/>
      <c r="BE26" s="11"/>
      <c r="BF26" s="11"/>
      <c r="BG26" s="11"/>
      <c r="BH26" s="157"/>
      <c r="BI26" s="157"/>
      <c r="BJ26" s="11"/>
      <c r="BK26" s="5" t="s">
        <v>172</v>
      </c>
      <c r="BL26" s="11"/>
      <c r="BM26" s="5">
        <v>23.654549497076054</v>
      </c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1" t="s">
        <v>954</v>
      </c>
      <c r="B27" s="8" t="s">
        <v>963</v>
      </c>
      <c r="C27" s="10" t="s">
        <v>967</v>
      </c>
      <c r="D27" s="5" t="s">
        <v>998</v>
      </c>
      <c r="E27" s="5">
        <v>2016</v>
      </c>
      <c r="F27" s="5"/>
      <c r="G27" s="5"/>
      <c r="H27" s="5"/>
      <c r="I27" s="5">
        <v>120</v>
      </c>
      <c r="J27" s="5">
        <v>135</v>
      </c>
      <c r="M27" s="11"/>
      <c r="N27" s="11"/>
      <c r="O27" s="11"/>
      <c r="P27" s="11"/>
      <c r="Q27" s="11"/>
      <c r="R27" s="159">
        <v>1.1658069552246788</v>
      </c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5">
        <v>4.25</v>
      </c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57">
        <f>AVERAGE(1.336,1.304)</f>
        <v>1.32</v>
      </c>
      <c r="AS27" s="14"/>
      <c r="AT27" s="14"/>
      <c r="AU27" s="157">
        <f>AVERAGE(0.058,0.052)</f>
        <v>5.5E-2</v>
      </c>
      <c r="AV27" s="11"/>
      <c r="AW27" s="157">
        <v>20.579995716427501</v>
      </c>
      <c r="AX27" s="11"/>
      <c r="AY27" s="11"/>
      <c r="AZ27" s="11"/>
      <c r="BA27" s="157">
        <v>-26.2</v>
      </c>
      <c r="BB27" s="11"/>
      <c r="BC27" s="11"/>
      <c r="BD27" s="11"/>
      <c r="BE27" s="11"/>
      <c r="BF27" s="11"/>
      <c r="BG27" s="11"/>
      <c r="BH27" s="157">
        <v>0.56399999999999995</v>
      </c>
      <c r="BI27" s="157">
        <v>2E-3</v>
      </c>
      <c r="BJ27" s="11"/>
      <c r="BK27" s="5" t="s">
        <v>172</v>
      </c>
      <c r="BL27" s="11"/>
      <c r="BM27" s="5">
        <v>17.208589276248745</v>
      </c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1" t="s">
        <v>954</v>
      </c>
      <c r="B28" s="8" t="s">
        <v>963</v>
      </c>
      <c r="C28" s="10" t="s">
        <v>966</v>
      </c>
      <c r="D28" s="5" t="s">
        <v>999</v>
      </c>
      <c r="E28" s="5">
        <v>2016</v>
      </c>
      <c r="F28" s="5"/>
      <c r="G28" s="5"/>
      <c r="H28" s="5"/>
      <c r="I28" s="5">
        <v>-3</v>
      </c>
      <c r="J28" s="5">
        <v>0</v>
      </c>
      <c r="K28" s="164" t="s">
        <v>702</v>
      </c>
      <c r="M28" s="11"/>
      <c r="N28" s="11"/>
      <c r="O28" s="11"/>
      <c r="P28" s="11"/>
      <c r="Q28" s="11"/>
      <c r="R28" s="159">
        <v>1.8982136838557467E-2</v>
      </c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5">
        <v>5.25</v>
      </c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57">
        <f>AVERAGE(18.412,19.136)</f>
        <v>18.774000000000001</v>
      </c>
      <c r="AS28" s="14"/>
      <c r="AT28" s="14"/>
      <c r="AU28" s="157">
        <f>AVERAGE(0.59,0.659)</f>
        <v>0.62450000000000006</v>
      </c>
      <c r="AV28" s="11"/>
      <c r="AW28" s="157">
        <v>25.77854547506071</v>
      </c>
      <c r="AX28" s="11"/>
      <c r="AY28" s="11"/>
      <c r="AZ28" s="11"/>
      <c r="BA28" s="157"/>
      <c r="BB28" s="11"/>
      <c r="BC28" s="11"/>
      <c r="BD28" s="11"/>
      <c r="BE28" s="11"/>
      <c r="BF28" s="11"/>
      <c r="BG28" s="11"/>
      <c r="BH28" s="157"/>
      <c r="BI28" s="157"/>
      <c r="BJ28" s="11"/>
      <c r="BK28" s="5" t="s">
        <v>172</v>
      </c>
      <c r="BL28" s="11"/>
      <c r="BM28" s="5">
        <v>344.03009352380752</v>
      </c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1" t="s">
        <v>954</v>
      </c>
      <c r="B29" s="8" t="s">
        <v>963</v>
      </c>
      <c r="C29" s="10" t="s">
        <v>966</v>
      </c>
      <c r="D29" s="5" t="s">
        <v>1000</v>
      </c>
      <c r="E29" s="5">
        <v>2016</v>
      </c>
      <c r="F29" s="5"/>
      <c r="G29" s="5"/>
      <c r="H29" s="5"/>
      <c r="I29" s="5">
        <v>0</v>
      </c>
      <c r="J29" s="5">
        <v>8</v>
      </c>
      <c r="M29" s="11"/>
      <c r="N29" s="11"/>
      <c r="O29" s="11"/>
      <c r="P29" s="11"/>
      <c r="Q29" s="11"/>
      <c r="R29" s="159">
        <v>1.2865004547105177</v>
      </c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5">
        <v>4.7699999999999996</v>
      </c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57">
        <f>AVERAGE(1.484,1.435)</f>
        <v>1.4595</v>
      </c>
      <c r="AS29" s="14"/>
      <c r="AT29" s="14"/>
      <c r="AU29" s="157">
        <f>AVERAGE(0.143,0.135)</f>
        <v>0.13900000000000001</v>
      </c>
      <c r="AV29" s="11"/>
      <c r="AW29" s="157">
        <v>9.0037481259370296</v>
      </c>
      <c r="AX29" s="11"/>
      <c r="AY29" s="11"/>
      <c r="AZ29" s="11"/>
      <c r="BA29" s="157">
        <v>-21.3</v>
      </c>
      <c r="BB29" s="11"/>
      <c r="BC29" s="11"/>
      <c r="BD29" s="11"/>
      <c r="BE29" s="11"/>
      <c r="BF29" s="11"/>
      <c r="BG29" s="11"/>
      <c r="BH29" s="157">
        <v>0.96679999999999999</v>
      </c>
      <c r="BI29" s="157">
        <v>2.3E-3</v>
      </c>
      <c r="BJ29" s="11"/>
      <c r="BK29" s="5" t="s">
        <v>172</v>
      </c>
      <c r="BL29" s="11"/>
      <c r="BM29" s="5">
        <v>80.737202962963067</v>
      </c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1" t="s">
        <v>954</v>
      </c>
      <c r="B30" s="8" t="s">
        <v>963</v>
      </c>
      <c r="C30" s="10" t="s">
        <v>966</v>
      </c>
      <c r="D30" s="5" t="s">
        <v>1001</v>
      </c>
      <c r="E30" s="5">
        <v>2016</v>
      </c>
      <c r="F30" s="5"/>
      <c r="G30" s="5"/>
      <c r="H30" s="5"/>
      <c r="I30" s="5">
        <v>8</v>
      </c>
      <c r="J30" s="5">
        <v>21</v>
      </c>
      <c r="M30" s="11"/>
      <c r="N30" s="11"/>
      <c r="O30" s="11"/>
      <c r="P30" s="11"/>
      <c r="Q30" s="11"/>
      <c r="R30" s="159">
        <v>1.7040269318331047</v>
      </c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5">
        <v>5.15</v>
      </c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57">
        <f>AVERAGE(1.304,1.273)</f>
        <v>1.2885</v>
      </c>
      <c r="AS30" s="14"/>
      <c r="AT30" s="14"/>
      <c r="AU30" s="157">
        <f>AVERAGE(0.123,0.12)</f>
        <v>0.1215</v>
      </c>
      <c r="AV30" s="11"/>
      <c r="AW30" s="157">
        <v>9.0937326751086527</v>
      </c>
      <c r="AX30" s="11"/>
      <c r="AY30" s="11"/>
      <c r="AZ30" s="11"/>
      <c r="BA30" s="157"/>
      <c r="BB30" s="11"/>
      <c r="BC30" s="11"/>
      <c r="BD30" s="11"/>
      <c r="BE30" s="11"/>
      <c r="BF30" s="11"/>
      <c r="BG30" s="11"/>
      <c r="BH30" s="157"/>
      <c r="BI30" s="157"/>
      <c r="BJ30" s="11"/>
      <c r="BK30" s="5" t="s">
        <v>172</v>
      </c>
      <c r="BL30" s="11"/>
      <c r="BM30" s="5">
        <v>28.19374966666669</v>
      </c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1" t="s">
        <v>954</v>
      </c>
      <c r="B31" s="8" t="s">
        <v>963</v>
      </c>
      <c r="C31" s="10" t="s">
        <v>966</v>
      </c>
      <c r="D31" s="5" t="s">
        <v>1002</v>
      </c>
      <c r="E31" s="5">
        <v>2016</v>
      </c>
      <c r="F31" s="5"/>
      <c r="G31" s="5"/>
      <c r="H31" s="5"/>
      <c r="I31" s="5">
        <v>21</v>
      </c>
      <c r="J31" s="5">
        <v>39</v>
      </c>
      <c r="M31" s="11"/>
      <c r="N31" s="11"/>
      <c r="O31" s="11"/>
      <c r="P31" s="11"/>
      <c r="Q31" s="11"/>
      <c r="R31" s="159">
        <v>1.3587628047211471</v>
      </c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5">
        <v>4.8899999999999997</v>
      </c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57">
        <f>AVERAGE(1.238,1.201)</f>
        <v>1.2195</v>
      </c>
      <c r="AS31" s="14"/>
      <c r="AT31" s="14"/>
      <c r="AU31" s="157">
        <f>AVERAGE(0.131,0.13)</f>
        <v>0.1305</v>
      </c>
      <c r="AV31" s="11"/>
      <c r="AW31" s="157">
        <v>8.0131879872871448</v>
      </c>
      <c r="AX31" s="11"/>
      <c r="AY31" s="11"/>
      <c r="AZ31" s="11"/>
      <c r="BA31" s="157">
        <v>-22.6</v>
      </c>
      <c r="BB31" s="11"/>
      <c r="BC31" s="11"/>
      <c r="BD31" s="11"/>
      <c r="BE31" s="11"/>
      <c r="BF31" s="11"/>
      <c r="BG31" s="11"/>
      <c r="BH31" s="157">
        <v>0.94489999999999996</v>
      </c>
      <c r="BI31" s="157">
        <v>2.3E-2</v>
      </c>
      <c r="BJ31" s="11"/>
      <c r="BK31" s="5" t="s">
        <v>172</v>
      </c>
      <c r="BL31" s="11"/>
      <c r="BM31" s="5">
        <v>87.849647407407531</v>
      </c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1" t="s">
        <v>954</v>
      </c>
      <c r="B32" s="8" t="s">
        <v>963</v>
      </c>
      <c r="C32" s="10" t="s">
        <v>966</v>
      </c>
      <c r="D32" s="5" t="s">
        <v>1003</v>
      </c>
      <c r="E32" s="5">
        <v>2016</v>
      </c>
      <c r="F32" s="5"/>
      <c r="G32" s="5"/>
      <c r="H32" s="5"/>
      <c r="I32" s="5">
        <v>39</v>
      </c>
      <c r="J32" s="5">
        <v>60</v>
      </c>
      <c r="M32" s="11"/>
      <c r="N32" s="11"/>
      <c r="O32" s="11"/>
      <c r="P32" s="11"/>
      <c r="Q32" s="11"/>
      <c r="R32" s="159">
        <v>1.2419130472571502</v>
      </c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5">
        <v>4.99</v>
      </c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57">
        <f>AVERAGE(1.012,1.025)</f>
        <v>1.0185</v>
      </c>
      <c r="AS32" s="14"/>
      <c r="AT32" s="14"/>
      <c r="AU32" s="157">
        <f>AVERAGE(0.115,0.121)</f>
        <v>0.11799999999999999</v>
      </c>
      <c r="AV32" s="11"/>
      <c r="AW32" s="157">
        <v>7.4013861713211186</v>
      </c>
      <c r="AX32" s="11"/>
      <c r="AY32" s="11"/>
      <c r="AZ32" s="11"/>
      <c r="BA32" s="160">
        <v>-23.7</v>
      </c>
      <c r="BB32" s="11"/>
      <c r="BC32" s="11"/>
      <c r="BD32" s="11"/>
      <c r="BE32" s="11"/>
      <c r="BF32" s="11"/>
      <c r="BG32" s="11"/>
      <c r="BH32" s="158">
        <v>0.83189999999999997</v>
      </c>
      <c r="BI32" s="158">
        <v>2.5999999999999999E-3</v>
      </c>
      <c r="BJ32" s="11"/>
      <c r="BK32" s="5" t="s">
        <v>172</v>
      </c>
      <c r="BL32" s="11"/>
      <c r="BM32" s="5">
        <v>43.410499259259346</v>
      </c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1" t="s">
        <v>954</v>
      </c>
      <c r="B33" s="8" t="s">
        <v>963</v>
      </c>
      <c r="C33" s="10" t="s">
        <v>966</v>
      </c>
      <c r="D33" s="5" t="s">
        <v>1004</v>
      </c>
      <c r="E33" s="5">
        <v>2016</v>
      </c>
      <c r="F33" s="5"/>
      <c r="G33" s="5"/>
      <c r="H33" s="5"/>
      <c r="I33" s="5">
        <v>60</v>
      </c>
      <c r="J33" s="5">
        <v>86</v>
      </c>
      <c r="M33" s="11"/>
      <c r="N33" s="11"/>
      <c r="O33" s="11"/>
      <c r="P33" s="11"/>
      <c r="Q33" s="11"/>
      <c r="R33" s="159">
        <v>1.1747436554254616</v>
      </c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5">
        <v>5.45</v>
      </c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57">
        <f>AVERAGE(0.772,0.797)</f>
        <v>0.78449999999999998</v>
      </c>
      <c r="AS33" s="14"/>
      <c r="AT33" s="14"/>
      <c r="AU33" s="157">
        <f>AVERAGE(0.074,0.08)</f>
        <v>7.6999999999999999E-2</v>
      </c>
      <c r="AV33" s="11"/>
      <c r="AW33" s="157">
        <v>8.7364754542951157</v>
      </c>
      <c r="AX33" s="11"/>
      <c r="AY33" s="11"/>
      <c r="AZ33" s="11"/>
      <c r="BA33" s="157">
        <v>-23.5</v>
      </c>
      <c r="BB33" s="11"/>
      <c r="BC33" s="11"/>
      <c r="BD33" s="11"/>
      <c r="BE33" s="11"/>
      <c r="BF33" s="11"/>
      <c r="BG33" s="11"/>
      <c r="BH33" s="157">
        <v>0.72819999999999996</v>
      </c>
      <c r="BI33" s="157">
        <v>1.9E-3</v>
      </c>
      <c r="BJ33" s="11"/>
      <c r="BK33" s="5" t="s">
        <v>172</v>
      </c>
      <c r="BL33" s="11"/>
      <c r="BM33" s="5">
        <v>21.419877037037086</v>
      </c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1" t="s">
        <v>954</v>
      </c>
      <c r="B34" s="8" t="s">
        <v>963</v>
      </c>
      <c r="C34" s="10" t="s">
        <v>966</v>
      </c>
      <c r="D34" s="5" t="s">
        <v>1005</v>
      </c>
      <c r="E34" s="5">
        <v>2016</v>
      </c>
      <c r="F34" s="5"/>
      <c r="G34" s="5"/>
      <c r="H34" s="5"/>
      <c r="I34" s="5">
        <v>86</v>
      </c>
      <c r="J34" s="5">
        <v>100</v>
      </c>
      <c r="M34" s="11"/>
      <c r="N34" s="11"/>
      <c r="O34" s="11"/>
      <c r="P34" s="11"/>
      <c r="Q34" s="11"/>
      <c r="R34" s="159">
        <v>1.1362101416564954</v>
      </c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5">
        <v>5.48</v>
      </c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57">
        <f>AVERAGE(0.722,0.713)</f>
        <v>0.71750000000000003</v>
      </c>
      <c r="AS34" s="14"/>
      <c r="AT34" s="14"/>
      <c r="AU34" s="157">
        <f>AVERAGE(0.067,0.068)</f>
        <v>6.7500000000000004E-2</v>
      </c>
      <c r="AV34" s="11"/>
      <c r="AW34" s="157">
        <v>9.1149055102078584</v>
      </c>
      <c r="AX34" s="11"/>
      <c r="AY34" s="11"/>
      <c r="AZ34" s="11"/>
      <c r="BA34" s="157"/>
      <c r="BB34" s="11"/>
      <c r="BC34" s="11"/>
      <c r="BD34" s="11"/>
      <c r="BE34" s="11"/>
      <c r="BF34" s="11"/>
      <c r="BG34" s="11"/>
      <c r="BH34" s="157"/>
      <c r="BI34" s="157"/>
      <c r="BJ34" s="11"/>
      <c r="BK34" s="5" t="s">
        <v>172</v>
      </c>
      <c r="BL34" s="11"/>
      <c r="BM34" s="5">
        <v>17.972532592592579</v>
      </c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1" t="s">
        <v>954</v>
      </c>
      <c r="B35" s="8" t="s">
        <v>963</v>
      </c>
      <c r="C35" s="10" t="s">
        <v>966</v>
      </c>
      <c r="D35" s="5" t="s">
        <v>1006</v>
      </c>
      <c r="E35" s="5">
        <v>2016</v>
      </c>
      <c r="F35" s="5"/>
      <c r="G35" s="5"/>
      <c r="H35" s="5"/>
      <c r="I35" s="5">
        <v>100</v>
      </c>
      <c r="J35" s="5">
        <v>110</v>
      </c>
      <c r="M35" s="11"/>
      <c r="N35" s="11"/>
      <c r="O35" s="11"/>
      <c r="P35" s="11"/>
      <c r="Q35" s="11"/>
      <c r="R35" s="159">
        <v>0.94075585984582966</v>
      </c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5">
        <v>5.58</v>
      </c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57">
        <f>AVERAGE(0.881,0.882)</f>
        <v>0.88149999999999995</v>
      </c>
      <c r="AS35" s="14"/>
      <c r="AT35" s="14"/>
      <c r="AU35" s="157">
        <f>AVERAGE(0.08,0.082)</f>
        <v>8.1000000000000003E-2</v>
      </c>
      <c r="AV35" s="11"/>
      <c r="AW35" s="157">
        <v>9.3319270699747108</v>
      </c>
      <c r="AX35" s="11"/>
      <c r="AY35" s="11"/>
      <c r="AZ35" s="11"/>
      <c r="BA35" s="157">
        <v>-21.7</v>
      </c>
      <c r="BB35" s="11"/>
      <c r="BC35" s="11"/>
      <c r="BD35" s="11"/>
      <c r="BE35" s="11"/>
      <c r="BF35" s="11"/>
      <c r="BG35" s="11"/>
      <c r="BH35" s="157">
        <v>0.76839999999999997</v>
      </c>
      <c r="BI35" s="157">
        <v>2.3E-3</v>
      </c>
      <c r="BJ35" s="11"/>
      <c r="BK35" s="5" t="s">
        <v>172</v>
      </c>
      <c r="BL35" s="11"/>
      <c r="BM35" s="5">
        <v>99.437177037037102</v>
      </c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1"/>
      <c r="B36" s="10"/>
      <c r="C36" s="10"/>
      <c r="D36" s="10"/>
      <c r="E36" s="130"/>
      <c r="F36" s="130"/>
      <c r="G36" s="130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1"/>
      <c r="B37" s="10"/>
      <c r="C37" s="10"/>
      <c r="D37" s="10"/>
      <c r="E37" s="130"/>
      <c r="F37" s="130"/>
      <c r="G37" s="130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1"/>
      <c r="B38" s="10"/>
      <c r="C38" s="10"/>
      <c r="D38" s="10"/>
      <c r="E38" s="130"/>
      <c r="F38" s="130"/>
      <c r="G38" s="130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1"/>
      <c r="B39" s="10"/>
      <c r="C39" s="10"/>
      <c r="D39" s="10"/>
      <c r="E39" s="130"/>
      <c r="F39" s="130"/>
      <c r="G39" s="130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1"/>
      <c r="B40" s="10"/>
      <c r="C40" s="10"/>
      <c r="D40" s="10"/>
      <c r="E40" s="130"/>
      <c r="F40" s="130"/>
      <c r="G40" s="130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1"/>
      <c r="B41" s="10"/>
      <c r="C41" s="10"/>
      <c r="D41" s="10"/>
      <c r="E41" s="130"/>
      <c r="F41" s="130"/>
      <c r="G41" s="130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1"/>
      <c r="B42" s="10"/>
      <c r="C42" s="10"/>
      <c r="D42" s="10"/>
      <c r="E42" s="130"/>
      <c r="F42" s="130"/>
      <c r="G42" s="130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1"/>
      <c r="B43" s="10"/>
      <c r="C43" s="10"/>
      <c r="D43" s="10"/>
      <c r="E43" s="130"/>
      <c r="F43" s="130"/>
      <c r="G43" s="130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1"/>
      <c r="B44" s="10"/>
      <c r="C44" s="10"/>
      <c r="D44" s="10"/>
      <c r="E44" s="130"/>
      <c r="F44" s="130"/>
      <c r="G44" s="130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1"/>
      <c r="B45" s="10"/>
      <c r="C45" s="10"/>
      <c r="D45" s="10"/>
      <c r="E45" s="130"/>
      <c r="F45" s="130"/>
      <c r="G45" s="130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1"/>
      <c r="B46" s="10"/>
      <c r="C46" s="10"/>
      <c r="D46" s="10"/>
      <c r="E46" s="130"/>
      <c r="F46" s="130"/>
      <c r="G46" s="130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1"/>
      <c r="B47" s="10"/>
      <c r="C47" s="10"/>
      <c r="D47" s="10"/>
      <c r="E47" s="130"/>
      <c r="F47" s="130"/>
      <c r="G47" s="130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1"/>
      <c r="B48" s="10"/>
      <c r="C48" s="10"/>
      <c r="D48" s="10"/>
      <c r="E48" s="130"/>
      <c r="F48" s="130"/>
      <c r="G48" s="130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1"/>
      <c r="B49" s="10"/>
      <c r="C49" s="10"/>
      <c r="D49" s="10"/>
      <c r="E49" s="130"/>
      <c r="F49" s="130"/>
      <c r="G49" s="130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x14ac:dyDescent="0.2">
      <c r="A50" s="11"/>
      <c r="B50" s="10"/>
      <c r="C50" s="10"/>
      <c r="D50" s="10"/>
      <c r="E50" s="130"/>
      <c r="F50" s="130"/>
      <c r="G50" s="130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1"/>
      <c r="B51" s="10"/>
      <c r="C51" s="10"/>
      <c r="D51" s="10"/>
      <c r="E51" s="130"/>
      <c r="F51" s="130"/>
      <c r="G51" s="130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1"/>
      <c r="B52" s="10"/>
      <c r="C52" s="10"/>
      <c r="D52" s="10"/>
      <c r="E52" s="130"/>
      <c r="F52" s="130"/>
      <c r="G52" s="130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1"/>
      <c r="B53" s="10"/>
      <c r="C53" s="10"/>
      <c r="D53" s="10"/>
      <c r="E53" s="130"/>
      <c r="F53" s="130"/>
      <c r="G53" s="130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1"/>
      <c r="B54" s="10"/>
      <c r="C54" s="10"/>
      <c r="D54" s="10"/>
      <c r="E54" s="130"/>
      <c r="F54" s="130"/>
      <c r="G54" s="130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1"/>
      <c r="B55" s="10"/>
      <c r="C55" s="10"/>
      <c r="D55" s="10"/>
      <c r="E55" s="130"/>
      <c r="F55" s="130"/>
      <c r="G55" s="130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1"/>
      <c r="B56" s="10"/>
      <c r="C56" s="10"/>
      <c r="D56" s="10"/>
      <c r="E56" s="130"/>
      <c r="F56" s="130"/>
      <c r="G56" s="130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1"/>
      <c r="B57" s="10"/>
      <c r="C57" s="10"/>
      <c r="D57" s="10"/>
      <c r="E57" s="130"/>
      <c r="F57" s="130"/>
      <c r="G57" s="130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1"/>
      <c r="B58" s="10"/>
      <c r="C58" s="10"/>
      <c r="D58" s="10"/>
      <c r="E58" s="130"/>
      <c r="F58" s="130"/>
      <c r="G58" s="130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1"/>
      <c r="B59" s="10"/>
      <c r="C59" s="10"/>
      <c r="D59" s="10"/>
      <c r="E59" s="130"/>
      <c r="F59" s="130"/>
      <c r="G59" s="130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1"/>
      <c r="B60" s="10"/>
      <c r="C60" s="10"/>
      <c r="D60" s="10"/>
      <c r="E60" s="130"/>
      <c r="F60" s="130"/>
      <c r="G60" s="130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1"/>
      <c r="B61" s="10"/>
      <c r="C61" s="10"/>
      <c r="D61" s="10"/>
      <c r="E61" s="130"/>
      <c r="F61" s="130"/>
      <c r="G61" s="130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1"/>
      <c r="B62" s="10"/>
      <c r="C62" s="10"/>
      <c r="D62" s="10"/>
      <c r="E62" s="130"/>
      <c r="F62" s="130"/>
      <c r="G62" s="130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1"/>
      <c r="B63" s="10"/>
      <c r="C63" s="10"/>
      <c r="D63" s="10"/>
      <c r="E63" s="130"/>
      <c r="F63" s="130"/>
      <c r="G63" s="130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1"/>
      <c r="B64" s="10"/>
      <c r="C64" s="10"/>
      <c r="D64" s="10"/>
      <c r="E64" s="130"/>
      <c r="F64" s="130"/>
      <c r="G64" s="130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1"/>
      <c r="B65" s="10"/>
      <c r="C65" s="10"/>
      <c r="D65" s="10"/>
      <c r="E65" s="130"/>
      <c r="F65" s="130"/>
      <c r="G65" s="130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1"/>
      <c r="B66" s="10"/>
      <c r="C66" s="10"/>
      <c r="D66" s="10"/>
      <c r="E66" s="130"/>
      <c r="F66" s="130"/>
      <c r="G66" s="130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1"/>
      <c r="B67" s="10"/>
      <c r="C67" s="10"/>
      <c r="D67" s="10"/>
      <c r="E67" s="130"/>
      <c r="F67" s="130"/>
      <c r="G67" s="130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1"/>
      <c r="B68" s="10"/>
      <c r="C68" s="10"/>
      <c r="D68" s="10"/>
      <c r="E68" s="130"/>
      <c r="F68" s="130"/>
      <c r="G68" s="130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1"/>
      <c r="B69" s="10"/>
      <c r="C69" s="10"/>
      <c r="D69" s="10"/>
      <c r="E69" s="130"/>
      <c r="F69" s="130"/>
      <c r="G69" s="130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1"/>
      <c r="B70" s="10"/>
      <c r="C70" s="10"/>
      <c r="D70" s="10"/>
      <c r="E70" s="130"/>
      <c r="F70" s="130"/>
      <c r="G70" s="130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1"/>
      <c r="B71" s="10"/>
      <c r="C71" s="10"/>
      <c r="D71" s="10"/>
      <c r="E71" s="130"/>
      <c r="F71" s="130"/>
      <c r="G71" s="130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1"/>
      <c r="B72" s="10"/>
      <c r="C72" s="10"/>
      <c r="D72" s="10"/>
      <c r="E72" s="130"/>
      <c r="F72" s="130"/>
      <c r="G72" s="130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1"/>
      <c r="B73" s="10"/>
      <c r="C73" s="10"/>
      <c r="D73" s="10"/>
      <c r="E73" s="130"/>
      <c r="F73" s="130"/>
      <c r="G73" s="130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1"/>
      <c r="B74" s="10"/>
      <c r="C74" s="10"/>
      <c r="D74" s="10"/>
      <c r="E74" s="130"/>
      <c r="F74" s="130"/>
      <c r="G74" s="130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1"/>
      <c r="B75" s="10"/>
      <c r="C75" s="10"/>
      <c r="D75" s="10"/>
      <c r="E75" s="130"/>
      <c r="F75" s="130"/>
      <c r="G75" s="130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1"/>
      <c r="B76" s="10"/>
      <c r="C76" s="10"/>
      <c r="D76" s="10"/>
      <c r="E76" s="130"/>
      <c r="F76" s="130"/>
      <c r="G76" s="130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1"/>
      <c r="B77" s="10"/>
      <c r="C77" s="10"/>
      <c r="D77" s="10"/>
      <c r="E77" s="130"/>
      <c r="F77" s="130"/>
      <c r="G77" s="130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1"/>
      <c r="B78" s="10"/>
      <c r="C78" s="10"/>
      <c r="D78" s="10"/>
      <c r="E78" s="130"/>
      <c r="F78" s="130"/>
      <c r="G78" s="130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1"/>
      <c r="B79" s="10"/>
      <c r="C79" s="10"/>
      <c r="D79" s="10"/>
      <c r="E79" s="130"/>
      <c r="F79" s="130"/>
      <c r="G79" s="130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1"/>
      <c r="B80" s="10"/>
      <c r="C80" s="10"/>
      <c r="D80" s="10"/>
      <c r="E80" s="130"/>
      <c r="F80" s="130"/>
      <c r="G80" s="130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1"/>
      <c r="B81" s="10"/>
      <c r="C81" s="10"/>
      <c r="D81" s="10"/>
      <c r="E81" s="130"/>
      <c r="F81" s="130"/>
      <c r="G81" s="130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1"/>
      <c r="B82" s="10"/>
      <c r="C82" s="10"/>
      <c r="D82" s="10"/>
      <c r="E82" s="130"/>
      <c r="F82" s="130"/>
      <c r="G82" s="130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1"/>
      <c r="B83" s="10"/>
      <c r="C83" s="10"/>
      <c r="D83" s="10"/>
      <c r="E83" s="130"/>
      <c r="F83" s="130"/>
      <c r="G83" s="130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1"/>
      <c r="B84" s="10"/>
      <c r="C84" s="10"/>
      <c r="D84" s="10"/>
      <c r="E84" s="130"/>
      <c r="F84" s="130"/>
      <c r="G84" s="130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1"/>
      <c r="B85" s="10"/>
      <c r="C85" s="10"/>
      <c r="D85" s="10"/>
      <c r="E85" s="130"/>
      <c r="F85" s="130"/>
      <c r="G85" s="130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1"/>
      <c r="B86" s="10"/>
      <c r="C86" s="10"/>
      <c r="D86" s="10"/>
      <c r="E86" s="130"/>
      <c r="F86" s="130"/>
      <c r="G86" s="130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1"/>
      <c r="B87" s="10"/>
      <c r="C87" s="10"/>
      <c r="D87" s="10"/>
      <c r="E87" s="130"/>
      <c r="F87" s="130"/>
      <c r="G87" s="130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1"/>
      <c r="B88" s="10"/>
      <c r="C88" s="10"/>
      <c r="D88" s="10"/>
      <c r="E88" s="130"/>
      <c r="F88" s="130"/>
      <c r="G88" s="130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1"/>
      <c r="B89" s="10"/>
      <c r="C89" s="10"/>
      <c r="D89" s="10"/>
      <c r="E89" s="130"/>
      <c r="F89" s="130"/>
      <c r="G89" s="130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1"/>
      <c r="B90" s="10"/>
      <c r="C90" s="10"/>
      <c r="D90" s="10"/>
      <c r="E90" s="130"/>
      <c r="F90" s="130"/>
      <c r="G90" s="130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1"/>
      <c r="B91" s="10"/>
      <c r="C91" s="10"/>
      <c r="D91" s="10"/>
      <c r="E91" s="130"/>
      <c r="F91" s="130"/>
      <c r="G91" s="130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1"/>
      <c r="B92" s="10"/>
      <c r="C92" s="10"/>
      <c r="D92" s="10"/>
      <c r="E92" s="130"/>
      <c r="F92" s="130"/>
      <c r="G92" s="130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1"/>
      <c r="B93" s="10"/>
      <c r="C93" s="10"/>
      <c r="D93" s="10"/>
      <c r="E93" s="130"/>
      <c r="F93" s="130"/>
      <c r="G93" s="130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1"/>
      <c r="B94" s="10"/>
      <c r="C94" s="10"/>
      <c r="D94" s="10"/>
      <c r="E94" s="130"/>
      <c r="F94" s="130"/>
      <c r="G94" s="130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1"/>
      <c r="B95" s="10"/>
      <c r="C95" s="10"/>
      <c r="D95" s="10"/>
      <c r="E95" s="130"/>
      <c r="F95" s="130"/>
      <c r="G95" s="130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1"/>
      <c r="B96" s="10"/>
      <c r="C96" s="10"/>
      <c r="D96" s="10"/>
      <c r="E96" s="130"/>
      <c r="F96" s="130"/>
      <c r="G96" s="130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1"/>
      <c r="B97" s="10"/>
      <c r="C97" s="10"/>
      <c r="D97" s="10"/>
      <c r="E97" s="130"/>
      <c r="F97" s="130"/>
      <c r="G97" s="130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1"/>
      <c r="B98" s="10"/>
      <c r="C98" s="10"/>
      <c r="D98" s="10"/>
      <c r="E98" s="130"/>
      <c r="F98" s="130"/>
      <c r="G98" s="130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1"/>
      <c r="B99" s="10"/>
      <c r="C99" s="10"/>
      <c r="D99" s="10"/>
      <c r="E99" s="130"/>
      <c r="F99" s="130"/>
      <c r="G99" s="130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1"/>
      <c r="B100" s="10"/>
      <c r="C100" s="10"/>
      <c r="D100" s="10"/>
      <c r="E100" s="130"/>
      <c r="F100" s="130"/>
      <c r="G100" s="130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1"/>
      <c r="B101" s="10"/>
      <c r="C101" s="10"/>
      <c r="D101" s="10"/>
      <c r="E101" s="130"/>
      <c r="F101" s="130"/>
      <c r="G101" s="130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1"/>
      <c r="B102" s="10"/>
      <c r="C102" s="10"/>
      <c r="D102" s="10"/>
      <c r="E102" s="130"/>
      <c r="F102" s="130"/>
      <c r="G102" s="130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1"/>
      <c r="B103" s="10"/>
      <c r="C103" s="10"/>
      <c r="D103" s="10"/>
      <c r="E103" s="130"/>
      <c r="F103" s="130"/>
      <c r="G103" s="130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1"/>
      <c r="B104" s="10"/>
      <c r="C104" s="10"/>
      <c r="D104" s="10"/>
      <c r="E104" s="130"/>
      <c r="F104" s="130"/>
      <c r="G104" s="130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1"/>
      <c r="B105" s="10"/>
      <c r="C105" s="10"/>
      <c r="D105" s="10"/>
      <c r="E105" s="130"/>
      <c r="F105" s="130"/>
      <c r="G105" s="130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1"/>
      <c r="B106" s="10"/>
      <c r="C106" s="10"/>
      <c r="D106" s="10"/>
      <c r="E106" s="130"/>
      <c r="F106" s="130"/>
      <c r="G106" s="130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1"/>
      <c r="B107" s="10"/>
      <c r="C107" s="10"/>
      <c r="D107" s="10"/>
      <c r="E107" s="130"/>
      <c r="F107" s="130"/>
      <c r="G107" s="130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1"/>
      <c r="B108" s="10"/>
      <c r="C108" s="10"/>
      <c r="D108" s="10"/>
      <c r="E108" s="130"/>
      <c r="F108" s="130"/>
      <c r="G108" s="130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1"/>
      <c r="B109" s="10"/>
      <c r="C109" s="10"/>
      <c r="D109" s="10"/>
      <c r="E109" s="130"/>
      <c r="F109" s="130"/>
      <c r="G109" s="130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1"/>
      <c r="B110" s="10"/>
      <c r="C110" s="10"/>
      <c r="D110" s="10"/>
      <c r="E110" s="130"/>
      <c r="F110" s="130"/>
      <c r="G110" s="130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1"/>
      <c r="B111" s="10"/>
      <c r="C111" s="10"/>
      <c r="D111" s="10"/>
      <c r="E111" s="130"/>
      <c r="F111" s="130"/>
      <c r="G111" s="130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1"/>
      <c r="B112" s="10"/>
      <c r="C112" s="10"/>
      <c r="D112" s="10"/>
      <c r="E112" s="130"/>
      <c r="F112" s="130"/>
      <c r="G112" s="130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1"/>
      <c r="B113" s="10"/>
      <c r="C113" s="10"/>
      <c r="D113" s="10"/>
      <c r="E113" s="130"/>
      <c r="F113" s="130"/>
      <c r="G113" s="130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1"/>
      <c r="B114" s="10"/>
      <c r="C114" s="10"/>
      <c r="D114" s="10"/>
      <c r="E114" s="130"/>
      <c r="F114" s="130"/>
      <c r="G114" s="130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1"/>
      <c r="B115" s="10"/>
      <c r="C115" s="10"/>
      <c r="D115" s="10"/>
      <c r="E115" s="130"/>
      <c r="F115" s="130"/>
      <c r="G115" s="130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1"/>
      <c r="B116" s="10"/>
      <c r="C116" s="10"/>
      <c r="D116" s="10"/>
      <c r="E116" s="130"/>
      <c r="F116" s="130"/>
      <c r="G116" s="130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1"/>
      <c r="B117" s="10"/>
      <c r="C117" s="10"/>
      <c r="D117" s="10"/>
      <c r="E117" s="130"/>
      <c r="F117" s="130"/>
      <c r="G117" s="130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1"/>
      <c r="B118" s="10"/>
      <c r="C118" s="10"/>
      <c r="D118" s="10"/>
      <c r="E118" s="130"/>
      <c r="F118" s="130"/>
      <c r="G118" s="130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1"/>
      <c r="B119" s="10"/>
      <c r="C119" s="10"/>
      <c r="D119" s="10"/>
      <c r="E119" s="130"/>
      <c r="F119" s="130"/>
      <c r="G119" s="130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1"/>
      <c r="B120" s="10"/>
      <c r="C120" s="10"/>
      <c r="D120" s="10"/>
      <c r="E120" s="130"/>
      <c r="F120" s="130"/>
      <c r="G120" s="130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1"/>
      <c r="B121" s="10"/>
      <c r="C121" s="10"/>
      <c r="D121" s="10"/>
      <c r="E121" s="130"/>
      <c r="F121" s="130"/>
      <c r="G121" s="130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1"/>
      <c r="B122" s="10"/>
      <c r="C122" s="10"/>
      <c r="D122" s="10"/>
      <c r="E122" s="130"/>
      <c r="F122" s="130"/>
      <c r="G122" s="130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1"/>
      <c r="B123" s="10"/>
      <c r="C123" s="10"/>
      <c r="D123" s="10"/>
      <c r="E123" s="130"/>
      <c r="F123" s="130"/>
      <c r="G123" s="130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1"/>
      <c r="B124" s="10"/>
      <c r="C124" s="10"/>
      <c r="D124" s="10"/>
      <c r="E124" s="130"/>
      <c r="F124" s="130"/>
      <c r="G124" s="130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1"/>
      <c r="B125" s="10"/>
      <c r="C125" s="10"/>
      <c r="D125" s="10"/>
      <c r="E125" s="130"/>
      <c r="F125" s="130"/>
      <c r="G125" s="130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1"/>
      <c r="B126" s="10"/>
      <c r="C126" s="10"/>
      <c r="D126" s="10"/>
      <c r="E126" s="130"/>
      <c r="F126" s="130"/>
      <c r="G126" s="130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1"/>
      <c r="B127" s="10"/>
      <c r="C127" s="10"/>
      <c r="D127" s="10"/>
      <c r="E127" s="130"/>
      <c r="F127" s="130"/>
      <c r="G127" s="130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1"/>
      <c r="B128" s="10"/>
      <c r="C128" s="10"/>
      <c r="D128" s="10"/>
      <c r="E128" s="130"/>
      <c r="F128" s="130"/>
      <c r="G128" s="130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1"/>
      <c r="B129" s="10"/>
      <c r="C129" s="10"/>
      <c r="D129" s="10"/>
      <c r="E129" s="130"/>
      <c r="F129" s="130"/>
      <c r="G129" s="130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1"/>
      <c r="B130" s="10"/>
      <c r="C130" s="10"/>
      <c r="D130" s="10"/>
      <c r="E130" s="130"/>
      <c r="F130" s="130"/>
      <c r="G130" s="130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1"/>
      <c r="B131" s="10"/>
      <c r="C131" s="10"/>
      <c r="D131" s="10"/>
      <c r="E131" s="130"/>
      <c r="F131" s="130"/>
      <c r="G131" s="130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1"/>
      <c r="B132" s="10"/>
      <c r="C132" s="10"/>
      <c r="D132" s="10"/>
      <c r="E132" s="130"/>
      <c r="F132" s="130"/>
      <c r="G132" s="130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1"/>
      <c r="B133" s="10"/>
      <c r="C133" s="10"/>
      <c r="D133" s="10"/>
      <c r="E133" s="130"/>
      <c r="F133" s="130"/>
      <c r="G133" s="130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1"/>
      <c r="B134" s="10"/>
      <c r="C134" s="10"/>
      <c r="D134" s="10"/>
      <c r="E134" s="130"/>
      <c r="F134" s="130"/>
      <c r="G134" s="130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1"/>
      <c r="B135" s="10"/>
      <c r="C135" s="10"/>
      <c r="D135" s="10"/>
      <c r="E135" s="130"/>
      <c r="F135" s="130"/>
      <c r="G135" s="130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1"/>
      <c r="B136" s="10"/>
      <c r="C136" s="10"/>
      <c r="D136" s="10"/>
      <c r="E136" s="130"/>
      <c r="F136" s="130"/>
      <c r="G136" s="130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1"/>
      <c r="B137" s="10"/>
      <c r="C137" s="10"/>
      <c r="D137" s="10"/>
      <c r="E137" s="130"/>
      <c r="F137" s="130"/>
      <c r="G137" s="130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1"/>
      <c r="B138" s="10"/>
      <c r="C138" s="10"/>
      <c r="D138" s="10"/>
      <c r="E138" s="130"/>
      <c r="F138" s="130"/>
      <c r="G138" s="130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1"/>
      <c r="B139" s="10"/>
      <c r="C139" s="10"/>
      <c r="D139" s="10"/>
      <c r="E139" s="130"/>
      <c r="F139" s="130"/>
      <c r="G139" s="130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1"/>
      <c r="B140" s="10"/>
      <c r="C140" s="10"/>
      <c r="D140" s="10"/>
      <c r="E140" s="130"/>
      <c r="F140" s="130"/>
      <c r="G140" s="130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1"/>
      <c r="B141" s="10"/>
      <c r="C141" s="10"/>
      <c r="D141" s="10"/>
      <c r="E141" s="130"/>
      <c r="F141" s="130"/>
      <c r="G141" s="130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1"/>
      <c r="B142" s="10"/>
      <c r="C142" s="10"/>
      <c r="D142" s="10"/>
      <c r="E142" s="130"/>
      <c r="F142" s="130"/>
      <c r="G142" s="130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1"/>
      <c r="B143" s="10"/>
      <c r="C143" s="10"/>
      <c r="D143" s="10"/>
      <c r="E143" s="130"/>
      <c r="F143" s="130"/>
      <c r="G143" s="130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1"/>
      <c r="B144" s="10"/>
      <c r="C144" s="10"/>
      <c r="D144" s="10"/>
      <c r="E144" s="130"/>
      <c r="F144" s="130"/>
      <c r="G144" s="130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1"/>
      <c r="B145" s="10"/>
      <c r="C145" s="10"/>
      <c r="D145" s="10"/>
      <c r="E145" s="130"/>
      <c r="F145" s="130"/>
      <c r="G145" s="130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1"/>
      <c r="B146" s="10"/>
      <c r="C146" s="10"/>
      <c r="D146" s="10"/>
      <c r="E146" s="130"/>
      <c r="F146" s="130"/>
      <c r="G146" s="130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1"/>
      <c r="B147" s="10"/>
      <c r="C147" s="10"/>
      <c r="D147" s="10"/>
      <c r="E147" s="130"/>
      <c r="F147" s="130"/>
      <c r="G147" s="130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1"/>
      <c r="B148" s="10"/>
      <c r="C148" s="10"/>
      <c r="D148" s="10"/>
      <c r="E148" s="130"/>
      <c r="F148" s="130"/>
      <c r="G148" s="130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1"/>
      <c r="B149" s="10"/>
      <c r="C149" s="10"/>
      <c r="D149" s="10"/>
      <c r="E149" s="130"/>
      <c r="F149" s="130"/>
      <c r="G149" s="130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1"/>
      <c r="B150" s="10"/>
      <c r="C150" s="10"/>
      <c r="D150" s="10"/>
      <c r="E150" s="130"/>
      <c r="F150" s="130"/>
      <c r="G150" s="130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1"/>
      <c r="B151" s="10"/>
      <c r="C151" s="10"/>
      <c r="D151" s="10"/>
      <c r="E151" s="130"/>
      <c r="F151" s="130"/>
      <c r="G151" s="130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1"/>
      <c r="B152" s="10"/>
      <c r="C152" s="10"/>
      <c r="D152" s="10"/>
      <c r="E152" s="130"/>
      <c r="F152" s="130"/>
      <c r="G152" s="130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1"/>
      <c r="B153" s="10"/>
      <c r="C153" s="10"/>
      <c r="D153" s="10"/>
      <c r="E153" s="130"/>
      <c r="F153" s="130"/>
      <c r="G153" s="130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1"/>
      <c r="B154" s="10"/>
      <c r="C154" s="10"/>
      <c r="D154" s="10"/>
      <c r="E154" s="130"/>
      <c r="F154" s="130"/>
      <c r="G154" s="130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1"/>
      <c r="B155" s="10"/>
      <c r="C155" s="10"/>
      <c r="D155" s="10"/>
      <c r="E155" s="130"/>
      <c r="F155" s="130"/>
      <c r="G155" s="130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1"/>
      <c r="B156" s="10"/>
      <c r="C156" s="10"/>
      <c r="D156" s="10"/>
      <c r="E156" s="130"/>
      <c r="F156" s="130"/>
      <c r="G156" s="130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1"/>
      <c r="B157" s="10"/>
      <c r="C157" s="10"/>
      <c r="D157" s="10"/>
      <c r="E157" s="130"/>
      <c r="F157" s="130"/>
      <c r="G157" s="130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1"/>
      <c r="B158" s="10"/>
      <c r="C158" s="10"/>
      <c r="D158" s="10"/>
      <c r="E158" s="130"/>
      <c r="F158" s="130"/>
      <c r="G158" s="130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1"/>
      <c r="B159" s="10"/>
      <c r="C159" s="10"/>
      <c r="D159" s="10"/>
      <c r="E159" s="130"/>
      <c r="F159" s="130"/>
      <c r="G159" s="130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1"/>
      <c r="B160" s="10"/>
      <c r="C160" s="10"/>
      <c r="D160" s="10"/>
      <c r="E160" s="130"/>
      <c r="F160" s="130"/>
      <c r="G160" s="130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1"/>
      <c r="B161" s="10"/>
      <c r="C161" s="10"/>
      <c r="D161" s="10"/>
      <c r="E161" s="130"/>
      <c r="F161" s="130"/>
      <c r="G161" s="130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1"/>
      <c r="B162" s="10"/>
      <c r="C162" s="10"/>
      <c r="D162" s="10"/>
      <c r="E162" s="130"/>
      <c r="F162" s="130"/>
      <c r="G162" s="130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1"/>
      <c r="B163" s="10"/>
      <c r="C163" s="10"/>
      <c r="D163" s="10"/>
      <c r="E163" s="130"/>
      <c r="F163" s="130"/>
      <c r="G163" s="130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1"/>
      <c r="B164" s="10"/>
      <c r="C164" s="10"/>
      <c r="D164" s="10"/>
      <c r="E164" s="130"/>
      <c r="F164" s="130"/>
      <c r="G164" s="130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1"/>
      <c r="B165" s="10"/>
      <c r="C165" s="10"/>
      <c r="D165" s="10"/>
      <c r="E165" s="130"/>
      <c r="F165" s="130"/>
      <c r="G165" s="130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1"/>
      <c r="B166" s="10"/>
      <c r="C166" s="10"/>
      <c r="D166" s="10"/>
      <c r="E166" s="130"/>
      <c r="F166" s="130"/>
      <c r="G166" s="130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1"/>
      <c r="B167" s="10"/>
      <c r="C167" s="10"/>
      <c r="D167" s="10"/>
      <c r="E167" s="130"/>
      <c r="F167" s="130"/>
      <c r="G167" s="130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1"/>
      <c r="B168" s="10"/>
      <c r="C168" s="10"/>
      <c r="D168" s="10"/>
      <c r="E168" s="130"/>
      <c r="F168" s="130"/>
      <c r="G168" s="130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1"/>
      <c r="B169" s="10"/>
      <c r="C169" s="10"/>
      <c r="D169" s="10"/>
      <c r="E169" s="130"/>
      <c r="F169" s="130"/>
      <c r="G169" s="130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1"/>
      <c r="B170" s="10"/>
      <c r="C170" s="10"/>
      <c r="D170" s="10"/>
      <c r="E170" s="130"/>
      <c r="F170" s="130"/>
      <c r="G170" s="130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1"/>
      <c r="B171" s="10"/>
      <c r="C171" s="10"/>
      <c r="D171" s="10"/>
      <c r="E171" s="130"/>
      <c r="F171" s="130"/>
      <c r="G171" s="130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1"/>
      <c r="B172" s="10"/>
      <c r="C172" s="10"/>
      <c r="D172" s="10"/>
      <c r="E172" s="130"/>
      <c r="F172" s="130"/>
      <c r="G172" s="130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1"/>
      <c r="B173" s="10"/>
      <c r="C173" s="10"/>
      <c r="D173" s="10"/>
      <c r="E173" s="130"/>
      <c r="F173" s="130"/>
      <c r="G173" s="130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1"/>
      <c r="B174" s="10"/>
      <c r="C174" s="10"/>
      <c r="D174" s="10"/>
      <c r="E174" s="130"/>
      <c r="F174" s="130"/>
      <c r="G174" s="130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1"/>
      <c r="B175" s="10"/>
      <c r="C175" s="10"/>
      <c r="D175" s="10"/>
      <c r="E175" s="130"/>
      <c r="F175" s="130"/>
      <c r="G175" s="130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1"/>
      <c r="B176" s="10"/>
      <c r="C176" s="10"/>
      <c r="D176" s="10"/>
      <c r="E176" s="130"/>
      <c r="F176" s="130"/>
      <c r="G176" s="130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1"/>
      <c r="B177" s="10"/>
      <c r="C177" s="10"/>
      <c r="D177" s="10"/>
      <c r="E177" s="130"/>
      <c r="F177" s="130"/>
      <c r="G177" s="130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1"/>
      <c r="B178" s="10"/>
      <c r="C178" s="10"/>
      <c r="D178" s="10"/>
      <c r="E178" s="130"/>
      <c r="F178" s="130"/>
      <c r="G178" s="130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1"/>
      <c r="B179" s="10"/>
      <c r="C179" s="10"/>
      <c r="D179" s="10"/>
      <c r="E179" s="130"/>
      <c r="F179" s="130"/>
      <c r="G179" s="130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1"/>
      <c r="B180" s="10"/>
      <c r="C180" s="10"/>
      <c r="D180" s="10"/>
      <c r="E180" s="130"/>
      <c r="F180" s="130"/>
      <c r="G180" s="130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1"/>
      <c r="B181" s="10"/>
      <c r="C181" s="10"/>
      <c r="D181" s="10"/>
      <c r="E181" s="130"/>
      <c r="F181" s="130"/>
      <c r="G181" s="130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1"/>
      <c r="B182" s="10"/>
      <c r="C182" s="10"/>
      <c r="D182" s="10"/>
      <c r="E182" s="130"/>
      <c r="F182" s="130"/>
      <c r="G182" s="130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1"/>
      <c r="B183" s="10"/>
      <c r="C183" s="10"/>
      <c r="D183" s="10"/>
      <c r="E183" s="130"/>
      <c r="F183" s="130"/>
      <c r="G183" s="130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1"/>
      <c r="B184" s="10"/>
      <c r="C184" s="10"/>
      <c r="D184" s="10"/>
      <c r="E184" s="130"/>
      <c r="F184" s="130"/>
      <c r="G184" s="130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1"/>
      <c r="B185" s="10"/>
      <c r="C185" s="10"/>
      <c r="D185" s="10"/>
      <c r="E185" s="130"/>
      <c r="F185" s="130"/>
      <c r="G185" s="130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1"/>
      <c r="B186" s="10"/>
      <c r="C186" s="10"/>
      <c r="D186" s="10"/>
      <c r="E186" s="130"/>
      <c r="F186" s="130"/>
      <c r="G186" s="130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1"/>
      <c r="B187" s="10"/>
      <c r="C187" s="10"/>
      <c r="D187" s="10"/>
      <c r="E187" s="130"/>
      <c r="F187" s="130"/>
      <c r="G187" s="130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1"/>
      <c r="B188" s="10"/>
      <c r="C188" s="10"/>
      <c r="D188" s="10"/>
      <c r="E188" s="130"/>
      <c r="F188" s="130"/>
      <c r="G188" s="130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1"/>
      <c r="B189" s="10"/>
      <c r="C189" s="10"/>
      <c r="D189" s="10"/>
      <c r="E189" s="130"/>
      <c r="F189" s="130"/>
      <c r="G189" s="130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1"/>
      <c r="B190" s="10"/>
      <c r="C190" s="10"/>
      <c r="D190" s="10"/>
      <c r="E190" s="130"/>
      <c r="F190" s="130"/>
      <c r="G190" s="130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1"/>
      <c r="B191" s="10"/>
      <c r="C191" s="10"/>
      <c r="D191" s="10"/>
      <c r="E191" s="130"/>
      <c r="F191" s="130"/>
      <c r="G191" s="130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1"/>
      <c r="B192" s="10"/>
      <c r="C192" s="10"/>
      <c r="D192" s="10"/>
      <c r="E192" s="130"/>
      <c r="F192" s="130"/>
      <c r="G192" s="130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1"/>
      <c r="B193" s="10"/>
      <c r="C193" s="10"/>
      <c r="D193" s="10"/>
      <c r="E193" s="130"/>
      <c r="F193" s="130"/>
      <c r="G193" s="130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1"/>
      <c r="B194" s="10"/>
      <c r="C194" s="10"/>
      <c r="D194" s="10"/>
      <c r="E194" s="130"/>
      <c r="F194" s="130"/>
      <c r="G194" s="130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1"/>
      <c r="B195" s="10"/>
      <c r="C195" s="10"/>
      <c r="D195" s="10"/>
      <c r="E195" s="130"/>
      <c r="F195" s="130"/>
      <c r="G195" s="130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1"/>
      <c r="B196" s="10"/>
      <c r="C196" s="10"/>
      <c r="D196" s="10"/>
      <c r="E196" s="130"/>
      <c r="F196" s="130"/>
      <c r="G196" s="130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1"/>
      <c r="B197" s="10"/>
      <c r="C197" s="10"/>
      <c r="D197" s="10"/>
      <c r="E197" s="130"/>
      <c r="F197" s="130"/>
      <c r="G197" s="130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1"/>
      <c r="B198" s="10"/>
      <c r="C198" s="10"/>
      <c r="D198" s="10"/>
      <c r="E198" s="130"/>
      <c r="F198" s="130"/>
      <c r="G198" s="130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1"/>
      <c r="B199" s="10"/>
      <c r="C199" s="10"/>
      <c r="D199" s="10"/>
      <c r="E199" s="130"/>
      <c r="F199" s="130"/>
      <c r="G199" s="130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1"/>
      <c r="B200" s="10"/>
      <c r="C200" s="10"/>
      <c r="D200" s="10"/>
      <c r="E200" s="130"/>
      <c r="F200" s="130"/>
      <c r="G200" s="130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1"/>
      <c r="B201" s="10"/>
      <c r="C201" s="10"/>
      <c r="D201" s="10"/>
      <c r="E201" s="130"/>
      <c r="F201" s="130"/>
      <c r="G201" s="130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1"/>
      <c r="B202" s="10"/>
      <c r="C202" s="10"/>
      <c r="D202" s="10"/>
      <c r="E202" s="130"/>
      <c r="F202" s="130"/>
      <c r="G202" s="130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1"/>
      <c r="B203" s="10"/>
      <c r="C203" s="10"/>
      <c r="D203" s="10"/>
      <c r="E203" s="130"/>
      <c r="F203" s="130"/>
      <c r="G203" s="130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1"/>
      <c r="B204" s="10"/>
      <c r="C204" s="10"/>
      <c r="D204" s="10"/>
      <c r="E204" s="130"/>
      <c r="F204" s="130"/>
      <c r="G204" s="130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1"/>
      <c r="B205" s="10"/>
      <c r="C205" s="10"/>
      <c r="D205" s="10"/>
      <c r="E205" s="130"/>
      <c r="F205" s="130"/>
      <c r="G205" s="130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1"/>
      <c r="B206" s="10"/>
      <c r="C206" s="10"/>
      <c r="D206" s="10"/>
      <c r="E206" s="130"/>
      <c r="F206" s="130"/>
      <c r="G206" s="130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1"/>
      <c r="B207" s="10"/>
      <c r="C207" s="10"/>
      <c r="D207" s="10"/>
      <c r="E207" s="130"/>
      <c r="F207" s="130"/>
      <c r="G207" s="130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1"/>
      <c r="B208" s="10"/>
      <c r="C208" s="10"/>
      <c r="D208" s="10"/>
      <c r="E208" s="130"/>
      <c r="F208" s="130"/>
      <c r="G208" s="130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1"/>
      <c r="B209" s="10"/>
      <c r="C209" s="10"/>
      <c r="D209" s="10"/>
      <c r="E209" s="130"/>
      <c r="F209" s="130"/>
      <c r="G209" s="130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1"/>
      <c r="B210" s="10"/>
      <c r="C210" s="10"/>
      <c r="D210" s="10"/>
      <c r="E210" s="130"/>
      <c r="F210" s="130"/>
      <c r="G210" s="130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1"/>
      <c r="B211" s="10"/>
      <c r="C211" s="10"/>
      <c r="D211" s="10"/>
      <c r="E211" s="130"/>
      <c r="F211" s="130"/>
      <c r="G211" s="130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1"/>
      <c r="B212" s="10"/>
      <c r="C212" s="10"/>
      <c r="D212" s="10"/>
      <c r="E212" s="130"/>
      <c r="F212" s="130"/>
      <c r="G212" s="130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1"/>
      <c r="B213" s="10"/>
      <c r="C213" s="10"/>
      <c r="D213" s="10"/>
      <c r="E213" s="130"/>
      <c r="F213" s="130"/>
      <c r="G213" s="130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1"/>
      <c r="B214" s="10"/>
      <c r="C214" s="10"/>
      <c r="D214" s="10"/>
      <c r="E214" s="130"/>
      <c r="F214" s="130"/>
      <c r="G214" s="130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1"/>
      <c r="B215" s="10"/>
      <c r="C215" s="10"/>
      <c r="D215" s="10"/>
      <c r="E215" s="130"/>
      <c r="F215" s="130"/>
      <c r="G215" s="130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1"/>
      <c r="B216" s="10"/>
      <c r="C216" s="10"/>
      <c r="D216" s="10"/>
      <c r="E216" s="130"/>
      <c r="F216" s="130"/>
      <c r="G216" s="130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1"/>
      <c r="B217" s="10"/>
      <c r="C217" s="10"/>
      <c r="D217" s="10"/>
      <c r="E217" s="130"/>
      <c r="F217" s="130"/>
      <c r="G217" s="130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1"/>
      <c r="B218" s="10"/>
      <c r="C218" s="10"/>
      <c r="D218" s="10"/>
      <c r="E218" s="130"/>
      <c r="F218" s="130"/>
      <c r="G218" s="130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1"/>
      <c r="B219" s="10"/>
      <c r="C219" s="10"/>
      <c r="D219" s="10"/>
      <c r="E219" s="130"/>
      <c r="F219" s="130"/>
      <c r="G219" s="130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1"/>
      <c r="B220" s="10"/>
      <c r="C220" s="10"/>
      <c r="D220" s="10"/>
      <c r="E220" s="130"/>
      <c r="F220" s="130"/>
      <c r="G220" s="130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1"/>
      <c r="B221" s="10"/>
      <c r="C221" s="10"/>
      <c r="D221" s="10"/>
      <c r="E221" s="130"/>
      <c r="F221" s="130"/>
      <c r="G221" s="130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1"/>
      <c r="B222" s="10"/>
      <c r="C222" s="10"/>
      <c r="D222" s="10"/>
      <c r="E222" s="130"/>
      <c r="F222" s="130"/>
      <c r="G222" s="130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1"/>
      <c r="B223" s="10"/>
      <c r="C223" s="10"/>
      <c r="D223" s="10"/>
      <c r="E223" s="130"/>
      <c r="F223" s="130"/>
      <c r="G223" s="130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1"/>
      <c r="B224" s="10"/>
      <c r="C224" s="10"/>
      <c r="D224" s="10"/>
      <c r="E224" s="130"/>
      <c r="F224" s="130"/>
      <c r="G224" s="130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1"/>
      <c r="B225" s="10"/>
      <c r="C225" s="10"/>
      <c r="D225" s="10"/>
      <c r="E225" s="130"/>
      <c r="F225" s="130"/>
      <c r="G225" s="130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1"/>
      <c r="B226" s="10"/>
      <c r="C226" s="10"/>
      <c r="D226" s="10"/>
      <c r="E226" s="130"/>
      <c r="F226" s="130"/>
      <c r="G226" s="130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1"/>
      <c r="B227" s="10"/>
      <c r="C227" s="10"/>
      <c r="D227" s="10"/>
      <c r="E227" s="130"/>
      <c r="F227" s="130"/>
      <c r="G227" s="130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1"/>
      <c r="B228" s="10"/>
      <c r="C228" s="10"/>
      <c r="D228" s="10"/>
      <c r="E228" s="130"/>
      <c r="F228" s="130"/>
      <c r="G228" s="130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1"/>
      <c r="B229" s="10"/>
      <c r="C229" s="10"/>
      <c r="D229" s="10"/>
      <c r="E229" s="130"/>
      <c r="F229" s="130"/>
      <c r="G229" s="130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1"/>
      <c r="B230" s="10"/>
      <c r="C230" s="10"/>
      <c r="D230" s="10"/>
      <c r="E230" s="130"/>
      <c r="F230" s="130"/>
      <c r="G230" s="130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1"/>
      <c r="B231" s="10"/>
      <c r="C231" s="10"/>
      <c r="D231" s="10"/>
      <c r="E231" s="130"/>
      <c r="F231" s="130"/>
      <c r="G231" s="130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1"/>
      <c r="B232" s="10"/>
      <c r="C232" s="10"/>
      <c r="D232" s="10"/>
      <c r="E232" s="130"/>
      <c r="F232" s="130"/>
      <c r="G232" s="130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1"/>
      <c r="B233" s="10"/>
      <c r="C233" s="10"/>
      <c r="D233" s="10"/>
      <c r="E233" s="130"/>
      <c r="F233" s="130"/>
      <c r="G233" s="130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1"/>
      <c r="B234" s="10"/>
      <c r="C234" s="10"/>
      <c r="D234" s="10"/>
      <c r="E234" s="130"/>
      <c r="F234" s="130"/>
      <c r="G234" s="130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1"/>
      <c r="B235" s="10"/>
      <c r="C235" s="10"/>
      <c r="D235" s="10"/>
      <c r="E235" s="130"/>
      <c r="F235" s="130"/>
      <c r="G235" s="130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1"/>
      <c r="B236" s="10"/>
      <c r="C236" s="10"/>
      <c r="D236" s="10"/>
      <c r="E236" s="130"/>
      <c r="F236" s="130"/>
      <c r="G236" s="130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1"/>
      <c r="B237" s="10"/>
      <c r="C237" s="10"/>
      <c r="D237" s="10"/>
      <c r="E237" s="130"/>
      <c r="F237" s="130"/>
      <c r="G237" s="130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1"/>
      <c r="B238" s="10"/>
      <c r="C238" s="10"/>
      <c r="D238" s="10"/>
      <c r="E238" s="130"/>
      <c r="F238" s="130"/>
      <c r="G238" s="130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1"/>
      <c r="B239" s="10"/>
      <c r="C239" s="10"/>
      <c r="D239" s="10"/>
      <c r="E239" s="130"/>
      <c r="F239" s="130"/>
      <c r="G239" s="130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1"/>
      <c r="B240" s="10"/>
      <c r="C240" s="10"/>
      <c r="D240" s="10"/>
      <c r="E240" s="130"/>
      <c r="F240" s="130"/>
      <c r="G240" s="130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1"/>
      <c r="B241" s="10"/>
      <c r="C241" s="10"/>
      <c r="D241" s="10"/>
      <c r="E241" s="130"/>
      <c r="F241" s="130"/>
      <c r="G241" s="130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1"/>
      <c r="B242" s="10"/>
      <c r="C242" s="10"/>
      <c r="D242" s="10"/>
      <c r="E242" s="130"/>
      <c r="F242" s="130"/>
      <c r="G242" s="130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1"/>
      <c r="B243" s="10"/>
      <c r="C243" s="10"/>
      <c r="D243" s="10"/>
      <c r="E243" s="130"/>
      <c r="F243" s="130"/>
      <c r="G243" s="130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1"/>
      <c r="B244" s="10"/>
      <c r="C244" s="10"/>
      <c r="D244" s="10"/>
      <c r="E244" s="130"/>
      <c r="F244" s="130"/>
      <c r="G244" s="130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1"/>
      <c r="B245" s="10"/>
      <c r="C245" s="10"/>
      <c r="D245" s="10"/>
      <c r="E245" s="130"/>
      <c r="F245" s="130"/>
      <c r="G245" s="130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1"/>
      <c r="B246" s="10"/>
      <c r="C246" s="10"/>
      <c r="D246" s="10"/>
      <c r="E246" s="130"/>
      <c r="F246" s="130"/>
      <c r="G246" s="130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1"/>
      <c r="B247" s="10"/>
      <c r="C247" s="10"/>
      <c r="D247" s="10"/>
      <c r="E247" s="130"/>
      <c r="F247" s="130"/>
      <c r="G247" s="130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1"/>
      <c r="B248" s="10"/>
      <c r="C248" s="10"/>
      <c r="D248" s="10"/>
      <c r="E248" s="130"/>
      <c r="F248" s="130"/>
      <c r="G248" s="130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1"/>
      <c r="B249" s="10"/>
      <c r="C249" s="10"/>
      <c r="D249" s="10"/>
      <c r="E249" s="130"/>
      <c r="F249" s="130"/>
      <c r="G249" s="130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1"/>
      <c r="B250" s="10"/>
      <c r="C250" s="10"/>
      <c r="D250" s="10"/>
      <c r="E250" s="130"/>
      <c r="F250" s="130"/>
      <c r="G250" s="130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1"/>
      <c r="B251" s="10"/>
      <c r="C251" s="10"/>
      <c r="D251" s="10"/>
      <c r="E251" s="130"/>
      <c r="F251" s="130"/>
      <c r="G251" s="130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1"/>
      <c r="B252" s="10"/>
      <c r="C252" s="10"/>
      <c r="D252" s="10"/>
      <c r="E252" s="130"/>
      <c r="F252" s="130"/>
      <c r="G252" s="130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1"/>
      <c r="B253" s="10"/>
      <c r="C253" s="10"/>
      <c r="D253" s="10"/>
      <c r="E253" s="130"/>
      <c r="F253" s="130"/>
      <c r="G253" s="130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1"/>
      <c r="B254" s="10"/>
      <c r="C254" s="10"/>
      <c r="D254" s="10"/>
      <c r="E254" s="130"/>
      <c r="F254" s="130"/>
      <c r="G254" s="130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1"/>
      <c r="B255" s="10"/>
      <c r="C255" s="10"/>
      <c r="D255" s="10"/>
      <c r="E255" s="130"/>
      <c r="F255" s="130"/>
      <c r="G255" s="130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1"/>
      <c r="B256" s="10"/>
      <c r="C256" s="10"/>
      <c r="D256" s="10"/>
      <c r="E256" s="130"/>
      <c r="F256" s="130"/>
      <c r="G256" s="130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1"/>
      <c r="B257" s="10"/>
      <c r="C257" s="10"/>
      <c r="D257" s="10"/>
      <c r="E257" s="130"/>
      <c r="F257" s="130"/>
      <c r="G257" s="130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1"/>
      <c r="B258" s="10"/>
      <c r="C258" s="10"/>
      <c r="D258" s="10"/>
      <c r="E258" s="130"/>
      <c r="F258" s="130"/>
      <c r="G258" s="130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1"/>
      <c r="B259" s="10"/>
      <c r="C259" s="10"/>
      <c r="D259" s="10"/>
      <c r="E259" s="130"/>
      <c r="F259" s="130"/>
      <c r="G259" s="130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1"/>
      <c r="B260" s="10"/>
      <c r="C260" s="10"/>
      <c r="D260" s="10"/>
      <c r="E260" s="130"/>
      <c r="F260" s="130"/>
      <c r="G260" s="130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1"/>
      <c r="B261" s="10"/>
      <c r="C261" s="10"/>
      <c r="D261" s="10"/>
      <c r="E261" s="130"/>
      <c r="F261" s="130"/>
      <c r="G261" s="130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1"/>
      <c r="B262" s="10"/>
      <c r="C262" s="10"/>
      <c r="D262" s="10"/>
      <c r="E262" s="130"/>
      <c r="F262" s="130"/>
      <c r="G262" s="130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1"/>
      <c r="B263" s="10"/>
      <c r="C263" s="10"/>
      <c r="D263" s="10"/>
      <c r="E263" s="130"/>
      <c r="F263" s="130"/>
      <c r="G263" s="130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1"/>
      <c r="B264" s="10"/>
      <c r="C264" s="10"/>
      <c r="D264" s="10"/>
      <c r="E264" s="130"/>
      <c r="F264" s="130"/>
      <c r="G264" s="130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1"/>
      <c r="B265" s="10"/>
      <c r="C265" s="10"/>
      <c r="D265" s="10"/>
      <c r="E265" s="130"/>
      <c r="F265" s="130"/>
      <c r="G265" s="130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1"/>
      <c r="B266" s="10"/>
      <c r="C266" s="10"/>
      <c r="D266" s="10"/>
      <c r="E266" s="130"/>
      <c r="F266" s="130"/>
      <c r="G266" s="130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1"/>
      <c r="B267" s="10"/>
      <c r="C267" s="10"/>
      <c r="D267" s="10"/>
      <c r="E267" s="130"/>
      <c r="F267" s="130"/>
      <c r="G267" s="130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1"/>
      <c r="B268" s="10"/>
      <c r="C268" s="10"/>
      <c r="D268" s="10"/>
      <c r="E268" s="130"/>
      <c r="F268" s="130"/>
      <c r="G268" s="130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1"/>
      <c r="B269" s="10"/>
      <c r="C269" s="10"/>
      <c r="D269" s="10"/>
      <c r="E269" s="130"/>
      <c r="F269" s="130"/>
      <c r="G269" s="130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1"/>
      <c r="B270" s="10"/>
      <c r="C270" s="10"/>
      <c r="D270" s="10"/>
      <c r="E270" s="130"/>
      <c r="F270" s="130"/>
      <c r="G270" s="130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1"/>
      <c r="B271" s="10"/>
      <c r="C271" s="10"/>
      <c r="D271" s="10"/>
      <c r="E271" s="130"/>
      <c r="F271" s="130"/>
      <c r="G271" s="130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1"/>
      <c r="B272" s="10"/>
      <c r="C272" s="10"/>
      <c r="D272" s="10"/>
      <c r="E272" s="130"/>
      <c r="F272" s="130"/>
      <c r="G272" s="130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1"/>
      <c r="B273" s="10"/>
      <c r="C273" s="10"/>
      <c r="D273" s="10"/>
      <c r="E273" s="130"/>
      <c r="F273" s="130"/>
      <c r="G273" s="130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1"/>
      <c r="B274" s="10"/>
      <c r="C274" s="10"/>
      <c r="D274" s="10"/>
      <c r="E274" s="130"/>
      <c r="F274" s="130"/>
      <c r="G274" s="130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1"/>
      <c r="B275" s="10"/>
      <c r="C275" s="10"/>
      <c r="D275" s="10"/>
      <c r="E275" s="130"/>
      <c r="F275" s="130"/>
      <c r="G275" s="130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1"/>
      <c r="B276" s="10"/>
      <c r="C276" s="10"/>
      <c r="D276" s="10"/>
      <c r="E276" s="130"/>
      <c r="F276" s="130"/>
      <c r="G276" s="130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1"/>
      <c r="B277" s="10"/>
      <c r="C277" s="10"/>
      <c r="D277" s="10"/>
      <c r="E277" s="130"/>
      <c r="F277" s="130"/>
      <c r="G277" s="130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1"/>
      <c r="B278" s="10"/>
      <c r="C278" s="10"/>
      <c r="D278" s="10"/>
      <c r="E278" s="130"/>
      <c r="F278" s="130"/>
      <c r="G278" s="130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1"/>
      <c r="B279" s="10"/>
      <c r="C279" s="10"/>
      <c r="D279" s="10"/>
      <c r="E279" s="130"/>
      <c r="F279" s="130"/>
      <c r="G279" s="130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1"/>
      <c r="B280" s="10"/>
      <c r="C280" s="10"/>
      <c r="D280" s="10"/>
      <c r="E280" s="130"/>
      <c r="F280" s="130"/>
      <c r="G280" s="130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1"/>
      <c r="B281" s="10"/>
      <c r="C281" s="10"/>
      <c r="D281" s="10"/>
      <c r="E281" s="130"/>
      <c r="F281" s="130"/>
      <c r="G281" s="130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1"/>
      <c r="B282" s="10"/>
      <c r="C282" s="10"/>
      <c r="D282" s="10"/>
      <c r="E282" s="130"/>
      <c r="F282" s="130"/>
      <c r="G282" s="130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1"/>
      <c r="B283" s="10"/>
      <c r="C283" s="10"/>
      <c r="D283" s="10"/>
      <c r="E283" s="130"/>
      <c r="F283" s="130"/>
      <c r="G283" s="130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1"/>
      <c r="B284" s="10"/>
      <c r="C284" s="10"/>
      <c r="D284" s="10"/>
      <c r="E284" s="130"/>
      <c r="F284" s="130"/>
      <c r="G284" s="130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1"/>
      <c r="B285" s="10"/>
      <c r="C285" s="10"/>
      <c r="D285" s="10"/>
      <c r="E285" s="130"/>
      <c r="F285" s="130"/>
      <c r="G285" s="130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1"/>
      <c r="B286" s="10"/>
      <c r="C286" s="10"/>
      <c r="D286" s="10"/>
      <c r="E286" s="130"/>
      <c r="F286" s="130"/>
      <c r="G286" s="130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1"/>
      <c r="B287" s="10"/>
      <c r="C287" s="10"/>
      <c r="D287" s="10"/>
      <c r="E287" s="130"/>
      <c r="F287" s="130"/>
      <c r="G287" s="130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1"/>
      <c r="B288" s="10"/>
      <c r="C288" s="10"/>
      <c r="D288" s="10"/>
      <c r="E288" s="130"/>
      <c r="F288" s="130"/>
      <c r="G288" s="130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1"/>
      <c r="B289" s="10"/>
      <c r="C289" s="10"/>
      <c r="D289" s="10"/>
      <c r="E289" s="130"/>
      <c r="F289" s="130"/>
      <c r="G289" s="130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1"/>
      <c r="B290" s="10"/>
      <c r="C290" s="10"/>
      <c r="D290" s="10"/>
      <c r="E290" s="130"/>
      <c r="F290" s="130"/>
      <c r="G290" s="130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1"/>
      <c r="B291" s="10"/>
      <c r="C291" s="10"/>
      <c r="D291" s="10"/>
      <c r="E291" s="130"/>
      <c r="F291" s="130"/>
      <c r="G291" s="130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1"/>
      <c r="B292" s="10"/>
      <c r="C292" s="10"/>
      <c r="D292" s="10"/>
      <c r="E292" s="130"/>
      <c r="F292" s="130"/>
      <c r="G292" s="130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1"/>
      <c r="B293" s="10"/>
      <c r="C293" s="10"/>
      <c r="D293" s="10"/>
      <c r="E293" s="130"/>
      <c r="F293" s="130"/>
      <c r="G293" s="130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1"/>
      <c r="B294" s="10"/>
      <c r="C294" s="10"/>
      <c r="D294" s="10"/>
      <c r="E294" s="130"/>
      <c r="F294" s="130"/>
      <c r="G294" s="130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1"/>
      <c r="B295" s="10"/>
      <c r="C295" s="10"/>
      <c r="D295" s="10"/>
      <c r="E295" s="130"/>
      <c r="F295" s="130"/>
      <c r="G295" s="130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1"/>
      <c r="B296" s="10"/>
      <c r="C296" s="10"/>
      <c r="D296" s="10"/>
      <c r="E296" s="130"/>
      <c r="F296" s="130"/>
      <c r="G296" s="130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1"/>
      <c r="B297" s="10"/>
      <c r="C297" s="10"/>
      <c r="D297" s="10"/>
      <c r="E297" s="130"/>
      <c r="F297" s="130"/>
      <c r="G297" s="130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1"/>
      <c r="B298" s="10"/>
      <c r="C298" s="10"/>
      <c r="D298" s="10"/>
      <c r="E298" s="130"/>
      <c r="F298" s="130"/>
      <c r="G298" s="130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1"/>
      <c r="B299" s="10"/>
      <c r="C299" s="10"/>
      <c r="D299" s="10"/>
      <c r="E299" s="130"/>
      <c r="F299" s="130"/>
      <c r="G299" s="130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1"/>
      <c r="B300" s="10"/>
      <c r="C300" s="10"/>
      <c r="D300" s="10"/>
      <c r="E300" s="130"/>
      <c r="F300" s="130"/>
      <c r="G300" s="130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1"/>
      <c r="B301" s="10"/>
      <c r="C301" s="10"/>
      <c r="D301" s="10"/>
      <c r="E301" s="130"/>
      <c r="F301" s="130"/>
      <c r="G301" s="130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1"/>
      <c r="B302" s="10"/>
      <c r="C302" s="10"/>
      <c r="D302" s="10"/>
      <c r="E302" s="130"/>
      <c r="F302" s="130"/>
      <c r="G302" s="130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1"/>
      <c r="B303" s="10"/>
      <c r="C303" s="10"/>
      <c r="D303" s="10"/>
      <c r="E303" s="130"/>
      <c r="F303" s="130"/>
      <c r="G303" s="130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1"/>
      <c r="B304" s="10"/>
      <c r="C304" s="10"/>
      <c r="D304" s="10"/>
      <c r="E304" s="130"/>
      <c r="F304" s="130"/>
      <c r="G304" s="130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1"/>
      <c r="B305" s="10"/>
      <c r="C305" s="10"/>
      <c r="D305" s="10"/>
      <c r="E305" s="130"/>
      <c r="F305" s="130"/>
      <c r="G305" s="130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1"/>
      <c r="B306" s="10"/>
      <c r="C306" s="10"/>
      <c r="D306" s="10"/>
      <c r="E306" s="130"/>
      <c r="F306" s="130"/>
      <c r="G306" s="130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1"/>
      <c r="B307" s="10"/>
      <c r="C307" s="10"/>
      <c r="D307" s="10"/>
      <c r="E307" s="130"/>
      <c r="F307" s="130"/>
      <c r="G307" s="130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1"/>
      <c r="B308" s="10"/>
      <c r="C308" s="10"/>
      <c r="D308" s="10"/>
      <c r="E308" s="130"/>
      <c r="F308" s="130"/>
      <c r="G308" s="130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1"/>
      <c r="B309" s="10"/>
      <c r="C309" s="10"/>
      <c r="D309" s="10"/>
      <c r="E309" s="130"/>
      <c r="F309" s="130"/>
      <c r="G309" s="130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1"/>
      <c r="B310" s="10"/>
      <c r="C310" s="10"/>
      <c r="D310" s="10"/>
      <c r="E310" s="130"/>
      <c r="F310" s="130"/>
      <c r="G310" s="130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1"/>
      <c r="B311" s="10"/>
      <c r="C311" s="10"/>
      <c r="D311" s="10"/>
      <c r="E311" s="130"/>
      <c r="F311" s="130"/>
      <c r="G311" s="130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1"/>
      <c r="B312" s="10"/>
      <c r="C312" s="10"/>
      <c r="D312" s="10"/>
      <c r="E312" s="130"/>
      <c r="F312" s="130"/>
      <c r="G312" s="130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1"/>
      <c r="B313" s="10"/>
      <c r="C313" s="10"/>
      <c r="D313" s="10"/>
      <c r="E313" s="130"/>
      <c r="F313" s="130"/>
      <c r="G313" s="130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1"/>
      <c r="B314" s="10"/>
      <c r="C314" s="10"/>
      <c r="D314" s="10"/>
      <c r="E314" s="130"/>
      <c r="F314" s="130"/>
      <c r="G314" s="130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1"/>
      <c r="B315" s="10"/>
      <c r="C315" s="10"/>
      <c r="D315" s="10"/>
      <c r="E315" s="130"/>
      <c r="F315" s="130"/>
      <c r="G315" s="130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1"/>
      <c r="B316" s="10"/>
      <c r="C316" s="10"/>
      <c r="D316" s="10"/>
      <c r="E316" s="130"/>
      <c r="F316" s="130"/>
      <c r="G316" s="130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1"/>
      <c r="B317" s="10"/>
      <c r="C317" s="10"/>
      <c r="D317" s="10"/>
      <c r="E317" s="130"/>
      <c r="F317" s="130"/>
      <c r="G317" s="130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1"/>
      <c r="B318" s="10"/>
      <c r="C318" s="10"/>
      <c r="D318" s="10"/>
      <c r="E318" s="130"/>
      <c r="F318" s="130"/>
      <c r="G318" s="130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1"/>
      <c r="B319" s="10"/>
      <c r="C319" s="10"/>
      <c r="D319" s="10"/>
      <c r="E319" s="130"/>
      <c r="F319" s="130"/>
      <c r="G319" s="130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1"/>
      <c r="B320" s="10"/>
      <c r="C320" s="10"/>
      <c r="D320" s="10"/>
      <c r="E320" s="130"/>
      <c r="F320" s="130"/>
      <c r="G320" s="130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1"/>
      <c r="B321" s="10"/>
      <c r="C321" s="10"/>
      <c r="D321" s="10"/>
      <c r="E321" s="130"/>
      <c r="F321" s="130"/>
      <c r="G321" s="130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/>
      <c r="B322" s="10"/>
      <c r="C322" s="10"/>
      <c r="D322" s="10"/>
      <c r="E322" s="130"/>
      <c r="F322" s="130"/>
      <c r="G322" s="130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/>
      <c r="B323" s="10"/>
      <c r="C323" s="10"/>
      <c r="D323" s="10"/>
      <c r="E323" s="130"/>
      <c r="F323" s="130"/>
      <c r="G323" s="130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/>
      <c r="B324" s="10"/>
      <c r="C324" s="10"/>
      <c r="D324" s="10"/>
      <c r="E324" s="130"/>
      <c r="F324" s="130"/>
      <c r="G324" s="130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/>
      <c r="B325" s="10"/>
      <c r="C325" s="10"/>
      <c r="D325" s="10"/>
      <c r="E325" s="130"/>
      <c r="F325" s="130"/>
      <c r="G325" s="130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/>
      <c r="B326" s="10"/>
      <c r="C326" s="10"/>
      <c r="D326" s="10"/>
      <c r="E326" s="130"/>
      <c r="F326" s="130"/>
      <c r="G326" s="130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/>
      <c r="B327" s="10"/>
      <c r="C327" s="10"/>
      <c r="D327" s="10"/>
      <c r="E327" s="130"/>
      <c r="F327" s="130"/>
      <c r="G327" s="130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/>
      <c r="B328" s="10"/>
      <c r="C328" s="10"/>
      <c r="D328" s="10"/>
      <c r="E328" s="130"/>
      <c r="F328" s="130"/>
      <c r="G328" s="130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/>
      <c r="B329" s="10"/>
      <c r="C329" s="10"/>
      <c r="D329" s="10"/>
      <c r="E329" s="130"/>
      <c r="F329" s="130"/>
      <c r="G329" s="130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/>
      <c r="B330" s="10"/>
      <c r="C330" s="10"/>
      <c r="D330" s="10"/>
      <c r="E330" s="130"/>
      <c r="F330" s="130"/>
      <c r="G330" s="130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/>
      <c r="B331" s="10"/>
      <c r="C331" s="10"/>
      <c r="D331" s="10"/>
      <c r="E331" s="130"/>
      <c r="F331" s="130"/>
      <c r="G331" s="130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/>
      <c r="B332" s="10"/>
      <c r="C332" s="10"/>
      <c r="D332" s="10"/>
      <c r="E332" s="130"/>
      <c r="F332" s="130"/>
      <c r="G332" s="130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/>
      <c r="B333" s="10"/>
      <c r="C333" s="10"/>
      <c r="D333" s="10"/>
      <c r="E333" s="130"/>
      <c r="F333" s="130"/>
      <c r="G333" s="130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/>
      <c r="B334" s="10"/>
      <c r="C334" s="10"/>
      <c r="D334" s="10"/>
      <c r="E334" s="130"/>
      <c r="F334" s="130"/>
      <c r="G334" s="130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/>
      <c r="B335" s="10"/>
      <c r="C335" s="10"/>
      <c r="D335" s="10"/>
      <c r="E335" s="130"/>
      <c r="F335" s="130"/>
      <c r="G335" s="130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/>
      <c r="B336" s="10"/>
      <c r="C336" s="10"/>
      <c r="D336" s="10"/>
      <c r="E336" s="130"/>
      <c r="F336" s="130"/>
      <c r="G336" s="130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/>
      <c r="B337" s="10"/>
      <c r="C337" s="10"/>
      <c r="D337" s="10"/>
      <c r="E337" s="130"/>
      <c r="F337" s="130"/>
      <c r="G337" s="130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/>
      <c r="B338" s="10"/>
      <c r="C338" s="10"/>
      <c r="D338" s="10"/>
      <c r="E338" s="130"/>
      <c r="F338" s="130"/>
      <c r="G338" s="130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/>
      <c r="B339" s="10"/>
      <c r="C339" s="10"/>
      <c r="D339" s="10"/>
      <c r="E339" s="130"/>
      <c r="F339" s="130"/>
      <c r="G339" s="130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/>
      <c r="B340" s="10"/>
      <c r="C340" s="10"/>
      <c r="D340" s="10"/>
      <c r="E340" s="130"/>
      <c r="F340" s="130"/>
      <c r="G340" s="130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/>
      <c r="B341" s="10"/>
      <c r="C341" s="10"/>
      <c r="D341" s="10"/>
      <c r="E341" s="130"/>
      <c r="F341" s="130"/>
      <c r="G341" s="130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/>
      <c r="B342" s="10"/>
      <c r="C342" s="10"/>
      <c r="D342" s="10"/>
      <c r="E342" s="130"/>
      <c r="F342" s="130"/>
      <c r="G342" s="130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/>
      <c r="B343" s="10"/>
      <c r="C343" s="10"/>
      <c r="D343" s="10"/>
      <c r="E343" s="130"/>
      <c r="F343" s="130"/>
      <c r="G343" s="130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/>
      <c r="B344" s="10"/>
      <c r="C344" s="10"/>
      <c r="D344" s="10"/>
      <c r="E344" s="130"/>
      <c r="F344" s="130"/>
      <c r="G344" s="130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/>
      <c r="B345" s="10"/>
      <c r="C345" s="10"/>
      <c r="D345" s="10"/>
      <c r="E345" s="130"/>
      <c r="F345" s="130"/>
      <c r="G345" s="130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/>
      <c r="B346" s="10"/>
      <c r="C346" s="10"/>
      <c r="D346" s="10"/>
      <c r="E346" s="130"/>
      <c r="F346" s="130"/>
      <c r="G346" s="130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/>
      <c r="B347" s="10"/>
      <c r="C347" s="10"/>
      <c r="D347" s="10"/>
      <c r="E347" s="130"/>
      <c r="F347" s="130"/>
      <c r="G347" s="130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/>
      <c r="B348" s="10"/>
      <c r="C348" s="10"/>
      <c r="D348" s="10"/>
      <c r="E348" s="130"/>
      <c r="F348" s="130"/>
      <c r="G348" s="130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/>
      <c r="B349" s="10"/>
      <c r="C349" s="10"/>
      <c r="D349" s="10"/>
      <c r="E349" s="130"/>
      <c r="F349" s="130"/>
      <c r="G349" s="130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/>
      <c r="B350" s="10"/>
      <c r="C350" s="10"/>
      <c r="D350" s="10"/>
      <c r="E350" s="130"/>
      <c r="F350" s="130"/>
      <c r="G350" s="130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/>
      <c r="B351" s="10"/>
      <c r="C351" s="10"/>
      <c r="D351" s="10"/>
      <c r="E351" s="130"/>
      <c r="F351" s="130"/>
      <c r="G351" s="130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/>
      <c r="B352" s="10"/>
      <c r="C352" s="10"/>
      <c r="D352" s="10"/>
      <c r="E352" s="130"/>
      <c r="F352" s="130"/>
      <c r="G352" s="130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/>
      <c r="B353" s="10"/>
      <c r="C353" s="10"/>
      <c r="D353" s="10"/>
      <c r="E353" s="130"/>
      <c r="F353" s="130"/>
      <c r="G353" s="130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/>
      <c r="B354" s="10"/>
      <c r="C354" s="10"/>
      <c r="D354" s="10"/>
      <c r="E354" s="130"/>
      <c r="F354" s="130"/>
      <c r="G354" s="130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/>
      <c r="B355" s="10"/>
      <c r="C355" s="10"/>
      <c r="D355" s="10"/>
      <c r="E355" s="130"/>
      <c r="F355" s="130"/>
      <c r="G355" s="130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/>
      <c r="B356" s="10"/>
      <c r="C356" s="10"/>
      <c r="D356" s="10"/>
      <c r="E356" s="130"/>
      <c r="F356" s="130"/>
      <c r="G356" s="130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/>
      <c r="B357" s="10"/>
      <c r="C357" s="10"/>
      <c r="D357" s="10"/>
      <c r="E357" s="130"/>
      <c r="F357" s="130"/>
      <c r="G357" s="130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/>
      <c r="B358" s="10"/>
      <c r="C358" s="10"/>
      <c r="D358" s="10"/>
      <c r="E358" s="130"/>
      <c r="F358" s="130"/>
      <c r="G358" s="130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/>
      <c r="B359" s="10"/>
      <c r="C359" s="10"/>
      <c r="D359" s="10"/>
      <c r="E359" s="130"/>
      <c r="F359" s="130"/>
      <c r="G359" s="130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/>
      <c r="B360" s="10"/>
      <c r="C360" s="10"/>
      <c r="D360" s="10"/>
      <c r="E360" s="130"/>
      <c r="F360" s="130"/>
      <c r="G360" s="130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/>
      <c r="B361" s="10"/>
      <c r="C361" s="10"/>
      <c r="D361" s="10"/>
      <c r="E361" s="130"/>
      <c r="F361" s="130"/>
      <c r="G361" s="130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/>
      <c r="B362" s="10"/>
      <c r="C362" s="10"/>
      <c r="D362" s="10"/>
      <c r="E362" s="130"/>
      <c r="F362" s="130"/>
      <c r="G362" s="130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/>
      <c r="B363" s="10"/>
      <c r="C363" s="10"/>
      <c r="D363" s="10"/>
      <c r="E363" s="130"/>
      <c r="F363" s="130"/>
      <c r="G363" s="130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/>
      <c r="B364" s="10"/>
      <c r="C364" s="10"/>
      <c r="D364" s="10"/>
      <c r="E364" s="130"/>
      <c r="F364" s="130"/>
      <c r="G364" s="130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/>
      <c r="B365" s="10"/>
      <c r="C365" s="10"/>
      <c r="D365" s="10"/>
      <c r="E365" s="130"/>
      <c r="F365" s="130"/>
      <c r="G365" s="130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/>
      <c r="B366" s="10"/>
      <c r="C366" s="10"/>
      <c r="D366" s="10"/>
      <c r="E366" s="130"/>
      <c r="F366" s="130"/>
      <c r="G366" s="130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/>
      <c r="B367" s="10"/>
      <c r="C367" s="10"/>
      <c r="D367" s="10"/>
      <c r="E367" s="130"/>
      <c r="F367" s="130"/>
      <c r="G367" s="130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/>
      <c r="B368" s="10"/>
      <c r="C368" s="10"/>
      <c r="D368" s="10"/>
      <c r="E368" s="130"/>
      <c r="F368" s="130"/>
      <c r="G368" s="130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/>
      <c r="B369" s="10"/>
      <c r="C369" s="10"/>
      <c r="D369" s="10"/>
      <c r="E369" s="130"/>
      <c r="F369" s="130"/>
      <c r="G369" s="130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/>
      <c r="B370" s="10"/>
      <c r="C370" s="10"/>
      <c r="D370" s="10"/>
      <c r="E370" s="130"/>
      <c r="F370" s="130"/>
      <c r="G370" s="130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/>
      <c r="B371" s="10"/>
      <c r="C371" s="10"/>
      <c r="D371" s="10"/>
      <c r="E371" s="130"/>
      <c r="F371" s="130"/>
      <c r="G371" s="130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/>
      <c r="B372" s="10"/>
      <c r="C372" s="10"/>
      <c r="D372" s="10"/>
      <c r="E372" s="130"/>
      <c r="F372" s="130"/>
      <c r="G372" s="130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/>
      <c r="B373" s="10"/>
      <c r="C373" s="10"/>
      <c r="D373" s="10"/>
      <c r="E373" s="130"/>
      <c r="F373" s="130"/>
      <c r="G373" s="130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/>
      <c r="B374" s="10"/>
      <c r="C374" s="10"/>
      <c r="D374" s="10"/>
      <c r="E374" s="130"/>
      <c r="F374" s="130"/>
      <c r="G374" s="130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/>
      <c r="B375" s="10"/>
      <c r="C375" s="10"/>
      <c r="D375" s="10"/>
      <c r="E375" s="130"/>
      <c r="F375" s="130"/>
      <c r="G375" s="130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/>
      <c r="B376" s="10"/>
      <c r="C376" s="10"/>
      <c r="D376" s="10"/>
      <c r="E376" s="130"/>
      <c r="F376" s="130"/>
      <c r="G376" s="130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/>
      <c r="B377" s="10"/>
      <c r="C377" s="10"/>
      <c r="D377" s="10"/>
      <c r="E377" s="130"/>
      <c r="F377" s="130"/>
      <c r="G377" s="130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/>
      <c r="B378" s="10"/>
      <c r="C378" s="10"/>
      <c r="D378" s="10"/>
      <c r="E378" s="130"/>
      <c r="F378" s="130"/>
      <c r="G378" s="130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/>
      <c r="B379" s="10"/>
      <c r="C379" s="10"/>
      <c r="D379" s="10"/>
      <c r="E379" s="130"/>
      <c r="F379" s="130"/>
      <c r="G379" s="130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/>
      <c r="B380" s="10"/>
      <c r="C380" s="10"/>
      <c r="D380" s="10"/>
      <c r="E380" s="130"/>
      <c r="F380" s="130"/>
      <c r="G380" s="130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/>
      <c r="B381" s="10"/>
      <c r="C381" s="10"/>
      <c r="D381" s="10"/>
      <c r="E381" s="130"/>
      <c r="F381" s="130"/>
      <c r="G381" s="130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/>
      <c r="B382" s="10"/>
      <c r="C382" s="10"/>
      <c r="D382" s="10"/>
      <c r="E382" s="130"/>
      <c r="F382" s="130"/>
      <c r="G382" s="130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/>
      <c r="B383" s="10"/>
      <c r="C383" s="10"/>
      <c r="D383" s="10"/>
      <c r="E383" s="130"/>
      <c r="F383" s="130"/>
      <c r="G383" s="130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/>
      <c r="B384" s="10"/>
      <c r="C384" s="10"/>
      <c r="D384" s="10"/>
      <c r="E384" s="130"/>
      <c r="F384" s="130"/>
      <c r="G384" s="130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/>
      <c r="B385" s="10"/>
      <c r="C385" s="10"/>
      <c r="D385" s="10"/>
      <c r="E385" s="130"/>
      <c r="F385" s="130"/>
      <c r="G385" s="130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/>
      <c r="B386" s="10"/>
      <c r="C386" s="10"/>
      <c r="D386" s="10"/>
      <c r="E386" s="130"/>
      <c r="F386" s="130"/>
      <c r="G386" s="130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/>
      <c r="B387" s="10"/>
      <c r="C387" s="10"/>
      <c r="D387" s="10"/>
      <c r="E387" s="130"/>
      <c r="F387" s="130"/>
      <c r="G387" s="130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/>
      <c r="B388" s="10"/>
      <c r="C388" s="10"/>
      <c r="D388" s="10"/>
      <c r="E388" s="130"/>
      <c r="F388" s="130"/>
      <c r="G388" s="130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/>
      <c r="B389" s="10"/>
      <c r="C389" s="10"/>
      <c r="D389" s="10"/>
      <c r="E389" s="130"/>
      <c r="F389" s="130"/>
      <c r="G389" s="130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/>
      <c r="B390" s="10"/>
      <c r="C390" s="10"/>
      <c r="D390" s="10"/>
      <c r="E390" s="130"/>
      <c r="F390" s="130"/>
      <c r="G390" s="130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/>
      <c r="B391" s="10"/>
      <c r="C391" s="10"/>
      <c r="D391" s="10"/>
      <c r="E391" s="130"/>
      <c r="F391" s="130"/>
      <c r="G391" s="130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/>
      <c r="B392" s="10"/>
      <c r="C392" s="10"/>
      <c r="D392" s="10"/>
      <c r="E392" s="130"/>
      <c r="F392" s="130"/>
      <c r="G392" s="130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/>
      <c r="B393" s="10"/>
      <c r="C393" s="10"/>
      <c r="D393" s="10"/>
      <c r="E393" s="130"/>
      <c r="F393" s="130"/>
      <c r="G393" s="130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/>
      <c r="B394" s="10"/>
      <c r="C394" s="10"/>
      <c r="D394" s="10"/>
      <c r="E394" s="130"/>
      <c r="F394" s="130"/>
      <c r="G394" s="130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/>
      <c r="B395" s="10"/>
      <c r="C395" s="10"/>
      <c r="D395" s="10"/>
      <c r="E395" s="130"/>
      <c r="F395" s="130"/>
      <c r="G395" s="130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/>
      <c r="B396" s="10"/>
      <c r="C396" s="10"/>
      <c r="D396" s="10"/>
      <c r="E396" s="130"/>
      <c r="F396" s="130"/>
      <c r="G396" s="130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/>
      <c r="B397" s="10"/>
      <c r="C397" s="10"/>
      <c r="D397" s="10"/>
      <c r="E397" s="130"/>
      <c r="F397" s="130"/>
      <c r="G397" s="130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/>
      <c r="B398" s="10"/>
      <c r="C398" s="10"/>
      <c r="D398" s="10"/>
      <c r="E398" s="130"/>
      <c r="F398" s="130"/>
      <c r="G398" s="130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/>
      <c r="B399" s="10"/>
      <c r="C399" s="10"/>
      <c r="D399" s="10"/>
      <c r="E399" s="130"/>
      <c r="F399" s="130"/>
      <c r="G399" s="130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/>
      <c r="B400" s="10"/>
      <c r="C400" s="10"/>
      <c r="D400" s="10"/>
      <c r="E400" s="130"/>
      <c r="F400" s="130"/>
      <c r="G400" s="130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/>
      <c r="B401" s="10"/>
      <c r="C401" s="10"/>
      <c r="D401" s="10"/>
      <c r="E401" s="130"/>
      <c r="F401" s="130"/>
      <c r="G401" s="130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/>
      <c r="B402" s="10"/>
      <c r="C402" s="10"/>
      <c r="D402" s="10"/>
      <c r="E402" s="130"/>
      <c r="F402" s="130"/>
      <c r="G402" s="130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/>
      <c r="B403" s="10"/>
      <c r="C403" s="10"/>
      <c r="D403" s="10"/>
      <c r="E403" s="130"/>
      <c r="F403" s="130"/>
      <c r="G403" s="130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/>
      <c r="B404" s="10"/>
      <c r="C404" s="10"/>
      <c r="D404" s="10"/>
      <c r="E404" s="130"/>
      <c r="F404" s="130"/>
      <c r="G404" s="130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/>
      <c r="B405" s="10"/>
      <c r="C405" s="10"/>
      <c r="D405" s="10"/>
      <c r="E405" s="130"/>
      <c r="F405" s="130"/>
      <c r="G405" s="130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/>
      <c r="B406" s="10"/>
      <c r="C406" s="10"/>
      <c r="D406" s="10"/>
      <c r="E406" s="130"/>
      <c r="F406" s="130"/>
      <c r="G406" s="130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/>
      <c r="B407" s="10"/>
      <c r="C407" s="10"/>
      <c r="D407" s="10"/>
      <c r="E407" s="130"/>
      <c r="F407" s="130"/>
      <c r="G407" s="130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/>
      <c r="B408" s="10"/>
      <c r="C408" s="10"/>
      <c r="D408" s="10"/>
      <c r="E408" s="130"/>
      <c r="F408" s="130"/>
      <c r="G408" s="130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/>
      <c r="B409" s="10"/>
      <c r="C409" s="10"/>
      <c r="D409" s="10"/>
      <c r="E409" s="130"/>
      <c r="F409" s="130"/>
      <c r="G409" s="130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/>
      <c r="B410" s="10"/>
      <c r="C410" s="10"/>
      <c r="D410" s="10"/>
      <c r="E410" s="130"/>
      <c r="F410" s="130"/>
      <c r="G410" s="130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/>
      <c r="B411" s="10"/>
      <c r="C411" s="10"/>
      <c r="D411" s="10"/>
      <c r="E411" s="130"/>
      <c r="F411" s="130"/>
      <c r="G411" s="130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/>
      <c r="B412" s="10"/>
      <c r="C412" s="10"/>
      <c r="D412" s="10"/>
      <c r="E412" s="130"/>
      <c r="F412" s="130"/>
      <c r="G412" s="130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/>
      <c r="B413" s="10"/>
      <c r="C413" s="10"/>
      <c r="D413" s="10"/>
      <c r="E413" s="130"/>
      <c r="F413" s="130"/>
      <c r="G413" s="130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/>
      <c r="B414" s="10"/>
      <c r="C414" s="10"/>
      <c r="D414" s="10"/>
      <c r="E414" s="130"/>
      <c r="F414" s="130"/>
      <c r="G414" s="130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/>
      <c r="B415" s="10"/>
      <c r="C415" s="10"/>
      <c r="D415" s="10"/>
      <c r="E415" s="130"/>
      <c r="F415" s="130"/>
      <c r="G415" s="130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/>
      <c r="B416" s="10"/>
      <c r="C416" s="10"/>
      <c r="D416" s="10"/>
      <c r="E416" s="130"/>
      <c r="F416" s="130"/>
      <c r="G416" s="130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/>
      <c r="B417" s="10"/>
      <c r="C417" s="10"/>
      <c r="D417" s="10"/>
      <c r="E417" s="130"/>
      <c r="F417" s="130"/>
      <c r="G417" s="130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/>
      <c r="B418" s="10"/>
      <c r="C418" s="10"/>
      <c r="D418" s="10"/>
      <c r="E418" s="130"/>
      <c r="F418" s="130"/>
      <c r="G418" s="130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/>
      <c r="B419" s="10"/>
      <c r="C419" s="10"/>
      <c r="D419" s="10"/>
      <c r="E419" s="130"/>
      <c r="F419" s="130"/>
      <c r="G419" s="130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/>
      <c r="B420" s="10"/>
      <c r="C420" s="10"/>
      <c r="D420" s="10"/>
      <c r="E420" s="130"/>
      <c r="F420" s="130"/>
      <c r="G420" s="130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/>
      <c r="B421" s="10"/>
      <c r="C421" s="10"/>
      <c r="D421" s="10"/>
      <c r="E421" s="130"/>
      <c r="F421" s="130"/>
      <c r="G421" s="130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/>
      <c r="B422" s="10"/>
      <c r="C422" s="10"/>
      <c r="D422" s="10"/>
      <c r="E422" s="130"/>
      <c r="F422" s="130"/>
      <c r="G422" s="130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/>
      <c r="B423" s="10"/>
      <c r="C423" s="10"/>
      <c r="D423" s="10"/>
      <c r="E423" s="130"/>
      <c r="F423" s="130"/>
      <c r="G423" s="130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/>
      <c r="B424" s="10"/>
      <c r="C424" s="10"/>
      <c r="D424" s="10"/>
      <c r="E424" s="130"/>
      <c r="F424" s="130"/>
      <c r="G424" s="130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/>
      <c r="B425" s="10"/>
      <c r="C425" s="10"/>
      <c r="D425" s="10"/>
      <c r="E425" s="130"/>
      <c r="F425" s="130"/>
      <c r="G425" s="130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/>
      <c r="B426" s="10"/>
      <c r="C426" s="10"/>
      <c r="D426" s="10"/>
      <c r="E426" s="130"/>
      <c r="F426" s="130"/>
      <c r="G426" s="130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/>
      <c r="B427" s="10"/>
      <c r="C427" s="10"/>
      <c r="D427" s="10"/>
      <c r="E427" s="130"/>
      <c r="F427" s="130"/>
      <c r="G427" s="130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/>
      <c r="B428" s="10"/>
      <c r="C428" s="10"/>
      <c r="D428" s="10"/>
      <c r="E428" s="130"/>
      <c r="F428" s="130"/>
      <c r="G428" s="130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/>
      <c r="B429" s="10"/>
      <c r="C429" s="10"/>
      <c r="D429" s="10"/>
      <c r="E429" s="130"/>
      <c r="F429" s="130"/>
      <c r="G429" s="130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/>
      <c r="B430" s="10"/>
      <c r="C430" s="10"/>
      <c r="D430" s="10"/>
      <c r="E430" s="130"/>
      <c r="F430" s="130"/>
      <c r="G430" s="130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/>
      <c r="B431" s="10"/>
      <c r="C431" s="10"/>
      <c r="D431" s="10"/>
      <c r="E431" s="130"/>
      <c r="F431" s="130"/>
      <c r="G431" s="130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/>
      <c r="B432" s="10"/>
      <c r="C432" s="10"/>
      <c r="D432" s="10"/>
      <c r="E432" s="130"/>
      <c r="F432" s="130"/>
      <c r="G432" s="130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/>
      <c r="B433" s="10"/>
      <c r="C433" s="10"/>
      <c r="D433" s="10"/>
      <c r="E433" s="130"/>
      <c r="F433" s="130"/>
      <c r="G433" s="130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/>
      <c r="B434" s="10"/>
      <c r="C434" s="10"/>
      <c r="D434" s="10"/>
      <c r="E434" s="130"/>
      <c r="F434" s="130"/>
      <c r="G434" s="130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/>
      <c r="B435" s="10"/>
      <c r="C435" s="10"/>
      <c r="D435" s="10"/>
      <c r="E435" s="130"/>
      <c r="F435" s="130"/>
      <c r="G435" s="130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/>
      <c r="B436" s="10"/>
      <c r="C436" s="10"/>
      <c r="D436" s="10"/>
      <c r="E436" s="130"/>
      <c r="F436" s="130"/>
      <c r="G436" s="130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/>
      <c r="B437" s="10"/>
      <c r="C437" s="10"/>
      <c r="D437" s="10"/>
      <c r="E437" s="130"/>
      <c r="F437" s="130"/>
      <c r="G437" s="130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/>
      <c r="B438" s="10"/>
      <c r="C438" s="10"/>
      <c r="D438" s="10"/>
      <c r="E438" s="130"/>
      <c r="F438" s="130"/>
      <c r="G438" s="130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/>
      <c r="B439" s="10"/>
      <c r="C439" s="10"/>
      <c r="D439" s="10"/>
      <c r="E439" s="130"/>
      <c r="F439" s="130"/>
      <c r="G439" s="130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/>
      <c r="B440" s="10"/>
      <c r="C440" s="10"/>
      <c r="D440" s="10"/>
      <c r="E440" s="130"/>
      <c r="F440" s="130"/>
      <c r="G440" s="130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/>
      <c r="B441" s="10"/>
      <c r="C441" s="10"/>
      <c r="D441" s="10"/>
      <c r="E441" s="130"/>
      <c r="F441" s="130"/>
      <c r="G441" s="130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/>
      <c r="B442" s="10"/>
      <c r="C442" s="10"/>
      <c r="D442" s="10"/>
      <c r="E442" s="130"/>
      <c r="F442" s="130"/>
      <c r="G442" s="130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/>
      <c r="B443" s="10"/>
      <c r="C443" s="10"/>
      <c r="D443" s="10"/>
      <c r="E443" s="130"/>
      <c r="F443" s="130"/>
      <c r="G443" s="130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/>
      <c r="B444" s="10"/>
      <c r="C444" s="10"/>
      <c r="D444" s="10"/>
      <c r="E444" s="130"/>
      <c r="F444" s="130"/>
      <c r="G444" s="130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/>
      <c r="B445" s="10"/>
      <c r="C445" s="10"/>
      <c r="D445" s="10"/>
      <c r="E445" s="130"/>
      <c r="F445" s="130"/>
      <c r="G445" s="130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/>
      <c r="B446" s="10"/>
      <c r="C446" s="10"/>
      <c r="D446" s="10"/>
      <c r="E446" s="130"/>
      <c r="F446" s="130"/>
      <c r="G446" s="130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/>
      <c r="B447" s="10"/>
      <c r="C447" s="10"/>
      <c r="D447" s="10"/>
      <c r="E447" s="130"/>
      <c r="F447" s="130"/>
      <c r="G447" s="130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/>
      <c r="B448" s="10"/>
      <c r="C448" s="10"/>
      <c r="D448" s="10"/>
      <c r="E448" s="130"/>
      <c r="F448" s="130"/>
      <c r="G448" s="130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/>
      <c r="B449" s="10"/>
      <c r="C449" s="10"/>
      <c r="D449" s="10"/>
      <c r="E449" s="130"/>
      <c r="F449" s="130"/>
      <c r="G449" s="130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/>
      <c r="B450" s="10"/>
      <c r="C450" s="10"/>
      <c r="D450" s="10"/>
      <c r="E450" s="130"/>
      <c r="F450" s="130"/>
      <c r="G450" s="130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/>
      <c r="B451" s="10"/>
      <c r="C451" s="10"/>
      <c r="D451" s="10"/>
      <c r="E451" s="130"/>
      <c r="F451" s="130"/>
      <c r="G451" s="130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/>
      <c r="B452" s="10"/>
      <c r="C452" s="10"/>
      <c r="D452" s="10"/>
      <c r="E452" s="130"/>
      <c r="F452" s="130"/>
      <c r="G452" s="130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/>
      <c r="B453" s="10"/>
      <c r="C453" s="10"/>
      <c r="D453" s="10"/>
      <c r="E453" s="130"/>
      <c r="F453" s="130"/>
      <c r="G453" s="130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/>
      <c r="B454" s="10"/>
      <c r="C454" s="10"/>
      <c r="D454" s="10"/>
      <c r="E454" s="130"/>
      <c r="F454" s="130"/>
      <c r="G454" s="130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/>
      <c r="B455" s="10"/>
      <c r="C455" s="10"/>
      <c r="D455" s="10"/>
      <c r="E455" s="130"/>
      <c r="F455" s="130"/>
      <c r="G455" s="130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/>
      <c r="B456" s="10"/>
      <c r="C456" s="10"/>
      <c r="D456" s="10"/>
      <c r="E456" s="130"/>
      <c r="F456" s="130"/>
      <c r="G456" s="130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/>
      <c r="B457" s="10"/>
      <c r="C457" s="10"/>
      <c r="D457" s="10"/>
      <c r="E457" s="130"/>
      <c r="F457" s="130"/>
      <c r="G457" s="130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0"/>
      <c r="F458" s="130"/>
      <c r="G458" s="130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0"/>
      <c r="F459" s="130"/>
      <c r="G459" s="130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0"/>
      <c r="F460" s="130"/>
      <c r="G460" s="130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0"/>
      <c r="F461" s="130"/>
      <c r="G461" s="130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0"/>
      <c r="F462" s="130"/>
      <c r="G462" s="130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0"/>
      <c r="F463" s="130"/>
      <c r="G463" s="130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0"/>
      <c r="F464" s="130"/>
      <c r="G464" s="130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0"/>
      <c r="F465" s="130"/>
      <c r="G465" s="130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0"/>
      <c r="F466" s="130"/>
      <c r="G466" s="130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0"/>
      <c r="F467" s="130"/>
      <c r="G467" s="130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0"/>
      <c r="F468" s="130"/>
      <c r="G468" s="130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0"/>
      <c r="F469" s="130"/>
      <c r="G469" s="130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0"/>
      <c r="F470" s="130"/>
      <c r="G470" s="130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0"/>
      <c r="F471" s="130"/>
      <c r="G471" s="130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0"/>
      <c r="F472" s="130"/>
      <c r="G472" s="130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0"/>
      <c r="F473" s="130"/>
      <c r="G473" s="130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0"/>
      <c r="F474" s="130"/>
      <c r="G474" s="130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0"/>
      <c r="F475" s="130"/>
      <c r="G475" s="130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0"/>
      <c r="F476" s="130"/>
      <c r="G476" s="130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0"/>
      <c r="F477" s="130"/>
      <c r="G477" s="130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0"/>
      <c r="F478" s="130"/>
      <c r="G478" s="130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0"/>
      <c r="F479" s="130"/>
      <c r="G479" s="130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0"/>
      <c r="F480" s="130"/>
      <c r="G480" s="130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0"/>
      <c r="F481" s="130"/>
      <c r="G481" s="130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0"/>
      <c r="F482" s="130"/>
      <c r="G482" s="130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0"/>
      <c r="F483" s="130"/>
      <c r="G483" s="130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0"/>
      <c r="F484" s="130"/>
      <c r="G484" s="130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0"/>
      <c r="F485" s="130"/>
      <c r="G485" s="130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0"/>
      <c r="F486" s="130"/>
      <c r="G486" s="130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0"/>
      <c r="F487" s="130"/>
      <c r="G487" s="130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0"/>
      <c r="F488" s="130"/>
      <c r="G488" s="130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0"/>
      <c r="F489" s="130"/>
      <c r="G489" s="130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0"/>
      <c r="F490" s="130"/>
      <c r="G490" s="130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0"/>
      <c r="F491" s="130"/>
      <c r="G491" s="130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0"/>
      <c r="F492" s="130"/>
      <c r="G492" s="130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0"/>
      <c r="F493" s="130"/>
      <c r="G493" s="130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0"/>
      <c r="F494" s="130"/>
      <c r="G494" s="130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0"/>
      <c r="F495" s="130"/>
      <c r="G495" s="130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0"/>
      <c r="F496" s="130"/>
      <c r="G496" s="130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0"/>
      <c r="F497" s="130"/>
      <c r="G497" s="130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0"/>
      <c r="F498" s="130"/>
      <c r="G498" s="130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0"/>
      <c r="F499" s="130"/>
      <c r="G499" s="130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0"/>
      <c r="F500" s="130"/>
      <c r="G500" s="130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0"/>
      <c r="F501" s="130"/>
      <c r="G501" s="130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0"/>
      <c r="F502" s="130"/>
      <c r="G502" s="130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0"/>
      <c r="F503" s="130"/>
      <c r="G503" s="130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0"/>
      <c r="F504" s="130"/>
      <c r="G504" s="130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0"/>
      <c r="F505" s="130"/>
      <c r="G505" s="130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0"/>
      <c r="F506" s="130"/>
      <c r="G506" s="130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0"/>
      <c r="F507" s="130"/>
      <c r="G507" s="130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0"/>
      <c r="F508" s="130"/>
      <c r="G508" s="130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0"/>
      <c r="F509" s="130"/>
      <c r="G509" s="130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0"/>
      <c r="F510" s="130"/>
      <c r="G510" s="130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0"/>
      <c r="F511" s="130"/>
      <c r="G511" s="130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0"/>
      <c r="F512" s="130"/>
      <c r="G512" s="130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0"/>
      <c r="F513" s="130"/>
      <c r="G513" s="130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0"/>
      <c r="F514" s="130"/>
      <c r="G514" s="130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0"/>
      <c r="F515" s="130"/>
      <c r="G515" s="130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0"/>
      <c r="F516" s="130"/>
      <c r="G516" s="130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0"/>
      <c r="F517" s="130"/>
      <c r="G517" s="130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0"/>
      <c r="F518" s="130"/>
      <c r="G518" s="130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0"/>
      <c r="F519" s="130"/>
      <c r="G519" s="130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0"/>
      <c r="F520" s="130"/>
      <c r="G520" s="130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0"/>
      <c r="F521" s="130"/>
      <c r="G521" s="130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0"/>
      <c r="F522" s="130"/>
      <c r="G522" s="130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0"/>
      <c r="F523" s="130"/>
      <c r="G523" s="130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0"/>
      <c r="F524" s="130"/>
      <c r="G524" s="130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0"/>
      <c r="F525" s="130"/>
      <c r="G525" s="130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0"/>
      <c r="F526" s="130"/>
      <c r="G526" s="130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0"/>
      <c r="F527" s="130"/>
      <c r="G527" s="130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0"/>
      <c r="F528" s="130"/>
      <c r="G528" s="130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0"/>
      <c r="F529" s="130"/>
      <c r="G529" s="130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0"/>
      <c r="F530" s="130"/>
      <c r="G530" s="130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0"/>
      <c r="F531" s="130"/>
      <c r="G531" s="130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0"/>
      <c r="F532" s="130"/>
      <c r="G532" s="130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0"/>
      <c r="F533" s="130"/>
      <c r="G533" s="130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0"/>
      <c r="F534" s="130"/>
      <c r="G534" s="130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0"/>
      <c r="F535" s="130"/>
      <c r="G535" s="130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0"/>
      <c r="F536" s="130"/>
      <c r="G536" s="130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0"/>
      <c r="F537" s="130"/>
      <c r="G537" s="130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0"/>
      <c r="F538" s="130"/>
      <c r="G538" s="130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0"/>
      <c r="F539" s="130"/>
      <c r="G539" s="130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0"/>
      <c r="F540" s="130"/>
      <c r="G540" s="130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0"/>
      <c r="F541" s="130"/>
      <c r="G541" s="130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0"/>
      <c r="F542" s="130"/>
      <c r="G542" s="130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0"/>
      <c r="F543" s="130"/>
      <c r="G543" s="130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0"/>
      <c r="F544" s="130"/>
      <c r="G544" s="130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0"/>
      <c r="F545" s="130"/>
      <c r="G545" s="130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0"/>
      <c r="F546" s="130"/>
      <c r="G546" s="130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0"/>
      <c r="F547" s="130"/>
      <c r="G547" s="130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0"/>
      <c r="F548" s="130"/>
      <c r="G548" s="130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0"/>
      <c r="F549" s="130"/>
      <c r="G549" s="130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0"/>
      <c r="F550" s="130"/>
      <c r="G550" s="130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0"/>
      <c r="F551" s="130"/>
      <c r="G551" s="130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0"/>
      <c r="F552" s="130"/>
      <c r="G552" s="130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0"/>
      <c r="F553" s="130"/>
      <c r="G553" s="130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0"/>
      <c r="F554" s="130"/>
      <c r="G554" s="130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0"/>
      <c r="F555" s="130"/>
      <c r="G555" s="130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0"/>
      <c r="F556" s="130"/>
      <c r="G556" s="130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0"/>
      <c r="F557" s="130"/>
      <c r="G557" s="130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0"/>
      <c r="F558" s="130"/>
      <c r="G558" s="130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0"/>
      <c r="F559" s="130"/>
      <c r="G559" s="130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0"/>
      <c r="F560" s="130"/>
      <c r="G560" s="130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0"/>
      <c r="F561" s="130"/>
      <c r="G561" s="130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0"/>
      <c r="F562" s="130"/>
      <c r="G562" s="130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0"/>
      <c r="F563" s="130"/>
      <c r="G563" s="130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0"/>
      <c r="F564" s="130"/>
      <c r="G564" s="130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0"/>
      <c r="F565" s="130"/>
      <c r="G565" s="130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0"/>
      <c r="F566" s="130"/>
      <c r="G566" s="130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0"/>
      <c r="F567" s="130"/>
      <c r="G567" s="130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0"/>
      <c r="F568" s="130"/>
      <c r="G568" s="130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0"/>
      <c r="F569" s="130"/>
      <c r="G569" s="130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0"/>
      <c r="F570" s="130"/>
      <c r="G570" s="130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0"/>
      <c r="F571" s="130"/>
      <c r="G571" s="130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0"/>
      <c r="F572" s="130"/>
      <c r="G572" s="130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0"/>
      <c r="F573" s="130"/>
      <c r="G573" s="130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0"/>
      <c r="F574" s="130"/>
      <c r="G574" s="130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0"/>
      <c r="F575" s="130"/>
      <c r="G575" s="130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0"/>
      <c r="F576" s="130"/>
      <c r="G576" s="130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0"/>
      <c r="F577" s="130"/>
      <c r="G577" s="130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0"/>
      <c r="F578" s="130"/>
      <c r="G578" s="130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0"/>
      <c r="F579" s="130"/>
      <c r="G579" s="130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0"/>
      <c r="F580" s="130"/>
      <c r="G580" s="130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0"/>
      <c r="F581" s="130"/>
      <c r="G581" s="130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0"/>
      <c r="F582" s="130"/>
      <c r="G582" s="130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0"/>
      <c r="F583" s="130"/>
      <c r="G583" s="130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0"/>
      <c r="F584" s="130"/>
      <c r="G584" s="130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0"/>
      <c r="F585" s="130"/>
      <c r="G585" s="130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0"/>
      <c r="F586" s="130"/>
      <c r="G586" s="130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0"/>
      <c r="F587" s="130"/>
      <c r="G587" s="130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0"/>
      <c r="F588" s="130"/>
      <c r="G588" s="130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0"/>
      <c r="F589" s="130"/>
      <c r="G589" s="130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0"/>
      <c r="F590" s="130"/>
      <c r="G590" s="130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0"/>
      <c r="F591" s="130"/>
      <c r="G591" s="130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0"/>
      <c r="F592" s="130"/>
      <c r="G592" s="130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0"/>
      <c r="F593" s="130"/>
      <c r="G593" s="130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0"/>
      <c r="F594" s="130"/>
      <c r="G594" s="130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0"/>
      <c r="F595" s="130"/>
      <c r="G595" s="130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0"/>
      <c r="F596" s="130"/>
      <c r="G596" s="130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0"/>
      <c r="F597" s="130"/>
      <c r="G597" s="130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0"/>
      <c r="F598" s="130"/>
      <c r="G598" s="130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0"/>
      <c r="F599" s="130"/>
      <c r="G599" s="130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0"/>
      <c r="F600" s="130"/>
      <c r="G600" s="130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0"/>
      <c r="F601" s="130"/>
      <c r="G601" s="130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0"/>
      <c r="F602" s="130"/>
      <c r="G602" s="130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0"/>
      <c r="F603" s="130"/>
      <c r="G603" s="130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0"/>
      <c r="F604" s="130"/>
      <c r="G604" s="130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0"/>
      <c r="F605" s="130"/>
      <c r="G605" s="130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0"/>
      <c r="F606" s="130"/>
      <c r="G606" s="130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0"/>
      <c r="F607" s="130"/>
      <c r="G607" s="130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0"/>
      <c r="F608" s="130"/>
      <c r="G608" s="130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0"/>
      <c r="F609" s="130"/>
      <c r="G609" s="130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0"/>
      <c r="F610" s="130"/>
      <c r="G610" s="130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0"/>
      <c r="F611" s="130"/>
      <c r="G611" s="130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0"/>
      <c r="F612" s="130"/>
      <c r="G612" s="130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0"/>
      <c r="F613" s="130"/>
      <c r="G613" s="130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0"/>
      <c r="F614" s="130"/>
      <c r="G614" s="130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0"/>
      <c r="F615" s="130"/>
      <c r="G615" s="130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0"/>
      <c r="F616" s="130"/>
      <c r="G616" s="130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0"/>
      <c r="F617" s="130"/>
      <c r="G617" s="130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0"/>
      <c r="F618" s="130"/>
      <c r="G618" s="130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0"/>
      <c r="F619" s="130"/>
      <c r="G619" s="130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0"/>
      <c r="F620" s="130"/>
      <c r="G620" s="130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0"/>
      <c r="F621" s="130"/>
      <c r="G621" s="130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0"/>
      <c r="F622" s="130"/>
      <c r="G622" s="130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0"/>
      <c r="F623" s="130"/>
      <c r="G623" s="130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0"/>
      <c r="F624" s="130"/>
      <c r="G624" s="130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0"/>
      <c r="F625" s="130"/>
      <c r="G625" s="130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0"/>
      <c r="F626" s="130"/>
      <c r="G626" s="130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0"/>
      <c r="F627" s="130"/>
      <c r="G627" s="130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0"/>
      <c r="F628" s="130"/>
      <c r="G628" s="130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0"/>
      <c r="F629" s="130"/>
      <c r="G629" s="130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0"/>
      <c r="F630" s="130"/>
      <c r="G630" s="130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0"/>
      <c r="F631" s="130"/>
      <c r="G631" s="130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0"/>
      <c r="F632" s="130"/>
      <c r="G632" s="130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0"/>
      <c r="F633" s="130"/>
      <c r="G633" s="130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0"/>
      <c r="F634" s="130"/>
      <c r="G634" s="130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0"/>
      <c r="F635" s="130"/>
      <c r="G635" s="130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0"/>
      <c r="F636" s="130"/>
      <c r="G636" s="130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0"/>
      <c r="F637" s="130"/>
      <c r="G637" s="130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0"/>
      <c r="F638" s="130"/>
      <c r="G638" s="130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0"/>
      <c r="F639" s="130"/>
      <c r="G639" s="130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0"/>
      <c r="F640" s="130"/>
      <c r="G640" s="130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0"/>
      <c r="F641" s="130"/>
      <c r="G641" s="130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0"/>
      <c r="F642" s="130"/>
      <c r="G642" s="130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0"/>
      <c r="F643" s="130"/>
      <c r="G643" s="130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0"/>
      <c r="F644" s="130"/>
      <c r="G644" s="130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0"/>
      <c r="F645" s="130"/>
      <c r="G645" s="130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0"/>
      <c r="F646" s="130"/>
      <c r="G646" s="130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0"/>
      <c r="F647" s="130"/>
      <c r="G647" s="130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0"/>
      <c r="F648" s="130"/>
      <c r="G648" s="130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0"/>
      <c r="F649" s="130"/>
      <c r="G649" s="130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0"/>
      <c r="F650" s="130"/>
      <c r="G650" s="130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0"/>
      <c r="F651" s="130"/>
      <c r="G651" s="130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0"/>
      <c r="F652" s="130"/>
      <c r="G652" s="130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0"/>
      <c r="F653" s="130"/>
      <c r="G653" s="130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0"/>
      <c r="F654" s="130"/>
      <c r="G654" s="130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0"/>
      <c r="F655" s="130"/>
      <c r="G655" s="130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0"/>
      <c r="F656" s="130"/>
      <c r="G656" s="130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0"/>
      <c r="F657" s="130"/>
      <c r="G657" s="130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0"/>
      <c r="F658" s="130"/>
      <c r="G658" s="130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0"/>
      <c r="F659" s="130"/>
      <c r="G659" s="130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0"/>
      <c r="F660" s="130"/>
      <c r="G660" s="130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0"/>
      <c r="F661" s="130"/>
      <c r="G661" s="130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0"/>
      <c r="F662" s="130"/>
      <c r="G662" s="130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0"/>
      <c r="F663" s="130"/>
      <c r="G663" s="130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0"/>
      <c r="F664" s="130"/>
      <c r="G664" s="130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0"/>
      <c r="F665" s="130"/>
      <c r="G665" s="130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0"/>
      <c r="F666" s="130"/>
      <c r="G666" s="130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0"/>
      <c r="F667" s="130"/>
      <c r="G667" s="130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0"/>
      <c r="F668" s="130"/>
      <c r="G668" s="130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0"/>
      <c r="F669" s="130"/>
      <c r="G669" s="130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0"/>
      <c r="F670" s="130"/>
      <c r="G670" s="130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0"/>
      <c r="F671" s="130"/>
      <c r="G671" s="130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0"/>
      <c r="F672" s="130"/>
      <c r="G672" s="130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0"/>
      <c r="F673" s="130"/>
      <c r="G673" s="130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0"/>
      <c r="F674" s="130"/>
      <c r="G674" s="130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0"/>
      <c r="F675" s="130"/>
      <c r="G675" s="130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0"/>
      <c r="F676" s="130"/>
      <c r="G676" s="130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0"/>
      <c r="F677" s="130"/>
      <c r="G677" s="130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0"/>
      <c r="F678" s="130"/>
      <c r="G678" s="130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0"/>
      <c r="F679" s="130"/>
      <c r="G679" s="130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0"/>
      <c r="F680" s="130"/>
      <c r="G680" s="130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0"/>
      <c r="F681" s="130"/>
      <c r="G681" s="130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0"/>
      <c r="F682" s="130"/>
      <c r="G682" s="130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0"/>
      <c r="F683" s="130"/>
      <c r="G683" s="130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0"/>
      <c r="F684" s="130"/>
      <c r="G684" s="130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0"/>
      <c r="F685" s="130"/>
      <c r="G685" s="130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0"/>
      <c r="F686" s="130"/>
      <c r="G686" s="130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0"/>
      <c r="F687" s="130"/>
      <c r="G687" s="130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0"/>
      <c r="F688" s="130"/>
      <c r="G688" s="130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0"/>
      <c r="F689" s="130"/>
      <c r="G689" s="130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0"/>
      <c r="F690" s="130"/>
      <c r="G690" s="130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0"/>
      <c r="F691" s="130"/>
      <c r="G691" s="130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0"/>
      <c r="F692" s="130"/>
      <c r="G692" s="130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0"/>
      <c r="F693" s="130"/>
      <c r="G693" s="130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0"/>
      <c r="F694" s="130"/>
      <c r="G694" s="130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0"/>
      <c r="F695" s="130"/>
      <c r="G695" s="130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0"/>
      <c r="F696" s="130"/>
      <c r="G696" s="130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0"/>
      <c r="F697" s="130"/>
      <c r="G697" s="130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0"/>
      <c r="F698" s="130"/>
      <c r="G698" s="130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0"/>
      <c r="F699" s="130"/>
      <c r="G699" s="130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0"/>
      <c r="F700" s="130"/>
      <c r="G700" s="130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0"/>
      <c r="F701" s="130"/>
      <c r="G701" s="130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0"/>
      <c r="F702" s="130"/>
      <c r="G702" s="130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0"/>
      <c r="F703" s="130"/>
      <c r="G703" s="130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0"/>
      <c r="F704" s="130"/>
      <c r="G704" s="130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0"/>
      <c r="F705" s="130"/>
      <c r="G705" s="130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0"/>
      <c r="F706" s="130"/>
      <c r="G706" s="130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0"/>
      <c r="F707" s="130"/>
      <c r="G707" s="130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0"/>
      <c r="F708" s="130"/>
      <c r="G708" s="130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0"/>
      <c r="F709" s="130"/>
      <c r="G709" s="130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0"/>
      <c r="F710" s="130"/>
      <c r="G710" s="130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0"/>
      <c r="F711" s="130"/>
      <c r="G711" s="130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0"/>
      <c r="F712" s="130"/>
      <c r="G712" s="130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0"/>
      <c r="F713" s="130"/>
      <c r="G713" s="130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0"/>
      <c r="F714" s="130"/>
      <c r="G714" s="130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0"/>
      <c r="F715" s="130"/>
      <c r="G715" s="130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0"/>
      <c r="F716" s="130"/>
      <c r="G716" s="130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0"/>
      <c r="F717" s="130"/>
      <c r="G717" s="130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0"/>
      <c r="F718" s="130"/>
      <c r="G718" s="130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0"/>
      <c r="F719" s="130"/>
      <c r="G719" s="130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0"/>
      <c r="F720" s="130"/>
      <c r="G720" s="130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0"/>
      <c r="F721" s="130"/>
      <c r="G721" s="130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0"/>
      <c r="F722" s="130"/>
      <c r="G722" s="130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0"/>
      <c r="F723" s="130"/>
      <c r="G723" s="130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0"/>
      <c r="F724" s="130"/>
      <c r="G724" s="130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0"/>
      <c r="F725" s="130"/>
      <c r="G725" s="130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0"/>
      <c r="F726" s="130"/>
      <c r="G726" s="130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0"/>
      <c r="F727" s="130"/>
      <c r="G727" s="130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0"/>
      <c r="F728" s="130"/>
      <c r="G728" s="130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0"/>
      <c r="F729" s="130"/>
      <c r="G729" s="130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0"/>
      <c r="F730" s="130"/>
      <c r="G730" s="130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0"/>
      <c r="F731" s="130"/>
      <c r="G731" s="130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0"/>
      <c r="F732" s="130"/>
      <c r="G732" s="130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0"/>
      <c r="F733" s="130"/>
      <c r="G733" s="130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0"/>
      <c r="F734" s="130"/>
      <c r="G734" s="130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0"/>
      <c r="F735" s="130"/>
      <c r="G735" s="130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0"/>
      <c r="F736" s="130"/>
      <c r="G736" s="130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0"/>
      <c r="F737" s="130"/>
      <c r="G737" s="130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0"/>
      <c r="F738" s="130"/>
      <c r="G738" s="130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0"/>
      <c r="F739" s="130"/>
      <c r="G739" s="130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0"/>
      <c r="F740" s="130"/>
      <c r="G740" s="130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0"/>
      <c r="F741" s="130"/>
      <c r="G741" s="130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0"/>
      <c r="F742" s="130"/>
      <c r="G742" s="130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0"/>
      <c r="F743" s="130"/>
      <c r="G743" s="130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0"/>
      <c r="F744" s="130"/>
      <c r="G744" s="130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0"/>
      <c r="F745" s="130"/>
      <c r="G745" s="130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0"/>
      <c r="F746" s="130"/>
      <c r="G746" s="130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0"/>
      <c r="F747" s="130"/>
      <c r="G747" s="130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0"/>
      <c r="F748" s="130"/>
      <c r="G748" s="130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0"/>
      <c r="F749" s="130"/>
      <c r="G749" s="130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0"/>
      <c r="F750" s="130"/>
      <c r="G750" s="130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0"/>
      <c r="F751" s="130"/>
      <c r="G751" s="130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0"/>
      <c r="F752" s="130"/>
      <c r="G752" s="130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0"/>
      <c r="F753" s="130"/>
      <c r="G753" s="130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0"/>
      <c r="F754" s="130"/>
      <c r="G754" s="130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0"/>
      <c r="F755" s="130"/>
      <c r="G755" s="130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0"/>
      <c r="F756" s="130"/>
      <c r="G756" s="130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0"/>
      <c r="F757" s="130"/>
      <c r="G757" s="130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0"/>
      <c r="F758" s="130"/>
      <c r="G758" s="130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0"/>
      <c r="F759" s="130"/>
      <c r="G759" s="130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0"/>
      <c r="F760" s="130"/>
      <c r="G760" s="130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0"/>
      <c r="F761" s="130"/>
      <c r="G761" s="130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0"/>
      <c r="F762" s="130"/>
      <c r="G762" s="130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0"/>
      <c r="F763" s="130"/>
      <c r="G763" s="130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0"/>
      <c r="F764" s="130"/>
      <c r="G764" s="130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0"/>
      <c r="F765" s="130"/>
      <c r="G765" s="130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0"/>
      <c r="F766" s="130"/>
      <c r="G766" s="130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0"/>
      <c r="F767" s="130"/>
      <c r="G767" s="130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0"/>
      <c r="F768" s="130"/>
      <c r="G768" s="130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0"/>
      <c r="F769" s="130"/>
      <c r="G769" s="130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0"/>
      <c r="F770" s="130"/>
      <c r="G770" s="130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0"/>
      <c r="F771" s="130"/>
      <c r="G771" s="130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0"/>
      <c r="F772" s="130"/>
      <c r="G772" s="130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0"/>
      <c r="F773" s="130"/>
      <c r="G773" s="130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0"/>
      <c r="F774" s="130"/>
      <c r="G774" s="130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0"/>
      <c r="F775" s="130"/>
      <c r="G775" s="130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0"/>
      <c r="F776" s="130"/>
      <c r="G776" s="130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0"/>
      <c r="F777" s="130"/>
      <c r="G777" s="130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0"/>
      <c r="F778" s="130"/>
      <c r="G778" s="130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0"/>
      <c r="F779" s="130"/>
      <c r="G779" s="130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0"/>
      <c r="F780" s="130"/>
      <c r="G780" s="130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0"/>
      <c r="F781" s="130"/>
      <c r="G781" s="130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0"/>
      <c r="F782" s="130"/>
      <c r="G782" s="130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0"/>
      <c r="F783" s="130"/>
      <c r="G783" s="130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0"/>
      <c r="F784" s="130"/>
      <c r="G784" s="130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0"/>
      <c r="F785" s="130"/>
      <c r="G785" s="130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0"/>
      <c r="F786" s="130"/>
      <c r="G786" s="130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0"/>
      <c r="F787" s="130"/>
      <c r="G787" s="130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0"/>
      <c r="F788" s="130"/>
      <c r="G788" s="130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0"/>
      <c r="F789" s="130"/>
      <c r="G789" s="130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0"/>
      <c r="F790" s="130"/>
      <c r="G790" s="130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0"/>
      <c r="F791" s="130"/>
      <c r="G791" s="130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0"/>
      <c r="F792" s="130"/>
      <c r="G792" s="130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0"/>
      <c r="F793" s="130"/>
      <c r="G793" s="130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0"/>
      <c r="F794" s="130"/>
      <c r="G794" s="130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0"/>
      <c r="F795" s="130"/>
      <c r="G795" s="130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0"/>
      <c r="F796" s="130"/>
      <c r="G796" s="130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0"/>
      <c r="F797" s="130"/>
      <c r="G797" s="130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0"/>
      <c r="F798" s="130"/>
      <c r="G798" s="130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0"/>
      <c r="F799" s="130"/>
      <c r="G799" s="130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0"/>
      <c r="F800" s="130"/>
      <c r="G800" s="130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0"/>
      <c r="F801" s="130"/>
      <c r="G801" s="130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0"/>
      <c r="F802" s="130"/>
      <c r="G802" s="130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0"/>
      <c r="F803" s="130"/>
      <c r="G803" s="130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0"/>
      <c r="F804" s="130"/>
      <c r="G804" s="130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0"/>
      <c r="F805" s="130"/>
      <c r="G805" s="130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0"/>
      <c r="F806" s="130"/>
      <c r="G806" s="130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0"/>
      <c r="F807" s="130"/>
      <c r="G807" s="130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0"/>
      <c r="F808" s="130"/>
      <c r="G808" s="130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0"/>
      <c r="F809" s="130"/>
      <c r="G809" s="130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0"/>
      <c r="F810" s="130"/>
      <c r="G810" s="130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0"/>
      <c r="F811" s="130"/>
      <c r="G811" s="130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0"/>
      <c r="F812" s="130"/>
      <c r="G812" s="130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0"/>
      <c r="F813" s="130"/>
      <c r="G813" s="130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0"/>
      <c r="F814" s="130"/>
      <c r="G814" s="130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0"/>
      <c r="F815" s="130"/>
      <c r="G815" s="130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0"/>
      <c r="F816" s="130"/>
      <c r="G816" s="130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0"/>
      <c r="F817" s="130"/>
      <c r="G817" s="130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0"/>
      <c r="F818" s="130"/>
      <c r="G818" s="130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0"/>
      <c r="F819" s="130"/>
      <c r="G819" s="130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0"/>
      <c r="F820" s="130"/>
      <c r="G820" s="130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0"/>
      <c r="F821" s="130"/>
      <c r="G821" s="130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0"/>
      <c r="F822" s="130"/>
      <c r="G822" s="130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0"/>
      <c r="F823" s="130"/>
      <c r="G823" s="130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0"/>
      <c r="F824" s="130"/>
      <c r="G824" s="130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0"/>
      <c r="F825" s="130"/>
      <c r="G825" s="130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0"/>
      <c r="F826" s="130"/>
      <c r="G826" s="130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0"/>
      <c r="F827" s="130"/>
      <c r="G827" s="130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0"/>
      <c r="F828" s="130"/>
      <c r="G828" s="130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0"/>
      <c r="F829" s="130"/>
      <c r="G829" s="130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0"/>
      <c r="F830" s="130"/>
      <c r="G830" s="130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0"/>
      <c r="F831" s="130"/>
      <c r="G831" s="130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0"/>
      <c r="F832" s="130"/>
      <c r="G832" s="130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0"/>
      <c r="F833" s="130"/>
      <c r="G833" s="130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0"/>
      <c r="F834" s="130"/>
      <c r="G834" s="130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0"/>
      <c r="F835" s="130"/>
      <c r="G835" s="130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0"/>
      <c r="F836" s="130"/>
      <c r="G836" s="130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0"/>
      <c r="F837" s="130"/>
      <c r="G837" s="130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0"/>
      <c r="F838" s="130"/>
      <c r="G838" s="130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0"/>
      <c r="F839" s="130"/>
      <c r="G839" s="130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0"/>
      <c r="F840" s="130"/>
      <c r="G840" s="130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0"/>
      <c r="F841" s="130"/>
      <c r="G841" s="130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0"/>
      <c r="F842" s="130"/>
      <c r="G842" s="130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0"/>
      <c r="F843" s="130"/>
      <c r="G843" s="130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0"/>
      <c r="F844" s="130"/>
      <c r="G844" s="130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0"/>
      <c r="F845" s="130"/>
      <c r="G845" s="130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0"/>
      <c r="F846" s="130"/>
      <c r="G846" s="130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0"/>
      <c r="F847" s="130"/>
      <c r="G847" s="130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0"/>
      <c r="F848" s="130"/>
      <c r="G848" s="130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0"/>
      <c r="F849" s="130"/>
      <c r="G849" s="130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0"/>
      <c r="F850" s="130"/>
      <c r="G850" s="130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0"/>
      <c r="F851" s="130"/>
      <c r="G851" s="130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0"/>
      <c r="F852" s="130"/>
      <c r="G852" s="130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0"/>
      <c r="F853" s="130"/>
      <c r="G853" s="130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0"/>
      <c r="F854" s="130"/>
      <c r="G854" s="130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0"/>
      <c r="F855" s="130"/>
      <c r="G855" s="130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0"/>
      <c r="F856" s="130"/>
      <c r="G856" s="130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0"/>
      <c r="F857" s="130"/>
      <c r="G857" s="130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0"/>
      <c r="F858" s="130"/>
      <c r="G858" s="130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0"/>
      <c r="F859" s="130"/>
      <c r="G859" s="130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0"/>
      <c r="F860" s="130"/>
      <c r="G860" s="130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0"/>
      <c r="F861" s="130"/>
      <c r="G861" s="130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0"/>
      <c r="F862" s="130"/>
      <c r="G862" s="130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0"/>
      <c r="F863" s="130"/>
      <c r="G863" s="130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0"/>
      <c r="F864" s="130"/>
      <c r="G864" s="130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0"/>
      <c r="F865" s="130"/>
      <c r="G865" s="130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0"/>
      <c r="F866" s="130"/>
      <c r="G866" s="130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0"/>
      <c r="F867" s="130"/>
      <c r="G867" s="130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0"/>
      <c r="F868" s="130"/>
      <c r="G868" s="130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0"/>
      <c r="F869" s="130"/>
      <c r="G869" s="130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0"/>
      <c r="F870" s="130"/>
      <c r="G870" s="130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0"/>
      <c r="F871" s="130"/>
      <c r="G871" s="130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0"/>
      <c r="F872" s="130"/>
      <c r="G872" s="130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0"/>
      <c r="F873" s="130"/>
      <c r="G873" s="130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0"/>
      <c r="F874" s="130"/>
      <c r="G874" s="130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0"/>
      <c r="F875" s="130"/>
      <c r="G875" s="130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0"/>
      <c r="F876" s="130"/>
      <c r="G876" s="130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0"/>
      <c r="F877" s="130"/>
      <c r="G877" s="130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0"/>
      <c r="F878" s="130"/>
      <c r="G878" s="130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0"/>
      <c r="F879" s="130"/>
      <c r="G879" s="130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0"/>
      <c r="F880" s="130"/>
      <c r="G880" s="130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0"/>
      <c r="F881" s="130"/>
      <c r="G881" s="130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0"/>
      <c r="F882" s="130"/>
      <c r="G882" s="130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0"/>
      <c r="F883" s="130"/>
      <c r="G883" s="130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0"/>
      <c r="F884" s="130"/>
      <c r="G884" s="130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0"/>
      <c r="F885" s="130"/>
      <c r="G885" s="130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0"/>
      <c r="F886" s="130"/>
      <c r="G886" s="130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0"/>
      <c r="F887" s="130"/>
      <c r="G887" s="130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0"/>
      <c r="F888" s="130"/>
      <c r="G888" s="130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0"/>
      <c r="F889" s="130"/>
      <c r="G889" s="130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0"/>
      <c r="F890" s="130"/>
      <c r="G890" s="130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0"/>
      <c r="F891" s="130"/>
      <c r="G891" s="130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0"/>
      <c r="F892" s="130"/>
      <c r="G892" s="130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0"/>
      <c r="F893" s="130"/>
      <c r="G893" s="130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0"/>
      <c r="F894" s="130"/>
      <c r="G894" s="130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0"/>
      <c r="F895" s="130"/>
      <c r="G895" s="130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0"/>
      <c r="F896" s="130"/>
      <c r="G896" s="130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0"/>
      <c r="F897" s="130"/>
      <c r="G897" s="130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0"/>
      <c r="F898" s="130"/>
      <c r="G898" s="130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0"/>
      <c r="F899" s="130"/>
      <c r="G899" s="130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0"/>
      <c r="F900" s="130"/>
      <c r="G900" s="130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0"/>
      <c r="F901" s="130"/>
      <c r="G901" s="130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0"/>
      <c r="F902" s="130"/>
      <c r="G902" s="130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0"/>
      <c r="F903" s="130"/>
      <c r="G903" s="130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0"/>
      <c r="F904" s="130"/>
      <c r="G904" s="130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0"/>
      <c r="F905" s="130"/>
      <c r="G905" s="130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0"/>
      <c r="F906" s="130"/>
      <c r="G906" s="130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0"/>
      <c r="F907" s="130"/>
      <c r="G907" s="130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0"/>
      <c r="F908" s="130"/>
      <c r="G908" s="130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0"/>
      <c r="F909" s="130"/>
      <c r="G909" s="130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0"/>
      <c r="F910" s="130"/>
      <c r="G910" s="130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0"/>
      <c r="F911" s="130"/>
      <c r="G911" s="130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0"/>
      <c r="F912" s="130"/>
      <c r="G912" s="130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0"/>
      <c r="F913" s="130"/>
      <c r="G913" s="130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0"/>
      <c r="F914" s="130"/>
      <c r="G914" s="130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0"/>
      <c r="F915" s="130"/>
      <c r="G915" s="130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0"/>
      <c r="F916" s="130"/>
      <c r="G916" s="130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0"/>
      <c r="F917" s="130"/>
      <c r="G917" s="130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0"/>
      <c r="F918" s="130"/>
      <c r="G918" s="130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0"/>
      <c r="F919" s="130"/>
      <c r="G919" s="130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0"/>
      <c r="F920" s="130"/>
      <c r="G920" s="130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0"/>
      <c r="F921" s="130"/>
      <c r="G921" s="130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0"/>
      <c r="F922" s="130"/>
      <c r="G922" s="130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0"/>
      <c r="F923" s="130"/>
      <c r="G923" s="130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0"/>
      <c r="F924" s="130"/>
      <c r="G924" s="130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0"/>
      <c r="F925" s="130"/>
      <c r="G925" s="130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0"/>
      <c r="F926" s="130"/>
      <c r="G926" s="130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0"/>
      <c r="F927" s="130"/>
      <c r="G927" s="130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0"/>
      <c r="F928" s="130"/>
      <c r="G928" s="130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0"/>
      <c r="F929" s="130"/>
      <c r="G929" s="130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0"/>
      <c r="F930" s="130"/>
      <c r="G930" s="130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0"/>
      <c r="F931" s="130"/>
      <c r="G931" s="130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0"/>
      <c r="F932" s="130"/>
      <c r="G932" s="130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0"/>
      <c r="F933" s="130"/>
      <c r="G933" s="130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0"/>
      <c r="F934" s="130"/>
      <c r="G934" s="130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0"/>
      <c r="F935" s="130"/>
      <c r="G935" s="130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0"/>
      <c r="F936" s="130"/>
      <c r="G936" s="130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0"/>
      <c r="F937" s="130"/>
      <c r="G937" s="130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0"/>
      <c r="F938" s="130"/>
      <c r="G938" s="130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0"/>
      <c r="F939" s="130"/>
      <c r="G939" s="130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0"/>
      <c r="F940" s="130"/>
      <c r="G940" s="130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0"/>
      <c r="F941" s="130"/>
      <c r="G941" s="130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0"/>
      <c r="F942" s="130"/>
      <c r="G942" s="130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0"/>
      <c r="F943" s="130"/>
      <c r="G943" s="130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0"/>
      <c r="F944" s="130"/>
      <c r="G944" s="130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0"/>
      <c r="F945" s="130"/>
      <c r="G945" s="130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0"/>
      <c r="F946" s="130"/>
      <c r="G946" s="130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0"/>
      <c r="F947" s="130"/>
      <c r="G947" s="130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0"/>
      <c r="F948" s="130"/>
      <c r="G948" s="130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0"/>
      <c r="F949" s="130"/>
      <c r="G949" s="130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0"/>
      <c r="F950" s="130"/>
      <c r="G950" s="130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0"/>
      <c r="F951" s="130"/>
      <c r="G951" s="130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0"/>
      <c r="F952" s="130"/>
      <c r="G952" s="130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0"/>
      <c r="F953" s="130"/>
      <c r="G953" s="130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0"/>
      <c r="F954" s="130"/>
      <c r="G954" s="130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0"/>
      <c r="F955" s="130"/>
      <c r="G955" s="130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0"/>
      <c r="F956" s="130"/>
      <c r="G956" s="130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0"/>
      <c r="F957" s="130"/>
      <c r="G957" s="130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0"/>
      <c r="F958" s="130"/>
      <c r="G958" s="130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0"/>
      <c r="F959" s="130"/>
      <c r="G959" s="130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0"/>
      <c r="F960" s="130"/>
      <c r="G960" s="130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0"/>
      <c r="F961" s="130"/>
      <c r="G961" s="130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0"/>
      <c r="F962" s="130"/>
      <c r="G962" s="130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0"/>
      <c r="F963" s="130"/>
      <c r="G963" s="130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0"/>
      <c r="F964" s="130"/>
      <c r="G964" s="130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0"/>
      <c r="F965" s="130"/>
      <c r="G965" s="130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0"/>
      <c r="F966" s="130"/>
      <c r="G966" s="130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0"/>
      <c r="F967" s="130"/>
      <c r="G967" s="130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0"/>
      <c r="F968" s="130"/>
      <c r="G968" s="130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0"/>
      <c r="F969" s="130"/>
      <c r="G969" s="130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0"/>
      <c r="F970" s="130"/>
      <c r="G970" s="130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0"/>
      <c r="F971" s="130"/>
      <c r="G971" s="130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0"/>
      <c r="F972" s="130"/>
      <c r="G972" s="130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0"/>
      <c r="F973" s="130"/>
      <c r="G973" s="130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0"/>
      <c r="F974" s="130"/>
      <c r="G974" s="130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0"/>
      <c r="F975" s="130"/>
      <c r="G975" s="130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0"/>
      <c r="F976" s="130"/>
      <c r="G976" s="130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0"/>
      <c r="F977" s="130"/>
      <c r="G977" s="130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0"/>
      <c r="F978" s="130"/>
      <c r="G978" s="130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0"/>
      <c r="F979" s="130"/>
      <c r="G979" s="130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0"/>
      <c r="F980" s="130"/>
      <c r="G980" s="130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0"/>
      <c r="F981" s="130"/>
      <c r="G981" s="130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0"/>
      <c r="F982" s="130"/>
      <c r="G982" s="130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0"/>
      <c r="F983" s="130"/>
      <c r="G983" s="130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0"/>
      <c r="F984" s="130"/>
      <c r="G984" s="130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0"/>
      <c r="F985" s="130"/>
      <c r="G985" s="130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0"/>
      <c r="F986" s="130"/>
      <c r="G986" s="130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0"/>
      <c r="F987" s="130"/>
      <c r="G987" s="130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7" t="s">
        <v>732</v>
      </c>
      <c r="F1" s="120" t="s">
        <v>733</v>
      </c>
      <c r="G1" s="120" t="s">
        <v>734</v>
      </c>
      <c r="H1" s="120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1" t="s">
        <v>727</v>
      </c>
      <c r="F2" s="121" t="s">
        <v>728</v>
      </c>
      <c r="G2" s="121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2" t="s">
        <v>724</v>
      </c>
      <c r="F3" s="122" t="s">
        <v>34</v>
      </c>
      <c r="G3" s="122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4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0"/>
      <c r="E4" s="128"/>
      <c r="F4" s="128"/>
      <c r="G4" s="128"/>
      <c r="H4" s="128"/>
      <c r="I4" s="9"/>
      <c r="J4" s="9"/>
      <c r="W4" s="5"/>
      <c r="X4" s="5"/>
    </row>
    <row r="5" spans="1:33" x14ac:dyDescent="0.2">
      <c r="A5" s="16"/>
      <c r="G5" s="129"/>
      <c r="H5" s="129"/>
      <c r="I5" s="9"/>
      <c r="J5" s="9"/>
      <c r="W5" s="5"/>
      <c r="X5" s="5"/>
    </row>
    <row r="6" spans="1:33" x14ac:dyDescent="0.2">
      <c r="A6" s="16"/>
      <c r="G6" s="129"/>
      <c r="H6" s="129"/>
      <c r="I6" s="9"/>
      <c r="J6" s="9"/>
      <c r="W6" s="5"/>
      <c r="X6" s="5"/>
    </row>
    <row r="7" spans="1:33" x14ac:dyDescent="0.2">
      <c r="A7" s="16"/>
      <c r="G7" s="129"/>
      <c r="H7" s="129"/>
      <c r="I7" s="10"/>
      <c r="J7" s="10"/>
      <c r="W7" s="5"/>
      <c r="X7" s="5"/>
    </row>
    <row r="8" spans="1:33" x14ac:dyDescent="0.2">
      <c r="A8" s="11"/>
      <c r="G8" s="129"/>
      <c r="H8" s="129"/>
      <c r="I8" s="10"/>
      <c r="J8" s="10"/>
      <c r="W8" s="5"/>
      <c r="X8" s="5"/>
    </row>
    <row r="9" spans="1:33" x14ac:dyDescent="0.2">
      <c r="A9" s="11"/>
      <c r="G9" s="129"/>
      <c r="H9" s="129"/>
      <c r="I9" s="10"/>
      <c r="J9" s="10"/>
      <c r="W9" s="5"/>
      <c r="X9" s="5"/>
    </row>
    <row r="10" spans="1:33" x14ac:dyDescent="0.2">
      <c r="A10" s="11"/>
      <c r="G10" s="129"/>
      <c r="H10" s="129"/>
      <c r="I10" s="10"/>
      <c r="J10" s="10"/>
      <c r="W10" s="5"/>
      <c r="X10" s="5"/>
    </row>
    <row r="11" spans="1:33" x14ac:dyDescent="0.2">
      <c r="A11" s="11"/>
      <c r="G11" s="129"/>
      <c r="H11" s="129"/>
      <c r="I11" s="10"/>
      <c r="J11" s="10"/>
      <c r="W11" s="5"/>
      <c r="X11" s="5"/>
    </row>
    <row r="12" spans="1:33" x14ac:dyDescent="0.2">
      <c r="A12" s="11"/>
      <c r="G12" s="129"/>
      <c r="H12" s="129"/>
      <c r="I12" s="10"/>
      <c r="J12" s="10"/>
      <c r="W12" s="5"/>
      <c r="X12" s="5"/>
    </row>
    <row r="13" spans="1:33" x14ac:dyDescent="0.2">
      <c r="A13" s="11"/>
      <c r="G13" s="129"/>
      <c r="H13" s="129"/>
      <c r="I13" s="10"/>
      <c r="J13" s="10"/>
      <c r="W13" s="5"/>
      <c r="X13" s="5"/>
    </row>
    <row r="14" spans="1:33" x14ac:dyDescent="0.2">
      <c r="A14" s="11"/>
      <c r="G14" s="129"/>
      <c r="H14" s="129"/>
      <c r="I14" s="10"/>
      <c r="J14" s="10"/>
      <c r="W14" s="5"/>
      <c r="X14" s="5"/>
    </row>
    <row r="15" spans="1:33" x14ac:dyDescent="0.2">
      <c r="A15" s="11"/>
      <c r="G15" s="129"/>
      <c r="H15" s="129"/>
      <c r="I15" s="10"/>
      <c r="J15" s="10"/>
      <c r="W15" s="5"/>
      <c r="X15" s="5"/>
    </row>
    <row r="16" spans="1:33" x14ac:dyDescent="0.2">
      <c r="A16" s="11"/>
      <c r="G16" s="129"/>
      <c r="H16" s="129"/>
      <c r="I16" s="10"/>
      <c r="J16" s="10"/>
      <c r="W16" s="5"/>
      <c r="X16" s="5"/>
    </row>
    <row r="17" spans="1:24" x14ac:dyDescent="0.2">
      <c r="A17" s="11"/>
      <c r="G17" s="129"/>
      <c r="H17" s="129"/>
      <c r="I17" s="10"/>
      <c r="J17" s="10"/>
      <c r="W17" s="5"/>
      <c r="X17" s="5"/>
    </row>
    <row r="18" spans="1:24" x14ac:dyDescent="0.2">
      <c r="A18" s="11"/>
      <c r="G18" s="129"/>
      <c r="H18" s="129"/>
      <c r="I18" s="10"/>
      <c r="J18" s="10"/>
      <c r="W18" s="5"/>
      <c r="X18" s="5"/>
    </row>
    <row r="19" spans="1:24" x14ac:dyDescent="0.2">
      <c r="A19" s="11"/>
      <c r="G19" s="129"/>
      <c r="H19" s="129"/>
      <c r="I19" s="10"/>
      <c r="J19" s="10"/>
      <c r="W19" s="5"/>
      <c r="X19" s="5"/>
    </row>
    <row r="20" spans="1:24" x14ac:dyDescent="0.2">
      <c r="A20" s="11"/>
      <c r="G20" s="129"/>
      <c r="H20" s="129"/>
      <c r="I20" s="10"/>
      <c r="J20" s="10"/>
      <c r="W20" s="5"/>
      <c r="X20" s="5"/>
    </row>
    <row r="21" spans="1:24" x14ac:dyDescent="0.2">
      <c r="A21" s="11"/>
      <c r="G21" s="129"/>
      <c r="H21" s="129"/>
      <c r="I21" s="10"/>
      <c r="J21" s="10"/>
      <c r="W21" s="5"/>
      <c r="X21" s="5"/>
    </row>
    <row r="22" spans="1:24" x14ac:dyDescent="0.2">
      <c r="A22" s="11"/>
      <c r="G22" s="130"/>
      <c r="H22" s="130"/>
      <c r="I22" s="10"/>
      <c r="J22" s="10"/>
      <c r="W22" s="5"/>
      <c r="X22" s="5"/>
    </row>
    <row r="23" spans="1:24" x14ac:dyDescent="0.2">
      <c r="A23" s="11"/>
      <c r="G23" s="130"/>
      <c r="H23" s="130"/>
      <c r="I23" s="10"/>
      <c r="J23" s="10"/>
      <c r="W23" s="5"/>
      <c r="X23" s="5"/>
    </row>
    <row r="24" spans="1:24" x14ac:dyDescent="0.2">
      <c r="A24" s="11"/>
      <c r="G24" s="130"/>
      <c r="H24" s="130"/>
      <c r="I24" s="10"/>
      <c r="J24" s="10"/>
      <c r="W24" s="5"/>
      <c r="X24" s="5"/>
    </row>
    <row r="25" spans="1:24" x14ac:dyDescent="0.2">
      <c r="A25" s="11"/>
      <c r="G25" s="130"/>
      <c r="H25" s="130"/>
      <c r="I25" s="10"/>
      <c r="J25" s="10"/>
      <c r="W25" s="5"/>
      <c r="X25" s="5"/>
    </row>
    <row r="26" spans="1:24" x14ac:dyDescent="0.2">
      <c r="A26" s="11"/>
      <c r="G26" s="130"/>
      <c r="H26" s="130"/>
      <c r="I26" s="10"/>
      <c r="J26" s="10"/>
      <c r="W26" s="5"/>
      <c r="X26" s="5"/>
    </row>
    <row r="27" spans="1:24" x14ac:dyDescent="0.2">
      <c r="A27" s="11"/>
      <c r="G27" s="130"/>
      <c r="H27" s="130"/>
      <c r="I27" s="10"/>
      <c r="J27" s="10"/>
      <c r="W27" s="5"/>
      <c r="X27" s="5"/>
    </row>
    <row r="28" spans="1:24" x14ac:dyDescent="0.2">
      <c r="A28" s="11"/>
      <c r="G28" s="130"/>
      <c r="H28" s="130"/>
      <c r="I28" s="10"/>
      <c r="J28" s="10"/>
      <c r="W28" s="5"/>
      <c r="X28" s="5"/>
    </row>
    <row r="29" spans="1:24" x14ac:dyDescent="0.2">
      <c r="A29" s="11"/>
      <c r="G29" s="130"/>
      <c r="H29" s="130"/>
      <c r="I29" s="10"/>
      <c r="J29" s="10"/>
      <c r="W29" s="5"/>
      <c r="X29" s="5"/>
    </row>
    <row r="30" spans="1:24" x14ac:dyDescent="0.2">
      <c r="A30" s="11"/>
      <c r="G30" s="130"/>
      <c r="H30" s="130"/>
      <c r="I30" s="10"/>
      <c r="J30" s="10"/>
      <c r="W30" s="5"/>
      <c r="X30" s="5"/>
    </row>
    <row r="31" spans="1:24" x14ac:dyDescent="0.2">
      <c r="A31" s="11"/>
      <c r="G31" s="130"/>
      <c r="H31" s="130"/>
      <c r="I31" s="10"/>
      <c r="J31" s="10"/>
      <c r="W31" s="5"/>
      <c r="X31" s="5"/>
    </row>
    <row r="32" spans="1:24" x14ac:dyDescent="0.2">
      <c r="A32" s="11"/>
      <c r="G32" s="130"/>
      <c r="H32" s="130"/>
      <c r="I32" s="10"/>
      <c r="J32" s="10"/>
      <c r="W32" s="5"/>
      <c r="X32" s="5"/>
    </row>
    <row r="33" spans="1:24" x14ac:dyDescent="0.2">
      <c r="A33" s="11"/>
      <c r="G33" s="130"/>
      <c r="H33" s="130"/>
      <c r="I33" s="10"/>
      <c r="J33" s="10"/>
      <c r="W33" s="5"/>
      <c r="X33" s="5"/>
    </row>
    <row r="34" spans="1:24" x14ac:dyDescent="0.2">
      <c r="A34" s="11"/>
      <c r="G34" s="130"/>
      <c r="H34" s="130"/>
      <c r="I34" s="10"/>
      <c r="J34" s="10"/>
      <c r="W34" s="5"/>
      <c r="X34" s="5"/>
    </row>
    <row r="35" spans="1:24" x14ac:dyDescent="0.2">
      <c r="A35" s="11"/>
      <c r="G35" s="130"/>
      <c r="H35" s="130"/>
      <c r="I35" s="10"/>
      <c r="J35" s="10"/>
      <c r="W35" s="5"/>
      <c r="X35" s="5"/>
    </row>
    <row r="36" spans="1:24" x14ac:dyDescent="0.2">
      <c r="A36" s="11"/>
      <c r="G36" s="130"/>
      <c r="H36" s="130"/>
      <c r="I36" s="10"/>
      <c r="J36" s="10"/>
      <c r="W36" s="5"/>
      <c r="X36" s="5"/>
    </row>
    <row r="37" spans="1:24" x14ac:dyDescent="0.2">
      <c r="A37" s="11"/>
      <c r="G37" s="130"/>
      <c r="H37" s="130"/>
      <c r="I37" s="10"/>
      <c r="J37" s="10"/>
      <c r="W37" s="5"/>
      <c r="X37" s="5"/>
    </row>
    <row r="38" spans="1:24" x14ac:dyDescent="0.2">
      <c r="A38" s="11"/>
      <c r="G38" s="130"/>
      <c r="H38" s="130"/>
      <c r="I38" s="10"/>
      <c r="J38" s="10"/>
      <c r="W38" s="5"/>
      <c r="X38" s="5"/>
    </row>
    <row r="39" spans="1:24" x14ac:dyDescent="0.2">
      <c r="A39" s="11"/>
      <c r="G39" s="130"/>
      <c r="H39" s="130"/>
      <c r="I39" s="10"/>
      <c r="J39" s="10"/>
      <c r="W39" s="5"/>
      <c r="X39" s="5"/>
    </row>
    <row r="40" spans="1:24" x14ac:dyDescent="0.2">
      <c r="A40" s="11"/>
      <c r="G40" s="130"/>
      <c r="H40" s="130"/>
      <c r="I40" s="10"/>
      <c r="J40" s="10"/>
      <c r="W40" s="5"/>
      <c r="X40" s="5"/>
    </row>
    <row r="41" spans="1:24" x14ac:dyDescent="0.2">
      <c r="A41" s="11"/>
      <c r="G41" s="130"/>
      <c r="H41" s="130"/>
      <c r="I41" s="10"/>
      <c r="J41" s="10"/>
      <c r="W41" s="5"/>
      <c r="X41" s="5"/>
    </row>
    <row r="42" spans="1:24" x14ac:dyDescent="0.2">
      <c r="A42" s="11"/>
      <c r="G42" s="130"/>
      <c r="H42" s="130"/>
      <c r="I42" s="10"/>
      <c r="J42" s="10"/>
      <c r="W42" s="5"/>
      <c r="X42" s="5"/>
    </row>
    <row r="43" spans="1:24" x14ac:dyDescent="0.2">
      <c r="A43" s="11"/>
      <c r="G43" s="130"/>
      <c r="H43" s="130"/>
      <c r="I43" s="10"/>
      <c r="J43" s="10"/>
      <c r="W43" s="5"/>
      <c r="X43" s="5"/>
    </row>
    <row r="44" spans="1:24" x14ac:dyDescent="0.2">
      <c r="A44" s="11"/>
      <c r="G44" s="130"/>
      <c r="H44" s="130"/>
      <c r="I44" s="10"/>
      <c r="J44" s="10"/>
      <c r="W44" s="5"/>
      <c r="X44" s="5"/>
    </row>
    <row r="45" spans="1:24" x14ac:dyDescent="0.2">
      <c r="A45" s="11"/>
      <c r="G45" s="130"/>
      <c r="H45" s="130"/>
      <c r="I45" s="10"/>
      <c r="J45" s="10"/>
      <c r="W45" s="5"/>
      <c r="X45" s="5"/>
    </row>
    <row r="46" spans="1:24" x14ac:dyDescent="0.2">
      <c r="A46" s="11"/>
      <c r="G46" s="130"/>
      <c r="H46" s="130"/>
      <c r="I46" s="10"/>
      <c r="J46" s="10"/>
      <c r="W46" s="5"/>
      <c r="X46" s="5"/>
    </row>
    <row r="47" spans="1:24" x14ac:dyDescent="0.2">
      <c r="A47" s="11"/>
      <c r="G47" s="130"/>
      <c r="H47" s="130"/>
      <c r="I47" s="10"/>
      <c r="J47" s="10"/>
      <c r="W47" s="5"/>
      <c r="X47" s="5"/>
    </row>
    <row r="48" spans="1:24" x14ac:dyDescent="0.2">
      <c r="A48" s="11"/>
      <c r="G48" s="130"/>
      <c r="H48" s="130"/>
      <c r="I48" s="10"/>
      <c r="J48" s="10"/>
      <c r="W48" s="5"/>
      <c r="X48" s="5"/>
    </row>
    <row r="49" spans="1:24" x14ac:dyDescent="0.2">
      <c r="A49" s="11"/>
      <c r="G49" s="130"/>
      <c r="H49" s="130"/>
      <c r="I49" s="10"/>
      <c r="J49" s="10"/>
      <c r="W49" s="5"/>
      <c r="X49" s="5"/>
    </row>
    <row r="50" spans="1:24" x14ac:dyDescent="0.2">
      <c r="A50" s="11"/>
      <c r="G50" s="130"/>
      <c r="H50" s="130"/>
      <c r="I50" s="10"/>
      <c r="J50" s="10"/>
      <c r="W50" s="5"/>
      <c r="X50" s="5"/>
    </row>
    <row r="51" spans="1:24" x14ac:dyDescent="0.2">
      <c r="A51" s="11"/>
      <c r="G51" s="130"/>
      <c r="H51" s="130"/>
      <c r="I51" s="10"/>
      <c r="J51" s="10"/>
      <c r="W51" s="5"/>
      <c r="X51" s="5"/>
    </row>
    <row r="52" spans="1:24" x14ac:dyDescent="0.2">
      <c r="A52" s="11"/>
      <c r="G52" s="130"/>
      <c r="H52" s="130"/>
      <c r="I52" s="10"/>
      <c r="J52" s="10"/>
      <c r="W52" s="5"/>
      <c r="X52" s="5"/>
    </row>
    <row r="53" spans="1:24" x14ac:dyDescent="0.2">
      <c r="A53" s="11"/>
      <c r="G53" s="130"/>
      <c r="H53" s="130"/>
      <c r="I53" s="10"/>
      <c r="J53" s="10"/>
      <c r="W53" s="5"/>
      <c r="X53" s="5"/>
    </row>
    <row r="54" spans="1:24" x14ac:dyDescent="0.2">
      <c r="A54" s="11"/>
      <c r="G54" s="130"/>
      <c r="H54" s="130"/>
      <c r="I54" s="10"/>
      <c r="J54" s="10"/>
      <c r="W54" s="5"/>
      <c r="X54" s="5"/>
    </row>
    <row r="55" spans="1:24" x14ac:dyDescent="0.2">
      <c r="A55" s="11"/>
      <c r="G55" s="130"/>
      <c r="H55" s="130"/>
      <c r="I55" s="10"/>
      <c r="J55" s="10"/>
      <c r="W55" s="5"/>
      <c r="X55" s="5"/>
    </row>
    <row r="56" spans="1:24" x14ac:dyDescent="0.2">
      <c r="A56" s="11"/>
      <c r="G56" s="130"/>
      <c r="H56" s="130"/>
      <c r="I56" s="10"/>
      <c r="J56" s="10"/>
      <c r="W56" s="5"/>
      <c r="X56" s="5"/>
    </row>
    <row r="57" spans="1:24" x14ac:dyDescent="0.2">
      <c r="A57" s="11"/>
      <c r="G57" s="130"/>
      <c r="H57" s="130"/>
      <c r="I57" s="10"/>
      <c r="J57" s="10"/>
      <c r="W57" s="5"/>
      <c r="X57" s="5"/>
    </row>
    <row r="58" spans="1:24" x14ac:dyDescent="0.2">
      <c r="A58" s="11"/>
      <c r="G58" s="130"/>
      <c r="H58" s="130"/>
      <c r="I58" s="10"/>
      <c r="J58" s="10"/>
      <c r="W58" s="5"/>
      <c r="X58" s="5"/>
    </row>
    <row r="59" spans="1:24" x14ac:dyDescent="0.2">
      <c r="A59" s="11"/>
      <c r="G59" s="130"/>
      <c r="H59" s="130"/>
      <c r="I59" s="10"/>
      <c r="J59" s="10"/>
      <c r="W59" s="5"/>
      <c r="X59" s="5"/>
    </row>
    <row r="60" spans="1:24" x14ac:dyDescent="0.2">
      <c r="A60" s="11"/>
      <c r="G60" s="130"/>
      <c r="H60" s="130"/>
      <c r="I60" s="10"/>
      <c r="J60" s="10"/>
      <c r="W60" s="5"/>
      <c r="X60" s="5"/>
    </row>
    <row r="61" spans="1:24" x14ac:dyDescent="0.2">
      <c r="A61" s="11"/>
      <c r="G61" s="130"/>
      <c r="H61" s="130"/>
      <c r="I61" s="10"/>
      <c r="J61" s="10"/>
      <c r="W61" s="5"/>
      <c r="X61" s="5"/>
    </row>
    <row r="62" spans="1:24" x14ac:dyDescent="0.2">
      <c r="A62" s="11"/>
      <c r="G62" s="130"/>
      <c r="H62" s="130"/>
      <c r="I62" s="10"/>
      <c r="J62" s="10"/>
      <c r="W62" s="5"/>
      <c r="X62" s="5"/>
    </row>
    <row r="63" spans="1:24" x14ac:dyDescent="0.2">
      <c r="A63" s="11"/>
      <c r="G63" s="130"/>
      <c r="H63" s="130"/>
      <c r="I63" s="10"/>
      <c r="J63" s="10"/>
      <c r="W63" s="5"/>
      <c r="X63" s="5"/>
    </row>
    <row r="64" spans="1:24" x14ac:dyDescent="0.2">
      <c r="A64" s="11"/>
      <c r="G64" s="130"/>
      <c r="H64" s="130"/>
      <c r="I64" s="10"/>
      <c r="J64" s="10"/>
    </row>
    <row r="65" spans="1:10" x14ac:dyDescent="0.2">
      <c r="A65" s="11"/>
      <c r="G65" s="130"/>
      <c r="H65" s="130"/>
      <c r="I65" s="10"/>
      <c r="J65" s="10"/>
    </row>
    <row r="66" spans="1:10" x14ac:dyDescent="0.2">
      <c r="A66" s="11"/>
      <c r="G66" s="130"/>
      <c r="H66" s="130"/>
      <c r="I66" s="10"/>
      <c r="J66" s="10"/>
    </row>
    <row r="67" spans="1:10" x14ac:dyDescent="0.2">
      <c r="A67" s="11"/>
      <c r="G67" s="130"/>
      <c r="H67" s="130"/>
      <c r="I67" s="10"/>
      <c r="J67" s="10"/>
    </row>
    <row r="68" spans="1:10" x14ac:dyDescent="0.2">
      <c r="A68" s="11"/>
      <c r="G68" s="130"/>
      <c r="H68" s="130"/>
      <c r="I68" s="10"/>
      <c r="J68" s="10"/>
    </row>
    <row r="69" spans="1:10" x14ac:dyDescent="0.2">
      <c r="A69" s="11"/>
      <c r="G69" s="130"/>
      <c r="H69" s="130"/>
      <c r="I69" s="10"/>
      <c r="J69" s="10"/>
    </row>
    <row r="70" spans="1:10" x14ac:dyDescent="0.2">
      <c r="A70" s="11"/>
      <c r="G70" s="130"/>
      <c r="H70" s="130"/>
      <c r="I70" s="10"/>
      <c r="J70" s="10"/>
    </row>
    <row r="71" spans="1:10" x14ac:dyDescent="0.2">
      <c r="A71" s="11"/>
      <c r="G71" s="130"/>
      <c r="H71" s="130"/>
      <c r="I71" s="10"/>
      <c r="J71" s="10"/>
    </row>
    <row r="72" spans="1:10" x14ac:dyDescent="0.2">
      <c r="A72" s="11"/>
      <c r="G72" s="130"/>
      <c r="H72" s="130"/>
      <c r="I72" s="10"/>
      <c r="J72" s="10"/>
    </row>
    <row r="73" spans="1:10" x14ac:dyDescent="0.2">
      <c r="A73" s="11"/>
      <c r="G73" s="130"/>
      <c r="H73" s="130"/>
      <c r="I73" s="10"/>
      <c r="J73" s="10"/>
    </row>
    <row r="74" spans="1:10" x14ac:dyDescent="0.2">
      <c r="A74" s="11"/>
      <c r="G74" s="130"/>
      <c r="H74" s="130"/>
      <c r="I74" s="10"/>
      <c r="J74" s="10"/>
    </row>
    <row r="75" spans="1:10" x14ac:dyDescent="0.2">
      <c r="A75" s="11"/>
      <c r="G75" s="130"/>
      <c r="H75" s="130"/>
      <c r="I75" s="10"/>
      <c r="J75" s="10"/>
    </row>
    <row r="76" spans="1:10" x14ac:dyDescent="0.2">
      <c r="A76" s="11"/>
      <c r="G76" s="130"/>
      <c r="H76" s="130"/>
      <c r="I76" s="10"/>
      <c r="J76" s="10"/>
    </row>
    <row r="77" spans="1:10" x14ac:dyDescent="0.2">
      <c r="A77" s="11"/>
      <c r="G77" s="130"/>
      <c r="H77" s="130"/>
      <c r="I77" s="10"/>
      <c r="J77" s="10"/>
    </row>
    <row r="78" spans="1:10" x14ac:dyDescent="0.2">
      <c r="A78" s="11"/>
      <c r="G78" s="130"/>
      <c r="H78" s="130"/>
      <c r="I78" s="10"/>
      <c r="J78" s="10"/>
    </row>
    <row r="79" spans="1:10" x14ac:dyDescent="0.2">
      <c r="A79" s="11"/>
      <c r="G79" s="130"/>
      <c r="H79" s="130"/>
      <c r="I79" s="10"/>
      <c r="J79" s="10"/>
    </row>
    <row r="80" spans="1:10" x14ac:dyDescent="0.2">
      <c r="A80" s="11"/>
      <c r="G80" s="130"/>
      <c r="H80" s="130"/>
      <c r="I80" s="10"/>
      <c r="J80" s="10"/>
    </row>
    <row r="81" spans="1:10" x14ac:dyDescent="0.2">
      <c r="A81" s="11"/>
      <c r="G81" s="130"/>
      <c r="H81" s="130"/>
      <c r="I81" s="10"/>
      <c r="J81" s="10"/>
    </row>
    <row r="82" spans="1:10" x14ac:dyDescent="0.2">
      <c r="A82" s="11"/>
      <c r="G82" s="130"/>
      <c r="H82" s="130"/>
      <c r="I82" s="10"/>
      <c r="J82" s="10"/>
    </row>
    <row r="83" spans="1:10" x14ac:dyDescent="0.2">
      <c r="A83" s="11"/>
      <c r="G83" s="130"/>
      <c r="H83" s="130"/>
      <c r="I83" s="10"/>
      <c r="J83" s="10"/>
    </row>
    <row r="84" spans="1:10" x14ac:dyDescent="0.2">
      <c r="A84" s="11"/>
      <c r="G84" s="130"/>
      <c r="H84" s="130"/>
      <c r="I84" s="10"/>
      <c r="J84" s="10"/>
    </row>
    <row r="85" spans="1:10" x14ac:dyDescent="0.2">
      <c r="A85" s="11"/>
      <c r="G85" s="130"/>
      <c r="H85" s="130"/>
      <c r="I85" s="10"/>
      <c r="J85" s="10"/>
    </row>
    <row r="86" spans="1:10" x14ac:dyDescent="0.2">
      <c r="A86" s="11"/>
      <c r="G86" s="130"/>
      <c r="H86" s="130"/>
      <c r="I86" s="10"/>
      <c r="J86" s="10"/>
    </row>
    <row r="87" spans="1:10" x14ac:dyDescent="0.2">
      <c r="A87" s="11"/>
      <c r="G87" s="130"/>
      <c r="H87" s="130"/>
      <c r="I87" s="10"/>
      <c r="J87" s="10"/>
    </row>
    <row r="88" spans="1:10" x14ac:dyDescent="0.2">
      <c r="A88" s="11"/>
      <c r="G88" s="130"/>
      <c r="H88" s="130"/>
      <c r="I88" s="10"/>
      <c r="J88" s="10"/>
    </row>
    <row r="89" spans="1:10" x14ac:dyDescent="0.2">
      <c r="A89" s="11"/>
      <c r="G89" s="130"/>
      <c r="H89" s="130"/>
      <c r="I89" s="10"/>
      <c r="J89" s="10"/>
    </row>
    <row r="90" spans="1:10" x14ac:dyDescent="0.2">
      <c r="A90" s="11"/>
      <c r="G90" s="130"/>
      <c r="H90" s="130"/>
      <c r="I90" s="10"/>
      <c r="J90" s="10"/>
    </row>
    <row r="91" spans="1:10" x14ac:dyDescent="0.2">
      <c r="A91" s="11"/>
      <c r="G91" s="130"/>
      <c r="H91" s="130"/>
      <c r="I91" s="10"/>
      <c r="J91" s="10"/>
    </row>
    <row r="92" spans="1:10" x14ac:dyDescent="0.2">
      <c r="A92" s="11"/>
      <c r="G92" s="130"/>
      <c r="H92" s="130"/>
      <c r="I92" s="10"/>
      <c r="J92" s="10"/>
    </row>
    <row r="93" spans="1:10" x14ac:dyDescent="0.2">
      <c r="A93" s="11"/>
      <c r="G93" s="130"/>
      <c r="H93" s="130"/>
      <c r="I93" s="10"/>
      <c r="J93" s="10"/>
    </row>
    <row r="94" spans="1:10" x14ac:dyDescent="0.2">
      <c r="A94" s="11"/>
      <c r="G94" s="130"/>
      <c r="H94" s="130"/>
      <c r="I94" s="10"/>
      <c r="J94" s="10"/>
    </row>
    <row r="95" spans="1:10" x14ac:dyDescent="0.2">
      <c r="A95" s="11"/>
      <c r="G95" s="130"/>
      <c r="H95" s="130"/>
      <c r="I95" s="10"/>
      <c r="J95" s="10"/>
    </row>
    <row r="96" spans="1:10" x14ac:dyDescent="0.2">
      <c r="A96" s="11"/>
      <c r="G96" s="130"/>
      <c r="H96" s="130"/>
      <c r="I96" s="10"/>
      <c r="J96" s="10"/>
    </row>
    <row r="97" spans="1:10" x14ac:dyDescent="0.2">
      <c r="A97" s="11"/>
      <c r="G97" s="130"/>
      <c r="H97" s="130"/>
      <c r="I97" s="10"/>
      <c r="J97" s="10"/>
    </row>
    <row r="98" spans="1:10" x14ac:dyDescent="0.2">
      <c r="A98" s="11"/>
      <c r="G98" s="130"/>
      <c r="H98" s="130"/>
      <c r="I98" s="10"/>
      <c r="J98" s="10"/>
    </row>
    <row r="99" spans="1:10" x14ac:dyDescent="0.2">
      <c r="A99" s="11"/>
      <c r="G99" s="130"/>
      <c r="H99" s="130"/>
      <c r="I99" s="10"/>
      <c r="J99" s="10"/>
    </row>
    <row r="100" spans="1:10" x14ac:dyDescent="0.2">
      <c r="A100" s="11"/>
      <c r="G100" s="130"/>
      <c r="H100" s="130"/>
      <c r="I100" s="10"/>
      <c r="J100" s="10"/>
    </row>
    <row r="101" spans="1:10" x14ac:dyDescent="0.2">
      <c r="A101" s="11"/>
      <c r="G101" s="130"/>
      <c r="H101" s="130"/>
      <c r="I101" s="10"/>
      <c r="J101" s="10"/>
    </row>
    <row r="102" spans="1:10" x14ac:dyDescent="0.2">
      <c r="A102" s="11"/>
      <c r="G102" s="130"/>
      <c r="H102" s="130"/>
      <c r="I102" s="10"/>
      <c r="J102" s="10"/>
    </row>
    <row r="103" spans="1:10" x14ac:dyDescent="0.2">
      <c r="A103" s="11"/>
      <c r="G103" s="130"/>
      <c r="H103" s="130"/>
      <c r="I103" s="10"/>
      <c r="J103" s="10"/>
    </row>
    <row r="104" spans="1:10" x14ac:dyDescent="0.2">
      <c r="A104" s="11"/>
      <c r="G104" s="130"/>
      <c r="H104" s="130"/>
      <c r="I104" s="10"/>
      <c r="J104" s="10"/>
    </row>
    <row r="105" spans="1:10" x14ac:dyDescent="0.2">
      <c r="A105" s="11"/>
      <c r="G105" s="130"/>
      <c r="H105" s="130"/>
      <c r="I105" s="10"/>
      <c r="J105" s="10"/>
    </row>
    <row r="106" spans="1:10" x14ac:dyDescent="0.2">
      <c r="A106" s="11"/>
      <c r="G106" s="130"/>
      <c r="H106" s="130"/>
      <c r="I106" s="10"/>
      <c r="J106" s="10"/>
    </row>
    <row r="107" spans="1:10" x14ac:dyDescent="0.2">
      <c r="A107" s="11"/>
      <c r="G107" s="130"/>
      <c r="H107" s="130"/>
      <c r="I107" s="10"/>
      <c r="J107" s="10"/>
    </row>
    <row r="108" spans="1:10" x14ac:dyDescent="0.2">
      <c r="A108" s="11"/>
      <c r="G108" s="130"/>
      <c r="H108" s="130"/>
      <c r="I108" s="10"/>
      <c r="J108" s="10"/>
    </row>
    <row r="109" spans="1:10" x14ac:dyDescent="0.2">
      <c r="A109" s="11"/>
      <c r="G109" s="130"/>
      <c r="H109" s="130"/>
      <c r="I109" s="10"/>
      <c r="J109" s="10"/>
    </row>
    <row r="110" spans="1:10" x14ac:dyDescent="0.2">
      <c r="A110" s="11"/>
      <c r="G110" s="130"/>
      <c r="H110" s="130"/>
      <c r="I110" s="10"/>
      <c r="J110" s="10"/>
    </row>
    <row r="111" spans="1:10" x14ac:dyDescent="0.2">
      <c r="A111" s="11"/>
      <c r="G111" s="130"/>
      <c r="H111" s="130"/>
      <c r="I111" s="10"/>
      <c r="J111" s="10"/>
    </row>
    <row r="112" spans="1:10" x14ac:dyDescent="0.2">
      <c r="A112" s="11"/>
      <c r="G112" s="130"/>
      <c r="H112" s="130"/>
      <c r="I112" s="10"/>
      <c r="J112" s="10"/>
    </row>
    <row r="113" spans="1:10" x14ac:dyDescent="0.2">
      <c r="A113" s="11"/>
      <c r="G113" s="130"/>
      <c r="H113" s="130"/>
      <c r="I113" s="10"/>
      <c r="J113" s="10"/>
    </row>
    <row r="114" spans="1:10" x14ac:dyDescent="0.2">
      <c r="A114" s="11"/>
      <c r="G114" s="130"/>
      <c r="H114" s="130"/>
      <c r="I114" s="10"/>
      <c r="J114" s="10"/>
    </row>
    <row r="115" spans="1:10" x14ac:dyDescent="0.2">
      <c r="A115" s="11"/>
      <c r="G115" s="130"/>
      <c r="H115" s="130"/>
      <c r="I115" s="10"/>
      <c r="J115" s="10"/>
    </row>
    <row r="116" spans="1:10" x14ac:dyDescent="0.2">
      <c r="A116" s="11"/>
      <c r="G116" s="130"/>
      <c r="H116" s="130"/>
      <c r="I116" s="10"/>
      <c r="J116" s="10"/>
    </row>
    <row r="117" spans="1:10" x14ac:dyDescent="0.2">
      <c r="A117" s="11"/>
      <c r="G117" s="130"/>
      <c r="H117" s="130"/>
      <c r="I117" s="10"/>
      <c r="J117" s="10"/>
    </row>
    <row r="118" spans="1:10" x14ac:dyDescent="0.2">
      <c r="A118" s="11"/>
      <c r="G118" s="130"/>
      <c r="H118" s="130"/>
      <c r="I118" s="10"/>
      <c r="J118" s="10"/>
    </row>
    <row r="119" spans="1:10" x14ac:dyDescent="0.2">
      <c r="A119" s="11"/>
      <c r="G119" s="130"/>
      <c r="H119" s="130"/>
      <c r="I119" s="10"/>
      <c r="J119" s="10"/>
    </row>
    <row r="120" spans="1:10" x14ac:dyDescent="0.2">
      <c r="A120" s="11"/>
      <c r="G120" s="130"/>
      <c r="H120" s="130"/>
      <c r="I120" s="10"/>
      <c r="J120" s="10"/>
    </row>
    <row r="121" spans="1:10" x14ac:dyDescent="0.2">
      <c r="A121" s="11"/>
      <c r="G121" s="130"/>
      <c r="H121" s="130"/>
      <c r="I121" s="10"/>
      <c r="J121" s="10"/>
    </row>
    <row r="122" spans="1:10" x14ac:dyDescent="0.2">
      <c r="A122" s="11"/>
      <c r="G122" s="130"/>
      <c r="H122" s="130"/>
      <c r="I122" s="10"/>
      <c r="J122" s="10"/>
    </row>
    <row r="123" spans="1:10" x14ac:dyDescent="0.2">
      <c r="A123" s="11"/>
      <c r="G123" s="130"/>
      <c r="H123" s="130"/>
      <c r="I123" s="10"/>
      <c r="J123" s="10"/>
    </row>
    <row r="124" spans="1:10" x14ac:dyDescent="0.2">
      <c r="A124" s="11"/>
      <c r="G124" s="130"/>
      <c r="H124" s="130"/>
      <c r="I124" s="10"/>
      <c r="J124" s="10"/>
    </row>
    <row r="125" spans="1:10" x14ac:dyDescent="0.2">
      <c r="A125" s="11"/>
      <c r="G125" s="130"/>
      <c r="H125" s="130"/>
      <c r="I125" s="10"/>
      <c r="J125" s="10"/>
    </row>
    <row r="126" spans="1:10" x14ac:dyDescent="0.2">
      <c r="A126" s="11"/>
      <c r="G126" s="130"/>
      <c r="H126" s="130"/>
      <c r="I126" s="10"/>
      <c r="J126" s="10"/>
    </row>
    <row r="127" spans="1:10" x14ac:dyDescent="0.2">
      <c r="A127" s="11"/>
      <c r="G127" s="130"/>
      <c r="H127" s="130"/>
      <c r="I127" s="10"/>
      <c r="J127" s="10"/>
    </row>
    <row r="128" spans="1:10" x14ac:dyDescent="0.2">
      <c r="A128" s="11"/>
      <c r="G128" s="130"/>
      <c r="H128" s="130"/>
      <c r="I128" s="10"/>
      <c r="J128" s="10"/>
    </row>
    <row r="129" spans="1:10" x14ac:dyDescent="0.2">
      <c r="A129" s="11"/>
      <c r="G129" s="130"/>
      <c r="H129" s="130"/>
      <c r="I129" s="10"/>
      <c r="J129" s="10"/>
    </row>
    <row r="130" spans="1:10" x14ac:dyDescent="0.2">
      <c r="A130" s="11"/>
      <c r="G130" s="130"/>
      <c r="H130" s="130"/>
      <c r="I130" s="10"/>
      <c r="J130" s="10"/>
    </row>
    <row r="131" spans="1:10" x14ac:dyDescent="0.2">
      <c r="A131" s="11"/>
      <c r="G131" s="130"/>
      <c r="H131" s="130"/>
      <c r="I131" s="10"/>
      <c r="J131" s="10"/>
    </row>
    <row r="132" spans="1:10" x14ac:dyDescent="0.2">
      <c r="A132" s="11"/>
      <c r="G132" s="130"/>
      <c r="H132" s="130"/>
      <c r="I132" s="10"/>
      <c r="J132" s="10"/>
    </row>
    <row r="133" spans="1:10" x14ac:dyDescent="0.2">
      <c r="A133" s="11"/>
      <c r="G133" s="130"/>
      <c r="H133" s="130"/>
      <c r="I133" s="10"/>
      <c r="J133" s="10"/>
    </row>
    <row r="134" spans="1:10" x14ac:dyDescent="0.2">
      <c r="A134" s="11"/>
      <c r="G134" s="130"/>
      <c r="H134" s="130"/>
      <c r="I134" s="10"/>
      <c r="J134" s="10"/>
    </row>
    <row r="135" spans="1:10" x14ac:dyDescent="0.2">
      <c r="A135" s="11"/>
      <c r="G135" s="130"/>
      <c r="H135" s="130"/>
      <c r="I135" s="10"/>
      <c r="J135" s="10"/>
    </row>
    <row r="136" spans="1:10" x14ac:dyDescent="0.2">
      <c r="A136" s="11"/>
      <c r="G136" s="130"/>
      <c r="H136" s="130"/>
      <c r="I136" s="10"/>
      <c r="J136" s="10"/>
    </row>
    <row r="137" spans="1:10" x14ac:dyDescent="0.2">
      <c r="A137" s="11"/>
      <c r="G137" s="130"/>
      <c r="H137" s="130"/>
      <c r="I137" s="10"/>
      <c r="J137" s="10"/>
    </row>
    <row r="138" spans="1:10" x14ac:dyDescent="0.2">
      <c r="A138" s="11"/>
      <c r="G138" s="130"/>
      <c r="H138" s="130"/>
      <c r="I138" s="10"/>
      <c r="J138" s="10"/>
    </row>
    <row r="139" spans="1:10" x14ac:dyDescent="0.2">
      <c r="A139" s="11"/>
      <c r="G139" s="130"/>
      <c r="H139" s="130"/>
      <c r="I139" s="10"/>
      <c r="J139" s="10"/>
    </row>
    <row r="140" spans="1:10" x14ac:dyDescent="0.2">
      <c r="A140" s="11"/>
      <c r="G140" s="130"/>
      <c r="H140" s="130"/>
      <c r="I140" s="10"/>
      <c r="J140" s="10"/>
    </row>
    <row r="141" spans="1:10" x14ac:dyDescent="0.2">
      <c r="A141" s="11"/>
      <c r="G141" s="130"/>
      <c r="H141" s="130"/>
      <c r="I141" s="10"/>
      <c r="J141" s="10"/>
    </row>
    <row r="142" spans="1:10" x14ac:dyDescent="0.2">
      <c r="A142" s="11"/>
      <c r="G142" s="130"/>
      <c r="H142" s="130"/>
      <c r="I142" s="10"/>
      <c r="J142" s="10"/>
    </row>
    <row r="143" spans="1:10" x14ac:dyDescent="0.2">
      <c r="A143" s="11"/>
      <c r="G143" s="130"/>
      <c r="H143" s="130"/>
      <c r="I143" s="10"/>
      <c r="J143" s="10"/>
    </row>
    <row r="144" spans="1:10" x14ac:dyDescent="0.2">
      <c r="A144" s="11"/>
      <c r="G144" s="130"/>
      <c r="H144" s="130"/>
      <c r="I144" s="10"/>
      <c r="J144" s="10"/>
    </row>
    <row r="145" spans="1:10" x14ac:dyDescent="0.2">
      <c r="A145" s="11"/>
      <c r="G145" s="130"/>
      <c r="H145" s="130"/>
      <c r="I145" s="10"/>
      <c r="J145" s="10"/>
    </row>
    <row r="146" spans="1:10" x14ac:dyDescent="0.2">
      <c r="A146" s="11"/>
      <c r="G146" s="130"/>
      <c r="H146" s="130"/>
      <c r="I146" s="10"/>
      <c r="J146" s="10"/>
    </row>
    <row r="147" spans="1:10" x14ac:dyDescent="0.2">
      <c r="A147" s="11"/>
      <c r="G147" s="130"/>
      <c r="H147" s="130"/>
      <c r="I147" s="10"/>
      <c r="J147" s="10"/>
    </row>
    <row r="148" spans="1:10" x14ac:dyDescent="0.2">
      <c r="A148" s="11"/>
      <c r="G148" s="130"/>
      <c r="H148" s="130"/>
      <c r="I148" s="10"/>
      <c r="J148" s="10"/>
    </row>
    <row r="149" spans="1:10" x14ac:dyDescent="0.2">
      <c r="A149" s="11"/>
      <c r="G149" s="130"/>
      <c r="H149" s="130"/>
      <c r="I149" s="10"/>
      <c r="J149" s="10"/>
    </row>
    <row r="150" spans="1:10" x14ac:dyDescent="0.2">
      <c r="A150" s="11"/>
      <c r="G150" s="130"/>
      <c r="H150" s="130"/>
      <c r="I150" s="10"/>
      <c r="J150" s="10"/>
    </row>
    <row r="151" spans="1:10" x14ac:dyDescent="0.2">
      <c r="A151" s="11"/>
      <c r="G151" s="130"/>
      <c r="H151" s="130"/>
      <c r="I151" s="10"/>
      <c r="J151" s="10"/>
    </row>
    <row r="152" spans="1:10" x14ac:dyDescent="0.2">
      <c r="A152" s="11"/>
      <c r="G152" s="130"/>
      <c r="H152" s="130"/>
      <c r="I152" s="10"/>
      <c r="J152" s="10"/>
    </row>
    <row r="153" spans="1:10" x14ac:dyDescent="0.2">
      <c r="A153" s="11"/>
      <c r="G153" s="130"/>
      <c r="H153" s="130"/>
      <c r="I153" s="10"/>
      <c r="J153" s="10"/>
    </row>
    <row r="154" spans="1:10" x14ac:dyDescent="0.2">
      <c r="A154" s="11"/>
      <c r="G154" s="130"/>
      <c r="H154" s="130"/>
      <c r="I154" s="10"/>
      <c r="J154" s="10"/>
    </row>
    <row r="155" spans="1:10" x14ac:dyDescent="0.2">
      <c r="A155" s="11"/>
      <c r="G155" s="130"/>
      <c r="H155" s="130"/>
      <c r="I155" s="10"/>
      <c r="J155" s="10"/>
    </row>
    <row r="156" spans="1:10" x14ac:dyDescent="0.2">
      <c r="A156" s="11"/>
      <c r="G156" s="130"/>
      <c r="H156" s="130"/>
      <c r="I156" s="10"/>
      <c r="J156" s="10"/>
    </row>
    <row r="157" spans="1:10" x14ac:dyDescent="0.2">
      <c r="A157" s="11"/>
      <c r="G157" s="130"/>
      <c r="H157" s="130"/>
      <c r="I157" s="10"/>
      <c r="J157" s="10"/>
    </row>
    <row r="158" spans="1:10" x14ac:dyDescent="0.2">
      <c r="A158" s="11"/>
      <c r="G158" s="130"/>
      <c r="H158" s="130"/>
      <c r="I158" s="10"/>
      <c r="J158" s="10"/>
    </row>
    <row r="159" spans="1:10" x14ac:dyDescent="0.2">
      <c r="A159" s="11"/>
      <c r="G159" s="130"/>
      <c r="H159" s="130"/>
      <c r="I159" s="10"/>
      <c r="J159" s="10"/>
    </row>
    <row r="160" spans="1:10" x14ac:dyDescent="0.2">
      <c r="A160" s="11"/>
      <c r="G160" s="130"/>
      <c r="H160" s="130"/>
      <c r="I160" s="10"/>
      <c r="J160" s="10"/>
    </row>
    <row r="161" spans="1:10" x14ac:dyDescent="0.2">
      <c r="A161" s="11"/>
      <c r="G161" s="130"/>
      <c r="H161" s="130"/>
      <c r="I161" s="10"/>
      <c r="J161" s="10"/>
    </row>
    <row r="162" spans="1:10" x14ac:dyDescent="0.2">
      <c r="A162" s="11"/>
      <c r="G162" s="130"/>
      <c r="H162" s="130"/>
      <c r="I162" s="10"/>
      <c r="J162" s="10"/>
    </row>
    <row r="163" spans="1:10" x14ac:dyDescent="0.2">
      <c r="A163" s="11"/>
      <c r="G163" s="130"/>
      <c r="H163" s="130"/>
      <c r="I163" s="10"/>
      <c r="J163" s="10"/>
    </row>
    <row r="164" spans="1:10" x14ac:dyDescent="0.2">
      <c r="A164" s="11"/>
      <c r="G164" s="130"/>
      <c r="H164" s="130"/>
      <c r="I164" s="10"/>
      <c r="J164" s="10"/>
    </row>
    <row r="165" spans="1:10" x14ac:dyDescent="0.2">
      <c r="A165" s="11"/>
      <c r="G165" s="130"/>
      <c r="H165" s="130"/>
      <c r="I165" s="10"/>
      <c r="J165" s="10"/>
    </row>
    <row r="166" spans="1:10" x14ac:dyDescent="0.2">
      <c r="A166" s="11"/>
      <c r="G166" s="130"/>
      <c r="H166" s="130"/>
      <c r="I166" s="10"/>
      <c r="J166" s="10"/>
    </row>
    <row r="167" spans="1:10" x14ac:dyDescent="0.2">
      <c r="A167" s="11"/>
      <c r="G167" s="130"/>
      <c r="H167" s="130"/>
      <c r="I167" s="10"/>
      <c r="J167" s="10"/>
    </row>
    <row r="168" spans="1:10" x14ac:dyDescent="0.2">
      <c r="A168" s="11"/>
      <c r="G168" s="130"/>
      <c r="H168" s="130"/>
      <c r="I168" s="10"/>
      <c r="J168" s="10"/>
    </row>
    <row r="169" spans="1:10" x14ac:dyDescent="0.2">
      <c r="A169" s="11"/>
      <c r="G169" s="130"/>
      <c r="H169" s="130"/>
      <c r="I169" s="10"/>
      <c r="J169" s="10"/>
    </row>
    <row r="170" spans="1:10" x14ac:dyDescent="0.2">
      <c r="A170" s="11"/>
      <c r="G170" s="130"/>
      <c r="H170" s="130"/>
      <c r="I170" s="10"/>
      <c r="J170" s="10"/>
    </row>
    <row r="171" spans="1:10" x14ac:dyDescent="0.2">
      <c r="A171" s="11"/>
      <c r="G171" s="130"/>
      <c r="H171" s="130"/>
      <c r="I171" s="10"/>
      <c r="J171" s="10"/>
    </row>
    <row r="172" spans="1:10" x14ac:dyDescent="0.2">
      <c r="A172" s="11"/>
      <c r="G172" s="130"/>
      <c r="H172" s="130"/>
      <c r="I172" s="10"/>
      <c r="J172" s="10"/>
    </row>
    <row r="173" spans="1:10" x14ac:dyDescent="0.2">
      <c r="A173" s="11"/>
      <c r="G173" s="130"/>
      <c r="H173" s="130"/>
      <c r="I173" s="10"/>
      <c r="J173" s="10"/>
    </row>
    <row r="174" spans="1:10" x14ac:dyDescent="0.2">
      <c r="A174" s="11"/>
      <c r="G174" s="130"/>
      <c r="H174" s="130"/>
      <c r="I174" s="10"/>
      <c r="J174" s="10"/>
    </row>
    <row r="175" spans="1:10" x14ac:dyDescent="0.2">
      <c r="A175" s="11"/>
      <c r="G175" s="130"/>
      <c r="H175" s="130"/>
      <c r="I175" s="10"/>
      <c r="J175" s="10"/>
    </row>
    <row r="176" spans="1:10" x14ac:dyDescent="0.2">
      <c r="A176" s="11"/>
      <c r="G176" s="130"/>
      <c r="H176" s="130"/>
      <c r="I176" s="10"/>
      <c r="J176" s="10"/>
    </row>
    <row r="177" spans="1:10" x14ac:dyDescent="0.2">
      <c r="A177" s="11"/>
      <c r="G177" s="130"/>
      <c r="H177" s="130"/>
      <c r="I177" s="10"/>
      <c r="J177" s="10"/>
    </row>
    <row r="178" spans="1:10" x14ac:dyDescent="0.2">
      <c r="A178" s="11"/>
      <c r="G178" s="130"/>
      <c r="H178" s="130"/>
      <c r="I178" s="10"/>
      <c r="J178" s="10"/>
    </row>
    <row r="179" spans="1:10" x14ac:dyDescent="0.2">
      <c r="A179" s="11"/>
      <c r="G179" s="130"/>
      <c r="H179" s="130"/>
      <c r="I179" s="10"/>
      <c r="J179" s="10"/>
    </row>
    <row r="180" spans="1:10" x14ac:dyDescent="0.2">
      <c r="A180" s="11"/>
      <c r="G180" s="130"/>
      <c r="H180" s="130"/>
      <c r="I180" s="10"/>
      <c r="J180" s="10"/>
    </row>
    <row r="181" spans="1:10" x14ac:dyDescent="0.2">
      <c r="A181" s="11"/>
      <c r="G181" s="130"/>
      <c r="H181" s="130"/>
      <c r="I181" s="10"/>
      <c r="J181" s="10"/>
    </row>
    <row r="182" spans="1:10" x14ac:dyDescent="0.2">
      <c r="A182" s="11"/>
      <c r="G182" s="130"/>
      <c r="H182" s="130"/>
      <c r="I182" s="10"/>
      <c r="J182" s="10"/>
    </row>
    <row r="183" spans="1:10" x14ac:dyDescent="0.2">
      <c r="A183" s="11"/>
      <c r="G183" s="130"/>
      <c r="H183" s="130"/>
      <c r="I183" s="10"/>
      <c r="J183" s="10"/>
    </row>
    <row r="184" spans="1:10" x14ac:dyDescent="0.2">
      <c r="A184" s="11"/>
      <c r="G184" s="130"/>
      <c r="H184" s="130"/>
      <c r="I184" s="10"/>
      <c r="J184" s="10"/>
    </row>
    <row r="185" spans="1:10" x14ac:dyDescent="0.2">
      <c r="A185" s="11"/>
      <c r="G185" s="130"/>
      <c r="H185" s="130"/>
      <c r="I185" s="10"/>
      <c r="J185" s="10"/>
    </row>
    <row r="186" spans="1:10" x14ac:dyDescent="0.2">
      <c r="A186" s="11"/>
      <c r="G186" s="130"/>
      <c r="H186" s="130"/>
      <c r="I186" s="10"/>
      <c r="J186" s="10"/>
    </row>
    <row r="187" spans="1:10" x14ac:dyDescent="0.2">
      <c r="A187" s="11"/>
      <c r="G187" s="130"/>
      <c r="H187" s="130"/>
      <c r="I187" s="10"/>
      <c r="J187" s="10"/>
    </row>
    <row r="188" spans="1:10" x14ac:dyDescent="0.2">
      <c r="A188" s="11"/>
      <c r="G188" s="130"/>
      <c r="H188" s="130"/>
      <c r="I188" s="10"/>
      <c r="J188" s="10"/>
    </row>
    <row r="189" spans="1:10" x14ac:dyDescent="0.2">
      <c r="A189" s="11"/>
      <c r="G189" s="130"/>
      <c r="H189" s="130"/>
      <c r="I189" s="10"/>
      <c r="J189" s="10"/>
    </row>
    <row r="190" spans="1:10" x14ac:dyDescent="0.2">
      <c r="A190" s="11"/>
      <c r="G190" s="130"/>
      <c r="H190" s="130"/>
      <c r="I190" s="10"/>
      <c r="J190" s="10"/>
    </row>
    <row r="191" spans="1:10" x14ac:dyDescent="0.2">
      <c r="A191" s="11"/>
      <c r="G191" s="130"/>
      <c r="H191" s="130"/>
      <c r="I191" s="10"/>
      <c r="J191" s="10"/>
    </row>
    <row r="192" spans="1:10" x14ac:dyDescent="0.2">
      <c r="A192" s="11"/>
      <c r="G192" s="130"/>
      <c r="H192" s="130"/>
      <c r="I192" s="10"/>
      <c r="J192" s="10"/>
    </row>
    <row r="193" spans="1:10" x14ac:dyDescent="0.2">
      <c r="A193" s="11"/>
      <c r="G193" s="130"/>
      <c r="H193" s="130"/>
      <c r="I193" s="10"/>
      <c r="J193" s="10"/>
    </row>
    <row r="194" spans="1:10" x14ac:dyDescent="0.2">
      <c r="A194" s="11"/>
      <c r="G194" s="130"/>
      <c r="H194" s="130"/>
      <c r="I194" s="10"/>
      <c r="J194" s="10"/>
    </row>
    <row r="195" spans="1:10" x14ac:dyDescent="0.2">
      <c r="A195" s="11"/>
      <c r="G195" s="130"/>
      <c r="H195" s="130"/>
      <c r="I195" s="10"/>
      <c r="J195" s="10"/>
    </row>
    <row r="196" spans="1:10" x14ac:dyDescent="0.2">
      <c r="A196" s="11"/>
      <c r="G196" s="130"/>
      <c r="H196" s="130"/>
      <c r="I196" s="10"/>
      <c r="J196" s="10"/>
    </row>
    <row r="197" spans="1:10" x14ac:dyDescent="0.2">
      <c r="A197" s="11"/>
      <c r="G197" s="130"/>
      <c r="H197" s="130"/>
      <c r="I197" s="10"/>
      <c r="J197" s="10"/>
    </row>
    <row r="198" spans="1:10" x14ac:dyDescent="0.2">
      <c r="A198" s="11"/>
      <c r="G198" s="130"/>
      <c r="H198" s="130"/>
      <c r="I198" s="10"/>
      <c r="J198" s="10"/>
    </row>
    <row r="199" spans="1:10" x14ac:dyDescent="0.2">
      <c r="A199" s="11"/>
      <c r="G199" s="130"/>
      <c r="H199" s="130"/>
      <c r="I199" s="10"/>
      <c r="J199" s="10"/>
    </row>
    <row r="200" spans="1:10" x14ac:dyDescent="0.2">
      <c r="A200" s="11"/>
      <c r="G200" s="130"/>
      <c r="H200" s="130"/>
      <c r="I200" s="10"/>
      <c r="J200" s="10"/>
    </row>
    <row r="201" spans="1:10" x14ac:dyDescent="0.2">
      <c r="A201" s="11"/>
      <c r="G201" s="130"/>
      <c r="H201" s="130"/>
      <c r="I201" s="10"/>
      <c r="J201" s="10"/>
    </row>
    <row r="202" spans="1:10" x14ac:dyDescent="0.2">
      <c r="A202" s="11"/>
      <c r="G202" s="130"/>
      <c r="H202" s="130"/>
      <c r="I202" s="10"/>
      <c r="J202" s="10"/>
    </row>
    <row r="203" spans="1:10" x14ac:dyDescent="0.2">
      <c r="A203" s="11"/>
      <c r="G203" s="130"/>
      <c r="H203" s="130"/>
      <c r="I203" s="10"/>
      <c r="J203" s="10"/>
    </row>
    <row r="204" spans="1:10" x14ac:dyDescent="0.2">
      <c r="A204" s="11"/>
      <c r="G204" s="130"/>
      <c r="H204" s="130"/>
      <c r="I204" s="10"/>
      <c r="J204" s="10"/>
    </row>
    <row r="205" spans="1:10" x14ac:dyDescent="0.2">
      <c r="A205" s="11"/>
      <c r="G205" s="130"/>
      <c r="H205" s="130"/>
      <c r="I205" s="10"/>
      <c r="J205" s="10"/>
    </row>
    <row r="206" spans="1:10" x14ac:dyDescent="0.2">
      <c r="A206" s="11"/>
      <c r="G206" s="130"/>
      <c r="H206" s="130"/>
      <c r="I206" s="10"/>
      <c r="J206" s="10"/>
    </row>
    <row r="207" spans="1:10" x14ac:dyDescent="0.2">
      <c r="A207" s="11"/>
      <c r="G207" s="130"/>
      <c r="H207" s="130"/>
      <c r="I207" s="10"/>
      <c r="J207" s="10"/>
    </row>
    <row r="208" spans="1:10" x14ac:dyDescent="0.2">
      <c r="A208" s="11"/>
      <c r="G208" s="130"/>
      <c r="H208" s="130"/>
      <c r="I208" s="10"/>
      <c r="J208" s="10"/>
    </row>
    <row r="209" spans="1:10" x14ac:dyDescent="0.2">
      <c r="A209" s="11"/>
      <c r="G209" s="130"/>
      <c r="H209" s="130"/>
      <c r="I209" s="10"/>
      <c r="J209" s="10"/>
    </row>
    <row r="210" spans="1:10" x14ac:dyDescent="0.2">
      <c r="A210" s="11"/>
      <c r="G210" s="130"/>
      <c r="H210" s="130"/>
      <c r="I210" s="10"/>
      <c r="J210" s="10"/>
    </row>
    <row r="211" spans="1:10" x14ac:dyDescent="0.2">
      <c r="A211" s="11"/>
      <c r="G211" s="130"/>
      <c r="H211" s="130"/>
      <c r="I211" s="10"/>
      <c r="J211" s="10"/>
    </row>
    <row r="212" spans="1:10" x14ac:dyDescent="0.2">
      <c r="A212" s="11"/>
      <c r="G212" s="130"/>
      <c r="H212" s="130"/>
      <c r="I212" s="10"/>
      <c r="J212" s="10"/>
    </row>
    <row r="213" spans="1:10" x14ac:dyDescent="0.2">
      <c r="A213" s="11"/>
      <c r="G213" s="130"/>
      <c r="H213" s="130"/>
      <c r="I213" s="10"/>
      <c r="J213" s="10"/>
    </row>
    <row r="214" spans="1:10" x14ac:dyDescent="0.2">
      <c r="A214" s="11"/>
      <c r="G214" s="130"/>
      <c r="H214" s="130"/>
      <c r="I214" s="10"/>
      <c r="J214" s="10"/>
    </row>
    <row r="215" spans="1:10" x14ac:dyDescent="0.2">
      <c r="A215" s="11"/>
      <c r="G215" s="130"/>
      <c r="H215" s="130"/>
      <c r="I215" s="10"/>
      <c r="J215" s="10"/>
    </row>
    <row r="216" spans="1:10" x14ac:dyDescent="0.2">
      <c r="A216" s="11"/>
      <c r="G216" s="130"/>
      <c r="H216" s="130"/>
      <c r="I216" s="10"/>
      <c r="J216" s="10"/>
    </row>
    <row r="217" spans="1:10" x14ac:dyDescent="0.2">
      <c r="A217" s="11"/>
      <c r="G217" s="130"/>
      <c r="H217" s="130"/>
      <c r="I217" s="10"/>
      <c r="J217" s="10"/>
    </row>
    <row r="218" spans="1:10" x14ac:dyDescent="0.2">
      <c r="A218" s="11"/>
      <c r="G218" s="130"/>
      <c r="H218" s="130"/>
      <c r="I218" s="10"/>
      <c r="J218" s="10"/>
    </row>
    <row r="219" spans="1:10" x14ac:dyDescent="0.2">
      <c r="A219" s="11"/>
      <c r="G219" s="130"/>
      <c r="H219" s="130"/>
      <c r="I219" s="10"/>
      <c r="J219" s="10"/>
    </row>
    <row r="220" spans="1:10" x14ac:dyDescent="0.2">
      <c r="A220" s="11"/>
      <c r="G220" s="130"/>
      <c r="H220" s="130"/>
      <c r="I220" s="10"/>
      <c r="J220" s="10"/>
    </row>
    <row r="221" spans="1:10" x14ac:dyDescent="0.2">
      <c r="A221" s="11"/>
      <c r="G221" s="130"/>
      <c r="H221" s="130"/>
      <c r="I221" s="10"/>
      <c r="J221" s="10"/>
    </row>
    <row r="222" spans="1:10" x14ac:dyDescent="0.2">
      <c r="A222" s="11"/>
      <c r="G222" s="130"/>
      <c r="H222" s="130"/>
      <c r="I222" s="10"/>
      <c r="J222" s="10"/>
    </row>
    <row r="223" spans="1:10" x14ac:dyDescent="0.2">
      <c r="A223" s="11"/>
      <c r="G223" s="130"/>
      <c r="H223" s="130"/>
      <c r="I223" s="10"/>
      <c r="J223" s="10"/>
    </row>
    <row r="224" spans="1:10" x14ac:dyDescent="0.2">
      <c r="A224" s="11"/>
      <c r="G224" s="130"/>
      <c r="H224" s="130"/>
      <c r="I224" s="10"/>
      <c r="J224" s="10"/>
    </row>
    <row r="225" spans="1:10" x14ac:dyDescent="0.2">
      <c r="A225" s="11"/>
      <c r="G225" s="130"/>
      <c r="H225" s="130"/>
      <c r="I225" s="10"/>
      <c r="J225" s="10"/>
    </row>
    <row r="226" spans="1:10" x14ac:dyDescent="0.2">
      <c r="A226" s="11"/>
      <c r="G226" s="130"/>
      <c r="H226" s="130"/>
      <c r="I226" s="10"/>
      <c r="J226" s="10"/>
    </row>
    <row r="227" spans="1:10" x14ac:dyDescent="0.2">
      <c r="A227" s="11"/>
      <c r="G227" s="130"/>
      <c r="H227" s="130"/>
      <c r="I227" s="10"/>
      <c r="J227" s="10"/>
    </row>
    <row r="228" spans="1:10" x14ac:dyDescent="0.2">
      <c r="A228" s="11"/>
      <c r="G228" s="130"/>
      <c r="H228" s="130"/>
      <c r="I228" s="10"/>
      <c r="J228" s="10"/>
    </row>
    <row r="229" spans="1:10" x14ac:dyDescent="0.2">
      <c r="A229" s="11"/>
      <c r="G229" s="130"/>
      <c r="H229" s="130"/>
      <c r="I229" s="10"/>
      <c r="J229" s="10"/>
    </row>
    <row r="230" spans="1:10" x14ac:dyDescent="0.2">
      <c r="A230" s="11"/>
      <c r="G230" s="130"/>
      <c r="H230" s="130"/>
      <c r="I230" s="10"/>
      <c r="J230" s="10"/>
    </row>
    <row r="231" spans="1:10" x14ac:dyDescent="0.2">
      <c r="A231" s="11"/>
      <c r="G231" s="130"/>
      <c r="H231" s="130"/>
      <c r="I231" s="10"/>
      <c r="J231" s="10"/>
    </row>
    <row r="232" spans="1:10" x14ac:dyDescent="0.2">
      <c r="A232" s="11"/>
      <c r="G232" s="130"/>
      <c r="H232" s="130"/>
      <c r="I232" s="10"/>
      <c r="J232" s="10"/>
    </row>
    <row r="233" spans="1:10" x14ac:dyDescent="0.2">
      <c r="A233" s="11"/>
      <c r="G233" s="130"/>
      <c r="H233" s="130"/>
      <c r="I233" s="10"/>
      <c r="J233" s="10"/>
    </row>
    <row r="234" spans="1:10" x14ac:dyDescent="0.2">
      <c r="A234" s="11"/>
      <c r="G234" s="130"/>
      <c r="H234" s="130"/>
      <c r="I234" s="10"/>
      <c r="J234" s="10"/>
    </row>
    <row r="235" spans="1:10" x14ac:dyDescent="0.2">
      <c r="A235" s="11"/>
      <c r="G235" s="130"/>
      <c r="H235" s="130"/>
      <c r="I235" s="10"/>
      <c r="J235" s="10"/>
    </row>
    <row r="236" spans="1:10" x14ac:dyDescent="0.2">
      <c r="A236" s="11"/>
      <c r="G236" s="130"/>
      <c r="H236" s="130"/>
      <c r="I236" s="10"/>
      <c r="J236" s="10"/>
    </row>
    <row r="237" spans="1:10" x14ac:dyDescent="0.2">
      <c r="A237" s="11"/>
      <c r="G237" s="130"/>
      <c r="H237" s="130"/>
      <c r="I237" s="10"/>
      <c r="J237" s="10"/>
    </row>
    <row r="238" spans="1:10" x14ac:dyDescent="0.2">
      <c r="A238" s="11"/>
      <c r="G238" s="130"/>
      <c r="H238" s="130"/>
      <c r="I238" s="10"/>
      <c r="J238" s="10"/>
    </row>
    <row r="239" spans="1:10" x14ac:dyDescent="0.2">
      <c r="A239" s="11"/>
      <c r="G239" s="130"/>
      <c r="H239" s="130"/>
      <c r="I239" s="10"/>
      <c r="J239" s="10"/>
    </row>
    <row r="240" spans="1:10" x14ac:dyDescent="0.2">
      <c r="A240" s="11"/>
      <c r="G240" s="130"/>
      <c r="H240" s="130"/>
      <c r="I240" s="10"/>
      <c r="J240" s="10"/>
    </row>
    <row r="241" spans="1:10" x14ac:dyDescent="0.2">
      <c r="A241" s="11"/>
      <c r="G241" s="130"/>
      <c r="H241" s="130"/>
      <c r="I241" s="10"/>
      <c r="J241" s="10"/>
    </row>
    <row r="242" spans="1:10" x14ac:dyDescent="0.2">
      <c r="A242" s="11"/>
      <c r="G242" s="130"/>
      <c r="H242" s="130"/>
      <c r="I242" s="10"/>
      <c r="J242" s="10"/>
    </row>
    <row r="243" spans="1:10" x14ac:dyDescent="0.2">
      <c r="A243" s="11"/>
      <c r="G243" s="130"/>
      <c r="H243" s="130"/>
      <c r="I243" s="10"/>
      <c r="J243" s="10"/>
    </row>
    <row r="244" spans="1:10" x14ac:dyDescent="0.2">
      <c r="A244" s="11"/>
      <c r="G244" s="130"/>
      <c r="H244" s="130"/>
      <c r="I244" s="10"/>
      <c r="J244" s="10"/>
    </row>
    <row r="245" spans="1:10" x14ac:dyDescent="0.2">
      <c r="A245" s="11"/>
      <c r="G245" s="130"/>
      <c r="H245" s="130"/>
      <c r="I245" s="10"/>
      <c r="J245" s="10"/>
    </row>
    <row r="246" spans="1:10" x14ac:dyDescent="0.2">
      <c r="A246" s="11"/>
      <c r="G246" s="130"/>
      <c r="H246" s="130"/>
      <c r="I246" s="10"/>
      <c r="J246" s="10"/>
    </row>
    <row r="247" spans="1:10" x14ac:dyDescent="0.2">
      <c r="A247" s="11"/>
      <c r="G247" s="130"/>
      <c r="H247" s="130"/>
      <c r="I247" s="10"/>
      <c r="J247" s="10"/>
    </row>
    <row r="248" spans="1:10" x14ac:dyDescent="0.2">
      <c r="A248" s="11"/>
      <c r="G248" s="130"/>
      <c r="H248" s="130"/>
      <c r="I248" s="10"/>
      <c r="J248" s="10"/>
    </row>
    <row r="249" spans="1:10" x14ac:dyDescent="0.2">
      <c r="A249" s="11"/>
      <c r="G249" s="130"/>
      <c r="H249" s="130"/>
      <c r="I249" s="10"/>
      <c r="J249" s="10"/>
    </row>
    <row r="250" spans="1:10" x14ac:dyDescent="0.2">
      <c r="A250" s="11"/>
      <c r="G250" s="130"/>
      <c r="H250" s="130"/>
      <c r="I250" s="10"/>
      <c r="J250" s="10"/>
    </row>
    <row r="251" spans="1:10" x14ac:dyDescent="0.2">
      <c r="A251" s="11"/>
      <c r="G251" s="130"/>
      <c r="H251" s="130"/>
      <c r="I251" s="10"/>
      <c r="J251" s="10"/>
    </row>
    <row r="252" spans="1:10" x14ac:dyDescent="0.2">
      <c r="A252" s="11"/>
      <c r="G252" s="130"/>
      <c r="H252" s="130"/>
      <c r="I252" s="10"/>
      <c r="J252" s="10"/>
    </row>
    <row r="253" spans="1:10" x14ac:dyDescent="0.2">
      <c r="A253" s="11"/>
      <c r="G253" s="130"/>
      <c r="H253" s="130"/>
      <c r="I253" s="10"/>
      <c r="J253" s="10"/>
    </row>
    <row r="254" spans="1:10" x14ac:dyDescent="0.2">
      <c r="A254" s="11"/>
      <c r="G254" s="130"/>
      <c r="H254" s="130"/>
      <c r="I254" s="10"/>
      <c r="J254" s="10"/>
    </row>
    <row r="255" spans="1:10" x14ac:dyDescent="0.2">
      <c r="A255" s="11"/>
      <c r="G255" s="130"/>
      <c r="H255" s="130"/>
      <c r="I255" s="10"/>
      <c r="J255" s="10"/>
    </row>
    <row r="256" spans="1:10" x14ac:dyDescent="0.2">
      <c r="A256" s="11"/>
      <c r="G256" s="130"/>
      <c r="H256" s="130"/>
      <c r="I256" s="10"/>
      <c r="J256" s="10"/>
    </row>
    <row r="257" spans="1:10" x14ac:dyDescent="0.2">
      <c r="A257" s="11"/>
      <c r="G257" s="130"/>
      <c r="H257" s="130"/>
      <c r="I257" s="10"/>
      <c r="J257" s="10"/>
    </row>
    <row r="258" spans="1:10" x14ac:dyDescent="0.2">
      <c r="A258" s="11"/>
      <c r="G258" s="130"/>
      <c r="H258" s="130"/>
      <c r="I258" s="10"/>
      <c r="J258" s="10"/>
    </row>
    <row r="259" spans="1:10" x14ac:dyDescent="0.2">
      <c r="A259" s="11"/>
      <c r="G259" s="130"/>
      <c r="H259" s="130"/>
      <c r="I259" s="10"/>
      <c r="J259" s="10"/>
    </row>
    <row r="260" spans="1:10" x14ac:dyDescent="0.2">
      <c r="A260" s="11"/>
      <c r="G260" s="130"/>
      <c r="H260" s="130"/>
      <c r="I260" s="10"/>
      <c r="J260" s="10"/>
    </row>
    <row r="261" spans="1:10" x14ac:dyDescent="0.2">
      <c r="A261" s="11"/>
      <c r="G261" s="130"/>
      <c r="H261" s="130"/>
      <c r="I261" s="10"/>
      <c r="J261" s="10"/>
    </row>
    <row r="262" spans="1:10" x14ac:dyDescent="0.2">
      <c r="A262" s="11"/>
      <c r="G262" s="130"/>
      <c r="H262" s="130"/>
      <c r="I262" s="10"/>
      <c r="J262" s="10"/>
    </row>
    <row r="263" spans="1:10" x14ac:dyDescent="0.2">
      <c r="A263" s="11"/>
      <c r="G263" s="130"/>
      <c r="H263" s="130"/>
      <c r="I263" s="10"/>
      <c r="J263" s="10"/>
    </row>
    <row r="264" spans="1:10" x14ac:dyDescent="0.2">
      <c r="A264" s="11"/>
      <c r="G264" s="130"/>
      <c r="H264" s="130"/>
      <c r="I264" s="10"/>
      <c r="J264" s="10"/>
    </row>
    <row r="265" spans="1:10" x14ac:dyDescent="0.2">
      <c r="A265" s="11"/>
      <c r="G265" s="130"/>
      <c r="H265" s="130"/>
      <c r="I265" s="10"/>
      <c r="J265" s="10"/>
    </row>
    <row r="266" spans="1:10" x14ac:dyDescent="0.2">
      <c r="A266" s="11"/>
      <c r="G266" s="130"/>
      <c r="H266" s="130"/>
      <c r="I266" s="10"/>
      <c r="J266" s="10"/>
    </row>
    <row r="267" spans="1:10" x14ac:dyDescent="0.2">
      <c r="A267" s="11"/>
      <c r="G267" s="130"/>
      <c r="H267" s="130"/>
      <c r="I267" s="10"/>
      <c r="J267" s="10"/>
    </row>
    <row r="268" spans="1:10" x14ac:dyDescent="0.2">
      <c r="A268" s="11"/>
      <c r="G268" s="130"/>
      <c r="H268" s="130"/>
      <c r="I268" s="10"/>
      <c r="J268" s="10"/>
    </row>
    <row r="269" spans="1:10" x14ac:dyDescent="0.2">
      <c r="A269" s="11"/>
      <c r="G269" s="130"/>
      <c r="H269" s="130"/>
      <c r="I269" s="10"/>
      <c r="J269" s="10"/>
    </row>
    <row r="270" spans="1:10" x14ac:dyDescent="0.2">
      <c r="A270" s="11"/>
      <c r="G270" s="130"/>
      <c r="H270" s="130"/>
      <c r="I270" s="10"/>
      <c r="J270" s="10"/>
    </row>
    <row r="271" spans="1:10" x14ac:dyDescent="0.2">
      <c r="A271" s="11"/>
      <c r="G271" s="130"/>
      <c r="H271" s="130"/>
      <c r="I271" s="10"/>
      <c r="J271" s="10"/>
    </row>
    <row r="272" spans="1:10" x14ac:dyDescent="0.2">
      <c r="A272" s="11"/>
      <c r="G272" s="130"/>
      <c r="H272" s="130"/>
      <c r="I272" s="10"/>
      <c r="J272" s="10"/>
    </row>
    <row r="273" spans="1:10" x14ac:dyDescent="0.2">
      <c r="A273" s="11"/>
      <c r="G273" s="130"/>
      <c r="H273" s="130"/>
      <c r="I273" s="10"/>
      <c r="J273" s="10"/>
    </row>
    <row r="274" spans="1:10" x14ac:dyDescent="0.2">
      <c r="A274" s="11"/>
      <c r="G274" s="130"/>
      <c r="H274" s="130"/>
      <c r="I274" s="10"/>
      <c r="J274" s="10"/>
    </row>
    <row r="275" spans="1:10" x14ac:dyDescent="0.2">
      <c r="A275" s="11"/>
      <c r="G275" s="130"/>
      <c r="H275" s="130"/>
      <c r="I275" s="10"/>
      <c r="J275" s="10"/>
    </row>
    <row r="276" spans="1:10" x14ac:dyDescent="0.2">
      <c r="A276" s="11"/>
      <c r="G276" s="130"/>
      <c r="H276" s="130"/>
      <c r="I276" s="10"/>
      <c r="J276" s="10"/>
    </row>
    <row r="277" spans="1:10" x14ac:dyDescent="0.2">
      <c r="A277" s="11"/>
      <c r="G277" s="130"/>
      <c r="H277" s="130"/>
      <c r="I277" s="10"/>
      <c r="J277" s="10"/>
    </row>
    <row r="278" spans="1:10" x14ac:dyDescent="0.2">
      <c r="A278" s="11"/>
      <c r="G278" s="130"/>
      <c r="H278" s="130"/>
      <c r="I278" s="10"/>
      <c r="J278" s="10"/>
    </row>
    <row r="279" spans="1:10" x14ac:dyDescent="0.2">
      <c r="A279" s="11"/>
      <c r="G279" s="130"/>
      <c r="H279" s="130"/>
      <c r="I279" s="10"/>
      <c r="J279" s="10"/>
    </row>
    <row r="280" spans="1:10" x14ac:dyDescent="0.2">
      <c r="A280" s="11"/>
      <c r="G280" s="130"/>
      <c r="H280" s="130"/>
      <c r="I280" s="10"/>
      <c r="J280" s="10"/>
    </row>
    <row r="281" spans="1:10" x14ac:dyDescent="0.2">
      <c r="A281" s="11"/>
      <c r="G281" s="130"/>
      <c r="H281" s="130"/>
      <c r="I281" s="10"/>
      <c r="J281" s="10"/>
    </row>
    <row r="282" spans="1:10" x14ac:dyDescent="0.2">
      <c r="A282" s="11"/>
      <c r="G282" s="130"/>
      <c r="H282" s="130"/>
      <c r="I282" s="10"/>
      <c r="J282" s="10"/>
    </row>
    <row r="283" spans="1:10" x14ac:dyDescent="0.2">
      <c r="A283" s="11"/>
      <c r="G283" s="130"/>
      <c r="H283" s="130"/>
      <c r="I283" s="10"/>
      <c r="J283" s="10"/>
    </row>
    <row r="284" spans="1:10" x14ac:dyDescent="0.2">
      <c r="A284" s="11"/>
      <c r="G284" s="130"/>
      <c r="H284" s="130"/>
      <c r="I284" s="10"/>
      <c r="J284" s="10"/>
    </row>
    <row r="285" spans="1:10" x14ac:dyDescent="0.2">
      <c r="A285" s="11"/>
      <c r="G285" s="130"/>
      <c r="H285" s="130"/>
      <c r="I285" s="10"/>
      <c r="J285" s="10"/>
    </row>
    <row r="286" spans="1:10" x14ac:dyDescent="0.2">
      <c r="A286" s="11"/>
      <c r="G286" s="130"/>
      <c r="H286" s="130"/>
      <c r="I286" s="10"/>
      <c r="J286" s="10"/>
    </row>
    <row r="287" spans="1:10" x14ac:dyDescent="0.2">
      <c r="A287" s="11"/>
      <c r="G287" s="130"/>
      <c r="H287" s="130"/>
      <c r="I287" s="10"/>
      <c r="J287" s="10"/>
    </row>
    <row r="288" spans="1:10" x14ac:dyDescent="0.2">
      <c r="A288" s="11"/>
      <c r="G288" s="130"/>
      <c r="H288" s="130"/>
      <c r="I288" s="10"/>
      <c r="J288" s="10"/>
    </row>
    <row r="289" spans="1:10" x14ac:dyDescent="0.2">
      <c r="A289" s="11"/>
      <c r="G289" s="130"/>
      <c r="H289" s="130"/>
      <c r="I289" s="10"/>
      <c r="J289" s="10"/>
    </row>
    <row r="290" spans="1:10" x14ac:dyDescent="0.2">
      <c r="A290" s="11"/>
      <c r="G290" s="130"/>
      <c r="H290" s="130"/>
      <c r="I290" s="10"/>
      <c r="J290" s="10"/>
    </row>
    <row r="291" spans="1:10" x14ac:dyDescent="0.2">
      <c r="A291" s="11"/>
      <c r="G291" s="130"/>
      <c r="H291" s="130"/>
      <c r="I291" s="10"/>
      <c r="J291" s="10"/>
    </row>
    <row r="292" spans="1:10" x14ac:dyDescent="0.2">
      <c r="A292" s="11"/>
      <c r="G292" s="130"/>
      <c r="H292" s="130"/>
      <c r="I292" s="10"/>
      <c r="J292" s="10"/>
    </row>
    <row r="293" spans="1:10" x14ac:dyDescent="0.2">
      <c r="A293" s="11"/>
      <c r="G293" s="130"/>
      <c r="H293" s="130"/>
      <c r="I293" s="10"/>
      <c r="J293" s="10"/>
    </row>
    <row r="294" spans="1:10" x14ac:dyDescent="0.2">
      <c r="A294" s="11"/>
      <c r="G294" s="130"/>
      <c r="H294" s="130"/>
      <c r="I294" s="10"/>
      <c r="J294" s="10"/>
    </row>
    <row r="295" spans="1:10" x14ac:dyDescent="0.2">
      <c r="A295" s="11"/>
      <c r="G295" s="130"/>
      <c r="H295" s="130"/>
      <c r="I295" s="10"/>
      <c r="J295" s="10"/>
    </row>
    <row r="296" spans="1:10" x14ac:dyDescent="0.2">
      <c r="A296" s="11"/>
      <c r="G296" s="130"/>
      <c r="H296" s="130"/>
      <c r="I296" s="10"/>
      <c r="J296" s="10"/>
    </row>
    <row r="297" spans="1:10" x14ac:dyDescent="0.2">
      <c r="A297" s="11"/>
      <c r="G297" s="130"/>
      <c r="H297" s="130"/>
      <c r="I297" s="10"/>
      <c r="J297" s="10"/>
    </row>
    <row r="298" spans="1:10" x14ac:dyDescent="0.2">
      <c r="A298" s="11"/>
      <c r="G298" s="130"/>
      <c r="H298" s="130"/>
      <c r="I298" s="10"/>
      <c r="J298" s="10"/>
    </row>
    <row r="299" spans="1:10" x14ac:dyDescent="0.2">
      <c r="A299" s="11"/>
      <c r="G299" s="130"/>
      <c r="H299" s="130"/>
      <c r="I299" s="10"/>
      <c r="J299" s="10"/>
    </row>
    <row r="300" spans="1:10" x14ac:dyDescent="0.2">
      <c r="A300" s="11"/>
      <c r="G300" s="130"/>
      <c r="H300" s="130"/>
      <c r="I300" s="10"/>
      <c r="J300" s="10"/>
    </row>
    <row r="301" spans="1:10" x14ac:dyDescent="0.2">
      <c r="A301" s="11"/>
      <c r="G301" s="130"/>
      <c r="H301" s="130"/>
      <c r="I301" s="10"/>
      <c r="J301" s="10"/>
    </row>
    <row r="302" spans="1:10" x14ac:dyDescent="0.2">
      <c r="A302" s="11"/>
      <c r="G302" s="130"/>
      <c r="H302" s="130"/>
      <c r="I302" s="10"/>
      <c r="J302" s="10"/>
    </row>
    <row r="303" spans="1:10" x14ac:dyDescent="0.2">
      <c r="A303" s="11"/>
      <c r="G303" s="130"/>
      <c r="H303" s="130"/>
      <c r="I303" s="10"/>
      <c r="J303" s="10"/>
    </row>
    <row r="304" spans="1:10" x14ac:dyDescent="0.2">
      <c r="A304" s="11"/>
      <c r="G304" s="130"/>
      <c r="H304" s="130"/>
      <c r="I304" s="10"/>
      <c r="J304" s="10"/>
    </row>
    <row r="305" spans="1:10" x14ac:dyDescent="0.2">
      <c r="A305" s="11"/>
      <c r="G305" s="130"/>
      <c r="H305" s="130"/>
      <c r="I305" s="10"/>
      <c r="J305" s="10"/>
    </row>
    <row r="306" spans="1:10" x14ac:dyDescent="0.2">
      <c r="A306" s="11"/>
      <c r="G306" s="130"/>
      <c r="H306" s="130"/>
      <c r="I306" s="10"/>
      <c r="J306" s="10"/>
    </row>
    <row r="307" spans="1:10" x14ac:dyDescent="0.2">
      <c r="A307" s="11"/>
      <c r="G307" s="130"/>
      <c r="H307" s="130"/>
      <c r="I307" s="10"/>
      <c r="J307" s="10"/>
    </row>
    <row r="308" spans="1:10" x14ac:dyDescent="0.2">
      <c r="A308" s="11"/>
      <c r="G308" s="130"/>
      <c r="H308" s="130"/>
      <c r="I308" s="10"/>
      <c r="J308" s="10"/>
    </row>
    <row r="309" spans="1:10" x14ac:dyDescent="0.2">
      <c r="A309" s="11"/>
      <c r="G309" s="130"/>
      <c r="H309" s="130"/>
      <c r="I309" s="10"/>
      <c r="J309" s="10"/>
    </row>
    <row r="310" spans="1:10" x14ac:dyDescent="0.2">
      <c r="A310" s="11"/>
      <c r="G310" s="130"/>
      <c r="H310" s="130"/>
      <c r="I310" s="10"/>
      <c r="J310" s="10"/>
    </row>
    <row r="311" spans="1:10" x14ac:dyDescent="0.2">
      <c r="A311" s="11"/>
      <c r="G311" s="130"/>
      <c r="H311" s="130"/>
      <c r="I311" s="10"/>
      <c r="J311" s="10"/>
    </row>
    <row r="312" spans="1:10" x14ac:dyDescent="0.2">
      <c r="A312" s="11"/>
      <c r="G312" s="130"/>
      <c r="H312" s="130"/>
      <c r="I312" s="10"/>
      <c r="J312" s="10"/>
    </row>
    <row r="313" spans="1:10" x14ac:dyDescent="0.2">
      <c r="A313" s="11"/>
      <c r="G313" s="130"/>
      <c r="H313" s="130"/>
      <c r="I313" s="10"/>
      <c r="J313" s="10"/>
    </row>
    <row r="314" spans="1:10" x14ac:dyDescent="0.2">
      <c r="A314" s="11"/>
      <c r="G314" s="130"/>
      <c r="H314" s="130"/>
      <c r="I314" s="10"/>
      <c r="J314" s="10"/>
    </row>
    <row r="315" spans="1:10" x14ac:dyDescent="0.2">
      <c r="A315" s="11"/>
      <c r="G315" s="130"/>
      <c r="H315" s="130"/>
      <c r="I315" s="10"/>
      <c r="J315" s="10"/>
    </row>
    <row r="316" spans="1:10" x14ac:dyDescent="0.2">
      <c r="A316" s="11"/>
      <c r="G316" s="130"/>
      <c r="H316" s="130"/>
      <c r="I316" s="10"/>
      <c r="J316" s="10"/>
    </row>
    <row r="317" spans="1:10" x14ac:dyDescent="0.2">
      <c r="A317" s="11"/>
      <c r="G317" s="130"/>
      <c r="H317" s="130"/>
      <c r="I317" s="10"/>
      <c r="J317" s="10"/>
    </row>
    <row r="318" spans="1:10" x14ac:dyDescent="0.2">
      <c r="A318" s="11"/>
      <c r="G318" s="130"/>
      <c r="H318" s="130"/>
      <c r="I318" s="10"/>
      <c r="J318" s="10"/>
    </row>
    <row r="319" spans="1:10" x14ac:dyDescent="0.2">
      <c r="A319" s="11"/>
      <c r="G319" s="130"/>
      <c r="H319" s="130"/>
      <c r="I319" s="10"/>
      <c r="J319" s="10"/>
    </row>
    <row r="320" spans="1:10" x14ac:dyDescent="0.2">
      <c r="A320" s="11"/>
      <c r="G320" s="130"/>
      <c r="H320" s="130"/>
      <c r="I320" s="10"/>
      <c r="J320" s="10"/>
    </row>
    <row r="321" spans="1:10" x14ac:dyDescent="0.2">
      <c r="A321" s="11"/>
      <c r="G321" s="130"/>
      <c r="H321" s="130"/>
      <c r="I321" s="10"/>
      <c r="J321" s="10"/>
    </row>
    <row r="322" spans="1:10" x14ac:dyDescent="0.2">
      <c r="A322" s="11"/>
      <c r="G322" s="130"/>
      <c r="H322" s="130"/>
      <c r="I322" s="10"/>
      <c r="J322" s="10"/>
    </row>
    <row r="323" spans="1:10" x14ac:dyDescent="0.2">
      <c r="A323" s="11"/>
      <c r="G323" s="130"/>
      <c r="H323" s="130"/>
      <c r="I323" s="10"/>
      <c r="J323" s="10"/>
    </row>
    <row r="324" spans="1:10" x14ac:dyDescent="0.2">
      <c r="A324" s="11"/>
      <c r="G324" s="130"/>
      <c r="H324" s="130"/>
      <c r="I324" s="10"/>
      <c r="J324" s="10"/>
    </row>
    <row r="325" spans="1:10" x14ac:dyDescent="0.2">
      <c r="A325" s="11"/>
      <c r="G325" s="130"/>
      <c r="H325" s="130"/>
      <c r="I325" s="10"/>
      <c r="J325" s="10"/>
    </row>
    <row r="326" spans="1:10" x14ac:dyDescent="0.2">
      <c r="A326" s="11"/>
      <c r="G326" s="130"/>
      <c r="H326" s="130"/>
      <c r="I326" s="10"/>
      <c r="J326" s="10"/>
    </row>
    <row r="327" spans="1:10" x14ac:dyDescent="0.2">
      <c r="A327" s="11"/>
      <c r="G327" s="130"/>
      <c r="H327" s="130"/>
      <c r="I327" s="10"/>
      <c r="J327" s="10"/>
    </row>
    <row r="328" spans="1:10" x14ac:dyDescent="0.2">
      <c r="A328" s="11"/>
      <c r="G328" s="130"/>
      <c r="H328" s="130"/>
      <c r="I328" s="10"/>
      <c r="J328" s="10"/>
    </row>
    <row r="329" spans="1:10" x14ac:dyDescent="0.2">
      <c r="A329" s="11"/>
      <c r="G329" s="130"/>
      <c r="H329" s="130"/>
      <c r="I329" s="10"/>
      <c r="J329" s="10"/>
    </row>
    <row r="330" spans="1:10" x14ac:dyDescent="0.2">
      <c r="A330" s="11"/>
      <c r="G330" s="130"/>
      <c r="H330" s="130"/>
      <c r="I330" s="10"/>
      <c r="J330" s="10"/>
    </row>
    <row r="331" spans="1:10" x14ac:dyDescent="0.2">
      <c r="A331" s="11"/>
      <c r="G331" s="130"/>
      <c r="H331" s="130"/>
      <c r="I331" s="10"/>
      <c r="J331" s="10"/>
    </row>
    <row r="332" spans="1:10" x14ac:dyDescent="0.2">
      <c r="A332" s="11"/>
      <c r="G332" s="130"/>
      <c r="H332" s="130"/>
      <c r="I332" s="10"/>
      <c r="J332" s="10"/>
    </row>
    <row r="333" spans="1:10" x14ac:dyDescent="0.2">
      <c r="A333" s="11"/>
      <c r="G333" s="130"/>
      <c r="H333" s="130"/>
      <c r="I333" s="10"/>
      <c r="J333" s="10"/>
    </row>
    <row r="334" spans="1:10" x14ac:dyDescent="0.2">
      <c r="A334" s="11"/>
      <c r="G334" s="130"/>
      <c r="H334" s="130"/>
      <c r="I334" s="10"/>
      <c r="J334" s="10"/>
    </row>
    <row r="335" spans="1:10" x14ac:dyDescent="0.2">
      <c r="A335" s="11"/>
      <c r="G335" s="130"/>
      <c r="H335" s="130"/>
      <c r="I335" s="10"/>
      <c r="J335" s="10"/>
    </row>
    <row r="336" spans="1:10" x14ac:dyDescent="0.2">
      <c r="A336" s="11"/>
      <c r="G336" s="130"/>
      <c r="H336" s="130"/>
      <c r="I336" s="10"/>
      <c r="J336" s="10"/>
    </row>
    <row r="337" spans="1:10" x14ac:dyDescent="0.2">
      <c r="A337" s="11"/>
      <c r="G337" s="130"/>
      <c r="H337" s="130"/>
      <c r="I337" s="10"/>
      <c r="J337" s="10"/>
    </row>
    <row r="338" spans="1:10" x14ac:dyDescent="0.2">
      <c r="A338" s="11"/>
      <c r="G338" s="130"/>
      <c r="H338" s="130"/>
      <c r="I338" s="10"/>
      <c r="J338" s="10"/>
    </row>
    <row r="339" spans="1:10" x14ac:dyDescent="0.2">
      <c r="A339" s="11"/>
      <c r="G339" s="130"/>
      <c r="H339" s="130"/>
      <c r="I339" s="10"/>
      <c r="J339" s="10"/>
    </row>
    <row r="340" spans="1:10" x14ac:dyDescent="0.2">
      <c r="A340" s="11"/>
      <c r="G340" s="130"/>
      <c r="H340" s="130"/>
      <c r="I340" s="10"/>
      <c r="J340" s="10"/>
    </row>
    <row r="341" spans="1:10" x14ac:dyDescent="0.2">
      <c r="A341" s="11"/>
      <c r="G341" s="130"/>
      <c r="H341" s="130"/>
      <c r="I341" s="10"/>
      <c r="J341" s="10"/>
    </row>
    <row r="342" spans="1:10" x14ac:dyDescent="0.2">
      <c r="A342" s="11"/>
      <c r="G342" s="130"/>
      <c r="H342" s="130"/>
      <c r="I342" s="10"/>
      <c r="J342" s="10"/>
    </row>
    <row r="343" spans="1:10" x14ac:dyDescent="0.2">
      <c r="A343" s="11"/>
      <c r="G343" s="130"/>
      <c r="H343" s="130"/>
      <c r="I343" s="10"/>
      <c r="J343" s="10"/>
    </row>
    <row r="344" spans="1:10" x14ac:dyDescent="0.2">
      <c r="A344" s="11"/>
      <c r="G344" s="130"/>
      <c r="H344" s="130"/>
      <c r="I344" s="10"/>
      <c r="J344" s="10"/>
    </row>
    <row r="345" spans="1:10" x14ac:dyDescent="0.2">
      <c r="A345" s="11"/>
      <c r="G345" s="130"/>
      <c r="H345" s="130"/>
      <c r="I345" s="10"/>
      <c r="J345" s="10"/>
    </row>
    <row r="346" spans="1:10" x14ac:dyDescent="0.2">
      <c r="A346" s="11"/>
      <c r="G346" s="130"/>
      <c r="H346" s="130"/>
      <c r="I346" s="10"/>
      <c r="J346" s="10"/>
    </row>
    <row r="347" spans="1:10" x14ac:dyDescent="0.2">
      <c r="A347" s="11"/>
      <c r="G347" s="130"/>
      <c r="H347" s="130"/>
      <c r="I347" s="10"/>
      <c r="J347" s="10"/>
    </row>
    <row r="348" spans="1:10" x14ac:dyDescent="0.2">
      <c r="A348" s="11"/>
      <c r="G348" s="130"/>
      <c r="H348" s="130"/>
      <c r="I348" s="10"/>
      <c r="J348" s="10"/>
    </row>
    <row r="349" spans="1:10" x14ac:dyDescent="0.2">
      <c r="A349" s="11"/>
      <c r="G349" s="130"/>
      <c r="H349" s="130"/>
      <c r="I349" s="10"/>
      <c r="J349" s="10"/>
    </row>
    <row r="350" spans="1:10" x14ac:dyDescent="0.2">
      <c r="A350" s="11"/>
      <c r="G350" s="130"/>
      <c r="H350" s="130"/>
      <c r="I350" s="10"/>
      <c r="J350" s="10"/>
    </row>
    <row r="351" spans="1:10" x14ac:dyDescent="0.2">
      <c r="A351" s="11"/>
      <c r="G351" s="130"/>
      <c r="H351" s="130"/>
      <c r="I351" s="10"/>
      <c r="J351" s="10"/>
    </row>
    <row r="352" spans="1:10" x14ac:dyDescent="0.2">
      <c r="A352" s="11"/>
      <c r="G352" s="130"/>
      <c r="H352" s="130"/>
      <c r="I352" s="10"/>
      <c r="J352" s="10"/>
    </row>
    <row r="353" spans="1:10" x14ac:dyDescent="0.2">
      <c r="A353" s="11"/>
      <c r="G353" s="130"/>
      <c r="H353" s="130"/>
      <c r="I353" s="10"/>
      <c r="J353" s="10"/>
    </row>
    <row r="354" spans="1:10" x14ac:dyDescent="0.2">
      <c r="A354" s="11"/>
      <c r="G354" s="130"/>
      <c r="H354" s="130"/>
      <c r="I354" s="10"/>
      <c r="J354" s="10"/>
    </row>
    <row r="355" spans="1:10" x14ac:dyDescent="0.2">
      <c r="A355" s="11"/>
      <c r="G355" s="130"/>
      <c r="H355" s="130"/>
      <c r="I355" s="10"/>
      <c r="J355" s="10"/>
    </row>
    <row r="356" spans="1:10" x14ac:dyDescent="0.2">
      <c r="A356" s="11"/>
      <c r="G356" s="130"/>
      <c r="H356" s="130"/>
      <c r="I356" s="10"/>
      <c r="J356" s="10"/>
    </row>
    <row r="357" spans="1:10" x14ac:dyDescent="0.2">
      <c r="A357" s="11"/>
      <c r="G357" s="130"/>
      <c r="H357" s="130"/>
      <c r="I357" s="10"/>
      <c r="J357" s="10"/>
    </row>
    <row r="358" spans="1:10" x14ac:dyDescent="0.2">
      <c r="A358" s="11"/>
      <c r="G358" s="130"/>
      <c r="H358" s="130"/>
      <c r="I358" s="10"/>
      <c r="J358" s="10"/>
    </row>
    <row r="359" spans="1:10" x14ac:dyDescent="0.2">
      <c r="A359" s="11"/>
      <c r="G359" s="130"/>
      <c r="H359" s="130"/>
      <c r="I359" s="10"/>
      <c r="J359" s="10"/>
    </row>
    <row r="360" spans="1:10" x14ac:dyDescent="0.2">
      <c r="A360" s="11"/>
      <c r="G360" s="130"/>
      <c r="H360" s="130"/>
      <c r="I360" s="10"/>
      <c r="J360" s="10"/>
    </row>
    <row r="361" spans="1:10" x14ac:dyDescent="0.2">
      <c r="A361" s="11"/>
      <c r="G361" s="130"/>
      <c r="H361" s="130"/>
      <c r="I361" s="10"/>
      <c r="J361" s="10"/>
    </row>
    <row r="362" spans="1:10" x14ac:dyDescent="0.2">
      <c r="A362" s="11"/>
      <c r="G362" s="130"/>
      <c r="H362" s="130"/>
      <c r="I362" s="10"/>
      <c r="J362" s="10"/>
    </row>
    <row r="363" spans="1:10" x14ac:dyDescent="0.2">
      <c r="A363" s="11"/>
      <c r="G363" s="130"/>
      <c r="H363" s="130"/>
      <c r="I363" s="10"/>
      <c r="J363" s="10"/>
    </row>
    <row r="364" spans="1:10" x14ac:dyDescent="0.2">
      <c r="A364" s="11"/>
      <c r="G364" s="130"/>
      <c r="H364" s="130"/>
      <c r="I364" s="10"/>
      <c r="J364" s="10"/>
    </row>
    <row r="365" spans="1:10" x14ac:dyDescent="0.2">
      <c r="A365" s="11"/>
      <c r="G365" s="130"/>
      <c r="H365" s="130"/>
      <c r="I365" s="10"/>
      <c r="J365" s="10"/>
    </row>
    <row r="366" spans="1:10" x14ac:dyDescent="0.2">
      <c r="A366" s="11"/>
      <c r="G366" s="130"/>
      <c r="H366" s="130"/>
      <c r="I366" s="10"/>
      <c r="J366" s="10"/>
    </row>
    <row r="367" spans="1:10" x14ac:dyDescent="0.2">
      <c r="A367" s="11"/>
      <c r="G367" s="130"/>
      <c r="H367" s="130"/>
      <c r="I367" s="10"/>
      <c r="J367" s="10"/>
    </row>
    <row r="368" spans="1:10" x14ac:dyDescent="0.2">
      <c r="A368" s="11"/>
      <c r="G368" s="130"/>
      <c r="H368" s="130"/>
      <c r="I368" s="10"/>
      <c r="J368" s="10"/>
    </row>
    <row r="369" spans="1:10" x14ac:dyDescent="0.2">
      <c r="A369" s="11"/>
      <c r="G369" s="130"/>
      <c r="H369" s="130"/>
      <c r="I369" s="10"/>
      <c r="J369" s="10"/>
    </row>
    <row r="370" spans="1:10" x14ac:dyDescent="0.2">
      <c r="A370" s="11"/>
      <c r="G370" s="130"/>
      <c r="H370" s="130"/>
      <c r="I370" s="10"/>
      <c r="J370" s="10"/>
    </row>
    <row r="371" spans="1:10" x14ac:dyDescent="0.2">
      <c r="A371" s="11"/>
      <c r="G371" s="130"/>
      <c r="H371" s="130"/>
      <c r="I371" s="10"/>
      <c r="J371" s="10"/>
    </row>
    <row r="372" spans="1:10" x14ac:dyDescent="0.2">
      <c r="A372" s="11"/>
      <c r="G372" s="130"/>
      <c r="H372" s="130"/>
      <c r="I372" s="10"/>
      <c r="J372" s="10"/>
    </row>
    <row r="373" spans="1:10" x14ac:dyDescent="0.2">
      <c r="A373" s="11"/>
      <c r="G373" s="130"/>
      <c r="H373" s="130"/>
      <c r="I373" s="10"/>
      <c r="J373" s="10"/>
    </row>
    <row r="374" spans="1:10" x14ac:dyDescent="0.2">
      <c r="A374" s="11"/>
      <c r="G374" s="130"/>
      <c r="H374" s="130"/>
      <c r="I374" s="10"/>
      <c r="J374" s="10"/>
    </row>
    <row r="375" spans="1:10" x14ac:dyDescent="0.2">
      <c r="A375" s="11"/>
      <c r="G375" s="130"/>
      <c r="H375" s="130"/>
      <c r="I375" s="10"/>
      <c r="J375" s="10"/>
    </row>
    <row r="376" spans="1:10" x14ac:dyDescent="0.2">
      <c r="A376" s="11"/>
      <c r="G376" s="130"/>
      <c r="H376" s="130"/>
      <c r="I376" s="10"/>
      <c r="J376" s="10"/>
    </row>
    <row r="377" spans="1:10" x14ac:dyDescent="0.2">
      <c r="A377" s="11"/>
      <c r="G377" s="130"/>
      <c r="H377" s="130"/>
      <c r="I377" s="10"/>
      <c r="J377" s="10"/>
    </row>
    <row r="378" spans="1:10" x14ac:dyDescent="0.2">
      <c r="A378" s="11"/>
      <c r="G378" s="130"/>
      <c r="H378" s="130"/>
      <c r="I378" s="10"/>
      <c r="J378" s="10"/>
    </row>
    <row r="379" spans="1:10" x14ac:dyDescent="0.2">
      <c r="A379" s="11"/>
      <c r="G379" s="130"/>
      <c r="H379" s="130"/>
      <c r="I379" s="10"/>
      <c r="J379" s="10"/>
    </row>
    <row r="380" spans="1:10" x14ac:dyDescent="0.2">
      <c r="A380" s="11"/>
      <c r="G380" s="130"/>
      <c r="H380" s="130"/>
      <c r="I380" s="10"/>
      <c r="J380" s="10"/>
    </row>
    <row r="381" spans="1:10" x14ac:dyDescent="0.2">
      <c r="A381" s="11"/>
      <c r="G381" s="130"/>
      <c r="H381" s="130"/>
      <c r="I381" s="10"/>
      <c r="J381" s="10"/>
    </row>
    <row r="382" spans="1:10" x14ac:dyDescent="0.2">
      <c r="A382" s="11"/>
      <c r="G382" s="130"/>
      <c r="H382" s="130"/>
      <c r="I382" s="10"/>
      <c r="J382" s="10"/>
    </row>
    <row r="383" spans="1:10" x14ac:dyDescent="0.2">
      <c r="A383" s="11"/>
      <c r="G383" s="130"/>
      <c r="H383" s="130"/>
      <c r="I383" s="10"/>
      <c r="J383" s="10"/>
    </row>
    <row r="384" spans="1:10" x14ac:dyDescent="0.2">
      <c r="A384" s="11"/>
      <c r="G384" s="130"/>
      <c r="H384" s="130"/>
      <c r="I384" s="10"/>
      <c r="J384" s="10"/>
    </row>
    <row r="385" spans="1:10" x14ac:dyDescent="0.2">
      <c r="A385" s="11"/>
      <c r="G385" s="130"/>
      <c r="H385" s="130"/>
      <c r="I385" s="10"/>
      <c r="J385" s="10"/>
    </row>
    <row r="386" spans="1:10" x14ac:dyDescent="0.2">
      <c r="A386" s="11"/>
      <c r="G386" s="130"/>
      <c r="H386" s="130"/>
      <c r="I386" s="10"/>
      <c r="J386" s="10"/>
    </row>
    <row r="387" spans="1:10" x14ac:dyDescent="0.2">
      <c r="A387" s="11"/>
      <c r="G387" s="130"/>
      <c r="H387" s="130"/>
      <c r="I387" s="10"/>
      <c r="J387" s="10"/>
    </row>
    <row r="388" spans="1:10" x14ac:dyDescent="0.2">
      <c r="A388" s="11"/>
      <c r="G388" s="130"/>
      <c r="H388" s="130"/>
      <c r="I388" s="10"/>
      <c r="J388" s="10"/>
    </row>
    <row r="389" spans="1:10" x14ac:dyDescent="0.2">
      <c r="A389" s="11"/>
      <c r="G389" s="130"/>
      <c r="H389" s="130"/>
      <c r="I389" s="10"/>
      <c r="J389" s="10"/>
    </row>
    <row r="390" spans="1:10" x14ac:dyDescent="0.2">
      <c r="A390" s="11"/>
      <c r="G390" s="130"/>
      <c r="H390" s="130"/>
      <c r="I390" s="10"/>
      <c r="J390" s="10"/>
    </row>
    <row r="391" spans="1:10" x14ac:dyDescent="0.2">
      <c r="A391" s="11"/>
      <c r="G391" s="130"/>
      <c r="H391" s="130"/>
      <c r="I391" s="10"/>
      <c r="J391" s="10"/>
    </row>
    <row r="392" spans="1:10" x14ac:dyDescent="0.2">
      <c r="A392" s="11"/>
      <c r="G392" s="130"/>
      <c r="H392" s="130"/>
      <c r="I392" s="10"/>
      <c r="J392" s="10"/>
    </row>
    <row r="393" spans="1:10" x14ac:dyDescent="0.2">
      <c r="A393" s="11"/>
      <c r="G393" s="130"/>
      <c r="H393" s="130"/>
      <c r="I393" s="10"/>
      <c r="J393" s="10"/>
    </row>
    <row r="394" spans="1:10" x14ac:dyDescent="0.2">
      <c r="A394" s="11"/>
      <c r="G394" s="130"/>
      <c r="H394" s="130"/>
      <c r="I394" s="10"/>
      <c r="J394" s="10"/>
    </row>
    <row r="395" spans="1:10" x14ac:dyDescent="0.2">
      <c r="A395" s="11"/>
      <c r="G395" s="130"/>
      <c r="H395" s="130"/>
      <c r="I395" s="10"/>
      <c r="J395" s="10"/>
    </row>
    <row r="396" spans="1:10" x14ac:dyDescent="0.2">
      <c r="A396" s="11"/>
      <c r="G396" s="130"/>
      <c r="H396" s="130"/>
      <c r="I396" s="10"/>
      <c r="J396" s="10"/>
    </row>
    <row r="397" spans="1:10" x14ac:dyDescent="0.2">
      <c r="A397" s="11"/>
      <c r="G397" s="130"/>
      <c r="H397" s="130"/>
      <c r="I397" s="10"/>
      <c r="J397" s="10"/>
    </row>
    <row r="398" spans="1:10" x14ac:dyDescent="0.2">
      <c r="A398" s="11"/>
      <c r="G398" s="130"/>
      <c r="H398" s="130"/>
      <c r="I398" s="10"/>
      <c r="J398" s="10"/>
    </row>
    <row r="399" spans="1:10" x14ac:dyDescent="0.2">
      <c r="A399" s="11"/>
      <c r="G399" s="130"/>
      <c r="H399" s="130"/>
      <c r="I399" s="10"/>
      <c r="J399" s="10"/>
    </row>
    <row r="400" spans="1:10" x14ac:dyDescent="0.2">
      <c r="A400" s="11"/>
      <c r="G400" s="130"/>
      <c r="H400" s="130"/>
      <c r="I400" s="10"/>
      <c r="J400" s="10"/>
    </row>
    <row r="401" spans="1:10" x14ac:dyDescent="0.2">
      <c r="A401" s="11"/>
      <c r="G401" s="130"/>
      <c r="H401" s="130"/>
      <c r="I401" s="10"/>
      <c r="J401" s="10"/>
    </row>
    <row r="402" spans="1:10" x14ac:dyDescent="0.2">
      <c r="A402" s="11"/>
      <c r="G402" s="130"/>
      <c r="H402" s="130"/>
      <c r="I402" s="10"/>
      <c r="J402" s="10"/>
    </row>
    <row r="403" spans="1:10" x14ac:dyDescent="0.2">
      <c r="A403" s="11"/>
      <c r="G403" s="130"/>
      <c r="H403" s="130"/>
      <c r="I403" s="10"/>
      <c r="J403" s="10"/>
    </row>
    <row r="404" spans="1:10" x14ac:dyDescent="0.2">
      <c r="A404" s="11"/>
      <c r="G404" s="130"/>
      <c r="H404" s="130"/>
      <c r="I404" s="10"/>
      <c r="J404" s="10"/>
    </row>
    <row r="405" spans="1:10" x14ac:dyDescent="0.2">
      <c r="A405" s="11"/>
      <c r="G405" s="130"/>
      <c r="H405" s="130"/>
      <c r="I405" s="10"/>
      <c r="J405" s="10"/>
    </row>
    <row r="406" spans="1:10" x14ac:dyDescent="0.2">
      <c r="A406" s="11"/>
      <c r="G406" s="130"/>
      <c r="H406" s="130"/>
      <c r="I406" s="10"/>
      <c r="J406" s="10"/>
    </row>
    <row r="407" spans="1:10" x14ac:dyDescent="0.2">
      <c r="A407" s="11"/>
      <c r="G407" s="130"/>
      <c r="H407" s="130"/>
      <c r="I407" s="10"/>
      <c r="J407" s="10"/>
    </row>
    <row r="408" spans="1:10" x14ac:dyDescent="0.2">
      <c r="A408" s="11"/>
      <c r="G408" s="130"/>
      <c r="H408" s="130"/>
      <c r="I408" s="10"/>
      <c r="J408" s="10"/>
    </row>
    <row r="409" spans="1:10" x14ac:dyDescent="0.2">
      <c r="A409" s="11"/>
      <c r="G409" s="130"/>
      <c r="H409" s="130"/>
      <c r="I409" s="10"/>
      <c r="J409" s="10"/>
    </row>
    <row r="410" spans="1:10" x14ac:dyDescent="0.2">
      <c r="A410" s="11"/>
      <c r="G410" s="130"/>
      <c r="H410" s="130"/>
      <c r="I410" s="10"/>
      <c r="J410" s="10"/>
    </row>
    <row r="411" spans="1:10" x14ac:dyDescent="0.2">
      <c r="A411" s="11"/>
      <c r="G411" s="130"/>
      <c r="H411" s="130"/>
      <c r="I411" s="10"/>
      <c r="J411" s="10"/>
    </row>
    <row r="412" spans="1:10" x14ac:dyDescent="0.2">
      <c r="A412" s="11"/>
      <c r="G412" s="130"/>
      <c r="H412" s="130"/>
      <c r="I412" s="10"/>
      <c r="J412" s="10"/>
    </row>
    <row r="413" spans="1:10" x14ac:dyDescent="0.2">
      <c r="A413" s="11"/>
      <c r="G413" s="130"/>
      <c r="H413" s="130"/>
      <c r="I413" s="10"/>
      <c r="J413" s="10"/>
    </row>
    <row r="414" spans="1:10" x14ac:dyDescent="0.2">
      <c r="A414" s="11"/>
      <c r="G414" s="130"/>
      <c r="H414" s="130"/>
      <c r="I414" s="10"/>
      <c r="J414" s="10"/>
    </row>
    <row r="415" spans="1:10" x14ac:dyDescent="0.2">
      <c r="A415" s="11"/>
      <c r="G415" s="130"/>
      <c r="H415" s="130"/>
      <c r="I415" s="10"/>
      <c r="J415" s="10"/>
    </row>
    <row r="416" spans="1:10" x14ac:dyDescent="0.2">
      <c r="A416" s="11"/>
      <c r="G416" s="130"/>
      <c r="H416" s="130"/>
      <c r="I416" s="10"/>
      <c r="J416" s="10"/>
    </row>
    <row r="417" spans="1:10" x14ac:dyDescent="0.2">
      <c r="A417" s="11"/>
      <c r="G417" s="130"/>
      <c r="H417" s="130"/>
      <c r="I417" s="10"/>
      <c r="J417" s="10"/>
    </row>
    <row r="418" spans="1:10" x14ac:dyDescent="0.2">
      <c r="A418" s="11"/>
      <c r="G418" s="130"/>
      <c r="H418" s="130"/>
      <c r="I418" s="10"/>
      <c r="J418" s="10"/>
    </row>
    <row r="419" spans="1:10" x14ac:dyDescent="0.2">
      <c r="A419" s="11"/>
      <c r="G419" s="130"/>
      <c r="H419" s="130"/>
      <c r="I419" s="10"/>
      <c r="J419" s="10"/>
    </row>
    <row r="420" spans="1:10" x14ac:dyDescent="0.2">
      <c r="A420" s="11"/>
      <c r="G420" s="130"/>
      <c r="H420" s="130"/>
      <c r="I420" s="10"/>
      <c r="J420" s="10"/>
    </row>
    <row r="421" spans="1:10" x14ac:dyDescent="0.2">
      <c r="A421" s="11"/>
      <c r="G421" s="130"/>
      <c r="H421" s="130"/>
      <c r="I421" s="10"/>
      <c r="J421" s="10"/>
    </row>
    <row r="422" spans="1:10" x14ac:dyDescent="0.2">
      <c r="A422" s="11"/>
      <c r="G422" s="130"/>
      <c r="H422" s="130"/>
      <c r="I422" s="10"/>
      <c r="J422" s="10"/>
    </row>
    <row r="423" spans="1:10" x14ac:dyDescent="0.2">
      <c r="A423" s="11"/>
      <c r="G423" s="130"/>
      <c r="H423" s="130"/>
      <c r="I423" s="10"/>
      <c r="J423" s="10"/>
    </row>
    <row r="424" spans="1:10" x14ac:dyDescent="0.2">
      <c r="A424" s="11"/>
      <c r="G424" s="130"/>
      <c r="H424" s="130"/>
      <c r="I424" s="10"/>
      <c r="J424" s="10"/>
    </row>
    <row r="425" spans="1:10" x14ac:dyDescent="0.2">
      <c r="A425" s="11"/>
      <c r="G425" s="130"/>
      <c r="H425" s="130"/>
      <c r="I425" s="10"/>
      <c r="J425" s="10"/>
    </row>
    <row r="426" spans="1:10" x14ac:dyDescent="0.2">
      <c r="A426" s="11"/>
      <c r="G426" s="130"/>
      <c r="H426" s="130"/>
      <c r="I426" s="10"/>
      <c r="J426" s="10"/>
    </row>
    <row r="427" spans="1:10" x14ac:dyDescent="0.2">
      <c r="A427" s="11"/>
      <c r="G427" s="130"/>
      <c r="H427" s="130"/>
      <c r="I427" s="10"/>
      <c r="J427" s="10"/>
    </row>
    <row r="428" spans="1:10" x14ac:dyDescent="0.2">
      <c r="A428" s="11"/>
      <c r="G428" s="130"/>
      <c r="H428" s="130"/>
      <c r="I428" s="10"/>
      <c r="J428" s="10"/>
    </row>
    <row r="429" spans="1:10" x14ac:dyDescent="0.2">
      <c r="A429" s="11"/>
      <c r="G429" s="130"/>
      <c r="H429" s="130"/>
      <c r="I429" s="10"/>
      <c r="J429" s="10"/>
    </row>
    <row r="430" spans="1:10" x14ac:dyDescent="0.2">
      <c r="A430" s="11"/>
      <c r="G430" s="130"/>
      <c r="H430" s="130"/>
      <c r="I430" s="10"/>
      <c r="J430" s="10"/>
    </row>
    <row r="431" spans="1:10" x14ac:dyDescent="0.2">
      <c r="A431" s="11"/>
      <c r="G431" s="130"/>
      <c r="H431" s="130"/>
      <c r="I431" s="10"/>
      <c r="J431" s="10"/>
    </row>
    <row r="432" spans="1:10" x14ac:dyDescent="0.2">
      <c r="A432" s="11"/>
      <c r="G432" s="130"/>
      <c r="H432" s="130"/>
      <c r="I432" s="10"/>
      <c r="J432" s="10"/>
    </row>
    <row r="433" spans="1:10" x14ac:dyDescent="0.2">
      <c r="A433" s="11"/>
      <c r="G433" s="130"/>
      <c r="H433" s="130"/>
      <c r="I433" s="10"/>
      <c r="J433" s="10"/>
    </row>
    <row r="434" spans="1:10" x14ac:dyDescent="0.2">
      <c r="A434" s="11"/>
      <c r="G434" s="130"/>
      <c r="H434" s="130"/>
      <c r="I434" s="10"/>
      <c r="J434" s="10"/>
    </row>
    <row r="435" spans="1:10" x14ac:dyDescent="0.2">
      <c r="A435" s="11"/>
      <c r="G435" s="130"/>
      <c r="H435" s="130"/>
      <c r="I435" s="10"/>
      <c r="J435" s="10"/>
    </row>
    <row r="436" spans="1:10" x14ac:dyDescent="0.2">
      <c r="A436" s="11"/>
      <c r="G436" s="130"/>
      <c r="H436" s="130"/>
      <c r="I436" s="10"/>
      <c r="J436" s="10"/>
    </row>
    <row r="437" spans="1:10" x14ac:dyDescent="0.2">
      <c r="A437" s="11"/>
      <c r="G437" s="130"/>
      <c r="H437" s="130"/>
      <c r="I437" s="10"/>
      <c r="J437" s="10"/>
    </row>
    <row r="438" spans="1:10" x14ac:dyDescent="0.2">
      <c r="A438" s="11"/>
      <c r="G438" s="130"/>
      <c r="H438" s="130"/>
      <c r="I438" s="10"/>
      <c r="J438" s="10"/>
    </row>
    <row r="439" spans="1:10" x14ac:dyDescent="0.2">
      <c r="A439" s="11"/>
      <c r="G439" s="130"/>
      <c r="H439" s="130"/>
      <c r="I439" s="10"/>
      <c r="J439" s="10"/>
    </row>
    <row r="440" spans="1:10" x14ac:dyDescent="0.2">
      <c r="A440" s="11"/>
      <c r="G440" s="130"/>
      <c r="H440" s="130"/>
      <c r="I440" s="10"/>
      <c r="J440" s="10"/>
    </row>
    <row r="441" spans="1:10" x14ac:dyDescent="0.2">
      <c r="A441" s="11"/>
      <c r="G441" s="130"/>
      <c r="H441" s="130"/>
      <c r="I441" s="10"/>
      <c r="J441" s="10"/>
    </row>
    <row r="442" spans="1:10" x14ac:dyDescent="0.2">
      <c r="A442" s="11"/>
      <c r="G442" s="130"/>
      <c r="H442" s="130"/>
      <c r="I442" s="10"/>
      <c r="J442" s="10"/>
    </row>
    <row r="443" spans="1:10" x14ac:dyDescent="0.2">
      <c r="A443" s="11"/>
      <c r="G443" s="130"/>
      <c r="H443" s="130"/>
      <c r="I443" s="10"/>
      <c r="J443" s="10"/>
    </row>
    <row r="444" spans="1:10" x14ac:dyDescent="0.2">
      <c r="A444" s="11"/>
      <c r="G444" s="130"/>
      <c r="H444" s="130"/>
      <c r="I444" s="10"/>
      <c r="J444" s="10"/>
    </row>
    <row r="445" spans="1:10" x14ac:dyDescent="0.2">
      <c r="A445" s="11"/>
      <c r="G445" s="130"/>
      <c r="H445" s="130"/>
      <c r="I445" s="10"/>
      <c r="J445" s="10"/>
    </row>
    <row r="446" spans="1:10" x14ac:dyDescent="0.2">
      <c r="A446" s="11"/>
      <c r="G446" s="130"/>
      <c r="H446" s="130"/>
      <c r="I446" s="10"/>
      <c r="J446" s="10"/>
    </row>
    <row r="447" spans="1:10" x14ac:dyDescent="0.2">
      <c r="A447" s="11"/>
      <c r="G447" s="130"/>
      <c r="H447" s="130"/>
      <c r="I447" s="10"/>
      <c r="J447" s="10"/>
    </row>
    <row r="448" spans="1:10" x14ac:dyDescent="0.2">
      <c r="A448" s="11"/>
      <c r="G448" s="130"/>
      <c r="H448" s="130"/>
      <c r="I448" s="10"/>
      <c r="J448" s="10"/>
    </row>
    <row r="449" spans="1:10" x14ac:dyDescent="0.2">
      <c r="A449" s="11"/>
      <c r="G449" s="130"/>
      <c r="H449" s="130"/>
      <c r="I449" s="10"/>
      <c r="J449" s="10"/>
    </row>
    <row r="450" spans="1:10" x14ac:dyDescent="0.2">
      <c r="A450" s="11"/>
      <c r="G450" s="130"/>
      <c r="H450" s="130"/>
      <c r="I450" s="10"/>
      <c r="J450" s="10"/>
    </row>
    <row r="451" spans="1:10" x14ac:dyDescent="0.2">
      <c r="A451" s="11"/>
      <c r="G451" s="130"/>
      <c r="H451" s="130"/>
      <c r="I451" s="10"/>
      <c r="J451" s="10"/>
    </row>
    <row r="452" spans="1:10" x14ac:dyDescent="0.2">
      <c r="A452" s="11"/>
      <c r="G452" s="130"/>
      <c r="H452" s="130"/>
      <c r="I452" s="10"/>
      <c r="J452" s="10"/>
    </row>
    <row r="453" spans="1:10" x14ac:dyDescent="0.2">
      <c r="A453" s="11"/>
      <c r="G453" s="130"/>
      <c r="H453" s="130"/>
      <c r="I453" s="10"/>
      <c r="J453" s="10"/>
    </row>
    <row r="454" spans="1:10" x14ac:dyDescent="0.2">
      <c r="A454" s="11"/>
      <c r="G454" s="130"/>
      <c r="H454" s="130"/>
      <c r="I454" s="10"/>
      <c r="J454" s="10"/>
    </row>
    <row r="455" spans="1:10" x14ac:dyDescent="0.2">
      <c r="A455" s="11"/>
      <c r="G455" s="130"/>
      <c r="H455" s="130"/>
      <c r="I455" s="10"/>
      <c r="J455" s="10"/>
    </row>
    <row r="456" spans="1:10" x14ac:dyDescent="0.2">
      <c r="A456" s="11"/>
      <c r="G456" s="130"/>
      <c r="H456" s="130"/>
      <c r="I456" s="10"/>
      <c r="J456" s="10"/>
    </row>
    <row r="457" spans="1:10" x14ac:dyDescent="0.2">
      <c r="A457" s="11"/>
      <c r="G457" s="130"/>
      <c r="H457" s="130"/>
      <c r="I457" s="10"/>
      <c r="J457" s="10"/>
    </row>
    <row r="458" spans="1:10" x14ac:dyDescent="0.2">
      <c r="A458" s="11"/>
      <c r="G458" s="130"/>
      <c r="H458" s="130"/>
      <c r="I458" s="10"/>
      <c r="J458" s="10"/>
    </row>
    <row r="459" spans="1:10" x14ac:dyDescent="0.2">
      <c r="A459" s="11"/>
      <c r="G459" s="130"/>
      <c r="H459" s="130"/>
      <c r="I459" s="10"/>
      <c r="J459" s="10"/>
    </row>
    <row r="460" spans="1:10" x14ac:dyDescent="0.2">
      <c r="A460" s="11"/>
      <c r="G460" s="130"/>
      <c r="H460" s="130"/>
      <c r="I460" s="10"/>
      <c r="J460" s="10"/>
    </row>
    <row r="461" spans="1:10" x14ac:dyDescent="0.2">
      <c r="A461" s="11"/>
      <c r="G461" s="130"/>
      <c r="H461" s="130"/>
      <c r="I461" s="10"/>
      <c r="J461" s="10"/>
    </row>
    <row r="462" spans="1:10" x14ac:dyDescent="0.2">
      <c r="A462" s="11"/>
      <c r="G462" s="130"/>
      <c r="H462" s="130"/>
      <c r="I462" s="10"/>
      <c r="J462" s="10"/>
    </row>
    <row r="463" spans="1:10" x14ac:dyDescent="0.2">
      <c r="A463" s="11"/>
      <c r="G463" s="130"/>
      <c r="H463" s="130"/>
      <c r="I463" s="10"/>
      <c r="J463" s="10"/>
    </row>
    <row r="464" spans="1:10" x14ac:dyDescent="0.2">
      <c r="A464" s="11"/>
      <c r="G464" s="130"/>
      <c r="H464" s="130"/>
      <c r="I464" s="10"/>
      <c r="J464" s="10"/>
    </row>
    <row r="465" spans="1:10" x14ac:dyDescent="0.2">
      <c r="A465" s="11"/>
      <c r="G465" s="130"/>
      <c r="H465" s="130"/>
      <c r="I465" s="10"/>
      <c r="J465" s="10"/>
    </row>
    <row r="466" spans="1:10" x14ac:dyDescent="0.2">
      <c r="A466" s="11"/>
      <c r="G466" s="130"/>
      <c r="H466" s="130"/>
      <c r="I466" s="10"/>
      <c r="J466" s="10"/>
    </row>
    <row r="467" spans="1:10" x14ac:dyDescent="0.2">
      <c r="A467" s="11"/>
      <c r="G467" s="130"/>
      <c r="H467" s="130"/>
      <c r="I467" s="10"/>
      <c r="J467" s="10"/>
    </row>
    <row r="468" spans="1:10" x14ac:dyDescent="0.2">
      <c r="A468" s="11"/>
      <c r="G468" s="130"/>
      <c r="H468" s="130"/>
      <c r="I468" s="10"/>
      <c r="J468" s="10"/>
    </row>
    <row r="469" spans="1:10" x14ac:dyDescent="0.2">
      <c r="A469" s="11"/>
      <c r="G469" s="130"/>
      <c r="H469" s="130"/>
      <c r="I469" s="10"/>
      <c r="J469" s="10"/>
    </row>
    <row r="470" spans="1:10" x14ac:dyDescent="0.2">
      <c r="A470" s="11"/>
      <c r="G470" s="130"/>
      <c r="H470" s="130"/>
      <c r="I470" s="10"/>
      <c r="J470" s="10"/>
    </row>
    <row r="471" spans="1:10" x14ac:dyDescent="0.2">
      <c r="A471" s="11"/>
      <c r="G471" s="130"/>
      <c r="H471" s="130"/>
      <c r="I471" s="10"/>
      <c r="J471" s="10"/>
    </row>
    <row r="472" spans="1:10" x14ac:dyDescent="0.2">
      <c r="A472" s="11"/>
      <c r="G472" s="130"/>
      <c r="H472" s="130"/>
      <c r="I472" s="10"/>
      <c r="J472" s="10"/>
    </row>
    <row r="473" spans="1:10" x14ac:dyDescent="0.2">
      <c r="A473" s="11"/>
      <c r="G473" s="130"/>
      <c r="H473" s="130"/>
      <c r="I473" s="10"/>
      <c r="J473" s="10"/>
    </row>
    <row r="474" spans="1:10" x14ac:dyDescent="0.2">
      <c r="A474" s="11"/>
      <c r="G474" s="130"/>
      <c r="H474" s="130"/>
      <c r="I474" s="10"/>
      <c r="J474" s="10"/>
    </row>
    <row r="475" spans="1:10" x14ac:dyDescent="0.2">
      <c r="A475" s="11"/>
      <c r="G475" s="130"/>
      <c r="H475" s="130"/>
      <c r="I475" s="10"/>
      <c r="J475" s="10"/>
    </row>
    <row r="476" spans="1:10" x14ac:dyDescent="0.2">
      <c r="A476" s="11"/>
      <c r="G476" s="130"/>
      <c r="H476" s="130"/>
      <c r="I476" s="10"/>
      <c r="J476" s="10"/>
    </row>
    <row r="477" spans="1:10" x14ac:dyDescent="0.2">
      <c r="A477" s="11"/>
      <c r="G477" s="130"/>
      <c r="H477" s="130"/>
      <c r="I477" s="10"/>
      <c r="J477" s="10"/>
    </row>
    <row r="478" spans="1:10" x14ac:dyDescent="0.2">
      <c r="A478" s="11"/>
      <c r="G478" s="130"/>
      <c r="H478" s="130"/>
      <c r="I478" s="10"/>
      <c r="J478" s="10"/>
    </row>
    <row r="479" spans="1:10" x14ac:dyDescent="0.2">
      <c r="A479" s="11"/>
      <c r="G479" s="130"/>
      <c r="H479" s="130"/>
      <c r="I479" s="10"/>
      <c r="J479" s="10"/>
    </row>
    <row r="480" spans="1:10" x14ac:dyDescent="0.2">
      <c r="A480" s="11"/>
      <c r="G480" s="130"/>
      <c r="H480" s="130"/>
      <c r="I480" s="10"/>
      <c r="J480" s="10"/>
    </row>
    <row r="481" spans="1:10" x14ac:dyDescent="0.2">
      <c r="A481" s="11"/>
      <c r="G481" s="130"/>
      <c r="H481" s="130"/>
      <c r="I481" s="10"/>
      <c r="J481" s="10"/>
    </row>
    <row r="482" spans="1:10" x14ac:dyDescent="0.2">
      <c r="A482" s="11"/>
      <c r="G482" s="130"/>
      <c r="H482" s="130"/>
      <c r="I482" s="10"/>
      <c r="J482" s="10"/>
    </row>
    <row r="483" spans="1:10" x14ac:dyDescent="0.2">
      <c r="A483" s="11"/>
      <c r="G483" s="130"/>
      <c r="H483" s="130"/>
      <c r="I483" s="10"/>
      <c r="J483" s="10"/>
    </row>
    <row r="484" spans="1:10" x14ac:dyDescent="0.2">
      <c r="A484" s="11"/>
      <c r="G484" s="130"/>
      <c r="H484" s="130"/>
      <c r="I484" s="10"/>
      <c r="J484" s="10"/>
    </row>
    <row r="485" spans="1:10" x14ac:dyDescent="0.2">
      <c r="A485" s="11"/>
      <c r="G485" s="130"/>
      <c r="H485" s="130"/>
      <c r="I485" s="10"/>
      <c r="J485" s="10"/>
    </row>
    <row r="486" spans="1:10" x14ac:dyDescent="0.2">
      <c r="A486" s="11"/>
      <c r="G486" s="130"/>
      <c r="H486" s="130"/>
      <c r="I486" s="10"/>
      <c r="J486" s="10"/>
    </row>
    <row r="487" spans="1:10" x14ac:dyDescent="0.2">
      <c r="A487" s="11"/>
      <c r="G487" s="130"/>
      <c r="H487" s="130"/>
      <c r="I487" s="10"/>
      <c r="J487" s="10"/>
    </row>
    <row r="488" spans="1:10" x14ac:dyDescent="0.2">
      <c r="A488" s="11"/>
      <c r="G488" s="130"/>
      <c r="H488" s="130"/>
      <c r="I488" s="10"/>
      <c r="J488" s="10"/>
    </row>
    <row r="489" spans="1:10" x14ac:dyDescent="0.2">
      <c r="A489" s="11"/>
      <c r="G489" s="130"/>
      <c r="H489" s="130"/>
      <c r="I489" s="10"/>
      <c r="J489" s="10"/>
    </row>
    <row r="490" spans="1:10" x14ac:dyDescent="0.2">
      <c r="A490" s="11"/>
      <c r="G490" s="130"/>
      <c r="H490" s="130"/>
      <c r="I490" s="10"/>
      <c r="J490" s="10"/>
    </row>
    <row r="491" spans="1:10" x14ac:dyDescent="0.2">
      <c r="A491" s="11"/>
      <c r="G491" s="130"/>
      <c r="H491" s="130"/>
      <c r="I491" s="10"/>
      <c r="J491" s="10"/>
    </row>
    <row r="492" spans="1:10" x14ac:dyDescent="0.2">
      <c r="A492" s="11"/>
      <c r="G492" s="130"/>
      <c r="H492" s="130"/>
      <c r="I492" s="10"/>
      <c r="J492" s="10"/>
    </row>
    <row r="493" spans="1:10" x14ac:dyDescent="0.2">
      <c r="A493" s="11"/>
      <c r="G493" s="130"/>
      <c r="H493" s="130"/>
      <c r="I493" s="10"/>
      <c r="J493" s="10"/>
    </row>
    <row r="494" spans="1:10" x14ac:dyDescent="0.2">
      <c r="A494" s="11"/>
      <c r="G494" s="130"/>
      <c r="H494" s="130"/>
      <c r="I494" s="10"/>
      <c r="J494" s="10"/>
    </row>
    <row r="495" spans="1:10" x14ac:dyDescent="0.2">
      <c r="A495" s="11"/>
      <c r="G495" s="130"/>
      <c r="H495" s="130"/>
      <c r="I495" s="10"/>
      <c r="J495" s="10"/>
    </row>
    <row r="496" spans="1:10" x14ac:dyDescent="0.2">
      <c r="A496" s="11"/>
      <c r="G496" s="130"/>
      <c r="H496" s="130"/>
      <c r="I496" s="10"/>
      <c r="J496" s="10"/>
    </row>
    <row r="497" spans="1:10" x14ac:dyDescent="0.2">
      <c r="A497" s="11"/>
      <c r="G497" s="130"/>
      <c r="H497" s="130"/>
      <c r="I497" s="10"/>
      <c r="J497" s="10"/>
    </row>
    <row r="498" spans="1:10" x14ac:dyDescent="0.2">
      <c r="A498" s="11"/>
      <c r="G498" s="130"/>
      <c r="H498" s="130"/>
      <c r="I498" s="10"/>
      <c r="J498" s="10"/>
    </row>
    <row r="499" spans="1:10" x14ac:dyDescent="0.2">
      <c r="A499" s="11"/>
      <c r="G499" s="130"/>
      <c r="H499" s="130"/>
      <c r="I499" s="10"/>
      <c r="J499" s="10"/>
    </row>
    <row r="500" spans="1:10" x14ac:dyDescent="0.2">
      <c r="A500" s="11"/>
      <c r="G500" s="130"/>
      <c r="H500" s="130"/>
      <c r="I500" s="10"/>
      <c r="J500" s="10"/>
    </row>
    <row r="501" spans="1:10" x14ac:dyDescent="0.2">
      <c r="A501" s="11"/>
      <c r="G501" s="130"/>
      <c r="H501" s="130"/>
      <c r="I501" s="10"/>
      <c r="J501" s="10"/>
    </row>
    <row r="502" spans="1:10" x14ac:dyDescent="0.2">
      <c r="A502" s="11"/>
      <c r="G502" s="130"/>
      <c r="H502" s="130"/>
      <c r="I502" s="10"/>
      <c r="J502" s="10"/>
    </row>
    <row r="503" spans="1:10" x14ac:dyDescent="0.2">
      <c r="A503" s="11"/>
      <c r="G503" s="130"/>
      <c r="H503" s="130"/>
      <c r="I503" s="10"/>
      <c r="J503" s="10"/>
    </row>
    <row r="504" spans="1:10" x14ac:dyDescent="0.2">
      <c r="A504" s="11"/>
      <c r="G504" s="130"/>
      <c r="H504" s="130"/>
      <c r="I504" s="10"/>
      <c r="J504" s="10"/>
    </row>
    <row r="505" spans="1:10" x14ac:dyDescent="0.2">
      <c r="A505" s="11"/>
      <c r="G505" s="130"/>
      <c r="H505" s="130"/>
      <c r="I505" s="10"/>
      <c r="J505" s="10"/>
    </row>
    <row r="506" spans="1:10" x14ac:dyDescent="0.2">
      <c r="A506" s="11"/>
      <c r="G506" s="130"/>
      <c r="H506" s="130"/>
      <c r="I506" s="10"/>
      <c r="J506" s="10"/>
    </row>
    <row r="507" spans="1:10" x14ac:dyDescent="0.2">
      <c r="A507" s="11"/>
      <c r="G507" s="130"/>
      <c r="H507" s="130"/>
      <c r="I507" s="10"/>
      <c r="J507" s="10"/>
    </row>
    <row r="508" spans="1:10" x14ac:dyDescent="0.2">
      <c r="A508" s="11"/>
      <c r="G508" s="130"/>
      <c r="H508" s="130"/>
      <c r="I508" s="10"/>
      <c r="J508" s="10"/>
    </row>
    <row r="509" spans="1:10" x14ac:dyDescent="0.2">
      <c r="A509" s="11"/>
      <c r="G509" s="130"/>
      <c r="H509" s="130"/>
      <c r="I509" s="10"/>
      <c r="J509" s="10"/>
    </row>
    <row r="510" spans="1:10" x14ac:dyDescent="0.2">
      <c r="A510" s="11"/>
      <c r="G510" s="130"/>
      <c r="H510" s="130"/>
      <c r="I510" s="10"/>
      <c r="J510" s="10"/>
    </row>
    <row r="511" spans="1:10" x14ac:dyDescent="0.2">
      <c r="A511" s="11"/>
      <c r="G511" s="130"/>
      <c r="H511" s="130"/>
      <c r="I511" s="10"/>
      <c r="J511" s="10"/>
    </row>
    <row r="512" spans="1:10" x14ac:dyDescent="0.2">
      <c r="A512" s="11"/>
      <c r="G512" s="130"/>
      <c r="H512" s="130"/>
      <c r="I512" s="10"/>
      <c r="J512" s="10"/>
    </row>
    <row r="513" spans="1:10" x14ac:dyDescent="0.2">
      <c r="A513" s="11"/>
      <c r="G513" s="130"/>
      <c r="H513" s="130"/>
      <c r="I513" s="10"/>
      <c r="J513" s="10"/>
    </row>
    <row r="514" spans="1:10" x14ac:dyDescent="0.2">
      <c r="A514" s="11"/>
      <c r="G514" s="130"/>
      <c r="H514" s="130"/>
      <c r="I514" s="10"/>
      <c r="J514" s="10"/>
    </row>
    <row r="515" spans="1:10" x14ac:dyDescent="0.2">
      <c r="A515" s="11"/>
      <c r="G515" s="130"/>
      <c r="H515" s="130"/>
      <c r="I515" s="10"/>
      <c r="J515" s="10"/>
    </row>
    <row r="516" spans="1:10" x14ac:dyDescent="0.2">
      <c r="A516" s="11"/>
      <c r="G516" s="130"/>
      <c r="H516" s="130"/>
      <c r="I516" s="10"/>
      <c r="J516" s="10"/>
    </row>
    <row r="517" spans="1:10" x14ac:dyDescent="0.2">
      <c r="A517" s="11"/>
      <c r="G517" s="130"/>
      <c r="H517" s="130"/>
      <c r="I517" s="10"/>
      <c r="J517" s="10"/>
    </row>
    <row r="518" spans="1:10" x14ac:dyDescent="0.2">
      <c r="A518" s="11"/>
      <c r="G518" s="130"/>
      <c r="H518" s="130"/>
      <c r="I518" s="10"/>
      <c r="J518" s="10"/>
    </row>
    <row r="519" spans="1:10" x14ac:dyDescent="0.2">
      <c r="A519" s="11"/>
      <c r="G519" s="130"/>
      <c r="H519" s="130"/>
      <c r="I519" s="10"/>
      <c r="J519" s="10"/>
    </row>
    <row r="520" spans="1:10" x14ac:dyDescent="0.2">
      <c r="A520" s="11"/>
      <c r="G520" s="130"/>
      <c r="H520" s="130"/>
      <c r="I520" s="10"/>
      <c r="J520" s="10"/>
    </row>
    <row r="521" spans="1:10" x14ac:dyDescent="0.2">
      <c r="A521" s="11"/>
      <c r="G521" s="130"/>
      <c r="H521" s="130"/>
      <c r="I521" s="10"/>
      <c r="J521" s="10"/>
    </row>
    <row r="522" spans="1:10" x14ac:dyDescent="0.2">
      <c r="A522" s="11"/>
      <c r="G522" s="130"/>
      <c r="H522" s="130"/>
      <c r="I522" s="10"/>
      <c r="J522" s="10"/>
    </row>
    <row r="523" spans="1:10" x14ac:dyDescent="0.2">
      <c r="A523" s="11"/>
      <c r="G523" s="130"/>
      <c r="H523" s="130"/>
      <c r="I523" s="10"/>
      <c r="J523" s="10"/>
    </row>
    <row r="524" spans="1:10" x14ac:dyDescent="0.2">
      <c r="A524" s="11"/>
      <c r="G524" s="130"/>
      <c r="H524" s="130"/>
      <c r="I524" s="10"/>
      <c r="J524" s="10"/>
    </row>
    <row r="525" spans="1:10" x14ac:dyDescent="0.2">
      <c r="A525" s="11"/>
      <c r="G525" s="130"/>
      <c r="H525" s="130"/>
      <c r="I525" s="10"/>
      <c r="J525" s="10"/>
    </row>
    <row r="526" spans="1:10" x14ac:dyDescent="0.2">
      <c r="A526" s="11"/>
      <c r="G526" s="130"/>
      <c r="H526" s="130"/>
      <c r="I526" s="10"/>
      <c r="J526" s="10"/>
    </row>
    <row r="527" spans="1:10" x14ac:dyDescent="0.2">
      <c r="A527" s="11"/>
      <c r="G527" s="130"/>
      <c r="H527" s="130"/>
      <c r="I527" s="10"/>
      <c r="J527" s="10"/>
    </row>
    <row r="528" spans="1:10" x14ac:dyDescent="0.2">
      <c r="A528" s="11"/>
      <c r="G528" s="130"/>
      <c r="H528" s="130"/>
      <c r="I528" s="10"/>
      <c r="J528" s="10"/>
    </row>
    <row r="529" spans="1:10" x14ac:dyDescent="0.2">
      <c r="A529" s="11"/>
      <c r="G529" s="130"/>
      <c r="H529" s="130"/>
      <c r="I529" s="10"/>
      <c r="J529" s="10"/>
    </row>
    <row r="530" spans="1:10" x14ac:dyDescent="0.2">
      <c r="A530" s="11"/>
      <c r="G530" s="130"/>
      <c r="H530" s="130"/>
      <c r="I530" s="10"/>
      <c r="J530" s="10"/>
    </row>
    <row r="531" spans="1:10" x14ac:dyDescent="0.2">
      <c r="A531" s="11"/>
      <c r="G531" s="130"/>
      <c r="H531" s="130"/>
      <c r="I531" s="10"/>
      <c r="J531" s="10"/>
    </row>
    <row r="532" spans="1:10" x14ac:dyDescent="0.2">
      <c r="A532" s="11"/>
      <c r="G532" s="130"/>
      <c r="H532" s="130"/>
      <c r="I532" s="10"/>
      <c r="J532" s="10"/>
    </row>
    <row r="533" spans="1:10" x14ac:dyDescent="0.2">
      <c r="A533" s="11"/>
      <c r="G533" s="130"/>
      <c r="H533" s="130"/>
      <c r="I533" s="10"/>
      <c r="J533" s="10"/>
    </row>
    <row r="534" spans="1:10" x14ac:dyDescent="0.2">
      <c r="A534" s="11"/>
      <c r="G534" s="130"/>
      <c r="H534" s="130"/>
      <c r="I534" s="10"/>
      <c r="J534" s="10"/>
    </row>
    <row r="535" spans="1:10" x14ac:dyDescent="0.2">
      <c r="A535" s="11"/>
      <c r="G535" s="130"/>
      <c r="H535" s="130"/>
      <c r="I535" s="10"/>
      <c r="J535" s="10"/>
    </row>
    <row r="536" spans="1:10" x14ac:dyDescent="0.2">
      <c r="A536" s="11"/>
      <c r="G536" s="130"/>
      <c r="H536" s="130"/>
      <c r="I536" s="10"/>
      <c r="J536" s="10"/>
    </row>
    <row r="537" spans="1:10" x14ac:dyDescent="0.2">
      <c r="A537" s="11"/>
      <c r="G537" s="130"/>
      <c r="H537" s="130"/>
      <c r="I537" s="10"/>
      <c r="J537" s="10"/>
    </row>
    <row r="538" spans="1:10" x14ac:dyDescent="0.2">
      <c r="A538" s="11"/>
      <c r="G538" s="130"/>
      <c r="H538" s="130"/>
      <c r="I538" s="10"/>
      <c r="J538" s="10"/>
    </row>
    <row r="539" spans="1:10" x14ac:dyDescent="0.2">
      <c r="A539" s="11"/>
      <c r="G539" s="130"/>
      <c r="H539" s="130"/>
      <c r="I539" s="10"/>
      <c r="J539" s="10"/>
    </row>
    <row r="540" spans="1:10" x14ac:dyDescent="0.2">
      <c r="A540" s="11"/>
      <c r="G540" s="130"/>
      <c r="H540" s="130"/>
      <c r="I540" s="10"/>
      <c r="J540" s="10"/>
    </row>
    <row r="541" spans="1:10" x14ac:dyDescent="0.2">
      <c r="A541" s="11"/>
      <c r="G541" s="130"/>
      <c r="H541" s="130"/>
      <c r="I541" s="10"/>
      <c r="J541" s="10"/>
    </row>
    <row r="542" spans="1:10" x14ac:dyDescent="0.2">
      <c r="A542" s="11"/>
      <c r="G542" s="130"/>
      <c r="H542" s="130"/>
      <c r="I542" s="10"/>
      <c r="J542" s="10"/>
    </row>
    <row r="543" spans="1:10" x14ac:dyDescent="0.2">
      <c r="A543" s="11"/>
      <c r="G543" s="130"/>
      <c r="H543" s="130"/>
      <c r="I543" s="10"/>
      <c r="J543" s="10"/>
    </row>
    <row r="544" spans="1:10" x14ac:dyDescent="0.2">
      <c r="A544" s="11"/>
      <c r="G544" s="130"/>
      <c r="H544" s="130"/>
      <c r="I544" s="10"/>
      <c r="J544" s="10"/>
    </row>
    <row r="545" spans="1:10" x14ac:dyDescent="0.2">
      <c r="A545" s="11"/>
      <c r="G545" s="130"/>
      <c r="H545" s="130"/>
      <c r="I545" s="10"/>
      <c r="J545" s="10"/>
    </row>
    <row r="546" spans="1:10" x14ac:dyDescent="0.2">
      <c r="A546" s="11"/>
      <c r="G546" s="130"/>
      <c r="H546" s="130"/>
      <c r="I546" s="10"/>
      <c r="J546" s="10"/>
    </row>
    <row r="547" spans="1:10" x14ac:dyDescent="0.2">
      <c r="A547" s="11"/>
      <c r="G547" s="130"/>
      <c r="H547" s="130"/>
      <c r="I547" s="10"/>
      <c r="J547" s="10"/>
    </row>
    <row r="548" spans="1:10" x14ac:dyDescent="0.2">
      <c r="A548" s="11"/>
      <c r="G548" s="130"/>
      <c r="H548" s="130"/>
      <c r="I548" s="10"/>
      <c r="J548" s="10"/>
    </row>
    <row r="549" spans="1:10" x14ac:dyDescent="0.2">
      <c r="A549" s="11"/>
      <c r="G549" s="130"/>
      <c r="H549" s="130"/>
      <c r="I549" s="10"/>
      <c r="J549" s="10"/>
    </row>
    <row r="550" spans="1:10" x14ac:dyDescent="0.2">
      <c r="A550" s="11"/>
      <c r="G550" s="130"/>
      <c r="H550" s="130"/>
      <c r="I550" s="10"/>
      <c r="J550" s="10"/>
    </row>
    <row r="551" spans="1:10" x14ac:dyDescent="0.2">
      <c r="A551" s="11"/>
      <c r="G551" s="130"/>
      <c r="H551" s="130"/>
      <c r="I551" s="10"/>
      <c r="J551" s="10"/>
    </row>
    <row r="552" spans="1:10" x14ac:dyDescent="0.2">
      <c r="A552" s="11"/>
      <c r="G552" s="130"/>
      <c r="H552" s="130"/>
      <c r="I552" s="10"/>
      <c r="J552" s="10"/>
    </row>
    <row r="553" spans="1:10" x14ac:dyDescent="0.2">
      <c r="A553" s="11"/>
      <c r="G553" s="130"/>
      <c r="H553" s="130"/>
      <c r="I553" s="10"/>
      <c r="J553" s="10"/>
    </row>
    <row r="554" spans="1:10" x14ac:dyDescent="0.2">
      <c r="A554" s="11"/>
      <c r="G554" s="130"/>
      <c r="H554" s="130"/>
      <c r="I554" s="10"/>
      <c r="J554" s="10"/>
    </row>
    <row r="555" spans="1:10" x14ac:dyDescent="0.2">
      <c r="A555" s="11"/>
      <c r="G555" s="130"/>
      <c r="H555" s="130"/>
      <c r="I555" s="10"/>
      <c r="J555" s="10"/>
    </row>
    <row r="556" spans="1:10" x14ac:dyDescent="0.2">
      <c r="A556" s="11"/>
      <c r="G556" s="130"/>
      <c r="H556" s="130"/>
      <c r="I556" s="10"/>
      <c r="J556" s="10"/>
    </row>
    <row r="557" spans="1:10" x14ac:dyDescent="0.2">
      <c r="A557" s="11"/>
      <c r="G557" s="130"/>
      <c r="H557" s="130"/>
      <c r="I557" s="10"/>
      <c r="J557" s="10"/>
    </row>
    <row r="558" spans="1:10" x14ac:dyDescent="0.2">
      <c r="A558" s="11"/>
      <c r="G558" s="130"/>
      <c r="H558" s="130"/>
      <c r="I558" s="10"/>
      <c r="J558" s="10"/>
    </row>
    <row r="559" spans="1:10" x14ac:dyDescent="0.2">
      <c r="A559" s="11"/>
      <c r="G559" s="130"/>
      <c r="H559" s="130"/>
      <c r="I559" s="10"/>
      <c r="J559" s="10"/>
    </row>
    <row r="560" spans="1:10" x14ac:dyDescent="0.2">
      <c r="A560" s="11"/>
      <c r="G560" s="130"/>
      <c r="H560" s="130"/>
      <c r="I560" s="10"/>
      <c r="J560" s="10"/>
    </row>
    <row r="561" spans="1:10" x14ac:dyDescent="0.2">
      <c r="A561" s="11"/>
      <c r="G561" s="130"/>
      <c r="H561" s="130"/>
      <c r="I561" s="10"/>
      <c r="J561" s="10"/>
    </row>
    <row r="562" spans="1:10" x14ac:dyDescent="0.2">
      <c r="A562" s="11"/>
      <c r="G562" s="130"/>
      <c r="H562" s="130"/>
      <c r="I562" s="10"/>
      <c r="J562" s="10"/>
    </row>
    <row r="563" spans="1:10" x14ac:dyDescent="0.2">
      <c r="A563" s="11"/>
      <c r="G563" s="130"/>
      <c r="H563" s="130"/>
      <c r="I563" s="10"/>
      <c r="J563" s="10"/>
    </row>
    <row r="564" spans="1:10" x14ac:dyDescent="0.2">
      <c r="A564" s="11"/>
      <c r="G564" s="130"/>
      <c r="H564" s="130"/>
      <c r="I564" s="10"/>
      <c r="J564" s="10"/>
    </row>
    <row r="565" spans="1:10" x14ac:dyDescent="0.2">
      <c r="A565" s="11"/>
      <c r="G565" s="130"/>
      <c r="H565" s="130"/>
      <c r="I565" s="10"/>
      <c r="J565" s="10"/>
    </row>
    <row r="566" spans="1:10" x14ac:dyDescent="0.2">
      <c r="A566" s="11"/>
      <c r="G566" s="130"/>
      <c r="H566" s="130"/>
      <c r="I566" s="10"/>
      <c r="J566" s="10"/>
    </row>
    <row r="567" spans="1:10" x14ac:dyDescent="0.2">
      <c r="A567" s="11"/>
      <c r="G567" s="130"/>
      <c r="H567" s="130"/>
      <c r="I567" s="10"/>
      <c r="J567" s="10"/>
    </row>
    <row r="568" spans="1:10" x14ac:dyDescent="0.2">
      <c r="A568" s="11"/>
      <c r="G568" s="130"/>
      <c r="H568" s="130"/>
      <c r="I568" s="10"/>
      <c r="J568" s="10"/>
    </row>
    <row r="569" spans="1:10" x14ac:dyDescent="0.2">
      <c r="A569" s="11"/>
      <c r="G569" s="130"/>
      <c r="H569" s="130"/>
      <c r="I569" s="10"/>
      <c r="J569" s="10"/>
    </row>
    <row r="570" spans="1:10" x14ac:dyDescent="0.2">
      <c r="A570" s="11"/>
      <c r="G570" s="130"/>
      <c r="H570" s="130"/>
      <c r="I570" s="10"/>
      <c r="J570" s="10"/>
    </row>
    <row r="571" spans="1:10" x14ac:dyDescent="0.2">
      <c r="A571" s="11"/>
      <c r="G571" s="130"/>
      <c r="H571" s="130"/>
      <c r="I571" s="10"/>
      <c r="J571" s="10"/>
    </row>
    <row r="572" spans="1:10" x14ac:dyDescent="0.2">
      <c r="A572" s="11"/>
      <c r="G572" s="130"/>
      <c r="H572" s="130"/>
      <c r="I572" s="10"/>
      <c r="J572" s="10"/>
    </row>
    <row r="573" spans="1:10" x14ac:dyDescent="0.2">
      <c r="A573" s="11"/>
      <c r="G573" s="130"/>
      <c r="H573" s="130"/>
      <c r="I573" s="10"/>
      <c r="J573" s="10"/>
    </row>
    <row r="574" spans="1:10" x14ac:dyDescent="0.2">
      <c r="A574" s="11"/>
      <c r="G574" s="130"/>
      <c r="H574" s="130"/>
      <c r="I574" s="10"/>
      <c r="J574" s="10"/>
    </row>
    <row r="575" spans="1:10" x14ac:dyDescent="0.2">
      <c r="A575" s="11"/>
      <c r="G575" s="130"/>
      <c r="H575" s="130"/>
      <c r="I575" s="10"/>
      <c r="J575" s="10"/>
    </row>
    <row r="576" spans="1:10" x14ac:dyDescent="0.2">
      <c r="A576" s="11"/>
      <c r="G576" s="130"/>
      <c r="H576" s="130"/>
      <c r="I576" s="10"/>
      <c r="J576" s="10"/>
    </row>
    <row r="577" spans="1:10" x14ac:dyDescent="0.2">
      <c r="A577" s="11"/>
      <c r="G577" s="130"/>
      <c r="H577" s="130"/>
      <c r="I577" s="10"/>
      <c r="J577" s="10"/>
    </row>
    <row r="578" spans="1:10" x14ac:dyDescent="0.2">
      <c r="A578" s="11"/>
      <c r="G578" s="130"/>
      <c r="H578" s="130"/>
      <c r="I578" s="10"/>
      <c r="J578" s="10"/>
    </row>
    <row r="579" spans="1:10" x14ac:dyDescent="0.2">
      <c r="A579" s="11"/>
      <c r="G579" s="130"/>
      <c r="H579" s="130"/>
      <c r="I579" s="10"/>
      <c r="J579" s="10"/>
    </row>
    <row r="580" spans="1:10" x14ac:dyDescent="0.2">
      <c r="A580" s="11"/>
      <c r="G580" s="130"/>
      <c r="H580" s="130"/>
      <c r="I580" s="10"/>
      <c r="J580" s="10"/>
    </row>
    <row r="581" spans="1:10" x14ac:dyDescent="0.2">
      <c r="A581" s="11"/>
      <c r="G581" s="130"/>
      <c r="H581" s="130"/>
      <c r="I581" s="10"/>
      <c r="J581" s="10"/>
    </row>
    <row r="582" spans="1:10" x14ac:dyDescent="0.2">
      <c r="A582" s="11"/>
      <c r="G582" s="130"/>
      <c r="H582" s="130"/>
      <c r="I582" s="10"/>
      <c r="J582" s="10"/>
    </row>
    <row r="583" spans="1:10" x14ac:dyDescent="0.2">
      <c r="A583" s="11"/>
      <c r="G583" s="130"/>
      <c r="H583" s="130"/>
      <c r="I583" s="10"/>
      <c r="J583" s="10"/>
    </row>
    <row r="584" spans="1:10" x14ac:dyDescent="0.2">
      <c r="A584" s="11"/>
      <c r="G584" s="130"/>
      <c r="H584" s="130"/>
      <c r="I584" s="10"/>
      <c r="J584" s="10"/>
    </row>
    <row r="585" spans="1:10" x14ac:dyDescent="0.2">
      <c r="A585" s="11"/>
      <c r="G585" s="130"/>
      <c r="H585" s="130"/>
      <c r="I585" s="10"/>
      <c r="J585" s="10"/>
    </row>
    <row r="586" spans="1:10" x14ac:dyDescent="0.2">
      <c r="A586" s="11"/>
      <c r="G586" s="130"/>
      <c r="H586" s="130"/>
      <c r="I586" s="10"/>
      <c r="J586" s="10"/>
    </row>
    <row r="587" spans="1:10" x14ac:dyDescent="0.2">
      <c r="A587" s="11"/>
      <c r="G587" s="130"/>
      <c r="H587" s="130"/>
      <c r="I587" s="10"/>
      <c r="J587" s="10"/>
    </row>
    <row r="588" spans="1:10" x14ac:dyDescent="0.2">
      <c r="A588" s="11"/>
      <c r="G588" s="130"/>
      <c r="H588" s="130"/>
      <c r="I588" s="10"/>
      <c r="J588" s="10"/>
    </row>
    <row r="589" spans="1:10" x14ac:dyDescent="0.2">
      <c r="A589" s="11"/>
      <c r="G589" s="130"/>
      <c r="H589" s="130"/>
      <c r="I589" s="10"/>
      <c r="J589" s="10"/>
    </row>
    <row r="590" spans="1:10" x14ac:dyDescent="0.2">
      <c r="A590" s="11"/>
      <c r="G590" s="130"/>
      <c r="H590" s="130"/>
      <c r="I590" s="10"/>
      <c r="J590" s="10"/>
    </row>
    <row r="591" spans="1:10" x14ac:dyDescent="0.2">
      <c r="A591" s="11"/>
      <c r="G591" s="130"/>
      <c r="H591" s="130"/>
      <c r="I591" s="10"/>
      <c r="J591" s="10"/>
    </row>
    <row r="592" spans="1:10" x14ac:dyDescent="0.2">
      <c r="A592" s="11"/>
      <c r="G592" s="130"/>
      <c r="H592" s="130"/>
      <c r="I592" s="10"/>
      <c r="J592" s="10"/>
    </row>
    <row r="593" spans="1:10" x14ac:dyDescent="0.2">
      <c r="A593" s="11"/>
      <c r="G593" s="130"/>
      <c r="H593" s="130"/>
      <c r="I593" s="10"/>
      <c r="J593" s="10"/>
    </row>
    <row r="594" spans="1:10" x14ac:dyDescent="0.2">
      <c r="A594" s="11"/>
      <c r="G594" s="130"/>
      <c r="H594" s="130"/>
      <c r="I594" s="10"/>
      <c r="J594" s="10"/>
    </row>
    <row r="595" spans="1:10" x14ac:dyDescent="0.2">
      <c r="A595" s="11"/>
      <c r="G595" s="130"/>
      <c r="H595" s="130"/>
      <c r="I595" s="10"/>
      <c r="J595" s="10"/>
    </row>
    <row r="596" spans="1:10" x14ac:dyDescent="0.2">
      <c r="A596" s="11"/>
      <c r="G596" s="130"/>
      <c r="H596" s="130"/>
      <c r="I596" s="10"/>
      <c r="J596" s="10"/>
    </row>
    <row r="597" spans="1:10" x14ac:dyDescent="0.2">
      <c r="A597" s="11"/>
      <c r="G597" s="130"/>
      <c r="H597" s="130"/>
      <c r="I597" s="10"/>
      <c r="J597" s="10"/>
    </row>
    <row r="598" spans="1:10" x14ac:dyDescent="0.2">
      <c r="A598" s="11"/>
      <c r="G598" s="130"/>
      <c r="H598" s="130"/>
      <c r="I598" s="10"/>
      <c r="J598" s="10"/>
    </row>
    <row r="599" spans="1:10" x14ac:dyDescent="0.2">
      <c r="A599" s="11"/>
      <c r="G599" s="130"/>
      <c r="H599" s="130"/>
      <c r="I599" s="10"/>
      <c r="J599" s="10"/>
    </row>
    <row r="600" spans="1:10" x14ac:dyDescent="0.2">
      <c r="A600" s="11"/>
      <c r="G600" s="130"/>
      <c r="H600" s="130"/>
      <c r="I600" s="10"/>
      <c r="J600" s="10"/>
    </row>
    <row r="601" spans="1:10" x14ac:dyDescent="0.2">
      <c r="A601" s="11"/>
      <c r="G601" s="130"/>
      <c r="H601" s="130"/>
      <c r="I601" s="10"/>
      <c r="J601" s="10"/>
    </row>
    <row r="602" spans="1:10" x14ac:dyDescent="0.2">
      <c r="A602" s="11"/>
      <c r="G602" s="130"/>
      <c r="H602" s="130"/>
      <c r="I602" s="10"/>
      <c r="J602" s="10"/>
    </row>
    <row r="603" spans="1:10" x14ac:dyDescent="0.2">
      <c r="A603" s="11"/>
      <c r="G603" s="130"/>
      <c r="H603" s="130"/>
      <c r="I603" s="10"/>
      <c r="J603" s="10"/>
    </row>
    <row r="604" spans="1:10" x14ac:dyDescent="0.2">
      <c r="A604" s="11"/>
      <c r="G604" s="130"/>
      <c r="H604" s="130"/>
      <c r="I604" s="10"/>
      <c r="J604" s="10"/>
    </row>
    <row r="605" spans="1:10" x14ac:dyDescent="0.2">
      <c r="A605" s="11"/>
      <c r="G605" s="130"/>
      <c r="H605" s="130"/>
      <c r="I605" s="10"/>
      <c r="J605" s="10"/>
    </row>
    <row r="606" spans="1:10" x14ac:dyDescent="0.2">
      <c r="A606" s="11"/>
      <c r="G606" s="130"/>
      <c r="H606" s="130"/>
      <c r="I606" s="10"/>
      <c r="J606" s="10"/>
    </row>
    <row r="607" spans="1:10" x14ac:dyDescent="0.2">
      <c r="A607" s="11"/>
      <c r="G607" s="130"/>
      <c r="H607" s="130"/>
      <c r="I607" s="10"/>
      <c r="J607" s="10"/>
    </row>
    <row r="608" spans="1:10" x14ac:dyDescent="0.2">
      <c r="A608" s="11"/>
      <c r="G608" s="130"/>
      <c r="H608" s="130"/>
      <c r="I608" s="10"/>
      <c r="J608" s="10"/>
    </row>
    <row r="609" spans="1:10" x14ac:dyDescent="0.2">
      <c r="A609" s="11"/>
      <c r="G609" s="130"/>
      <c r="H609" s="130"/>
      <c r="I609" s="10"/>
      <c r="J609" s="10"/>
    </row>
    <row r="610" spans="1:10" x14ac:dyDescent="0.2">
      <c r="A610" s="11"/>
      <c r="G610" s="130"/>
      <c r="H610" s="130"/>
      <c r="I610" s="10"/>
      <c r="J610" s="10"/>
    </row>
    <row r="611" spans="1:10" x14ac:dyDescent="0.2">
      <c r="A611" s="11"/>
      <c r="G611" s="130"/>
      <c r="H611" s="130"/>
      <c r="I611" s="10"/>
      <c r="J611" s="10"/>
    </row>
    <row r="612" spans="1:10" x14ac:dyDescent="0.2">
      <c r="A612" s="11"/>
      <c r="G612" s="130"/>
      <c r="H612" s="130"/>
      <c r="I612" s="10"/>
      <c r="J612" s="10"/>
    </row>
    <row r="613" spans="1:10" x14ac:dyDescent="0.2">
      <c r="A613" s="11"/>
      <c r="G613" s="130"/>
      <c r="H613" s="130"/>
      <c r="I613" s="10"/>
      <c r="J613" s="10"/>
    </row>
    <row r="614" spans="1:10" x14ac:dyDescent="0.2">
      <c r="A614" s="11"/>
      <c r="G614" s="130"/>
      <c r="H614" s="130"/>
      <c r="I614" s="10"/>
      <c r="J614" s="10"/>
    </row>
    <row r="615" spans="1:10" x14ac:dyDescent="0.2">
      <c r="A615" s="11"/>
      <c r="G615" s="130"/>
      <c r="H615" s="130"/>
      <c r="I615" s="10"/>
      <c r="J615" s="10"/>
    </row>
    <row r="616" spans="1:10" x14ac:dyDescent="0.2">
      <c r="A616" s="11"/>
      <c r="G616" s="130"/>
      <c r="H616" s="130"/>
      <c r="I616" s="10"/>
      <c r="J616" s="10"/>
    </row>
    <row r="617" spans="1:10" x14ac:dyDescent="0.2">
      <c r="A617" s="11"/>
      <c r="G617" s="130"/>
      <c r="H617" s="130"/>
      <c r="I617" s="10"/>
      <c r="J617" s="10"/>
    </row>
    <row r="618" spans="1:10" x14ac:dyDescent="0.2">
      <c r="A618" s="11"/>
      <c r="G618" s="130"/>
      <c r="H618" s="130"/>
      <c r="I618" s="10"/>
      <c r="J618" s="10"/>
    </row>
    <row r="619" spans="1:10" x14ac:dyDescent="0.2">
      <c r="A619" s="11"/>
      <c r="G619" s="130"/>
      <c r="H619" s="130"/>
      <c r="I619" s="10"/>
      <c r="J619" s="10"/>
    </row>
    <row r="620" spans="1:10" x14ac:dyDescent="0.2">
      <c r="A620" s="11"/>
      <c r="G620" s="130"/>
      <c r="H620" s="130"/>
      <c r="I620" s="10"/>
      <c r="J620" s="10"/>
    </row>
    <row r="621" spans="1:10" x14ac:dyDescent="0.2">
      <c r="A621" s="11"/>
      <c r="G621" s="130"/>
      <c r="H621" s="130"/>
      <c r="I621" s="10"/>
      <c r="J621" s="10"/>
    </row>
    <row r="622" spans="1:10" x14ac:dyDescent="0.2">
      <c r="A622" s="11"/>
      <c r="G622" s="130"/>
      <c r="H622" s="130"/>
      <c r="I622" s="10"/>
      <c r="J622" s="10"/>
    </row>
    <row r="623" spans="1:10" x14ac:dyDescent="0.2">
      <c r="A623" s="11"/>
      <c r="G623" s="130"/>
      <c r="H623" s="130"/>
      <c r="I623" s="10"/>
      <c r="J623" s="10"/>
    </row>
    <row r="624" spans="1:10" x14ac:dyDescent="0.2">
      <c r="A624" s="11"/>
      <c r="G624" s="130"/>
      <c r="H624" s="130"/>
      <c r="I624" s="10"/>
      <c r="J624" s="10"/>
    </row>
    <row r="625" spans="1:10" x14ac:dyDescent="0.2">
      <c r="A625" s="11"/>
      <c r="G625" s="130"/>
      <c r="H625" s="130"/>
      <c r="I625" s="10"/>
      <c r="J625" s="10"/>
    </row>
    <row r="626" spans="1:10" x14ac:dyDescent="0.2">
      <c r="A626" s="11"/>
      <c r="G626" s="130"/>
      <c r="H626" s="130"/>
      <c r="I626" s="10"/>
      <c r="J626" s="10"/>
    </row>
    <row r="627" spans="1:10" x14ac:dyDescent="0.2">
      <c r="A627" s="11"/>
      <c r="G627" s="130"/>
      <c r="H627" s="130"/>
      <c r="I627" s="10"/>
      <c r="J627" s="10"/>
    </row>
    <row r="628" spans="1:10" x14ac:dyDescent="0.2">
      <c r="A628" s="11"/>
      <c r="G628" s="130"/>
      <c r="H628" s="130"/>
      <c r="I628" s="10"/>
      <c r="J628" s="10"/>
    </row>
    <row r="629" spans="1:10" x14ac:dyDescent="0.2">
      <c r="A629" s="11"/>
      <c r="G629" s="130"/>
      <c r="H629" s="130"/>
      <c r="I629" s="10"/>
      <c r="J629" s="10"/>
    </row>
    <row r="630" spans="1:10" x14ac:dyDescent="0.2">
      <c r="A630" s="11"/>
      <c r="G630" s="130"/>
      <c r="H630" s="130"/>
      <c r="I630" s="10"/>
      <c r="J630" s="10"/>
    </row>
    <row r="631" spans="1:10" x14ac:dyDescent="0.2">
      <c r="A631" s="11"/>
      <c r="G631" s="130"/>
      <c r="H631" s="130"/>
      <c r="I631" s="10"/>
      <c r="J631" s="10"/>
    </row>
    <row r="632" spans="1:10" x14ac:dyDescent="0.2">
      <c r="A632" s="11"/>
      <c r="G632" s="130"/>
      <c r="H632" s="130"/>
      <c r="I632" s="10"/>
      <c r="J632" s="10"/>
    </row>
    <row r="633" spans="1:10" x14ac:dyDescent="0.2">
      <c r="A633" s="11"/>
      <c r="G633" s="130"/>
      <c r="H633" s="130"/>
      <c r="I633" s="10"/>
      <c r="J633" s="10"/>
    </row>
    <row r="634" spans="1:10" x14ac:dyDescent="0.2">
      <c r="A634" s="11"/>
      <c r="G634" s="130"/>
      <c r="H634" s="130"/>
      <c r="I634" s="10"/>
      <c r="J634" s="10"/>
    </row>
    <row r="635" spans="1:10" x14ac:dyDescent="0.2">
      <c r="A635" s="11"/>
      <c r="G635" s="130"/>
      <c r="H635" s="130"/>
      <c r="I635" s="10"/>
      <c r="J635" s="10"/>
    </row>
    <row r="636" spans="1:10" x14ac:dyDescent="0.2">
      <c r="A636" s="11"/>
      <c r="G636" s="130"/>
      <c r="H636" s="130"/>
      <c r="I636" s="10"/>
      <c r="J636" s="10"/>
    </row>
    <row r="637" spans="1:10" x14ac:dyDescent="0.2">
      <c r="A637" s="11"/>
      <c r="G637" s="130"/>
      <c r="H637" s="130"/>
      <c r="I637" s="10"/>
      <c r="J637" s="10"/>
    </row>
    <row r="638" spans="1:10" x14ac:dyDescent="0.2">
      <c r="A638" s="11"/>
      <c r="G638" s="130"/>
      <c r="H638" s="130"/>
      <c r="I638" s="10"/>
      <c r="J638" s="10"/>
    </row>
    <row r="639" spans="1:10" x14ac:dyDescent="0.2">
      <c r="A639" s="11"/>
      <c r="G639" s="130"/>
      <c r="H639" s="130"/>
      <c r="I639" s="10"/>
      <c r="J639" s="10"/>
    </row>
    <row r="640" spans="1:10" x14ac:dyDescent="0.2">
      <c r="A640" s="11"/>
      <c r="G640" s="130"/>
      <c r="H640" s="130"/>
      <c r="I640" s="10"/>
      <c r="J640" s="10"/>
    </row>
    <row r="641" spans="1:10" x14ac:dyDescent="0.2">
      <c r="A641" s="11"/>
      <c r="G641" s="130"/>
      <c r="H641" s="130"/>
      <c r="I641" s="10"/>
      <c r="J641" s="10"/>
    </row>
    <row r="642" spans="1:10" x14ac:dyDescent="0.2">
      <c r="A642" s="11"/>
      <c r="G642" s="130"/>
      <c r="H642" s="130"/>
      <c r="I642" s="10"/>
      <c r="J642" s="10"/>
    </row>
    <row r="643" spans="1:10" x14ac:dyDescent="0.2">
      <c r="A643" s="11"/>
      <c r="G643" s="130"/>
      <c r="H643" s="130"/>
      <c r="I643" s="10"/>
      <c r="J643" s="10"/>
    </row>
    <row r="644" spans="1:10" x14ac:dyDescent="0.2">
      <c r="A644" s="11"/>
      <c r="G644" s="130"/>
      <c r="H644" s="130"/>
      <c r="I644" s="10"/>
      <c r="J644" s="10"/>
    </row>
    <row r="645" spans="1:10" x14ac:dyDescent="0.2">
      <c r="A645" s="11"/>
      <c r="G645" s="130"/>
      <c r="H645" s="130"/>
      <c r="I645" s="10"/>
      <c r="J645" s="10"/>
    </row>
    <row r="646" spans="1:10" x14ac:dyDescent="0.2">
      <c r="A646" s="11"/>
      <c r="G646" s="130"/>
      <c r="H646" s="130"/>
      <c r="I646" s="10"/>
      <c r="J646" s="10"/>
    </row>
    <row r="647" spans="1:10" x14ac:dyDescent="0.2">
      <c r="A647" s="11"/>
      <c r="G647" s="130"/>
      <c r="H647" s="130"/>
      <c r="I647" s="10"/>
      <c r="J647" s="10"/>
    </row>
    <row r="648" spans="1:10" x14ac:dyDescent="0.2">
      <c r="A648" s="11"/>
      <c r="G648" s="130"/>
      <c r="H648" s="130"/>
      <c r="I648" s="10"/>
      <c r="J648" s="10"/>
    </row>
    <row r="649" spans="1:10" x14ac:dyDescent="0.2">
      <c r="A649" s="11"/>
      <c r="G649" s="130"/>
      <c r="H649" s="130"/>
      <c r="I649" s="10"/>
      <c r="J649" s="10"/>
    </row>
    <row r="650" spans="1:10" x14ac:dyDescent="0.2">
      <c r="A650" s="11"/>
      <c r="G650" s="130"/>
      <c r="H650" s="130"/>
      <c r="I650" s="10"/>
      <c r="J650" s="10"/>
    </row>
    <row r="651" spans="1:10" x14ac:dyDescent="0.2">
      <c r="A651" s="11"/>
      <c r="G651" s="130"/>
      <c r="H651" s="130"/>
      <c r="I651" s="10"/>
      <c r="J651" s="10"/>
    </row>
    <row r="652" spans="1:10" x14ac:dyDescent="0.2">
      <c r="A652" s="11"/>
      <c r="G652" s="130"/>
      <c r="H652" s="130"/>
      <c r="I652" s="10"/>
      <c r="J652" s="10"/>
    </row>
    <row r="653" spans="1:10" x14ac:dyDescent="0.2">
      <c r="A653" s="11"/>
      <c r="G653" s="130"/>
      <c r="H653" s="130"/>
      <c r="I653" s="10"/>
      <c r="J653" s="10"/>
    </row>
    <row r="654" spans="1:10" x14ac:dyDescent="0.2">
      <c r="A654" s="11"/>
      <c r="G654" s="130"/>
      <c r="H654" s="130"/>
      <c r="I654" s="10"/>
      <c r="J654" s="10"/>
    </row>
    <row r="655" spans="1:10" x14ac:dyDescent="0.2">
      <c r="A655" s="11"/>
      <c r="G655" s="130"/>
      <c r="H655" s="130"/>
      <c r="I655" s="10"/>
      <c r="J655" s="10"/>
    </row>
    <row r="656" spans="1:10" x14ac:dyDescent="0.2">
      <c r="A656" s="11"/>
      <c r="G656" s="130"/>
      <c r="H656" s="130"/>
      <c r="I656" s="10"/>
      <c r="J656" s="10"/>
    </row>
    <row r="657" spans="1:10" x14ac:dyDescent="0.2">
      <c r="A657" s="11"/>
      <c r="G657" s="130"/>
      <c r="H657" s="130"/>
      <c r="I657" s="10"/>
      <c r="J657" s="10"/>
    </row>
    <row r="658" spans="1:10" x14ac:dyDescent="0.2">
      <c r="A658" s="11"/>
      <c r="G658" s="130"/>
      <c r="H658" s="130"/>
      <c r="I658" s="10"/>
      <c r="J658" s="10"/>
    </row>
    <row r="659" spans="1:10" x14ac:dyDescent="0.2">
      <c r="A659" s="11"/>
      <c r="G659" s="130"/>
      <c r="H659" s="130"/>
      <c r="I659" s="10"/>
      <c r="J659" s="10"/>
    </row>
    <row r="660" spans="1:10" x14ac:dyDescent="0.2">
      <c r="A660" s="11"/>
      <c r="G660" s="130"/>
      <c r="H660" s="130"/>
      <c r="I660" s="10"/>
      <c r="J660" s="10"/>
    </row>
    <row r="661" spans="1:10" x14ac:dyDescent="0.2">
      <c r="A661" s="11"/>
      <c r="G661" s="130"/>
      <c r="H661" s="130"/>
      <c r="I661" s="10"/>
      <c r="J661" s="10"/>
    </row>
    <row r="662" spans="1:10" x14ac:dyDescent="0.2">
      <c r="A662" s="11"/>
      <c r="G662" s="130"/>
      <c r="H662" s="130"/>
      <c r="I662" s="10"/>
      <c r="J662" s="10"/>
    </row>
    <row r="663" spans="1:10" x14ac:dyDescent="0.2">
      <c r="A663" s="11"/>
      <c r="G663" s="130"/>
      <c r="H663" s="130"/>
      <c r="I663" s="10"/>
      <c r="J663" s="10"/>
    </row>
    <row r="664" spans="1:10" x14ac:dyDescent="0.2">
      <c r="A664" s="11"/>
      <c r="G664" s="130"/>
      <c r="H664" s="130"/>
      <c r="I664" s="10"/>
      <c r="J664" s="10"/>
    </row>
    <row r="665" spans="1:10" x14ac:dyDescent="0.2">
      <c r="A665" s="11"/>
      <c r="G665" s="130"/>
      <c r="H665" s="130"/>
      <c r="I665" s="10"/>
      <c r="J665" s="10"/>
    </row>
    <row r="666" spans="1:10" x14ac:dyDescent="0.2">
      <c r="A666" s="11"/>
      <c r="G666" s="130"/>
      <c r="H666" s="130"/>
      <c r="I666" s="10"/>
      <c r="J666" s="10"/>
    </row>
    <row r="667" spans="1:10" x14ac:dyDescent="0.2">
      <c r="A667" s="11"/>
      <c r="G667" s="130"/>
      <c r="H667" s="130"/>
      <c r="I667" s="10"/>
      <c r="J667" s="10"/>
    </row>
    <row r="668" spans="1:10" x14ac:dyDescent="0.2">
      <c r="A668" s="11"/>
      <c r="G668" s="130"/>
      <c r="H668" s="130"/>
      <c r="I668" s="10"/>
      <c r="J668" s="10"/>
    </row>
    <row r="669" spans="1:10" x14ac:dyDescent="0.2">
      <c r="A669" s="11"/>
      <c r="G669" s="130"/>
      <c r="H669" s="130"/>
      <c r="I669" s="10"/>
      <c r="J669" s="10"/>
    </row>
    <row r="670" spans="1:10" x14ac:dyDescent="0.2">
      <c r="A670" s="11"/>
      <c r="G670" s="130"/>
      <c r="H670" s="130"/>
      <c r="I670" s="10"/>
      <c r="J670" s="10"/>
    </row>
    <row r="671" spans="1:10" x14ac:dyDescent="0.2">
      <c r="A671" s="11"/>
      <c r="G671" s="130"/>
      <c r="H671" s="130"/>
      <c r="I671" s="10"/>
      <c r="J671" s="10"/>
    </row>
    <row r="672" spans="1:10" x14ac:dyDescent="0.2">
      <c r="A672" s="11"/>
      <c r="G672" s="130"/>
      <c r="H672" s="130"/>
      <c r="I672" s="10"/>
      <c r="J672" s="10"/>
    </row>
    <row r="673" spans="1:10" x14ac:dyDescent="0.2">
      <c r="A673" s="11"/>
      <c r="G673" s="130"/>
      <c r="H673" s="130"/>
      <c r="I673" s="10"/>
      <c r="J673" s="10"/>
    </row>
    <row r="674" spans="1:10" x14ac:dyDescent="0.2">
      <c r="A674" s="11"/>
      <c r="G674" s="130"/>
      <c r="H674" s="130"/>
      <c r="I674" s="10"/>
      <c r="J674" s="10"/>
    </row>
    <row r="675" spans="1:10" x14ac:dyDescent="0.2">
      <c r="A675" s="11"/>
      <c r="G675" s="130"/>
      <c r="H675" s="130"/>
      <c r="I675" s="10"/>
      <c r="J675" s="10"/>
    </row>
    <row r="676" spans="1:10" x14ac:dyDescent="0.2">
      <c r="A676" s="11"/>
      <c r="G676" s="130"/>
      <c r="H676" s="130"/>
      <c r="I676" s="10"/>
      <c r="J676" s="10"/>
    </row>
    <row r="677" spans="1:10" x14ac:dyDescent="0.2">
      <c r="A677" s="11"/>
      <c r="G677" s="130"/>
      <c r="H677" s="130"/>
      <c r="I677" s="10"/>
      <c r="J677" s="10"/>
    </row>
    <row r="678" spans="1:10" x14ac:dyDescent="0.2">
      <c r="A678" s="11"/>
      <c r="G678" s="130"/>
      <c r="H678" s="130"/>
      <c r="I678" s="10"/>
      <c r="J678" s="10"/>
    </row>
    <row r="679" spans="1:10" x14ac:dyDescent="0.2">
      <c r="A679" s="11"/>
      <c r="G679" s="130"/>
      <c r="H679" s="130"/>
      <c r="I679" s="10"/>
      <c r="J679" s="10"/>
    </row>
    <row r="680" spans="1:10" x14ac:dyDescent="0.2">
      <c r="A680" s="11"/>
      <c r="G680" s="130"/>
      <c r="H680" s="130"/>
      <c r="I680" s="10"/>
      <c r="J680" s="10"/>
    </row>
    <row r="681" spans="1:10" x14ac:dyDescent="0.2">
      <c r="A681" s="11"/>
      <c r="G681" s="130"/>
      <c r="H681" s="130"/>
      <c r="I681" s="10"/>
      <c r="J681" s="10"/>
    </row>
    <row r="682" spans="1:10" x14ac:dyDescent="0.2">
      <c r="A682" s="11"/>
      <c r="G682" s="130"/>
      <c r="H682" s="130"/>
      <c r="I682" s="10"/>
      <c r="J682" s="10"/>
    </row>
    <row r="683" spans="1:10" x14ac:dyDescent="0.2">
      <c r="A683" s="11"/>
      <c r="G683" s="130"/>
      <c r="H683" s="130"/>
      <c r="I683" s="10"/>
      <c r="J683" s="10"/>
    </row>
    <row r="684" spans="1:10" x14ac:dyDescent="0.2">
      <c r="A684" s="11"/>
      <c r="G684" s="130"/>
      <c r="H684" s="130"/>
      <c r="I684" s="10"/>
      <c r="J684" s="10"/>
    </row>
    <row r="685" spans="1:10" x14ac:dyDescent="0.2">
      <c r="A685" s="11"/>
      <c r="G685" s="130"/>
      <c r="H685" s="130"/>
      <c r="I685" s="10"/>
      <c r="J685" s="10"/>
    </row>
    <row r="686" spans="1:10" x14ac:dyDescent="0.2">
      <c r="A686" s="11"/>
      <c r="G686" s="130"/>
      <c r="H686" s="130"/>
      <c r="I686" s="10"/>
      <c r="J686" s="10"/>
    </row>
    <row r="687" spans="1:10" x14ac:dyDescent="0.2">
      <c r="A687" s="11"/>
      <c r="G687" s="130"/>
      <c r="H687" s="130"/>
      <c r="I687" s="10"/>
      <c r="J687" s="10"/>
    </row>
    <row r="688" spans="1:10" x14ac:dyDescent="0.2">
      <c r="A688" s="11"/>
      <c r="G688" s="130"/>
      <c r="H688" s="130"/>
      <c r="I688" s="10"/>
      <c r="J688" s="10"/>
    </row>
    <row r="689" spans="1:10" x14ac:dyDescent="0.2">
      <c r="A689" s="11"/>
      <c r="G689" s="130"/>
      <c r="H689" s="130"/>
      <c r="I689" s="10"/>
      <c r="J689" s="10"/>
    </row>
    <row r="690" spans="1:10" x14ac:dyDescent="0.2">
      <c r="A690" s="11"/>
      <c r="G690" s="130"/>
      <c r="H690" s="130"/>
      <c r="I690" s="10"/>
      <c r="J690" s="10"/>
    </row>
    <row r="691" spans="1:10" x14ac:dyDescent="0.2">
      <c r="A691" s="11"/>
      <c r="G691" s="130"/>
      <c r="H691" s="130"/>
      <c r="I691" s="10"/>
      <c r="J691" s="10"/>
    </row>
    <row r="692" spans="1:10" x14ac:dyDescent="0.2">
      <c r="A692" s="11"/>
      <c r="G692" s="130"/>
      <c r="H692" s="130"/>
      <c r="I692" s="10"/>
      <c r="J692" s="10"/>
    </row>
    <row r="693" spans="1:10" x14ac:dyDescent="0.2">
      <c r="A693" s="11"/>
      <c r="G693" s="130"/>
      <c r="H693" s="130"/>
      <c r="I693" s="10"/>
      <c r="J693" s="10"/>
    </row>
    <row r="694" spans="1:10" x14ac:dyDescent="0.2">
      <c r="A694" s="11"/>
      <c r="G694" s="130"/>
      <c r="H694" s="130"/>
      <c r="I694" s="10"/>
      <c r="J694" s="10"/>
    </row>
    <row r="695" spans="1:10" x14ac:dyDescent="0.2">
      <c r="A695" s="11"/>
      <c r="G695" s="130"/>
      <c r="H695" s="130"/>
      <c r="I695" s="10"/>
      <c r="J695" s="10"/>
    </row>
    <row r="696" spans="1:10" x14ac:dyDescent="0.2">
      <c r="A696" s="11"/>
      <c r="G696" s="130"/>
      <c r="H696" s="130"/>
      <c r="I696" s="10"/>
      <c r="J696" s="10"/>
    </row>
    <row r="697" spans="1:10" x14ac:dyDescent="0.2">
      <c r="A697" s="11"/>
      <c r="G697" s="130"/>
      <c r="H697" s="130"/>
      <c r="I697" s="10"/>
      <c r="J697" s="10"/>
    </row>
    <row r="698" spans="1:10" x14ac:dyDescent="0.2">
      <c r="A698" s="11"/>
      <c r="G698" s="130"/>
      <c r="H698" s="130"/>
      <c r="I698" s="10"/>
      <c r="J698" s="10"/>
    </row>
    <row r="699" spans="1:10" x14ac:dyDescent="0.2">
      <c r="A699" s="11"/>
      <c r="G699" s="130"/>
      <c r="H699" s="130"/>
      <c r="I699" s="10"/>
      <c r="J699" s="10"/>
    </row>
    <row r="700" spans="1:10" x14ac:dyDescent="0.2">
      <c r="A700" s="11"/>
      <c r="G700" s="130"/>
      <c r="H700" s="130"/>
      <c r="I700" s="10"/>
      <c r="J700" s="10"/>
    </row>
    <row r="701" spans="1:10" x14ac:dyDescent="0.2">
      <c r="A701" s="11"/>
      <c r="G701" s="130"/>
      <c r="H701" s="130"/>
      <c r="I701" s="10"/>
      <c r="J701" s="10"/>
    </row>
    <row r="702" spans="1:10" x14ac:dyDescent="0.2">
      <c r="A702" s="11"/>
      <c r="G702" s="130"/>
      <c r="H702" s="130"/>
      <c r="I702" s="10"/>
      <c r="J702" s="10"/>
    </row>
    <row r="703" spans="1:10" x14ac:dyDescent="0.2">
      <c r="A703" s="11"/>
      <c r="G703" s="130"/>
      <c r="H703" s="130"/>
      <c r="I703" s="10"/>
      <c r="J703" s="10"/>
    </row>
    <row r="704" spans="1:10" x14ac:dyDescent="0.2">
      <c r="A704" s="11"/>
      <c r="G704" s="130"/>
      <c r="H704" s="130"/>
      <c r="I704" s="10"/>
      <c r="J704" s="10"/>
    </row>
    <row r="705" spans="1:10" x14ac:dyDescent="0.2">
      <c r="A705" s="11"/>
      <c r="G705" s="130"/>
      <c r="H705" s="130"/>
      <c r="I705" s="10"/>
      <c r="J705" s="10"/>
    </row>
    <row r="706" spans="1:10" x14ac:dyDescent="0.2">
      <c r="A706" s="11"/>
      <c r="G706" s="130"/>
      <c r="H706" s="130"/>
      <c r="I706" s="10"/>
      <c r="J706" s="10"/>
    </row>
    <row r="707" spans="1:10" x14ac:dyDescent="0.2">
      <c r="A707" s="11"/>
      <c r="G707" s="130"/>
      <c r="H707" s="130"/>
      <c r="I707" s="10"/>
      <c r="J707" s="10"/>
    </row>
    <row r="708" spans="1:10" x14ac:dyDescent="0.2">
      <c r="A708" s="11"/>
      <c r="G708" s="130"/>
      <c r="H708" s="130"/>
      <c r="I708" s="10"/>
      <c r="J708" s="10"/>
    </row>
    <row r="709" spans="1:10" x14ac:dyDescent="0.2">
      <c r="A709" s="11"/>
      <c r="G709" s="130"/>
      <c r="H709" s="130"/>
      <c r="I709" s="10"/>
      <c r="J709" s="10"/>
    </row>
    <row r="710" spans="1:10" x14ac:dyDescent="0.2">
      <c r="A710" s="11"/>
      <c r="G710" s="130"/>
      <c r="H710" s="130"/>
      <c r="I710" s="10"/>
      <c r="J710" s="10"/>
    </row>
    <row r="711" spans="1:10" x14ac:dyDescent="0.2">
      <c r="A711" s="11"/>
      <c r="G711" s="130"/>
      <c r="H711" s="130"/>
      <c r="I711" s="10"/>
      <c r="J711" s="10"/>
    </row>
    <row r="712" spans="1:10" x14ac:dyDescent="0.2">
      <c r="A712" s="11"/>
      <c r="G712" s="130"/>
      <c r="H712" s="130"/>
      <c r="I712" s="10"/>
      <c r="J712" s="10"/>
    </row>
    <row r="713" spans="1:10" x14ac:dyDescent="0.2">
      <c r="A713" s="11"/>
      <c r="G713" s="130"/>
      <c r="H713" s="130"/>
      <c r="I713" s="10"/>
      <c r="J713" s="10"/>
    </row>
    <row r="714" spans="1:10" x14ac:dyDescent="0.2">
      <c r="A714" s="11"/>
      <c r="G714" s="130"/>
      <c r="H714" s="130"/>
      <c r="I714" s="10"/>
      <c r="J714" s="10"/>
    </row>
    <row r="715" spans="1:10" x14ac:dyDescent="0.2">
      <c r="A715" s="11"/>
      <c r="G715" s="130"/>
      <c r="H715" s="130"/>
      <c r="I715" s="10"/>
      <c r="J715" s="10"/>
    </row>
    <row r="716" spans="1:10" x14ac:dyDescent="0.2">
      <c r="A716" s="11"/>
      <c r="G716" s="130"/>
      <c r="H716" s="130"/>
      <c r="I716" s="10"/>
      <c r="J716" s="10"/>
    </row>
    <row r="717" spans="1:10" x14ac:dyDescent="0.2">
      <c r="A717" s="11"/>
      <c r="G717" s="130"/>
      <c r="H717" s="130"/>
      <c r="I717" s="10"/>
      <c r="J717" s="10"/>
    </row>
    <row r="718" spans="1:10" x14ac:dyDescent="0.2">
      <c r="A718" s="11"/>
      <c r="G718" s="130"/>
      <c r="H718" s="130"/>
      <c r="I718" s="10"/>
      <c r="J718" s="10"/>
    </row>
    <row r="719" spans="1:10" x14ac:dyDescent="0.2">
      <c r="A719" s="11"/>
      <c r="G719" s="130"/>
      <c r="H719" s="130"/>
      <c r="I719" s="10"/>
      <c r="J719" s="10"/>
    </row>
    <row r="720" spans="1:10" x14ac:dyDescent="0.2">
      <c r="A720" s="11"/>
      <c r="G720" s="130"/>
      <c r="H720" s="130"/>
      <c r="I720" s="10"/>
      <c r="J720" s="10"/>
    </row>
    <row r="721" spans="1:10" x14ac:dyDescent="0.2">
      <c r="A721" s="11"/>
      <c r="G721" s="130"/>
      <c r="H721" s="130"/>
      <c r="I721" s="10"/>
      <c r="J721" s="10"/>
    </row>
    <row r="722" spans="1:10" x14ac:dyDescent="0.2">
      <c r="A722" s="11"/>
      <c r="G722" s="130"/>
      <c r="H722" s="130"/>
      <c r="I722" s="10"/>
      <c r="J722" s="10"/>
    </row>
    <row r="723" spans="1:10" x14ac:dyDescent="0.2">
      <c r="A723" s="11"/>
      <c r="G723" s="130"/>
      <c r="H723" s="130"/>
      <c r="I723" s="10"/>
      <c r="J723" s="10"/>
    </row>
    <row r="724" spans="1:10" x14ac:dyDescent="0.2">
      <c r="A724" s="11"/>
      <c r="G724" s="130"/>
      <c r="H724" s="130"/>
      <c r="I724" s="10"/>
      <c r="J724" s="10"/>
    </row>
    <row r="725" spans="1:10" x14ac:dyDescent="0.2">
      <c r="A725" s="11"/>
      <c r="G725" s="130"/>
      <c r="H725" s="130"/>
      <c r="I725" s="10"/>
      <c r="J725" s="10"/>
    </row>
    <row r="726" spans="1:10" x14ac:dyDescent="0.2">
      <c r="A726" s="11"/>
      <c r="G726" s="130"/>
      <c r="H726" s="130"/>
      <c r="I726" s="10"/>
      <c r="J726" s="10"/>
    </row>
    <row r="727" spans="1:10" x14ac:dyDescent="0.2">
      <c r="A727" s="11"/>
      <c r="G727" s="130"/>
      <c r="H727" s="130"/>
      <c r="I727" s="10"/>
      <c r="J727" s="10"/>
    </row>
    <row r="728" spans="1:10" x14ac:dyDescent="0.2">
      <c r="A728" s="11"/>
      <c r="G728" s="130"/>
      <c r="H728" s="130"/>
      <c r="I728" s="10"/>
      <c r="J728" s="10"/>
    </row>
    <row r="729" spans="1:10" x14ac:dyDescent="0.2">
      <c r="A729" s="11"/>
      <c r="G729" s="130"/>
      <c r="H729" s="130"/>
      <c r="I729" s="10"/>
      <c r="J729" s="10"/>
    </row>
    <row r="730" spans="1:10" x14ac:dyDescent="0.2">
      <c r="A730" s="11"/>
      <c r="G730" s="130"/>
      <c r="H730" s="130"/>
      <c r="I730" s="10"/>
      <c r="J730" s="10"/>
    </row>
    <row r="731" spans="1:10" x14ac:dyDescent="0.2">
      <c r="A731" s="11"/>
      <c r="G731" s="130"/>
      <c r="H731" s="130"/>
      <c r="I731" s="10"/>
      <c r="J731" s="10"/>
    </row>
    <row r="732" spans="1:10" x14ac:dyDescent="0.2">
      <c r="A732" s="11"/>
      <c r="G732" s="130"/>
      <c r="H732" s="130"/>
      <c r="I732" s="10"/>
      <c r="J732" s="10"/>
    </row>
    <row r="733" spans="1:10" x14ac:dyDescent="0.2">
      <c r="A733" s="11"/>
      <c r="G733" s="130"/>
      <c r="H733" s="130"/>
      <c r="I733" s="10"/>
      <c r="J733" s="10"/>
    </row>
    <row r="734" spans="1:10" x14ac:dyDescent="0.2">
      <c r="A734" s="11"/>
      <c r="G734" s="130"/>
      <c r="H734" s="130"/>
      <c r="I734" s="10"/>
      <c r="J734" s="10"/>
    </row>
    <row r="735" spans="1:10" x14ac:dyDescent="0.2">
      <c r="A735" s="11"/>
      <c r="G735" s="130"/>
      <c r="H735" s="130"/>
      <c r="I735" s="10"/>
      <c r="J735" s="10"/>
    </row>
    <row r="736" spans="1:10" x14ac:dyDescent="0.2">
      <c r="A736" s="11"/>
      <c r="G736" s="130"/>
      <c r="H736" s="130"/>
      <c r="I736" s="10"/>
      <c r="J736" s="10"/>
    </row>
    <row r="737" spans="1:10" x14ac:dyDescent="0.2">
      <c r="A737" s="11"/>
      <c r="G737" s="130"/>
      <c r="H737" s="130"/>
      <c r="I737" s="10"/>
      <c r="J737" s="10"/>
    </row>
    <row r="738" spans="1:10" x14ac:dyDescent="0.2">
      <c r="A738" s="11"/>
      <c r="G738" s="130"/>
      <c r="H738" s="130"/>
      <c r="I738" s="10"/>
      <c r="J738" s="10"/>
    </row>
    <row r="739" spans="1:10" x14ac:dyDescent="0.2">
      <c r="A739" s="11"/>
      <c r="G739" s="130"/>
      <c r="H739" s="130"/>
      <c r="I739" s="10"/>
      <c r="J739" s="10"/>
    </row>
    <row r="740" spans="1:10" x14ac:dyDescent="0.2">
      <c r="A740" s="11"/>
      <c r="G740" s="130"/>
      <c r="H740" s="130"/>
      <c r="I740" s="10"/>
      <c r="J740" s="10"/>
    </row>
    <row r="741" spans="1:10" x14ac:dyDescent="0.2">
      <c r="A741" s="11"/>
      <c r="G741" s="130"/>
      <c r="H741" s="130"/>
      <c r="I741" s="10"/>
      <c r="J741" s="10"/>
    </row>
    <row r="742" spans="1:10" x14ac:dyDescent="0.2">
      <c r="A742" s="11"/>
      <c r="G742" s="130"/>
      <c r="H742" s="130"/>
      <c r="I742" s="10"/>
      <c r="J742" s="10"/>
    </row>
    <row r="743" spans="1:10" x14ac:dyDescent="0.2">
      <c r="A743" s="11"/>
      <c r="G743" s="130"/>
      <c r="H743" s="130"/>
      <c r="I743" s="10"/>
      <c r="J743" s="10"/>
    </row>
    <row r="744" spans="1:10" x14ac:dyDescent="0.2">
      <c r="A744" s="11"/>
      <c r="G744" s="130"/>
      <c r="H744" s="130"/>
      <c r="I744" s="10"/>
      <c r="J744" s="10"/>
    </row>
    <row r="745" spans="1:10" x14ac:dyDescent="0.2">
      <c r="A745" s="11"/>
      <c r="G745" s="130"/>
      <c r="H745" s="130"/>
      <c r="I745" s="10"/>
      <c r="J745" s="10"/>
    </row>
    <row r="746" spans="1:10" x14ac:dyDescent="0.2">
      <c r="A746" s="11"/>
      <c r="G746" s="130"/>
      <c r="H746" s="130"/>
      <c r="I746" s="10"/>
      <c r="J746" s="10"/>
    </row>
    <row r="747" spans="1:10" x14ac:dyDescent="0.2">
      <c r="A747" s="11"/>
      <c r="G747" s="130"/>
      <c r="H747" s="130"/>
      <c r="I747" s="10"/>
      <c r="J747" s="10"/>
    </row>
    <row r="748" spans="1:10" x14ac:dyDescent="0.2">
      <c r="A748" s="11"/>
      <c r="G748" s="130"/>
      <c r="H748" s="130"/>
      <c r="I748" s="10"/>
      <c r="J748" s="10"/>
    </row>
    <row r="749" spans="1:10" x14ac:dyDescent="0.2">
      <c r="A749" s="11"/>
      <c r="G749" s="130"/>
      <c r="H749" s="130"/>
      <c r="I749" s="10"/>
      <c r="J749" s="10"/>
    </row>
    <row r="750" spans="1:10" x14ac:dyDescent="0.2">
      <c r="A750" s="11"/>
      <c r="G750" s="130"/>
      <c r="H750" s="130"/>
      <c r="I750" s="10"/>
      <c r="J750" s="10"/>
    </row>
    <row r="751" spans="1:10" x14ac:dyDescent="0.2">
      <c r="A751" s="11"/>
      <c r="G751" s="130"/>
      <c r="H751" s="130"/>
      <c r="I751" s="10"/>
      <c r="J751" s="10"/>
    </row>
    <row r="752" spans="1:10" x14ac:dyDescent="0.2">
      <c r="A752" s="11"/>
      <c r="G752" s="130"/>
      <c r="H752" s="130"/>
      <c r="I752" s="10"/>
      <c r="J752" s="10"/>
    </row>
    <row r="753" spans="1:10" x14ac:dyDescent="0.2">
      <c r="A753" s="11"/>
      <c r="G753" s="130"/>
      <c r="H753" s="130"/>
      <c r="I753" s="10"/>
      <c r="J753" s="10"/>
    </row>
    <row r="754" spans="1:10" x14ac:dyDescent="0.2">
      <c r="A754" s="11"/>
      <c r="G754" s="130"/>
      <c r="H754" s="130"/>
      <c r="I754" s="10"/>
      <c r="J754" s="10"/>
    </row>
    <row r="755" spans="1:10" x14ac:dyDescent="0.2">
      <c r="A755" s="11"/>
      <c r="G755" s="130"/>
      <c r="H755" s="130"/>
      <c r="I755" s="10"/>
      <c r="J755" s="10"/>
    </row>
    <row r="756" spans="1:10" x14ac:dyDescent="0.2">
      <c r="A756" s="11"/>
      <c r="G756" s="130"/>
      <c r="H756" s="130"/>
      <c r="I756" s="10"/>
      <c r="J756" s="10"/>
    </row>
    <row r="757" spans="1:10" x14ac:dyDescent="0.2">
      <c r="A757" s="11"/>
      <c r="G757" s="130"/>
      <c r="H757" s="130"/>
      <c r="I757" s="10"/>
      <c r="J757" s="10"/>
    </row>
    <row r="758" spans="1:10" x14ac:dyDescent="0.2">
      <c r="A758" s="11"/>
      <c r="G758" s="130"/>
      <c r="H758" s="130"/>
      <c r="I758" s="10"/>
      <c r="J758" s="10"/>
    </row>
    <row r="759" spans="1:10" x14ac:dyDescent="0.2">
      <c r="A759" s="11"/>
      <c r="G759" s="130"/>
      <c r="H759" s="130"/>
      <c r="I759" s="10"/>
      <c r="J759" s="10"/>
    </row>
    <row r="760" spans="1:10" x14ac:dyDescent="0.2">
      <c r="A760" s="11"/>
      <c r="G760" s="130"/>
      <c r="H760" s="130"/>
      <c r="I760" s="10"/>
      <c r="J760" s="10"/>
    </row>
    <row r="761" spans="1:10" x14ac:dyDescent="0.2">
      <c r="A761" s="11"/>
      <c r="G761" s="130"/>
      <c r="H761" s="130"/>
      <c r="I761" s="10"/>
      <c r="J761" s="10"/>
    </row>
    <row r="762" spans="1:10" x14ac:dyDescent="0.2">
      <c r="A762" s="11"/>
      <c r="G762" s="130"/>
      <c r="H762" s="130"/>
      <c r="I762" s="10"/>
      <c r="J762" s="10"/>
    </row>
    <row r="763" spans="1:10" x14ac:dyDescent="0.2">
      <c r="A763" s="11"/>
      <c r="G763" s="130"/>
      <c r="H763" s="130"/>
      <c r="I763" s="10"/>
      <c r="J763" s="10"/>
    </row>
    <row r="764" spans="1:10" x14ac:dyDescent="0.2">
      <c r="A764" s="11"/>
      <c r="G764" s="130"/>
      <c r="H764" s="130"/>
      <c r="I764" s="10"/>
      <c r="J764" s="10"/>
    </row>
    <row r="765" spans="1:10" x14ac:dyDescent="0.2">
      <c r="A765" s="11"/>
      <c r="G765" s="130"/>
      <c r="H765" s="130"/>
      <c r="I765" s="10"/>
      <c r="J765" s="10"/>
    </row>
    <row r="766" spans="1:10" x14ac:dyDescent="0.2">
      <c r="A766" s="11"/>
      <c r="G766" s="130"/>
      <c r="H766" s="130"/>
      <c r="I766" s="10"/>
      <c r="J766" s="10"/>
    </row>
    <row r="767" spans="1:10" x14ac:dyDescent="0.2">
      <c r="A767" s="11"/>
      <c r="G767" s="130"/>
      <c r="H767" s="130"/>
      <c r="I767" s="10"/>
      <c r="J767" s="10"/>
    </row>
    <row r="768" spans="1:10" x14ac:dyDescent="0.2">
      <c r="A768" s="11"/>
      <c r="G768" s="130"/>
      <c r="H768" s="130"/>
      <c r="I768" s="10"/>
      <c r="J768" s="10"/>
    </row>
    <row r="769" spans="1:10" x14ac:dyDescent="0.2">
      <c r="A769" s="11"/>
      <c r="G769" s="130"/>
      <c r="H769" s="130"/>
      <c r="I769" s="10"/>
      <c r="J769" s="10"/>
    </row>
    <row r="770" spans="1:10" x14ac:dyDescent="0.2">
      <c r="A770" s="11"/>
      <c r="G770" s="130"/>
      <c r="H770" s="130"/>
      <c r="I770" s="10"/>
      <c r="J770" s="10"/>
    </row>
    <row r="771" spans="1:10" x14ac:dyDescent="0.2">
      <c r="A771" s="11"/>
      <c r="G771" s="130"/>
      <c r="H771" s="130"/>
      <c r="I771" s="10"/>
      <c r="J771" s="10"/>
    </row>
    <row r="772" spans="1:10" x14ac:dyDescent="0.2">
      <c r="A772" s="11"/>
      <c r="G772" s="130"/>
      <c r="H772" s="130"/>
      <c r="I772" s="10"/>
      <c r="J772" s="10"/>
    </row>
    <row r="773" spans="1:10" x14ac:dyDescent="0.2">
      <c r="A773" s="11"/>
      <c r="G773" s="130"/>
      <c r="H773" s="130"/>
      <c r="I773" s="10"/>
      <c r="J773" s="10"/>
    </row>
    <row r="774" spans="1:10" x14ac:dyDescent="0.2">
      <c r="A774" s="11"/>
      <c r="G774" s="130"/>
      <c r="H774" s="130"/>
      <c r="I774" s="10"/>
      <c r="J774" s="10"/>
    </row>
    <row r="775" spans="1:10" x14ac:dyDescent="0.2">
      <c r="A775" s="11"/>
      <c r="G775" s="130"/>
      <c r="H775" s="130"/>
      <c r="I775" s="10"/>
      <c r="J775" s="10"/>
    </row>
    <row r="776" spans="1:10" x14ac:dyDescent="0.2">
      <c r="A776" s="11"/>
      <c r="G776" s="130"/>
      <c r="H776" s="130"/>
      <c r="I776" s="10"/>
      <c r="J776" s="10"/>
    </row>
    <row r="777" spans="1:10" x14ac:dyDescent="0.2">
      <c r="A777" s="11"/>
      <c r="G777" s="130"/>
      <c r="H777" s="130"/>
      <c r="I777" s="10"/>
      <c r="J777" s="10"/>
    </row>
    <row r="778" spans="1:10" x14ac:dyDescent="0.2">
      <c r="A778" s="11"/>
      <c r="G778" s="130"/>
      <c r="H778" s="130"/>
      <c r="I778" s="10"/>
      <c r="J778" s="10"/>
    </row>
    <row r="779" spans="1:10" x14ac:dyDescent="0.2">
      <c r="A779" s="11"/>
      <c r="G779" s="130"/>
      <c r="H779" s="130"/>
      <c r="I779" s="10"/>
      <c r="J779" s="10"/>
    </row>
    <row r="780" spans="1:10" x14ac:dyDescent="0.2">
      <c r="A780" s="11"/>
      <c r="G780" s="130"/>
      <c r="H780" s="130"/>
      <c r="I780" s="10"/>
      <c r="J780" s="10"/>
    </row>
    <row r="781" spans="1:10" x14ac:dyDescent="0.2">
      <c r="A781" s="11"/>
      <c r="G781" s="130"/>
      <c r="H781" s="130"/>
      <c r="I781" s="10"/>
      <c r="J781" s="10"/>
    </row>
    <row r="782" spans="1:10" x14ac:dyDescent="0.2">
      <c r="A782" s="11"/>
      <c r="G782" s="130"/>
      <c r="H782" s="130"/>
      <c r="I782" s="10"/>
      <c r="J782" s="10"/>
    </row>
    <row r="783" spans="1:10" x14ac:dyDescent="0.2">
      <c r="A783" s="11"/>
      <c r="G783" s="130"/>
      <c r="H783" s="130"/>
      <c r="I783" s="10"/>
      <c r="J783" s="10"/>
    </row>
    <row r="784" spans="1:10" x14ac:dyDescent="0.2">
      <c r="A784" s="11"/>
      <c r="G784" s="130"/>
      <c r="H784" s="130"/>
      <c r="I784" s="10"/>
      <c r="J784" s="10"/>
    </row>
    <row r="785" spans="1:10" x14ac:dyDescent="0.2">
      <c r="A785" s="11"/>
      <c r="G785" s="130"/>
      <c r="H785" s="130"/>
      <c r="I785" s="10"/>
      <c r="J785" s="10"/>
    </row>
    <row r="786" spans="1:10" x14ac:dyDescent="0.2">
      <c r="A786" s="11"/>
      <c r="G786" s="130"/>
      <c r="H786" s="130"/>
      <c r="I786" s="10"/>
      <c r="J786" s="10"/>
    </row>
    <row r="787" spans="1:10" x14ac:dyDescent="0.2">
      <c r="A787" s="11"/>
      <c r="G787" s="130"/>
      <c r="H787" s="130"/>
      <c r="I787" s="10"/>
      <c r="J787" s="10"/>
    </row>
    <row r="788" spans="1:10" x14ac:dyDescent="0.2">
      <c r="A788" s="11"/>
      <c r="G788" s="130"/>
      <c r="H788" s="130"/>
      <c r="I788" s="10"/>
      <c r="J788" s="10"/>
    </row>
    <row r="789" spans="1:10" x14ac:dyDescent="0.2">
      <c r="A789" s="11"/>
      <c r="G789" s="130"/>
      <c r="H789" s="130"/>
      <c r="I789" s="10"/>
      <c r="J789" s="10"/>
    </row>
    <row r="790" spans="1:10" x14ac:dyDescent="0.2">
      <c r="A790" s="11"/>
      <c r="G790" s="130"/>
      <c r="H790" s="130"/>
      <c r="I790" s="10"/>
      <c r="J790" s="10"/>
    </row>
    <row r="791" spans="1:10" x14ac:dyDescent="0.2">
      <c r="A791" s="11"/>
      <c r="G791" s="130"/>
      <c r="H791" s="130"/>
      <c r="I791" s="10"/>
      <c r="J791" s="10"/>
    </row>
    <row r="792" spans="1:10" x14ac:dyDescent="0.2">
      <c r="A792" s="11"/>
      <c r="G792" s="130"/>
      <c r="H792" s="130"/>
      <c r="I792" s="10"/>
      <c r="J792" s="10"/>
    </row>
    <row r="793" spans="1:10" x14ac:dyDescent="0.2">
      <c r="A793" s="11"/>
      <c r="G793" s="130"/>
      <c r="H793" s="130"/>
      <c r="I793" s="10"/>
      <c r="J793" s="10"/>
    </row>
    <row r="794" spans="1:10" x14ac:dyDescent="0.2">
      <c r="A794" s="11"/>
      <c r="G794" s="130"/>
      <c r="H794" s="130"/>
      <c r="I794" s="10"/>
      <c r="J794" s="10"/>
    </row>
    <row r="795" spans="1:10" x14ac:dyDescent="0.2">
      <c r="A795" s="11"/>
      <c r="G795" s="130"/>
      <c r="H795" s="130"/>
      <c r="I795" s="10"/>
      <c r="J795" s="10"/>
    </row>
    <row r="796" spans="1:10" x14ac:dyDescent="0.2">
      <c r="A796" s="11"/>
      <c r="G796" s="130"/>
      <c r="H796" s="130"/>
      <c r="I796" s="10"/>
      <c r="J796" s="10"/>
    </row>
    <row r="797" spans="1:10" x14ac:dyDescent="0.2">
      <c r="A797" s="11"/>
      <c r="G797" s="130"/>
      <c r="H797" s="130"/>
      <c r="I797" s="10"/>
      <c r="J797" s="10"/>
    </row>
    <row r="798" spans="1:10" x14ac:dyDescent="0.2">
      <c r="A798" s="11"/>
      <c r="G798" s="130"/>
      <c r="H798" s="130"/>
      <c r="I798" s="10"/>
      <c r="J798" s="10"/>
    </row>
    <row r="799" spans="1:10" x14ac:dyDescent="0.2">
      <c r="A799" s="11"/>
      <c r="G799" s="130"/>
      <c r="H799" s="130"/>
      <c r="I799" s="10"/>
      <c r="J799" s="10"/>
    </row>
    <row r="800" spans="1:10" x14ac:dyDescent="0.2">
      <c r="A800" s="11"/>
      <c r="G800" s="130"/>
      <c r="H800" s="130"/>
      <c r="I800" s="10"/>
      <c r="J800" s="10"/>
    </row>
    <row r="801" spans="1:10" x14ac:dyDescent="0.2">
      <c r="A801" s="11"/>
      <c r="G801" s="130"/>
      <c r="H801" s="130"/>
      <c r="I801" s="10"/>
      <c r="J801" s="10"/>
    </row>
    <row r="802" spans="1:10" x14ac:dyDescent="0.2">
      <c r="A802" s="11"/>
      <c r="G802" s="130"/>
      <c r="H802" s="130"/>
      <c r="I802" s="10"/>
      <c r="J802" s="10"/>
    </row>
    <row r="803" spans="1:10" x14ac:dyDescent="0.2">
      <c r="A803" s="11"/>
      <c r="G803" s="130"/>
      <c r="H803" s="130"/>
      <c r="I803" s="10"/>
      <c r="J803" s="10"/>
    </row>
    <row r="804" spans="1:10" x14ac:dyDescent="0.2">
      <c r="A804" s="11"/>
      <c r="G804" s="130"/>
      <c r="H804" s="130"/>
      <c r="I804" s="10"/>
      <c r="J804" s="10"/>
    </row>
    <row r="805" spans="1:10" x14ac:dyDescent="0.2">
      <c r="A805" s="11"/>
      <c r="G805" s="130"/>
      <c r="H805" s="130"/>
      <c r="I805" s="10"/>
      <c r="J805" s="10"/>
    </row>
    <row r="806" spans="1:10" x14ac:dyDescent="0.2">
      <c r="A806" s="11"/>
      <c r="G806" s="130"/>
      <c r="H806" s="130"/>
      <c r="I806" s="10"/>
      <c r="J806" s="10"/>
    </row>
    <row r="807" spans="1:10" x14ac:dyDescent="0.2">
      <c r="A807" s="11"/>
      <c r="G807" s="130"/>
      <c r="H807" s="130"/>
      <c r="I807" s="10"/>
      <c r="J807" s="10"/>
    </row>
    <row r="808" spans="1:10" x14ac:dyDescent="0.2">
      <c r="A808" s="11"/>
      <c r="G808" s="130"/>
      <c r="H808" s="130"/>
      <c r="I808" s="10"/>
      <c r="J808" s="10"/>
    </row>
    <row r="809" spans="1:10" x14ac:dyDescent="0.2">
      <c r="A809" s="11"/>
      <c r="G809" s="130"/>
      <c r="H809" s="130"/>
      <c r="I809" s="10"/>
      <c r="J809" s="10"/>
    </row>
    <row r="810" spans="1:10" x14ac:dyDescent="0.2">
      <c r="A810" s="11"/>
      <c r="G810" s="130"/>
      <c r="H810" s="130"/>
      <c r="I810" s="10"/>
      <c r="J810" s="10"/>
    </row>
    <row r="811" spans="1:10" x14ac:dyDescent="0.2">
      <c r="A811" s="11"/>
      <c r="G811" s="130"/>
      <c r="H811" s="130"/>
      <c r="I811" s="10"/>
      <c r="J811" s="10"/>
    </row>
    <row r="812" spans="1:10" x14ac:dyDescent="0.2">
      <c r="A812" s="11"/>
      <c r="G812" s="130"/>
      <c r="H812" s="130"/>
      <c r="I812" s="10"/>
      <c r="J812" s="10"/>
    </row>
    <row r="813" spans="1:10" x14ac:dyDescent="0.2">
      <c r="A813" s="11"/>
      <c r="G813" s="130"/>
      <c r="H813" s="130"/>
      <c r="I813" s="10"/>
      <c r="J813" s="10"/>
    </row>
    <row r="814" spans="1:10" x14ac:dyDescent="0.2">
      <c r="A814" s="11"/>
      <c r="G814" s="130"/>
      <c r="H814" s="130"/>
      <c r="I814" s="10"/>
      <c r="J814" s="10"/>
    </row>
    <row r="815" spans="1:10" x14ac:dyDescent="0.2">
      <c r="A815" s="11"/>
      <c r="G815" s="130"/>
      <c r="H815" s="130"/>
      <c r="I815" s="10"/>
      <c r="J815" s="10"/>
    </row>
    <row r="816" spans="1:10" x14ac:dyDescent="0.2">
      <c r="A816" s="11"/>
      <c r="G816" s="130"/>
      <c r="H816" s="130"/>
      <c r="I816" s="10"/>
      <c r="J816" s="10"/>
    </row>
    <row r="817" spans="1:10" x14ac:dyDescent="0.2">
      <c r="A817" s="11"/>
      <c r="G817" s="130"/>
      <c r="H817" s="130"/>
      <c r="I817" s="10"/>
      <c r="J817" s="10"/>
    </row>
    <row r="818" spans="1:10" x14ac:dyDescent="0.2">
      <c r="A818" s="11"/>
      <c r="G818" s="130"/>
      <c r="H818" s="130"/>
      <c r="I818" s="10"/>
      <c r="J818" s="10"/>
    </row>
    <row r="819" spans="1:10" x14ac:dyDescent="0.2">
      <c r="A819" s="11"/>
      <c r="G819" s="130"/>
      <c r="H819" s="130"/>
      <c r="I819" s="10"/>
      <c r="J819" s="10"/>
    </row>
    <row r="820" spans="1:10" x14ac:dyDescent="0.2">
      <c r="A820" s="11"/>
      <c r="G820" s="130"/>
      <c r="H820" s="130"/>
      <c r="I820" s="10"/>
      <c r="J820" s="10"/>
    </row>
    <row r="821" spans="1:10" x14ac:dyDescent="0.2">
      <c r="A821" s="11"/>
      <c r="G821" s="130"/>
      <c r="H821" s="130"/>
      <c r="I821" s="10"/>
      <c r="J821" s="10"/>
    </row>
    <row r="822" spans="1:10" x14ac:dyDescent="0.2">
      <c r="A822" s="11"/>
      <c r="G822" s="130"/>
      <c r="H822" s="130"/>
      <c r="I822" s="10"/>
      <c r="J822" s="10"/>
    </row>
    <row r="823" spans="1:10" x14ac:dyDescent="0.2">
      <c r="A823" s="11"/>
      <c r="G823" s="130"/>
      <c r="H823" s="130"/>
      <c r="I823" s="10"/>
      <c r="J823" s="10"/>
    </row>
    <row r="824" spans="1:10" x14ac:dyDescent="0.2">
      <c r="A824" s="11"/>
      <c r="G824" s="130"/>
      <c r="H824" s="130"/>
      <c r="I824" s="10"/>
      <c r="J824" s="10"/>
    </row>
    <row r="825" spans="1:10" x14ac:dyDescent="0.2">
      <c r="A825" s="11"/>
      <c r="G825" s="130"/>
      <c r="H825" s="130"/>
      <c r="I825" s="10"/>
      <c r="J825" s="10"/>
    </row>
    <row r="826" spans="1:10" x14ac:dyDescent="0.2">
      <c r="A826" s="11"/>
      <c r="G826" s="130"/>
      <c r="H826" s="130"/>
      <c r="I826" s="10"/>
      <c r="J826" s="10"/>
    </row>
    <row r="827" spans="1:10" x14ac:dyDescent="0.2">
      <c r="A827" s="11"/>
      <c r="G827" s="130"/>
      <c r="H827" s="130"/>
      <c r="I827" s="10"/>
      <c r="J827" s="10"/>
    </row>
    <row r="828" spans="1:10" x14ac:dyDescent="0.2">
      <c r="A828" s="11"/>
      <c r="G828" s="130"/>
      <c r="H828" s="130"/>
      <c r="I828" s="10"/>
      <c r="J828" s="10"/>
    </row>
    <row r="829" spans="1:10" x14ac:dyDescent="0.2">
      <c r="A829" s="11"/>
      <c r="G829" s="130"/>
      <c r="H829" s="130"/>
      <c r="I829" s="10"/>
      <c r="J829" s="10"/>
    </row>
    <row r="830" spans="1:10" x14ac:dyDescent="0.2">
      <c r="A830" s="11"/>
      <c r="G830" s="130"/>
      <c r="H830" s="130"/>
      <c r="I830" s="10"/>
      <c r="J830" s="10"/>
    </row>
    <row r="831" spans="1:10" x14ac:dyDescent="0.2">
      <c r="A831" s="11"/>
      <c r="G831" s="130"/>
      <c r="H831" s="130"/>
      <c r="I831" s="10"/>
      <c r="J831" s="10"/>
    </row>
    <row r="832" spans="1:10" x14ac:dyDescent="0.2">
      <c r="A832" s="11"/>
      <c r="G832" s="130"/>
      <c r="H832" s="130"/>
      <c r="I832" s="10"/>
      <c r="J832" s="10"/>
    </row>
    <row r="833" spans="1:10" x14ac:dyDescent="0.2">
      <c r="A833" s="11"/>
      <c r="G833" s="130"/>
      <c r="H833" s="130"/>
      <c r="I833" s="10"/>
      <c r="J833" s="10"/>
    </row>
    <row r="834" spans="1:10" x14ac:dyDescent="0.2">
      <c r="A834" s="11"/>
      <c r="G834" s="130"/>
      <c r="H834" s="130"/>
      <c r="I834" s="10"/>
      <c r="J834" s="10"/>
    </row>
    <row r="835" spans="1:10" x14ac:dyDescent="0.2">
      <c r="A835" s="11"/>
      <c r="G835" s="130"/>
      <c r="H835" s="130"/>
      <c r="I835" s="10"/>
      <c r="J835" s="10"/>
    </row>
    <row r="836" spans="1:10" x14ac:dyDescent="0.2">
      <c r="A836" s="11"/>
      <c r="G836" s="130"/>
      <c r="H836" s="130"/>
      <c r="I836" s="10"/>
      <c r="J836" s="10"/>
    </row>
    <row r="837" spans="1:10" x14ac:dyDescent="0.2">
      <c r="A837" s="11"/>
      <c r="G837" s="130"/>
      <c r="H837" s="130"/>
      <c r="I837" s="10"/>
      <c r="J837" s="10"/>
    </row>
    <row r="838" spans="1:10" x14ac:dyDescent="0.2">
      <c r="A838" s="11"/>
      <c r="G838" s="130"/>
      <c r="H838" s="130"/>
      <c r="I838" s="10"/>
      <c r="J838" s="10"/>
    </row>
    <row r="839" spans="1:10" x14ac:dyDescent="0.2">
      <c r="A839" s="11"/>
      <c r="G839" s="130"/>
      <c r="H839" s="130"/>
      <c r="I839" s="10"/>
      <c r="J839" s="10"/>
    </row>
    <row r="840" spans="1:10" x14ac:dyDescent="0.2">
      <c r="A840" s="11"/>
      <c r="G840" s="130"/>
      <c r="H840" s="130"/>
      <c r="I840" s="10"/>
      <c r="J840" s="10"/>
    </row>
    <row r="841" spans="1:10" x14ac:dyDescent="0.2">
      <c r="A841" s="11"/>
      <c r="G841" s="130"/>
      <c r="H841" s="130"/>
      <c r="I841" s="10"/>
      <c r="J841" s="10"/>
    </row>
    <row r="842" spans="1:10" x14ac:dyDescent="0.2">
      <c r="A842" s="11"/>
      <c r="G842" s="130"/>
      <c r="H842" s="130"/>
      <c r="I842" s="10"/>
      <c r="J842" s="10"/>
    </row>
    <row r="843" spans="1:10" x14ac:dyDescent="0.2">
      <c r="A843" s="11"/>
      <c r="G843" s="130"/>
      <c r="H843" s="130"/>
      <c r="I843" s="10"/>
      <c r="J843" s="10"/>
    </row>
    <row r="844" spans="1:10" x14ac:dyDescent="0.2">
      <c r="A844" s="11"/>
      <c r="G844" s="130"/>
      <c r="H844" s="130"/>
      <c r="I844" s="10"/>
      <c r="J844" s="10"/>
    </row>
    <row r="845" spans="1:10" x14ac:dyDescent="0.2">
      <c r="A845" s="11"/>
      <c r="G845" s="130"/>
      <c r="H845" s="130"/>
      <c r="I845" s="10"/>
      <c r="J845" s="10"/>
    </row>
    <row r="846" spans="1:10" x14ac:dyDescent="0.2">
      <c r="A846" s="11"/>
      <c r="G846" s="130"/>
      <c r="H846" s="130"/>
      <c r="I846" s="10"/>
      <c r="J846" s="10"/>
    </row>
    <row r="847" spans="1:10" x14ac:dyDescent="0.2">
      <c r="A847" s="11"/>
      <c r="G847" s="130"/>
      <c r="H847" s="130"/>
      <c r="I847" s="10"/>
      <c r="J847" s="10"/>
    </row>
    <row r="848" spans="1:10" x14ac:dyDescent="0.2">
      <c r="A848" s="11"/>
      <c r="G848" s="130"/>
      <c r="H848" s="130"/>
      <c r="I848" s="10"/>
      <c r="J848" s="10"/>
    </row>
    <row r="849" spans="1:10" x14ac:dyDescent="0.2">
      <c r="A849" s="11"/>
      <c r="G849" s="130"/>
      <c r="H849" s="130"/>
      <c r="I849" s="10"/>
      <c r="J849" s="10"/>
    </row>
    <row r="850" spans="1:10" x14ac:dyDescent="0.2">
      <c r="A850" s="11"/>
      <c r="G850" s="130"/>
      <c r="H850" s="130"/>
      <c r="I850" s="10"/>
      <c r="J850" s="10"/>
    </row>
    <row r="851" spans="1:10" x14ac:dyDescent="0.2">
      <c r="A851" s="11"/>
      <c r="G851" s="130"/>
      <c r="H851" s="130"/>
      <c r="I851" s="10"/>
      <c r="J851" s="10"/>
    </row>
    <row r="852" spans="1:10" x14ac:dyDescent="0.2">
      <c r="A852" s="11"/>
      <c r="G852" s="130"/>
      <c r="H852" s="130"/>
      <c r="I852" s="10"/>
      <c r="J852" s="10"/>
    </row>
    <row r="853" spans="1:10" x14ac:dyDescent="0.2">
      <c r="A853" s="11"/>
      <c r="G853" s="130"/>
      <c r="H853" s="130"/>
      <c r="I853" s="10"/>
      <c r="J853" s="10"/>
    </row>
    <row r="854" spans="1:10" x14ac:dyDescent="0.2">
      <c r="A854" s="11"/>
      <c r="G854" s="130"/>
      <c r="H854" s="130"/>
      <c r="I854" s="10"/>
      <c r="J854" s="10"/>
    </row>
    <row r="855" spans="1:10" x14ac:dyDescent="0.2">
      <c r="A855" s="11"/>
      <c r="G855" s="130"/>
      <c r="H855" s="130"/>
      <c r="I855" s="10"/>
      <c r="J855" s="10"/>
    </row>
    <row r="856" spans="1:10" x14ac:dyDescent="0.2">
      <c r="A856" s="11"/>
      <c r="G856" s="130"/>
      <c r="H856" s="130"/>
      <c r="I856" s="10"/>
      <c r="J856" s="10"/>
    </row>
    <row r="857" spans="1:10" x14ac:dyDescent="0.2">
      <c r="A857" s="11"/>
      <c r="G857" s="130"/>
      <c r="H857" s="130"/>
      <c r="I857" s="10"/>
      <c r="J857" s="10"/>
    </row>
    <row r="858" spans="1:10" x14ac:dyDescent="0.2">
      <c r="A858" s="11"/>
      <c r="G858" s="130"/>
      <c r="H858" s="130"/>
      <c r="I858" s="10"/>
      <c r="J858" s="10"/>
    </row>
    <row r="859" spans="1:10" x14ac:dyDescent="0.2">
      <c r="A859" s="11"/>
      <c r="G859" s="130"/>
      <c r="H859" s="130"/>
      <c r="I859" s="10"/>
      <c r="J859" s="10"/>
    </row>
    <row r="860" spans="1:10" x14ac:dyDescent="0.2">
      <c r="A860" s="11"/>
      <c r="G860" s="130"/>
      <c r="H860" s="130"/>
      <c r="I860" s="10"/>
      <c r="J860" s="10"/>
    </row>
    <row r="861" spans="1:10" x14ac:dyDescent="0.2">
      <c r="A861" s="11"/>
      <c r="G861" s="130"/>
      <c r="H861" s="130"/>
      <c r="I861" s="10"/>
      <c r="J861" s="10"/>
    </row>
    <row r="862" spans="1:10" x14ac:dyDescent="0.2">
      <c r="A862" s="11"/>
      <c r="G862" s="130"/>
      <c r="H862" s="130"/>
      <c r="I862" s="10"/>
      <c r="J862" s="10"/>
    </row>
    <row r="863" spans="1:10" x14ac:dyDescent="0.2">
      <c r="A863" s="11"/>
      <c r="G863" s="130"/>
      <c r="H863" s="130"/>
      <c r="I863" s="10"/>
      <c r="J863" s="10"/>
    </row>
    <row r="864" spans="1:10" x14ac:dyDescent="0.2">
      <c r="A864" s="11"/>
      <c r="G864" s="130"/>
      <c r="H864" s="130"/>
      <c r="I864" s="10"/>
      <c r="J864" s="10"/>
    </row>
    <row r="865" spans="1:10" x14ac:dyDescent="0.2">
      <c r="A865" s="11"/>
      <c r="G865" s="130"/>
      <c r="H865" s="130"/>
      <c r="I865" s="10"/>
      <c r="J865" s="10"/>
    </row>
    <row r="866" spans="1:10" x14ac:dyDescent="0.2">
      <c r="A866" s="11"/>
      <c r="G866" s="130"/>
      <c r="H866" s="130"/>
      <c r="I866" s="10"/>
      <c r="J866" s="10"/>
    </row>
    <row r="867" spans="1:10" x14ac:dyDescent="0.2">
      <c r="A867" s="11"/>
      <c r="G867" s="130"/>
      <c r="H867" s="130"/>
      <c r="I867" s="10"/>
      <c r="J867" s="10"/>
    </row>
    <row r="868" spans="1:10" x14ac:dyDescent="0.2">
      <c r="A868" s="11"/>
      <c r="G868" s="130"/>
      <c r="H868" s="130"/>
      <c r="I868" s="10"/>
      <c r="J868" s="10"/>
    </row>
    <row r="869" spans="1:10" x14ac:dyDescent="0.2">
      <c r="A869" s="11"/>
      <c r="G869" s="130"/>
      <c r="H869" s="130"/>
      <c r="I869" s="10"/>
      <c r="J869" s="10"/>
    </row>
    <row r="870" spans="1:10" x14ac:dyDescent="0.2">
      <c r="A870" s="11"/>
      <c r="G870" s="130"/>
      <c r="H870" s="130"/>
      <c r="I870" s="10"/>
      <c r="J870" s="10"/>
    </row>
    <row r="871" spans="1:10" x14ac:dyDescent="0.2">
      <c r="A871" s="11"/>
      <c r="G871" s="130"/>
      <c r="H871" s="130"/>
      <c r="I871" s="10"/>
      <c r="J871" s="10"/>
    </row>
    <row r="872" spans="1:10" x14ac:dyDescent="0.2">
      <c r="A872" s="11"/>
      <c r="G872" s="130"/>
      <c r="H872" s="130"/>
      <c r="I872" s="10"/>
      <c r="J872" s="10"/>
    </row>
    <row r="873" spans="1:10" x14ac:dyDescent="0.2">
      <c r="A873" s="11"/>
      <c r="G873" s="130"/>
      <c r="H873" s="130"/>
      <c r="I873" s="10"/>
      <c r="J873" s="10"/>
    </row>
    <row r="874" spans="1:10" x14ac:dyDescent="0.2">
      <c r="A874" s="11"/>
      <c r="G874" s="130"/>
      <c r="H874" s="130"/>
      <c r="I874" s="10"/>
      <c r="J874" s="10"/>
    </row>
    <row r="875" spans="1:10" x14ac:dyDescent="0.2">
      <c r="A875" s="11"/>
      <c r="G875" s="130"/>
      <c r="H875" s="130"/>
      <c r="I875" s="10"/>
      <c r="J875" s="10"/>
    </row>
    <row r="876" spans="1:10" x14ac:dyDescent="0.2">
      <c r="A876" s="11"/>
      <c r="G876" s="130"/>
      <c r="H876" s="130"/>
      <c r="I876" s="10"/>
      <c r="J876" s="10"/>
    </row>
    <row r="877" spans="1:10" x14ac:dyDescent="0.2">
      <c r="A877" s="11"/>
      <c r="G877" s="130"/>
      <c r="H877" s="130"/>
      <c r="I877" s="10"/>
      <c r="J877" s="10"/>
    </row>
    <row r="878" spans="1:10" x14ac:dyDescent="0.2">
      <c r="A878" s="11"/>
      <c r="G878" s="130"/>
      <c r="H878" s="130"/>
      <c r="I878" s="10"/>
      <c r="J878" s="10"/>
    </row>
    <row r="879" spans="1:10" x14ac:dyDescent="0.2">
      <c r="A879" s="11"/>
      <c r="G879" s="130"/>
      <c r="H879" s="130"/>
      <c r="I879" s="10"/>
      <c r="J879" s="10"/>
    </row>
    <row r="880" spans="1:10" x14ac:dyDescent="0.2">
      <c r="A880" s="11"/>
      <c r="G880" s="130"/>
      <c r="H880" s="130"/>
      <c r="I880" s="10"/>
      <c r="J880" s="10"/>
    </row>
    <row r="881" spans="1:10" x14ac:dyDescent="0.2">
      <c r="A881" s="11"/>
      <c r="G881" s="130"/>
      <c r="H881" s="130"/>
      <c r="I881" s="10"/>
      <c r="J881" s="10"/>
    </row>
    <row r="882" spans="1:10" x14ac:dyDescent="0.2">
      <c r="A882" s="11"/>
      <c r="G882" s="130"/>
      <c r="H882" s="130"/>
      <c r="I882" s="10"/>
      <c r="J882" s="10"/>
    </row>
    <row r="883" spans="1:10" x14ac:dyDescent="0.2">
      <c r="A883" s="11"/>
      <c r="G883" s="130"/>
      <c r="H883" s="130"/>
      <c r="I883" s="10"/>
      <c r="J883" s="10"/>
    </row>
    <row r="884" spans="1:10" x14ac:dyDescent="0.2">
      <c r="A884" s="11"/>
      <c r="G884" s="130"/>
      <c r="H884" s="130"/>
      <c r="I884" s="10"/>
      <c r="J884" s="10"/>
    </row>
    <row r="885" spans="1:10" x14ac:dyDescent="0.2">
      <c r="A885" s="11"/>
      <c r="G885" s="130"/>
      <c r="H885" s="130"/>
      <c r="I885" s="10"/>
      <c r="J885" s="10"/>
    </row>
    <row r="886" spans="1:10" x14ac:dyDescent="0.2">
      <c r="A886" s="11"/>
      <c r="G886" s="130"/>
      <c r="H886" s="130"/>
      <c r="I886" s="10"/>
      <c r="J886" s="10"/>
    </row>
    <row r="887" spans="1:10" x14ac:dyDescent="0.2">
      <c r="A887" s="11"/>
      <c r="G887" s="130"/>
      <c r="H887" s="130"/>
      <c r="I887" s="10"/>
      <c r="J887" s="10"/>
    </row>
    <row r="888" spans="1:10" x14ac:dyDescent="0.2">
      <c r="A888" s="11"/>
      <c r="G888" s="130"/>
      <c r="H888" s="130"/>
      <c r="I888" s="10"/>
      <c r="J888" s="10"/>
    </row>
    <row r="889" spans="1:10" x14ac:dyDescent="0.2">
      <c r="A889" s="11"/>
      <c r="G889" s="130"/>
      <c r="H889" s="130"/>
      <c r="I889" s="10"/>
      <c r="J889" s="10"/>
    </row>
    <row r="890" spans="1:10" x14ac:dyDescent="0.2">
      <c r="A890" s="11"/>
      <c r="G890" s="130"/>
      <c r="H890" s="130"/>
      <c r="I890" s="10"/>
      <c r="J890" s="10"/>
    </row>
    <row r="891" spans="1:10" x14ac:dyDescent="0.2">
      <c r="A891" s="11"/>
      <c r="G891" s="130"/>
      <c r="H891" s="130"/>
      <c r="I891" s="10"/>
      <c r="J891" s="10"/>
    </row>
    <row r="892" spans="1:10" x14ac:dyDescent="0.2">
      <c r="A892" s="11"/>
      <c r="G892" s="130"/>
      <c r="H892" s="130"/>
      <c r="I892" s="10"/>
      <c r="J892" s="10"/>
    </row>
    <row r="893" spans="1:10" x14ac:dyDescent="0.2">
      <c r="A893" s="11"/>
      <c r="G893" s="130"/>
      <c r="H893" s="130"/>
      <c r="I893" s="10"/>
      <c r="J893" s="10"/>
    </row>
    <row r="894" spans="1:10" x14ac:dyDescent="0.2">
      <c r="A894" s="11"/>
      <c r="G894" s="130"/>
      <c r="H894" s="130"/>
      <c r="I894" s="10"/>
      <c r="J894" s="10"/>
    </row>
    <row r="895" spans="1:10" x14ac:dyDescent="0.2">
      <c r="A895" s="11"/>
      <c r="G895" s="130"/>
      <c r="H895" s="130"/>
      <c r="I895" s="10"/>
      <c r="J895" s="10"/>
    </row>
    <row r="896" spans="1:10" x14ac:dyDescent="0.2">
      <c r="A896" s="11"/>
      <c r="G896" s="130"/>
      <c r="H896" s="130"/>
      <c r="I896" s="10"/>
      <c r="J896" s="10"/>
    </row>
    <row r="897" spans="1:10" x14ac:dyDescent="0.2">
      <c r="A897" s="11"/>
      <c r="G897" s="130"/>
      <c r="H897" s="130"/>
      <c r="I897" s="10"/>
      <c r="J897" s="10"/>
    </row>
    <row r="898" spans="1:10" x14ac:dyDescent="0.2">
      <c r="A898" s="11"/>
      <c r="G898" s="130"/>
      <c r="H898" s="130"/>
      <c r="I898" s="10"/>
      <c r="J898" s="10"/>
    </row>
    <row r="899" spans="1:10" x14ac:dyDescent="0.2">
      <c r="A899" s="11"/>
      <c r="G899" s="130"/>
      <c r="H899" s="130"/>
      <c r="I899" s="10"/>
      <c r="J899" s="10"/>
    </row>
    <row r="900" spans="1:10" x14ac:dyDescent="0.2">
      <c r="A900" s="11"/>
      <c r="G900" s="130"/>
      <c r="H900" s="130"/>
      <c r="I900" s="10"/>
      <c r="J900" s="10"/>
    </row>
    <row r="901" spans="1:10" x14ac:dyDescent="0.2">
      <c r="A901" s="11"/>
      <c r="G901" s="130"/>
      <c r="H901" s="130"/>
      <c r="I901" s="10"/>
      <c r="J901" s="10"/>
    </row>
    <row r="902" spans="1:10" x14ac:dyDescent="0.2">
      <c r="A902" s="11"/>
      <c r="G902" s="130"/>
      <c r="H902" s="130"/>
      <c r="I902" s="10"/>
      <c r="J902" s="10"/>
    </row>
    <row r="903" spans="1:10" x14ac:dyDescent="0.2">
      <c r="A903" s="11"/>
      <c r="G903" s="130"/>
      <c r="H903" s="130"/>
      <c r="I903" s="10"/>
      <c r="J903" s="10"/>
    </row>
    <row r="904" spans="1:10" x14ac:dyDescent="0.2">
      <c r="A904" s="11"/>
      <c r="G904" s="130"/>
      <c r="H904" s="130"/>
      <c r="I904" s="10"/>
      <c r="J904" s="10"/>
    </row>
    <row r="905" spans="1:10" x14ac:dyDescent="0.2">
      <c r="A905" s="11"/>
      <c r="G905" s="130"/>
      <c r="H905" s="130"/>
      <c r="I905" s="10"/>
      <c r="J905" s="10"/>
    </row>
    <row r="906" spans="1:10" x14ac:dyDescent="0.2">
      <c r="A906" s="11"/>
      <c r="G906" s="130"/>
      <c r="H906" s="130"/>
      <c r="I906" s="10"/>
      <c r="J906" s="10"/>
    </row>
    <row r="907" spans="1:10" x14ac:dyDescent="0.2">
      <c r="A907" s="11"/>
      <c r="G907" s="130"/>
      <c r="H907" s="130"/>
      <c r="I907" s="10"/>
      <c r="J907" s="10"/>
    </row>
    <row r="908" spans="1:10" x14ac:dyDescent="0.2">
      <c r="A908" s="11"/>
      <c r="G908" s="130"/>
      <c r="H908" s="130"/>
      <c r="I908" s="10"/>
      <c r="J908" s="10"/>
    </row>
    <row r="909" spans="1:10" x14ac:dyDescent="0.2">
      <c r="A909" s="11"/>
      <c r="G909" s="130"/>
      <c r="H909" s="130"/>
      <c r="I909" s="10"/>
      <c r="J909" s="10"/>
    </row>
    <row r="910" spans="1:10" x14ac:dyDescent="0.2">
      <c r="A910" s="11"/>
      <c r="G910" s="130"/>
      <c r="H910" s="130"/>
      <c r="I910" s="10"/>
      <c r="J910" s="10"/>
    </row>
    <row r="911" spans="1:10" x14ac:dyDescent="0.2">
      <c r="A911" s="11"/>
      <c r="G911" s="130"/>
      <c r="H911" s="130"/>
      <c r="I911" s="10"/>
      <c r="J911" s="10"/>
    </row>
    <row r="912" spans="1:10" x14ac:dyDescent="0.2">
      <c r="A912" s="11"/>
      <c r="G912" s="130"/>
      <c r="H912" s="130"/>
      <c r="I912" s="10"/>
      <c r="J912" s="10"/>
    </row>
    <row r="913" spans="1:10" x14ac:dyDescent="0.2">
      <c r="A913" s="11"/>
      <c r="G913" s="130"/>
      <c r="H913" s="130"/>
      <c r="I913" s="10"/>
      <c r="J913" s="10"/>
    </row>
    <row r="914" spans="1:10" x14ac:dyDescent="0.2">
      <c r="A914" s="11"/>
      <c r="G914" s="130"/>
      <c r="H914" s="130"/>
      <c r="I914" s="10"/>
      <c r="J914" s="10"/>
    </row>
    <row r="915" spans="1:10" x14ac:dyDescent="0.2">
      <c r="A915" s="11"/>
      <c r="G915" s="130"/>
      <c r="H915" s="130"/>
      <c r="I915" s="10"/>
      <c r="J915" s="10"/>
    </row>
    <row r="916" spans="1:10" x14ac:dyDescent="0.2">
      <c r="A916" s="11"/>
      <c r="G916" s="130"/>
      <c r="H916" s="130"/>
      <c r="I916" s="10"/>
      <c r="J916" s="10"/>
    </row>
    <row r="917" spans="1:10" x14ac:dyDescent="0.2">
      <c r="A917" s="11"/>
      <c r="G917" s="130"/>
      <c r="H917" s="130"/>
      <c r="I917" s="10"/>
      <c r="J917" s="10"/>
    </row>
    <row r="918" spans="1:10" x14ac:dyDescent="0.2">
      <c r="A918" s="11"/>
      <c r="G918" s="130"/>
      <c r="H918" s="130"/>
      <c r="I918" s="10"/>
      <c r="J918" s="10"/>
    </row>
    <row r="919" spans="1:10" x14ac:dyDescent="0.2">
      <c r="A919" s="11"/>
      <c r="G919" s="130"/>
      <c r="H919" s="130"/>
      <c r="I919" s="10"/>
      <c r="J919" s="10"/>
    </row>
    <row r="920" spans="1:10" x14ac:dyDescent="0.2">
      <c r="A920" s="11"/>
      <c r="G920" s="130"/>
      <c r="H920" s="130"/>
      <c r="I920" s="10"/>
      <c r="J920" s="10"/>
    </row>
    <row r="921" spans="1:10" x14ac:dyDescent="0.2">
      <c r="A921" s="11"/>
      <c r="G921" s="130"/>
      <c r="H921" s="130"/>
      <c r="I921" s="10"/>
      <c r="J921" s="10"/>
    </row>
    <row r="922" spans="1:10" x14ac:dyDescent="0.2">
      <c r="A922" s="11"/>
      <c r="G922" s="130"/>
      <c r="H922" s="130"/>
      <c r="I922" s="10"/>
      <c r="J922" s="10"/>
    </row>
    <row r="923" spans="1:10" x14ac:dyDescent="0.2">
      <c r="A923" s="11"/>
      <c r="G923" s="130"/>
      <c r="H923" s="130"/>
      <c r="I923" s="10"/>
      <c r="J923" s="10"/>
    </row>
    <row r="924" spans="1:10" x14ac:dyDescent="0.2">
      <c r="A924" s="11"/>
      <c r="G924" s="130"/>
      <c r="H924" s="130"/>
      <c r="I924" s="10"/>
      <c r="J924" s="10"/>
    </row>
    <row r="925" spans="1:10" x14ac:dyDescent="0.2">
      <c r="A925" s="11"/>
      <c r="G925" s="130"/>
      <c r="H925" s="130"/>
      <c r="I925" s="10"/>
      <c r="J925" s="10"/>
    </row>
    <row r="926" spans="1:10" x14ac:dyDescent="0.2">
      <c r="A926" s="11"/>
      <c r="G926" s="130"/>
      <c r="H926" s="130"/>
      <c r="I926" s="10"/>
      <c r="J926" s="10"/>
    </row>
    <row r="927" spans="1:10" x14ac:dyDescent="0.2">
      <c r="A927" s="11"/>
      <c r="G927" s="130"/>
      <c r="H927" s="130"/>
      <c r="I927" s="10"/>
      <c r="J927" s="10"/>
    </row>
    <row r="928" spans="1:10" x14ac:dyDescent="0.2">
      <c r="A928" s="11"/>
      <c r="G928" s="130"/>
      <c r="H928" s="130"/>
      <c r="I928" s="10"/>
      <c r="J928" s="10"/>
    </row>
    <row r="929" spans="1:10" x14ac:dyDescent="0.2">
      <c r="A929" s="11"/>
      <c r="G929" s="130"/>
      <c r="H929" s="130"/>
      <c r="I929" s="10"/>
      <c r="J929" s="10"/>
    </row>
    <row r="930" spans="1:10" x14ac:dyDescent="0.2">
      <c r="A930" s="11"/>
      <c r="G930" s="130"/>
      <c r="H930" s="130"/>
      <c r="I930" s="10"/>
      <c r="J930" s="10"/>
    </row>
    <row r="931" spans="1:10" x14ac:dyDescent="0.2">
      <c r="A931" s="11"/>
      <c r="G931" s="130"/>
      <c r="H931" s="130"/>
      <c r="I931" s="10"/>
      <c r="J931" s="10"/>
    </row>
    <row r="932" spans="1:10" x14ac:dyDescent="0.2">
      <c r="A932" s="11"/>
      <c r="G932" s="130"/>
      <c r="H932" s="130"/>
      <c r="I932" s="10"/>
      <c r="J932" s="10"/>
    </row>
    <row r="933" spans="1:10" x14ac:dyDescent="0.2">
      <c r="A933" s="11"/>
      <c r="G933" s="130"/>
      <c r="H933" s="130"/>
      <c r="I933" s="10"/>
      <c r="J933" s="10"/>
    </row>
    <row r="934" spans="1:10" x14ac:dyDescent="0.2">
      <c r="A934" s="11"/>
      <c r="G934" s="130"/>
      <c r="H934" s="130"/>
      <c r="I934" s="10"/>
      <c r="J934" s="10"/>
    </row>
    <row r="935" spans="1:10" x14ac:dyDescent="0.2">
      <c r="A935" s="11"/>
      <c r="G935" s="130"/>
      <c r="H935" s="130"/>
      <c r="I935" s="10"/>
      <c r="J935" s="10"/>
    </row>
    <row r="936" spans="1:10" x14ac:dyDescent="0.2">
      <c r="A936" s="11"/>
      <c r="G936" s="130"/>
      <c r="H936" s="130"/>
      <c r="I936" s="10"/>
      <c r="J936" s="10"/>
    </row>
    <row r="937" spans="1:10" x14ac:dyDescent="0.2">
      <c r="A937" s="11"/>
      <c r="G937" s="130"/>
      <c r="H937" s="130"/>
      <c r="I937" s="10"/>
      <c r="J937" s="10"/>
    </row>
    <row r="938" spans="1:10" x14ac:dyDescent="0.2">
      <c r="A938" s="11"/>
      <c r="G938" s="130"/>
      <c r="H938" s="130"/>
      <c r="I938" s="10"/>
      <c r="J938" s="10"/>
    </row>
    <row r="939" spans="1:10" x14ac:dyDescent="0.2">
      <c r="A939" s="11"/>
      <c r="G939" s="130"/>
      <c r="H939" s="130"/>
      <c r="I939" s="10"/>
      <c r="J939" s="10"/>
    </row>
    <row r="940" spans="1:10" x14ac:dyDescent="0.2">
      <c r="A940" s="11"/>
      <c r="G940" s="130"/>
      <c r="H940" s="130"/>
      <c r="I940" s="10"/>
      <c r="J940" s="10"/>
    </row>
    <row r="941" spans="1:10" x14ac:dyDescent="0.2">
      <c r="A941" s="11"/>
      <c r="G941" s="130"/>
      <c r="H941" s="130"/>
      <c r="I941" s="10"/>
      <c r="J941" s="10"/>
    </row>
    <row r="942" spans="1:10" x14ac:dyDescent="0.2">
      <c r="A942" s="11"/>
      <c r="G942" s="130"/>
      <c r="H942" s="130"/>
      <c r="I942" s="10"/>
      <c r="J942" s="10"/>
    </row>
    <row r="943" spans="1:10" x14ac:dyDescent="0.2">
      <c r="A943" s="11"/>
      <c r="G943" s="130"/>
      <c r="H943" s="130"/>
      <c r="I943" s="10"/>
      <c r="J943" s="10"/>
    </row>
    <row r="944" spans="1:10" x14ac:dyDescent="0.2">
      <c r="A944" s="11"/>
      <c r="G944" s="130"/>
      <c r="H944" s="130"/>
      <c r="I944" s="10"/>
      <c r="J944" s="10"/>
    </row>
    <row r="945" spans="1:10" x14ac:dyDescent="0.2">
      <c r="A945" s="11"/>
      <c r="G945" s="130"/>
      <c r="H945" s="130"/>
      <c r="I945" s="10"/>
      <c r="J945" s="10"/>
    </row>
    <row r="946" spans="1:10" x14ac:dyDescent="0.2">
      <c r="A946" s="11"/>
      <c r="G946" s="130"/>
      <c r="H946" s="130"/>
      <c r="I946" s="10"/>
      <c r="J946" s="10"/>
    </row>
    <row r="947" spans="1:10" x14ac:dyDescent="0.2">
      <c r="A947" s="11"/>
      <c r="G947" s="130"/>
      <c r="H947" s="130"/>
      <c r="I947" s="10"/>
      <c r="J947" s="10"/>
    </row>
    <row r="948" spans="1:10" x14ac:dyDescent="0.2">
      <c r="A948" s="11"/>
      <c r="G948" s="130"/>
      <c r="H948" s="130"/>
      <c r="I948" s="10"/>
      <c r="J948" s="10"/>
    </row>
    <row r="949" spans="1:10" x14ac:dyDescent="0.2">
      <c r="A949" s="11"/>
      <c r="G949" s="130"/>
      <c r="H949" s="130"/>
      <c r="I949" s="10"/>
      <c r="J949" s="10"/>
    </row>
    <row r="950" spans="1:10" x14ac:dyDescent="0.2">
      <c r="A950" s="11"/>
      <c r="G950" s="130"/>
      <c r="H950" s="130"/>
      <c r="I950" s="10"/>
      <c r="J950" s="10"/>
    </row>
    <row r="951" spans="1:10" x14ac:dyDescent="0.2">
      <c r="A951" s="11"/>
      <c r="G951" s="130"/>
      <c r="H951" s="130"/>
      <c r="I951" s="10"/>
      <c r="J951" s="10"/>
    </row>
    <row r="952" spans="1:10" x14ac:dyDescent="0.2">
      <c r="A952" s="11"/>
      <c r="G952" s="130"/>
      <c r="H952" s="130"/>
      <c r="I952" s="10"/>
      <c r="J952" s="10"/>
    </row>
    <row r="953" spans="1:10" x14ac:dyDescent="0.2">
      <c r="A953" s="11"/>
      <c r="G953" s="130"/>
      <c r="H953" s="130"/>
      <c r="I953" s="10"/>
      <c r="J953" s="10"/>
    </row>
    <row r="954" spans="1:10" x14ac:dyDescent="0.2">
      <c r="A954" s="11"/>
      <c r="G954" s="130"/>
      <c r="H954" s="130"/>
      <c r="I954" s="10"/>
      <c r="J954" s="10"/>
    </row>
    <row r="955" spans="1:10" x14ac:dyDescent="0.2">
      <c r="A955" s="11"/>
      <c r="G955" s="130"/>
      <c r="H955" s="130"/>
      <c r="I955" s="10"/>
      <c r="J955" s="10"/>
    </row>
    <row r="956" spans="1:10" x14ac:dyDescent="0.2">
      <c r="A956" s="11"/>
      <c r="G956" s="130"/>
      <c r="H956" s="130"/>
      <c r="I956" s="10"/>
      <c r="J956" s="10"/>
    </row>
    <row r="957" spans="1:10" x14ac:dyDescent="0.2">
      <c r="A957" s="11"/>
      <c r="G957" s="130"/>
      <c r="H957" s="130"/>
      <c r="I957" s="10"/>
      <c r="J957" s="10"/>
    </row>
    <row r="958" spans="1:10" x14ac:dyDescent="0.2">
      <c r="A958" s="11"/>
      <c r="G958" s="130"/>
      <c r="H958" s="130"/>
      <c r="I958" s="10"/>
      <c r="J958" s="10"/>
    </row>
    <row r="959" spans="1:10" x14ac:dyDescent="0.2">
      <c r="A959" s="11"/>
      <c r="G959" s="130"/>
      <c r="H959" s="130"/>
      <c r="I959" s="10"/>
      <c r="J959" s="10"/>
    </row>
    <row r="960" spans="1:10" x14ac:dyDescent="0.2">
      <c r="A960" s="11"/>
      <c r="G960" s="130"/>
      <c r="H960" s="130"/>
      <c r="I960" s="10"/>
      <c r="J960" s="10"/>
    </row>
    <row r="961" spans="1:10" x14ac:dyDescent="0.2">
      <c r="A961" s="11"/>
      <c r="G961" s="130"/>
      <c r="H961" s="130"/>
      <c r="I961" s="10"/>
      <c r="J961" s="10"/>
    </row>
    <row r="962" spans="1:10" x14ac:dyDescent="0.2">
      <c r="A962" s="11"/>
      <c r="G962" s="130"/>
      <c r="H962" s="130"/>
      <c r="I962" s="10"/>
      <c r="J962" s="10"/>
    </row>
    <row r="963" spans="1:10" x14ac:dyDescent="0.2">
      <c r="A963" s="11"/>
      <c r="G963" s="130"/>
      <c r="H963" s="130"/>
      <c r="I963" s="10"/>
      <c r="J963" s="10"/>
    </row>
    <row r="964" spans="1:10" x14ac:dyDescent="0.2">
      <c r="A964" s="11"/>
      <c r="G964" s="130"/>
      <c r="H964" s="130"/>
      <c r="I964" s="10"/>
      <c r="J964" s="10"/>
    </row>
    <row r="965" spans="1:10" x14ac:dyDescent="0.2">
      <c r="A965" s="11"/>
      <c r="G965" s="130"/>
      <c r="H965" s="130"/>
      <c r="I965" s="10"/>
      <c r="J965" s="10"/>
    </row>
    <row r="966" spans="1:10" x14ac:dyDescent="0.2">
      <c r="A966" s="11"/>
      <c r="G966" s="130"/>
      <c r="H966" s="130"/>
      <c r="I966" s="10"/>
      <c r="J966" s="10"/>
    </row>
    <row r="967" spans="1:10" x14ac:dyDescent="0.2">
      <c r="A967" s="11"/>
      <c r="G967" s="130"/>
      <c r="H967" s="130"/>
      <c r="I967" s="10"/>
      <c r="J967" s="10"/>
    </row>
    <row r="968" spans="1:10" x14ac:dyDescent="0.2">
      <c r="A968" s="11"/>
      <c r="G968" s="130"/>
      <c r="H968" s="130"/>
      <c r="I968" s="10"/>
      <c r="J968" s="10"/>
    </row>
    <row r="969" spans="1:10" x14ac:dyDescent="0.2">
      <c r="A969" s="11"/>
      <c r="G969" s="130"/>
      <c r="H969" s="130"/>
      <c r="I969" s="10"/>
      <c r="J969" s="10"/>
    </row>
    <row r="970" spans="1:10" x14ac:dyDescent="0.2">
      <c r="A970" s="11"/>
      <c r="G970" s="130"/>
      <c r="H970" s="130"/>
      <c r="I970" s="10"/>
      <c r="J970" s="10"/>
    </row>
    <row r="971" spans="1:10" x14ac:dyDescent="0.2">
      <c r="A971" s="11"/>
      <c r="G971" s="130"/>
      <c r="H971" s="130"/>
      <c r="I971" s="10"/>
      <c r="J971" s="10"/>
    </row>
    <row r="972" spans="1:10" x14ac:dyDescent="0.2">
      <c r="A972" s="11"/>
      <c r="G972" s="130"/>
      <c r="H972" s="130"/>
      <c r="I972" s="10"/>
      <c r="J972" s="10"/>
    </row>
    <row r="973" spans="1:10" x14ac:dyDescent="0.2">
      <c r="A973" s="11"/>
      <c r="G973" s="130"/>
      <c r="H973" s="130"/>
      <c r="I973" s="10"/>
      <c r="J973" s="10"/>
    </row>
    <row r="974" spans="1:10" x14ac:dyDescent="0.2">
      <c r="A974" s="11"/>
      <c r="G974" s="130"/>
      <c r="H974" s="130"/>
      <c r="I974" s="10"/>
      <c r="J974" s="10"/>
    </row>
    <row r="975" spans="1:10" x14ac:dyDescent="0.2">
      <c r="A975" s="11"/>
      <c r="G975" s="130"/>
      <c r="H975" s="130"/>
      <c r="I975" s="10"/>
      <c r="J975" s="10"/>
    </row>
    <row r="976" spans="1:10" x14ac:dyDescent="0.2">
      <c r="A976" s="11"/>
      <c r="G976" s="130"/>
      <c r="H976" s="130"/>
      <c r="I976" s="10"/>
      <c r="J976" s="10"/>
    </row>
    <row r="977" spans="1:10" x14ac:dyDescent="0.2">
      <c r="A977" s="11"/>
      <c r="G977" s="130"/>
      <c r="H977" s="130"/>
      <c r="I977" s="10"/>
      <c r="J977" s="10"/>
    </row>
    <row r="978" spans="1:10" x14ac:dyDescent="0.2">
      <c r="A978" s="11"/>
      <c r="G978" s="130"/>
      <c r="H978" s="130"/>
      <c r="I978" s="10"/>
      <c r="J978" s="10"/>
    </row>
    <row r="979" spans="1:10" x14ac:dyDescent="0.2">
      <c r="A979" s="11"/>
      <c r="G979" s="130"/>
      <c r="H979" s="130"/>
      <c r="I979" s="10"/>
      <c r="J979" s="10"/>
    </row>
    <row r="980" spans="1:10" x14ac:dyDescent="0.2">
      <c r="A980" s="11"/>
      <c r="G980" s="130"/>
      <c r="H980" s="130"/>
      <c r="I980" s="10"/>
      <c r="J980" s="10"/>
    </row>
    <row r="981" spans="1:10" x14ac:dyDescent="0.2">
      <c r="A981" s="11"/>
      <c r="G981" s="130"/>
      <c r="H981" s="130"/>
      <c r="I981" s="10"/>
      <c r="J981" s="10"/>
    </row>
    <row r="982" spans="1:10" x14ac:dyDescent="0.2">
      <c r="A982" s="11"/>
      <c r="G982" s="130"/>
      <c r="H982" s="130"/>
      <c r="I982" s="10"/>
      <c r="J982" s="10"/>
    </row>
    <row r="983" spans="1:10" x14ac:dyDescent="0.2">
      <c r="A983" s="11"/>
      <c r="G983" s="130"/>
      <c r="H983" s="130"/>
      <c r="I983" s="10"/>
      <c r="J983" s="10"/>
    </row>
    <row r="984" spans="1:10" x14ac:dyDescent="0.2">
      <c r="A984" s="11"/>
      <c r="G984" s="130"/>
      <c r="H984" s="130"/>
      <c r="I984" s="10"/>
      <c r="J984" s="10"/>
    </row>
    <row r="985" spans="1:10" x14ac:dyDescent="0.2">
      <c r="A985" s="11"/>
      <c r="G985" s="130"/>
      <c r="H985" s="130"/>
      <c r="I985" s="10"/>
      <c r="J985" s="10"/>
    </row>
    <row r="986" spans="1:10" x14ac:dyDescent="0.2">
      <c r="A986" s="11"/>
      <c r="G986" s="130"/>
      <c r="H986" s="130"/>
    </row>
    <row r="987" spans="1:10" x14ac:dyDescent="0.2">
      <c r="G987" s="130"/>
      <c r="H987" s="130"/>
    </row>
    <row r="988" spans="1:10" x14ac:dyDescent="0.2">
      <c r="G988" s="130"/>
      <c r="H988" s="130"/>
    </row>
    <row r="989" spans="1:10" x14ac:dyDescent="0.2">
      <c r="G989" s="130"/>
      <c r="H989" s="130"/>
    </row>
    <row r="990" spans="1:10" x14ac:dyDescent="0.2">
      <c r="G990" s="130"/>
      <c r="H990" s="130"/>
    </row>
    <row r="991" spans="1:10" x14ac:dyDescent="0.2">
      <c r="G991" s="130"/>
      <c r="H991" s="130"/>
    </row>
    <row r="992" spans="1:10" x14ac:dyDescent="0.2">
      <c r="G992" s="130"/>
      <c r="H992" s="130"/>
    </row>
    <row r="993" spans="7:8" x14ac:dyDescent="0.2">
      <c r="G993" s="130"/>
      <c r="H993" s="130"/>
    </row>
    <row r="994" spans="7:8" x14ac:dyDescent="0.2">
      <c r="G994" s="130"/>
      <c r="H994" s="130"/>
    </row>
    <row r="995" spans="7:8" x14ac:dyDescent="0.2">
      <c r="G995" s="130"/>
      <c r="H995" s="130"/>
    </row>
    <row r="996" spans="7:8" x14ac:dyDescent="0.2">
      <c r="G996" s="130"/>
      <c r="H996" s="130"/>
    </row>
    <row r="997" spans="7:8" x14ac:dyDescent="0.2">
      <c r="G997" s="130"/>
      <c r="H997" s="130"/>
    </row>
    <row r="998" spans="7:8" x14ac:dyDescent="0.2">
      <c r="G998" s="130"/>
      <c r="H998" s="130"/>
    </row>
    <row r="999" spans="7:8" x14ac:dyDescent="0.2">
      <c r="G999" s="130"/>
      <c r="H999" s="130"/>
    </row>
    <row r="1000" spans="7:8" x14ac:dyDescent="0.2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I41" sqref="I4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5" width="23" style="12" customWidth="1"/>
    <col min="6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3" bestFit="1" customWidth="1"/>
    <col min="20" max="20" width="15" style="123" bestFit="1" customWidth="1"/>
    <col min="21" max="21" width="17.83203125" style="123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1010</v>
      </c>
      <c r="H1" s="23" t="s">
        <v>1011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0" t="s">
        <v>729</v>
      </c>
      <c r="T1" s="120" t="s">
        <v>730</v>
      </c>
      <c r="U1" s="120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1012</v>
      </c>
      <c r="H2" s="31" t="s">
        <v>1013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1" t="s">
        <v>727</v>
      </c>
      <c r="T2" s="121" t="s">
        <v>728</v>
      </c>
      <c r="U2" s="121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1014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2" t="s">
        <v>724</v>
      </c>
      <c r="T3" s="122" t="s">
        <v>34</v>
      </c>
      <c r="U3" s="122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6" t="s">
        <v>954</v>
      </c>
      <c r="B4" s="8" t="s">
        <v>962</v>
      </c>
      <c r="C4" s="9" t="s">
        <v>964</v>
      </c>
      <c r="D4" s="9" t="s">
        <v>975</v>
      </c>
      <c r="E4" s="5" t="str">
        <f>D4&amp;"_DOC"</f>
        <v>IEF_Eucalyptus_3-0_DOC</v>
      </c>
      <c r="F4" s="9" t="s">
        <v>975</v>
      </c>
      <c r="G4" s="9"/>
      <c r="H4" s="9" t="s">
        <v>1015</v>
      </c>
      <c r="I4" s="9" t="s">
        <v>1016</v>
      </c>
      <c r="J4" s="9" t="s">
        <v>1018</v>
      </c>
      <c r="K4" s="9" t="s">
        <v>1017</v>
      </c>
      <c r="L4" s="12" t="s">
        <v>195</v>
      </c>
      <c r="M4" s="9">
        <v>0</v>
      </c>
      <c r="N4" s="9">
        <v>0.5</v>
      </c>
      <c r="O4" s="6">
        <v>0.5</v>
      </c>
      <c r="P4" s="6"/>
      <c r="Q4" s="6"/>
      <c r="S4" s="124"/>
      <c r="T4" s="124"/>
      <c r="U4" s="125"/>
      <c r="V4" s="15"/>
      <c r="W4" s="6"/>
      <c r="X4" s="161"/>
      <c r="Y4" s="6">
        <v>9.6886551299999984E-2</v>
      </c>
      <c r="Z4" s="6"/>
      <c r="AA4" s="6"/>
      <c r="AB4" s="6"/>
      <c r="AC4" s="6"/>
      <c r="AD4" s="157"/>
      <c r="AE4" s="6"/>
      <c r="AF4" s="6"/>
      <c r="AG4" s="6"/>
      <c r="AH4" s="161"/>
      <c r="AI4" s="6"/>
      <c r="AJ4" s="6"/>
      <c r="AK4" s="161"/>
      <c r="AL4" s="161"/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6" t="s">
        <v>954</v>
      </c>
      <c r="B5" s="8" t="s">
        <v>962</v>
      </c>
      <c r="C5" s="9" t="s">
        <v>964</v>
      </c>
      <c r="D5" s="9" t="s">
        <v>976</v>
      </c>
      <c r="E5" s="5" t="str">
        <f t="shared" ref="E5:E35" si="0">D5&amp;"_DOC"</f>
        <v>IEF_Eucalyptus_0-12_DOC</v>
      </c>
      <c r="F5" s="9" t="s">
        <v>976</v>
      </c>
      <c r="G5" s="9"/>
      <c r="H5" s="9" t="s">
        <v>1015</v>
      </c>
      <c r="I5" s="9" t="s">
        <v>1016</v>
      </c>
      <c r="J5" s="9" t="s">
        <v>1018</v>
      </c>
      <c r="K5" s="9" t="s">
        <v>1017</v>
      </c>
      <c r="L5" s="12" t="s">
        <v>195</v>
      </c>
      <c r="M5" s="9">
        <v>0</v>
      </c>
      <c r="N5" s="9">
        <v>0.5</v>
      </c>
      <c r="O5" s="6">
        <v>0.5</v>
      </c>
      <c r="P5" s="6"/>
      <c r="Q5" s="6"/>
      <c r="S5" s="124"/>
      <c r="T5" s="124"/>
      <c r="U5" s="125"/>
      <c r="V5" s="15"/>
      <c r="W5" s="6"/>
      <c r="X5" s="161"/>
      <c r="Y5" s="6">
        <v>1.2705213994600001E-2</v>
      </c>
      <c r="Z5" s="6"/>
      <c r="AA5" s="6"/>
      <c r="AB5" s="6"/>
      <c r="AC5" s="6"/>
      <c r="AD5" s="160">
        <v>-23.74</v>
      </c>
      <c r="AE5" s="6"/>
      <c r="AF5" s="6"/>
      <c r="AG5" s="6"/>
      <c r="AH5" s="160">
        <v>60.96</v>
      </c>
      <c r="AI5" s="6"/>
      <c r="AJ5" s="6"/>
      <c r="AK5" s="162">
        <v>1.0694999999999999</v>
      </c>
      <c r="AL5" s="162">
        <v>1.8E-3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6" t="s">
        <v>954</v>
      </c>
      <c r="B6" s="8" t="s">
        <v>962</v>
      </c>
      <c r="C6" s="9" t="s">
        <v>964</v>
      </c>
      <c r="D6" s="9" t="s">
        <v>977</v>
      </c>
      <c r="E6" s="5" t="str">
        <f t="shared" si="0"/>
        <v>IEF_Eucalyptus_12-20_DOC</v>
      </c>
      <c r="F6" s="9" t="s">
        <v>977</v>
      </c>
      <c r="G6" s="9"/>
      <c r="H6" s="9" t="s">
        <v>1015</v>
      </c>
      <c r="I6" s="9" t="s">
        <v>1016</v>
      </c>
      <c r="J6" s="9" t="s">
        <v>1018</v>
      </c>
      <c r="K6" s="9" t="s">
        <v>1017</v>
      </c>
      <c r="L6" s="12" t="s">
        <v>195</v>
      </c>
      <c r="M6" s="9">
        <v>0</v>
      </c>
      <c r="N6" s="9">
        <v>0.5</v>
      </c>
      <c r="O6" s="6">
        <v>0.5</v>
      </c>
      <c r="P6" s="6"/>
      <c r="Q6" s="6"/>
      <c r="S6" s="124"/>
      <c r="T6" s="124"/>
      <c r="U6" s="125"/>
      <c r="V6" s="15"/>
      <c r="W6" s="6"/>
      <c r="X6" s="161"/>
      <c r="Y6" s="6">
        <v>1.5768303775840001E-2</v>
      </c>
      <c r="Z6" s="6"/>
      <c r="AA6" s="6"/>
      <c r="AB6" s="6"/>
      <c r="AC6" s="6"/>
      <c r="AD6" s="157"/>
      <c r="AE6" s="6"/>
      <c r="AF6" s="6"/>
      <c r="AG6" s="6"/>
      <c r="AH6" s="161"/>
      <c r="AI6" s="6"/>
      <c r="AJ6" s="6"/>
      <c r="AK6" s="161"/>
      <c r="AL6" s="161"/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6" t="s">
        <v>954</v>
      </c>
      <c r="B7" s="8" t="s">
        <v>962</v>
      </c>
      <c r="C7" s="9" t="s">
        <v>964</v>
      </c>
      <c r="D7" s="9" t="s">
        <v>978</v>
      </c>
      <c r="E7" s="5" t="str">
        <f t="shared" si="0"/>
        <v>IEF_Eucalyptus_20-36_DOC</v>
      </c>
      <c r="F7" s="9" t="s">
        <v>978</v>
      </c>
      <c r="G7" s="9"/>
      <c r="H7" s="9" t="s">
        <v>1015</v>
      </c>
      <c r="I7" s="9" t="s">
        <v>1016</v>
      </c>
      <c r="J7" s="9" t="s">
        <v>1018</v>
      </c>
      <c r="K7" s="9" t="s">
        <v>1017</v>
      </c>
      <c r="L7" s="12" t="s">
        <v>195</v>
      </c>
      <c r="M7" s="9">
        <v>0</v>
      </c>
      <c r="N7" s="9">
        <v>0.5</v>
      </c>
      <c r="O7" s="6">
        <v>0.5</v>
      </c>
      <c r="P7" s="6"/>
      <c r="Q7" s="6"/>
      <c r="S7" s="124"/>
      <c r="T7" s="124"/>
      <c r="U7" s="125"/>
      <c r="V7" s="15"/>
      <c r="W7" s="6"/>
      <c r="X7" s="161"/>
      <c r="Y7" s="6">
        <v>1.9379454644653335E-2</v>
      </c>
      <c r="Z7" s="6"/>
      <c r="AA7" s="6"/>
      <c r="AB7" s="6"/>
      <c r="AC7" s="6"/>
      <c r="AD7" s="160">
        <v>-22.89</v>
      </c>
      <c r="AE7" s="6"/>
      <c r="AF7" s="6"/>
      <c r="AG7" s="6"/>
      <c r="AH7" s="160">
        <v>-17.350000000000001</v>
      </c>
      <c r="AI7" s="6"/>
      <c r="AJ7" s="6"/>
      <c r="AK7" s="162">
        <v>0.99050000000000005</v>
      </c>
      <c r="AL7" s="162">
        <v>2.0999999999999999E-3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x14ac:dyDescent="0.2">
      <c r="A8" s="16" t="s">
        <v>954</v>
      </c>
      <c r="B8" s="8" t="s">
        <v>962</v>
      </c>
      <c r="C8" s="9" t="s">
        <v>964</v>
      </c>
      <c r="D8" s="9" t="s">
        <v>979</v>
      </c>
      <c r="E8" s="5" t="str">
        <f t="shared" si="0"/>
        <v>IEF_Eucalyptus_36-64_DOC</v>
      </c>
      <c r="F8" s="9" t="s">
        <v>979</v>
      </c>
      <c r="G8" s="9"/>
      <c r="H8" s="9" t="s">
        <v>1015</v>
      </c>
      <c r="I8" s="9" t="s">
        <v>1016</v>
      </c>
      <c r="J8" s="9" t="s">
        <v>1018</v>
      </c>
      <c r="K8" s="9" t="s">
        <v>1017</v>
      </c>
      <c r="L8" s="12" t="s">
        <v>195</v>
      </c>
      <c r="M8" s="9">
        <v>0</v>
      </c>
      <c r="N8" s="9">
        <v>0.5</v>
      </c>
      <c r="O8" s="6">
        <v>0.5</v>
      </c>
      <c r="P8" s="6"/>
      <c r="Q8" s="6"/>
      <c r="S8" s="124"/>
      <c r="T8" s="124"/>
      <c r="U8" s="125"/>
      <c r="V8" s="15"/>
      <c r="W8" s="6"/>
      <c r="X8" s="161"/>
      <c r="Y8" s="6">
        <v>1.5548802209386665E-2</v>
      </c>
      <c r="Z8" s="6"/>
      <c r="AA8" s="6"/>
      <c r="AB8" s="6"/>
      <c r="AC8" s="6"/>
      <c r="AD8" s="161"/>
      <c r="AE8" s="6"/>
      <c r="AF8" s="6"/>
      <c r="AG8" s="6"/>
      <c r="AH8" s="161"/>
      <c r="AI8" s="6"/>
      <c r="AJ8" s="6"/>
      <c r="AK8" s="161"/>
      <c r="AL8" s="161"/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6" t="s">
        <v>954</v>
      </c>
      <c r="B9" s="8" t="s">
        <v>962</v>
      </c>
      <c r="C9" s="9" t="s">
        <v>964</v>
      </c>
      <c r="D9" s="9" t="s">
        <v>980</v>
      </c>
      <c r="E9" s="5" t="str">
        <f t="shared" si="0"/>
        <v>IEF_Eucalyptus_64-90_DOC</v>
      </c>
      <c r="F9" s="9" t="s">
        <v>980</v>
      </c>
      <c r="G9" s="9"/>
      <c r="H9" s="9" t="s">
        <v>1015</v>
      </c>
      <c r="I9" s="9" t="s">
        <v>1016</v>
      </c>
      <c r="J9" s="9" t="s">
        <v>1018</v>
      </c>
      <c r="K9" s="9" t="s">
        <v>1017</v>
      </c>
      <c r="L9" s="12" t="s">
        <v>195</v>
      </c>
      <c r="M9" s="9">
        <v>0</v>
      </c>
      <c r="N9" s="9">
        <v>0.5</v>
      </c>
      <c r="O9" s="6">
        <v>0.5</v>
      </c>
      <c r="P9" s="6"/>
      <c r="Q9" s="6"/>
      <c r="S9" s="124"/>
      <c r="T9" s="124"/>
      <c r="U9" s="125"/>
      <c r="V9" s="15"/>
      <c r="W9" s="6"/>
      <c r="X9" s="161"/>
      <c r="Y9" s="6">
        <v>1.2865769373399999E-2</v>
      </c>
      <c r="Z9" s="6"/>
      <c r="AA9" s="6"/>
      <c r="AB9" s="6"/>
      <c r="AC9" s="6"/>
      <c r="AD9" s="160">
        <v>-14.94</v>
      </c>
      <c r="AE9" s="6"/>
      <c r="AF9" s="6"/>
      <c r="AG9" s="6"/>
      <c r="AH9" s="160">
        <v>-136.15</v>
      </c>
      <c r="AI9" s="6"/>
      <c r="AJ9" s="6"/>
      <c r="AK9" s="162">
        <v>0.87080000000000002</v>
      </c>
      <c r="AL9" s="162">
        <v>2.5000000000000001E-3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5" t="s">
        <v>954</v>
      </c>
      <c r="B10" s="5" t="s">
        <v>962</v>
      </c>
      <c r="C10" s="5" t="s">
        <v>964</v>
      </c>
      <c r="D10" s="5" t="s">
        <v>981</v>
      </c>
      <c r="E10" s="5" t="str">
        <f t="shared" si="0"/>
        <v>IEF_Eucalyptus_90-120_DOC</v>
      </c>
      <c r="F10" s="5" t="s">
        <v>981</v>
      </c>
      <c r="G10" s="5"/>
      <c r="H10" s="9" t="s">
        <v>1015</v>
      </c>
      <c r="I10" s="9" t="s">
        <v>1016</v>
      </c>
      <c r="J10" s="9" t="s">
        <v>1018</v>
      </c>
      <c r="K10" s="9" t="s">
        <v>1017</v>
      </c>
      <c r="L10" s="12" t="s">
        <v>195</v>
      </c>
      <c r="M10" s="9">
        <v>0</v>
      </c>
      <c r="N10" s="9">
        <v>0.5</v>
      </c>
      <c r="O10" s="6">
        <v>0.5</v>
      </c>
      <c r="P10" s="6"/>
      <c r="Q10" s="6"/>
      <c r="S10" s="124"/>
      <c r="T10" s="124"/>
      <c r="U10" s="125"/>
      <c r="V10" s="15"/>
      <c r="W10" s="6"/>
      <c r="X10" s="161"/>
      <c r="Y10" s="6">
        <v>9.0501082309866667E-3</v>
      </c>
      <c r="Z10" s="6"/>
      <c r="AA10" s="6"/>
      <c r="AB10" s="6"/>
      <c r="AC10" s="6"/>
      <c r="AD10" s="161"/>
      <c r="AE10" s="6"/>
      <c r="AF10" s="6"/>
      <c r="AG10" s="6"/>
      <c r="AH10" s="161"/>
      <c r="AI10" s="6"/>
      <c r="AJ10" s="6"/>
      <c r="AK10" s="161"/>
      <c r="AL10" s="161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5" t="s">
        <v>954</v>
      </c>
      <c r="B11" s="5" t="s">
        <v>962</v>
      </c>
      <c r="C11" s="5" t="s">
        <v>964</v>
      </c>
      <c r="D11" s="5" t="s">
        <v>982</v>
      </c>
      <c r="E11" s="5" t="str">
        <f t="shared" si="0"/>
        <v>IEF_Eucalyptus_120-133_DOC</v>
      </c>
      <c r="F11" s="5" t="s">
        <v>982</v>
      </c>
      <c r="G11" s="5"/>
      <c r="H11" s="9" t="s">
        <v>1015</v>
      </c>
      <c r="I11" s="9" t="s">
        <v>1016</v>
      </c>
      <c r="J11" s="9" t="s">
        <v>1018</v>
      </c>
      <c r="K11" s="9" t="s">
        <v>1017</v>
      </c>
      <c r="L11" s="12" t="s">
        <v>195</v>
      </c>
      <c r="M11" s="9">
        <v>0</v>
      </c>
      <c r="N11" s="9">
        <v>0.5</v>
      </c>
      <c r="O11" s="6">
        <v>0.5</v>
      </c>
      <c r="P11" s="6"/>
      <c r="Q11" s="6"/>
      <c r="S11" s="124"/>
      <c r="T11" s="124"/>
      <c r="U11" s="125"/>
      <c r="V11" s="15"/>
      <c r="W11" s="6"/>
      <c r="X11" s="161"/>
      <c r="Y11" s="6">
        <v>6.3979938420933337E-3</v>
      </c>
      <c r="Z11" s="6"/>
      <c r="AA11" s="6"/>
      <c r="AB11" s="6"/>
      <c r="AC11" s="6"/>
      <c r="AD11" s="161">
        <v>-15.03</v>
      </c>
      <c r="AE11" s="6"/>
      <c r="AF11" s="6"/>
      <c r="AG11" s="6"/>
      <c r="AH11" s="160">
        <v>-277.2</v>
      </c>
      <c r="AI11" s="6"/>
      <c r="AJ11" s="6"/>
      <c r="AK11" s="162">
        <v>0.72860000000000003</v>
      </c>
      <c r="AL11" s="162">
        <v>2.2000000000000001E-3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5" t="s">
        <v>954</v>
      </c>
      <c r="B12" s="5" t="s">
        <v>962</v>
      </c>
      <c r="C12" s="5" t="s">
        <v>965</v>
      </c>
      <c r="D12" s="5" t="s">
        <v>983</v>
      </c>
      <c r="E12" s="5" t="str">
        <f t="shared" si="0"/>
        <v>IEF_Cerrado_6-0_DOC</v>
      </c>
      <c r="F12" s="5" t="s">
        <v>983</v>
      </c>
      <c r="G12" s="5"/>
      <c r="H12" s="9" t="s">
        <v>1015</v>
      </c>
      <c r="I12" s="9" t="s">
        <v>1016</v>
      </c>
      <c r="J12" s="9" t="s">
        <v>1018</v>
      </c>
      <c r="K12" s="9" t="s">
        <v>1017</v>
      </c>
      <c r="L12" s="12" t="s">
        <v>195</v>
      </c>
      <c r="M12" s="9">
        <v>0</v>
      </c>
      <c r="N12" s="9">
        <v>0.5</v>
      </c>
      <c r="O12" s="6">
        <v>0.5</v>
      </c>
      <c r="P12" s="6"/>
      <c r="Q12" s="6"/>
      <c r="R12" s="6"/>
      <c r="S12" s="124"/>
      <c r="T12" s="124"/>
      <c r="U12" s="125"/>
      <c r="V12" s="15"/>
      <c r="W12" s="6"/>
      <c r="X12" s="163"/>
      <c r="Y12" s="6">
        <v>0.45302010283530003</v>
      </c>
      <c r="Z12" s="6"/>
      <c r="AA12" s="6"/>
      <c r="AB12" s="6"/>
      <c r="AC12" s="6"/>
      <c r="AD12" s="161"/>
      <c r="AE12" s="6"/>
      <c r="AF12" s="6"/>
      <c r="AG12" s="6"/>
      <c r="AH12" s="161"/>
      <c r="AI12" s="6"/>
      <c r="AJ12" s="6"/>
      <c r="AK12" s="161"/>
      <c r="AL12" s="161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5" t="s">
        <v>954</v>
      </c>
      <c r="B13" s="5" t="s">
        <v>962</v>
      </c>
      <c r="C13" s="5" t="s">
        <v>965</v>
      </c>
      <c r="D13" s="5" t="s">
        <v>984</v>
      </c>
      <c r="E13" s="5" t="str">
        <f t="shared" si="0"/>
        <v>IEF_Cerrado_0-10_DOC</v>
      </c>
      <c r="F13" s="5" t="s">
        <v>984</v>
      </c>
      <c r="G13" s="5"/>
      <c r="H13" s="9" t="s">
        <v>1015</v>
      </c>
      <c r="I13" s="9" t="s">
        <v>1016</v>
      </c>
      <c r="J13" s="9" t="s">
        <v>1018</v>
      </c>
      <c r="K13" s="9" t="s">
        <v>1017</v>
      </c>
      <c r="L13" s="12" t="s">
        <v>195</v>
      </c>
      <c r="M13" s="9">
        <v>0</v>
      </c>
      <c r="N13" s="9">
        <v>0.5</v>
      </c>
      <c r="O13" s="6">
        <v>0.5</v>
      </c>
      <c r="P13" s="6"/>
      <c r="Q13" s="6"/>
      <c r="R13" s="6"/>
      <c r="S13" s="124"/>
      <c r="T13" s="124"/>
      <c r="U13" s="125"/>
      <c r="V13" s="15"/>
      <c r="W13" s="6"/>
      <c r="X13" s="163"/>
      <c r="Y13" s="6">
        <v>1.3705922516849999E-2</v>
      </c>
      <c r="Z13" s="6"/>
      <c r="AA13" s="6"/>
      <c r="AB13" s="6"/>
      <c r="AC13" s="6"/>
      <c r="AD13" s="161"/>
      <c r="AE13" s="6"/>
      <c r="AF13" s="6"/>
      <c r="AG13" s="6"/>
      <c r="AH13" s="160">
        <v>67.52</v>
      </c>
      <c r="AI13" s="6"/>
      <c r="AJ13" s="6"/>
      <c r="AK13" s="162">
        <v>1.0761000000000001</v>
      </c>
      <c r="AL13" s="162">
        <v>2.5999999999999999E-3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5" t="s">
        <v>954</v>
      </c>
      <c r="B14" s="5" t="s">
        <v>962</v>
      </c>
      <c r="C14" s="5" t="s">
        <v>965</v>
      </c>
      <c r="D14" s="5" t="s">
        <v>985</v>
      </c>
      <c r="E14" s="5" t="str">
        <f t="shared" si="0"/>
        <v>IEF_Cerrado_10-18_DOC</v>
      </c>
      <c r="F14" s="5" t="s">
        <v>985</v>
      </c>
      <c r="G14" s="5"/>
      <c r="H14" s="9" t="s">
        <v>1015</v>
      </c>
      <c r="I14" s="9" t="s">
        <v>1016</v>
      </c>
      <c r="J14" s="9" t="s">
        <v>1018</v>
      </c>
      <c r="K14" s="9" t="s">
        <v>1017</v>
      </c>
      <c r="L14" s="12" t="s">
        <v>195</v>
      </c>
      <c r="M14" s="9">
        <v>0</v>
      </c>
      <c r="N14" s="9">
        <v>0.5</v>
      </c>
      <c r="O14" s="6">
        <v>0.5</v>
      </c>
      <c r="P14" s="6"/>
      <c r="Q14" s="6"/>
      <c r="R14" s="6"/>
      <c r="S14" s="124"/>
      <c r="T14" s="124"/>
      <c r="U14" s="125"/>
      <c r="V14" s="15"/>
      <c r="W14" s="6"/>
      <c r="X14" s="163"/>
      <c r="Y14" s="6">
        <v>1.4754717563249998E-2</v>
      </c>
      <c r="Z14" s="6"/>
      <c r="AA14" s="6"/>
      <c r="AB14" s="6"/>
      <c r="AC14" s="6"/>
      <c r="AD14" s="161"/>
      <c r="AE14" s="6"/>
      <c r="AF14" s="6"/>
      <c r="AG14" s="6"/>
      <c r="AH14" s="161"/>
      <c r="AI14" s="6"/>
      <c r="AJ14" s="6"/>
      <c r="AK14" s="161"/>
      <c r="AL14" s="161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5" t="s">
        <v>954</v>
      </c>
      <c r="B15" s="5" t="s">
        <v>962</v>
      </c>
      <c r="C15" s="5" t="s">
        <v>965</v>
      </c>
      <c r="D15" s="5" t="s">
        <v>986</v>
      </c>
      <c r="E15" s="5" t="str">
        <f t="shared" si="0"/>
        <v>IEF_Cerrado_18-31_DOC</v>
      </c>
      <c r="F15" s="5" t="s">
        <v>986</v>
      </c>
      <c r="G15" s="5"/>
      <c r="H15" s="9" t="s">
        <v>1015</v>
      </c>
      <c r="I15" s="9" t="s">
        <v>1016</v>
      </c>
      <c r="J15" s="9" t="s">
        <v>1018</v>
      </c>
      <c r="K15" s="9" t="s">
        <v>1017</v>
      </c>
      <c r="L15" s="12" t="s">
        <v>195</v>
      </c>
      <c r="M15" s="9">
        <v>0</v>
      </c>
      <c r="N15" s="9">
        <v>0.5</v>
      </c>
      <c r="O15" s="6">
        <v>0.5</v>
      </c>
      <c r="P15" s="6"/>
      <c r="Q15" s="6"/>
      <c r="R15" s="6"/>
      <c r="S15" s="124"/>
      <c r="T15" s="124"/>
      <c r="U15" s="125"/>
      <c r="V15" s="15"/>
      <c r="W15" s="6"/>
      <c r="X15" s="163"/>
      <c r="Y15" s="6">
        <v>1.32718045924E-2</v>
      </c>
      <c r="Z15" s="6"/>
      <c r="AA15" s="6"/>
      <c r="AB15" s="6"/>
      <c r="AC15" s="6"/>
      <c r="AD15" s="160">
        <v>-20.41</v>
      </c>
      <c r="AE15" s="6"/>
      <c r="AF15" s="6"/>
      <c r="AG15" s="19"/>
      <c r="AH15" s="160">
        <v>48.6</v>
      </c>
      <c r="AI15" s="6"/>
      <c r="AJ15" s="6"/>
      <c r="AK15" s="162">
        <v>1.0569999999999999</v>
      </c>
      <c r="AL15" s="162">
        <v>2.2000000000000001E-3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 t="s">
        <v>954</v>
      </c>
      <c r="B16" s="8" t="s">
        <v>962</v>
      </c>
      <c r="C16" s="9" t="s">
        <v>965</v>
      </c>
      <c r="D16" s="9" t="s">
        <v>987</v>
      </c>
      <c r="E16" s="5" t="str">
        <f t="shared" si="0"/>
        <v>IEF_Cerrado_31-55_DOC</v>
      </c>
      <c r="F16" s="9" t="s">
        <v>987</v>
      </c>
      <c r="G16" s="9"/>
      <c r="H16" s="9" t="s">
        <v>1015</v>
      </c>
      <c r="I16" s="9" t="s">
        <v>1016</v>
      </c>
      <c r="J16" s="9" t="s">
        <v>1018</v>
      </c>
      <c r="K16" s="9" t="s">
        <v>1017</v>
      </c>
      <c r="L16" s="12" t="s">
        <v>195</v>
      </c>
      <c r="M16" s="9">
        <v>0</v>
      </c>
      <c r="N16" s="9">
        <v>0.5</v>
      </c>
      <c r="O16" s="6">
        <v>0.5</v>
      </c>
      <c r="P16" s="6"/>
      <c r="Q16" s="6"/>
      <c r="R16" s="6"/>
      <c r="S16" s="124"/>
      <c r="T16" s="124"/>
      <c r="U16" s="125"/>
      <c r="V16" s="15"/>
      <c r="W16" s="6"/>
      <c r="X16" s="163"/>
      <c r="Y16" s="6">
        <v>1.3723579890999997E-2</v>
      </c>
      <c r="Z16" s="6"/>
      <c r="AA16" s="6"/>
      <c r="AB16" s="6"/>
      <c r="AC16" s="6"/>
      <c r="AD16" s="161"/>
      <c r="AE16" s="6"/>
      <c r="AF16" s="6"/>
      <c r="AG16" s="19"/>
      <c r="AH16" s="161"/>
      <c r="AI16" s="6"/>
      <c r="AJ16" s="6"/>
      <c r="AK16" s="161"/>
      <c r="AL16" s="161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 t="s">
        <v>954</v>
      </c>
      <c r="B17" s="8" t="s">
        <v>962</v>
      </c>
      <c r="C17" s="9" t="s">
        <v>965</v>
      </c>
      <c r="D17" s="9" t="s">
        <v>988</v>
      </c>
      <c r="E17" s="5" t="str">
        <f t="shared" si="0"/>
        <v>IEF_Cerrado_55-90_DOC</v>
      </c>
      <c r="F17" s="9" t="s">
        <v>988</v>
      </c>
      <c r="G17" s="9"/>
      <c r="H17" s="9" t="s">
        <v>1015</v>
      </c>
      <c r="I17" s="9" t="s">
        <v>1016</v>
      </c>
      <c r="J17" s="9" t="s">
        <v>1018</v>
      </c>
      <c r="K17" s="9" t="s">
        <v>1017</v>
      </c>
      <c r="L17" s="12" t="s">
        <v>195</v>
      </c>
      <c r="M17" s="9">
        <v>0</v>
      </c>
      <c r="N17" s="9">
        <v>0.5</v>
      </c>
      <c r="O17" s="6">
        <v>0.5</v>
      </c>
      <c r="P17" s="6"/>
      <c r="Q17" s="6"/>
      <c r="R17" s="6"/>
      <c r="S17" s="124"/>
      <c r="T17" s="124"/>
      <c r="U17" s="125"/>
      <c r="V17" s="15"/>
      <c r="W17" s="6"/>
      <c r="X17" s="163"/>
      <c r="Y17" s="6">
        <v>1.1566807995449999E-2</v>
      </c>
      <c r="Z17" s="6"/>
      <c r="AA17" s="6"/>
      <c r="AB17" s="6"/>
      <c r="AC17" s="6"/>
      <c r="AD17" s="160">
        <v>-18.579999999999998</v>
      </c>
      <c r="AE17" s="6"/>
      <c r="AF17" s="6"/>
      <c r="AG17" s="21"/>
      <c r="AH17" s="160">
        <v>-74.69</v>
      </c>
      <c r="AI17" s="6"/>
      <c r="AJ17" s="6"/>
      <c r="AK17" s="162">
        <v>0.93269999999999997</v>
      </c>
      <c r="AL17" s="162">
        <v>1.9E-3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 t="s">
        <v>954</v>
      </c>
      <c r="B18" s="8" t="s">
        <v>962</v>
      </c>
      <c r="C18" s="9" t="s">
        <v>965</v>
      </c>
      <c r="D18" s="9" t="s">
        <v>989</v>
      </c>
      <c r="E18" s="5" t="str">
        <f t="shared" si="0"/>
        <v>IEF_Cerrado_90-110_DOC</v>
      </c>
      <c r="F18" s="9" t="s">
        <v>989</v>
      </c>
      <c r="G18" s="9"/>
      <c r="H18" s="9" t="s">
        <v>1015</v>
      </c>
      <c r="I18" s="9" t="s">
        <v>1016</v>
      </c>
      <c r="J18" s="9" t="s">
        <v>1018</v>
      </c>
      <c r="K18" s="9" t="s">
        <v>1017</v>
      </c>
      <c r="L18" s="12" t="s">
        <v>195</v>
      </c>
      <c r="M18" s="9">
        <v>0</v>
      </c>
      <c r="N18" s="9">
        <v>0.5</v>
      </c>
      <c r="O18" s="6">
        <v>0.5</v>
      </c>
      <c r="P18" s="6"/>
      <c r="Q18" s="6"/>
      <c r="R18" s="6"/>
      <c r="S18" s="124"/>
      <c r="T18" s="124"/>
      <c r="U18" s="125"/>
      <c r="V18" s="15"/>
      <c r="W18" s="6"/>
      <c r="X18" s="163"/>
      <c r="Y18" s="6">
        <v>8.2245958857000007E-3</v>
      </c>
      <c r="Z18" s="6"/>
      <c r="AA18" s="6"/>
      <c r="AB18" s="6"/>
      <c r="AC18" s="6"/>
      <c r="AD18" s="161"/>
      <c r="AE18" s="6"/>
      <c r="AF18" s="6"/>
      <c r="AG18" s="22"/>
      <c r="AH18" s="161"/>
      <c r="AI18" s="6"/>
      <c r="AJ18" s="6"/>
      <c r="AK18" s="161"/>
      <c r="AL18" s="161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 t="s">
        <v>954</v>
      </c>
      <c r="B19" s="8" t="s">
        <v>962</v>
      </c>
      <c r="C19" s="9" t="s">
        <v>965</v>
      </c>
      <c r="D19" s="9" t="s">
        <v>990</v>
      </c>
      <c r="E19" s="5" t="str">
        <f t="shared" si="0"/>
        <v>IEF_Cerrado_110-130_DOC</v>
      </c>
      <c r="F19" s="9" t="s">
        <v>990</v>
      </c>
      <c r="G19" s="9"/>
      <c r="H19" s="9" t="s">
        <v>1015</v>
      </c>
      <c r="I19" s="9" t="s">
        <v>1016</v>
      </c>
      <c r="J19" s="9" t="s">
        <v>1018</v>
      </c>
      <c r="K19" s="9" t="s">
        <v>1017</v>
      </c>
      <c r="L19" s="12" t="s">
        <v>195</v>
      </c>
      <c r="M19" s="9">
        <v>0</v>
      </c>
      <c r="N19" s="9">
        <v>0.5</v>
      </c>
      <c r="O19" s="6">
        <v>0.5</v>
      </c>
      <c r="P19" s="6"/>
      <c r="Q19" s="6"/>
      <c r="R19" s="6"/>
      <c r="S19" s="124"/>
      <c r="T19" s="124"/>
      <c r="U19" s="125"/>
      <c r="V19" s="15"/>
      <c r="W19" s="6"/>
      <c r="X19" s="163"/>
      <c r="Y19" s="6">
        <v>6.7028046265500026E-3</v>
      </c>
      <c r="Z19" s="6"/>
      <c r="AA19" s="6"/>
      <c r="AB19" s="6"/>
      <c r="AC19" s="6"/>
      <c r="AD19" s="160">
        <v>-12.68</v>
      </c>
      <c r="AE19" s="6"/>
      <c r="AF19" s="6"/>
      <c r="AG19" s="20"/>
      <c r="AH19" s="160">
        <v>-223.8</v>
      </c>
      <c r="AI19" s="6"/>
      <c r="AJ19" s="6"/>
      <c r="AK19" s="162">
        <v>0.78239999999999998</v>
      </c>
      <c r="AL19" s="162">
        <v>1.6000000000000001E-3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 t="s">
        <v>954</v>
      </c>
      <c r="B20" s="8" t="s">
        <v>963</v>
      </c>
      <c r="C20" s="9" t="s">
        <v>967</v>
      </c>
      <c r="D20" s="9" t="s">
        <v>991</v>
      </c>
      <c r="E20" s="5" t="str">
        <f t="shared" si="0"/>
        <v>LF_Cerrado_4-0_DOC</v>
      </c>
      <c r="F20" s="9" t="s">
        <v>991</v>
      </c>
      <c r="G20" s="9"/>
      <c r="H20" s="9" t="s">
        <v>1015</v>
      </c>
      <c r="I20" s="9" t="s">
        <v>1016</v>
      </c>
      <c r="J20" s="9" t="s">
        <v>1018</v>
      </c>
      <c r="K20" s="9" t="s">
        <v>1017</v>
      </c>
      <c r="L20" s="12" t="s">
        <v>195</v>
      </c>
      <c r="M20" s="9">
        <v>0</v>
      </c>
      <c r="N20" s="9">
        <v>0.5</v>
      </c>
      <c r="O20" s="6">
        <v>0.5</v>
      </c>
      <c r="P20" s="6"/>
      <c r="Q20" s="6"/>
      <c r="R20" s="6"/>
      <c r="S20" s="124"/>
      <c r="T20" s="124"/>
      <c r="U20" s="125"/>
      <c r="V20" s="15"/>
      <c r="W20" s="6"/>
      <c r="X20" s="161"/>
      <c r="Y20" s="6">
        <v>0.13986569321999998</v>
      </c>
      <c r="Z20" s="6"/>
      <c r="AA20" s="6"/>
      <c r="AB20" s="6"/>
      <c r="AC20" s="6"/>
      <c r="AD20" s="161"/>
      <c r="AE20" s="6"/>
      <c r="AF20" s="6"/>
      <c r="AG20" s="19"/>
      <c r="AH20" s="161"/>
      <c r="AI20" s="6"/>
      <c r="AJ20" s="6"/>
      <c r="AK20" s="161"/>
      <c r="AL20" s="161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 t="s">
        <v>954</v>
      </c>
      <c r="B21" s="8" t="s">
        <v>963</v>
      </c>
      <c r="C21" s="9" t="s">
        <v>967</v>
      </c>
      <c r="D21" s="9" t="s">
        <v>992</v>
      </c>
      <c r="E21" s="5" t="str">
        <f t="shared" si="0"/>
        <v>LF_Cerrado_0-10_DOC</v>
      </c>
      <c r="F21" s="9" t="s">
        <v>992</v>
      </c>
      <c r="G21" s="9"/>
      <c r="H21" s="9" t="s">
        <v>1015</v>
      </c>
      <c r="I21" s="9" t="s">
        <v>1016</v>
      </c>
      <c r="J21" s="9" t="s">
        <v>1018</v>
      </c>
      <c r="K21" s="9" t="s">
        <v>1017</v>
      </c>
      <c r="L21" s="12" t="s">
        <v>195</v>
      </c>
      <c r="M21" s="9">
        <v>0</v>
      </c>
      <c r="N21" s="9">
        <v>0.5</v>
      </c>
      <c r="O21" s="6">
        <v>0.5</v>
      </c>
      <c r="P21" s="6"/>
      <c r="Q21" s="6"/>
      <c r="R21" s="6"/>
      <c r="S21" s="124"/>
      <c r="T21" s="124"/>
      <c r="U21" s="125"/>
      <c r="V21" s="15"/>
      <c r="W21" s="6"/>
      <c r="X21" s="161"/>
      <c r="Y21" s="6">
        <v>1.9725041699999998E-2</v>
      </c>
      <c r="Z21" s="6"/>
      <c r="AA21" s="6"/>
      <c r="AB21" s="6"/>
      <c r="AC21" s="6"/>
      <c r="AD21" s="160">
        <v>-26.66</v>
      </c>
      <c r="AE21" s="6"/>
      <c r="AF21" s="6"/>
      <c r="AG21" s="6"/>
      <c r="AH21" s="160">
        <v>50.03</v>
      </c>
      <c r="AI21" s="6"/>
      <c r="AJ21" s="6"/>
      <c r="AK21" s="162">
        <v>1.0584</v>
      </c>
      <c r="AL21" s="162">
        <v>2.5000000000000001E-3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 t="s">
        <v>954</v>
      </c>
      <c r="B22" s="10" t="s">
        <v>963</v>
      </c>
      <c r="C22" s="10" t="s">
        <v>967</v>
      </c>
      <c r="D22" s="10" t="s">
        <v>993</v>
      </c>
      <c r="E22" s="5" t="str">
        <f t="shared" si="0"/>
        <v>LF_Cerrado_10-24_DOC</v>
      </c>
      <c r="F22" s="10" t="s">
        <v>993</v>
      </c>
      <c r="G22" s="10"/>
      <c r="H22" s="9" t="s">
        <v>1015</v>
      </c>
      <c r="I22" s="9" t="s">
        <v>1016</v>
      </c>
      <c r="J22" s="9" t="s">
        <v>1018</v>
      </c>
      <c r="K22" s="9" t="s">
        <v>1017</v>
      </c>
      <c r="L22" s="12" t="s">
        <v>195</v>
      </c>
      <c r="M22" s="9">
        <v>0</v>
      </c>
      <c r="N22" s="9">
        <v>0.5</v>
      </c>
      <c r="O22" s="6">
        <v>0.5</v>
      </c>
      <c r="P22" s="11"/>
      <c r="Q22" s="11"/>
      <c r="R22" s="11"/>
      <c r="S22" s="126"/>
      <c r="T22" s="126"/>
      <c r="U22" s="126"/>
      <c r="V22" s="11"/>
      <c r="W22" s="11"/>
      <c r="X22" s="161"/>
      <c r="Y22" s="6">
        <v>2.56771017E-2</v>
      </c>
      <c r="Z22" s="11"/>
      <c r="AA22" s="11"/>
      <c r="AB22" s="11"/>
      <c r="AC22" s="11"/>
      <c r="AD22" s="161"/>
      <c r="AE22" s="11"/>
      <c r="AF22" s="11"/>
      <c r="AG22" s="11"/>
      <c r="AH22" s="161"/>
      <c r="AI22" s="11"/>
      <c r="AJ22" s="11"/>
      <c r="AK22" s="161"/>
      <c r="AL22" s="16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 t="s">
        <v>954</v>
      </c>
      <c r="B23" s="10" t="s">
        <v>963</v>
      </c>
      <c r="C23" s="10" t="s">
        <v>967</v>
      </c>
      <c r="D23" s="10" t="s">
        <v>994</v>
      </c>
      <c r="E23" s="5" t="str">
        <f t="shared" si="0"/>
        <v>LF_Cerrado_24-44_DOC</v>
      </c>
      <c r="F23" s="10" t="s">
        <v>994</v>
      </c>
      <c r="G23" s="10"/>
      <c r="H23" s="9" t="s">
        <v>1015</v>
      </c>
      <c r="I23" s="9" t="s">
        <v>1016</v>
      </c>
      <c r="J23" s="9" t="s">
        <v>1018</v>
      </c>
      <c r="K23" s="9" t="s">
        <v>1017</v>
      </c>
      <c r="L23" s="12" t="s">
        <v>195</v>
      </c>
      <c r="M23" s="9">
        <v>0</v>
      </c>
      <c r="N23" s="9">
        <v>0.5</v>
      </c>
      <c r="O23" s="6">
        <v>0.5</v>
      </c>
      <c r="P23" s="11"/>
      <c r="Q23" s="11"/>
      <c r="R23" s="11"/>
      <c r="S23" s="126"/>
      <c r="T23" s="126"/>
      <c r="U23" s="126"/>
      <c r="V23" s="11"/>
      <c r="W23" s="11"/>
      <c r="X23" s="161"/>
      <c r="Y23" s="6">
        <v>1.9001351699999999E-2</v>
      </c>
      <c r="Z23" s="11"/>
      <c r="AA23" s="11"/>
      <c r="AB23" s="11"/>
      <c r="AC23" s="11"/>
      <c r="AD23" s="161"/>
      <c r="AE23" s="11"/>
      <c r="AF23" s="11"/>
      <c r="AG23" s="11"/>
      <c r="AH23" s="160">
        <v>-17.86</v>
      </c>
      <c r="AI23" s="11"/>
      <c r="AJ23" s="11"/>
      <c r="AK23" s="162">
        <v>0.99</v>
      </c>
      <c r="AL23" s="162">
        <v>2.2000000000000001E-3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 t="s">
        <v>954</v>
      </c>
      <c r="B24" s="10" t="s">
        <v>963</v>
      </c>
      <c r="C24" s="10" t="s">
        <v>967</v>
      </c>
      <c r="D24" s="10" t="s">
        <v>995</v>
      </c>
      <c r="E24" s="5" t="str">
        <f t="shared" si="0"/>
        <v>LF_Cerrado_44-73_DOC</v>
      </c>
      <c r="F24" s="10" t="s">
        <v>995</v>
      </c>
      <c r="G24" s="10"/>
      <c r="H24" s="9" t="s">
        <v>1015</v>
      </c>
      <c r="I24" s="9" t="s">
        <v>1016</v>
      </c>
      <c r="J24" s="9" t="s">
        <v>1018</v>
      </c>
      <c r="K24" s="9" t="s">
        <v>1017</v>
      </c>
      <c r="L24" s="12" t="s">
        <v>195</v>
      </c>
      <c r="M24" s="9">
        <v>0</v>
      </c>
      <c r="N24" s="9">
        <v>0.5</v>
      </c>
      <c r="O24" s="6">
        <v>0.5</v>
      </c>
      <c r="P24" s="11"/>
      <c r="Q24" s="11"/>
      <c r="R24" s="11"/>
      <c r="S24" s="126"/>
      <c r="T24" s="126"/>
      <c r="U24" s="126"/>
      <c r="V24" s="11"/>
      <c r="W24" s="11"/>
      <c r="X24" s="161"/>
      <c r="Y24" s="6">
        <v>1.6009841699999999E-2</v>
      </c>
      <c r="Z24" s="11"/>
      <c r="AA24" s="11"/>
      <c r="AB24" s="11"/>
      <c r="AC24" s="11"/>
      <c r="AD24" s="161"/>
      <c r="AE24" s="11"/>
      <c r="AF24" s="11"/>
      <c r="AG24" s="11"/>
      <c r="AH24" s="160"/>
      <c r="AI24" s="11"/>
      <c r="AJ24" s="11"/>
      <c r="AK24" s="162">
        <v>0.90720000000000001</v>
      </c>
      <c r="AL24" s="162">
        <v>2.3E-3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 t="s">
        <v>954</v>
      </c>
      <c r="B25" s="10" t="s">
        <v>963</v>
      </c>
      <c r="C25" s="10" t="s">
        <v>967</v>
      </c>
      <c r="D25" s="10" t="s">
        <v>996</v>
      </c>
      <c r="E25" s="5" t="str">
        <f t="shared" si="0"/>
        <v>LF_Cerrado_73-90_DOC</v>
      </c>
      <c r="F25" s="10" t="s">
        <v>996</v>
      </c>
      <c r="G25" s="10"/>
      <c r="H25" s="9" t="s">
        <v>1015</v>
      </c>
      <c r="I25" s="9" t="s">
        <v>1016</v>
      </c>
      <c r="J25" s="9" t="s">
        <v>1018</v>
      </c>
      <c r="K25" s="9" t="s">
        <v>1017</v>
      </c>
      <c r="L25" s="12" t="s">
        <v>195</v>
      </c>
      <c r="M25" s="9">
        <v>0</v>
      </c>
      <c r="N25" s="9">
        <v>0.5</v>
      </c>
      <c r="O25" s="6">
        <v>0.5</v>
      </c>
      <c r="P25" s="11"/>
      <c r="Q25" s="11"/>
      <c r="R25" s="11"/>
      <c r="S25" s="126"/>
      <c r="T25" s="126"/>
      <c r="U25" s="126"/>
      <c r="V25" s="11"/>
      <c r="W25" s="11"/>
      <c r="X25" s="161"/>
      <c r="Y25" s="6">
        <v>1.49959017E-2</v>
      </c>
      <c r="Z25" s="11"/>
      <c r="AA25" s="11"/>
      <c r="AB25" s="11"/>
      <c r="AC25" s="11"/>
      <c r="AD25" s="160">
        <v>-24.67</v>
      </c>
      <c r="AE25" s="11"/>
      <c r="AF25" s="11"/>
      <c r="AG25" s="11"/>
      <c r="AH25" s="160">
        <v>-162.71</v>
      </c>
      <c r="AI25" s="11"/>
      <c r="AJ25" s="11"/>
      <c r="AK25" s="162">
        <v>0.84399999999999997</v>
      </c>
      <c r="AL25" s="162">
        <v>2.3999999999999998E-3</v>
      </c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 t="s">
        <v>954</v>
      </c>
      <c r="B26" s="10" t="s">
        <v>963</v>
      </c>
      <c r="C26" s="10" t="s">
        <v>967</v>
      </c>
      <c r="D26" s="10" t="s">
        <v>997</v>
      </c>
      <c r="E26" s="5" t="str">
        <f t="shared" si="0"/>
        <v>LF_Cerrado_90-120_DOC</v>
      </c>
      <c r="F26" s="10" t="s">
        <v>997</v>
      </c>
      <c r="G26" s="10"/>
      <c r="H26" s="9" t="s">
        <v>1015</v>
      </c>
      <c r="I26" s="9" t="s">
        <v>1016</v>
      </c>
      <c r="J26" s="9" t="s">
        <v>1018</v>
      </c>
      <c r="K26" s="9" t="s">
        <v>1017</v>
      </c>
      <c r="L26" s="12" t="s">
        <v>195</v>
      </c>
      <c r="M26" s="9">
        <v>0</v>
      </c>
      <c r="N26" s="9">
        <v>0.5</v>
      </c>
      <c r="O26" s="6">
        <v>0.5</v>
      </c>
      <c r="P26" s="11"/>
      <c r="Q26" s="11"/>
      <c r="R26" s="11"/>
      <c r="S26" s="126"/>
      <c r="T26" s="126"/>
      <c r="U26" s="126"/>
      <c r="V26" s="11"/>
      <c r="W26" s="11"/>
      <c r="X26" s="161"/>
      <c r="Y26" s="6">
        <v>1.3091861699999999E-2</v>
      </c>
      <c r="Z26" s="11"/>
      <c r="AA26" s="11"/>
      <c r="AB26" s="11"/>
      <c r="AC26" s="11"/>
      <c r="AD26" s="161"/>
      <c r="AE26" s="11"/>
      <c r="AF26" s="11"/>
      <c r="AG26" s="11"/>
      <c r="AH26" s="161"/>
      <c r="AI26" s="11"/>
      <c r="AJ26" s="11"/>
      <c r="AK26" s="161"/>
      <c r="AL26" s="16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 t="s">
        <v>954</v>
      </c>
      <c r="B27" s="10" t="s">
        <v>963</v>
      </c>
      <c r="C27" s="10" t="s">
        <v>967</v>
      </c>
      <c r="D27" s="10" t="s">
        <v>998</v>
      </c>
      <c r="E27" s="5" t="str">
        <f t="shared" si="0"/>
        <v>LF_Cerrado_120-135_DOC</v>
      </c>
      <c r="F27" s="10" t="s">
        <v>998</v>
      </c>
      <c r="G27" s="10"/>
      <c r="H27" s="9" t="s">
        <v>1015</v>
      </c>
      <c r="I27" s="9" t="s">
        <v>1016</v>
      </c>
      <c r="J27" s="9" t="s">
        <v>1018</v>
      </c>
      <c r="K27" s="9" t="s">
        <v>1017</v>
      </c>
      <c r="L27" s="12" t="s">
        <v>195</v>
      </c>
      <c r="M27" s="9">
        <v>0</v>
      </c>
      <c r="N27" s="9">
        <v>0.5</v>
      </c>
      <c r="O27" s="6">
        <v>0.5</v>
      </c>
      <c r="P27" s="11"/>
      <c r="Q27" s="11"/>
      <c r="R27" s="11"/>
      <c r="S27" s="126"/>
      <c r="T27" s="126"/>
      <c r="U27" s="126"/>
      <c r="V27" s="11"/>
      <c r="W27" s="11"/>
      <c r="X27" s="161"/>
      <c r="Y27" s="6">
        <v>1.3219571699999998E-2</v>
      </c>
      <c r="Z27" s="11"/>
      <c r="AA27" s="11"/>
      <c r="AB27" s="11"/>
      <c r="AC27" s="11"/>
      <c r="AD27" s="160">
        <v>-24.69</v>
      </c>
      <c r="AE27" s="11"/>
      <c r="AF27" s="11"/>
      <c r="AG27" s="11"/>
      <c r="AH27" s="160">
        <v>-239.42</v>
      </c>
      <c r="AI27" s="11"/>
      <c r="AJ27" s="11"/>
      <c r="AK27" s="162">
        <v>0.76670000000000005</v>
      </c>
      <c r="AL27" s="162">
        <v>2E-3</v>
      </c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 t="s">
        <v>954</v>
      </c>
      <c r="B28" s="10" t="s">
        <v>963</v>
      </c>
      <c r="C28" s="10" t="s">
        <v>966</v>
      </c>
      <c r="D28" s="10" t="s">
        <v>999</v>
      </c>
      <c r="E28" s="5" t="str">
        <f t="shared" si="0"/>
        <v>LF_Eucalyptus_3-0_DOC</v>
      </c>
      <c r="F28" s="10" t="s">
        <v>999</v>
      </c>
      <c r="G28" s="10"/>
      <c r="H28" s="9" t="s">
        <v>1015</v>
      </c>
      <c r="I28" s="9" t="s">
        <v>1016</v>
      </c>
      <c r="J28" s="9" t="s">
        <v>1018</v>
      </c>
      <c r="K28" s="9" t="s">
        <v>1017</v>
      </c>
      <c r="L28" s="12" t="s">
        <v>195</v>
      </c>
      <c r="M28" s="9">
        <v>0</v>
      </c>
      <c r="N28" s="9">
        <v>0.5</v>
      </c>
      <c r="O28" s="6">
        <v>0.5</v>
      </c>
      <c r="P28" s="11"/>
      <c r="Q28" s="11"/>
      <c r="R28" s="11"/>
      <c r="S28" s="126"/>
      <c r="T28" s="126"/>
      <c r="U28" s="126"/>
      <c r="V28" s="11"/>
      <c r="W28" s="11"/>
      <c r="X28" s="163"/>
      <c r="Y28" s="6">
        <v>0.25409635922000001</v>
      </c>
      <c r="Z28" s="11"/>
      <c r="AA28" s="11"/>
      <c r="AB28" s="11"/>
      <c r="AC28" s="11"/>
      <c r="AD28" s="163"/>
      <c r="AE28" s="11"/>
      <c r="AF28" s="11"/>
      <c r="AG28" s="11"/>
      <c r="AH28" s="163"/>
      <c r="AI28" s="11"/>
      <c r="AJ28" s="11"/>
      <c r="AK28" s="163"/>
      <c r="AL28" s="163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 t="s">
        <v>954</v>
      </c>
      <c r="B29" s="10" t="s">
        <v>963</v>
      </c>
      <c r="C29" s="10" t="s">
        <v>966</v>
      </c>
      <c r="D29" s="10" t="s">
        <v>1000</v>
      </c>
      <c r="E29" s="5" t="str">
        <f t="shared" si="0"/>
        <v>LF_Eucalyptus_0-8_DOC</v>
      </c>
      <c r="F29" s="10" t="s">
        <v>1000</v>
      </c>
      <c r="G29" s="10"/>
      <c r="H29" s="9" t="s">
        <v>1015</v>
      </c>
      <c r="I29" s="9" t="s">
        <v>1016</v>
      </c>
      <c r="J29" s="9" t="s">
        <v>1018</v>
      </c>
      <c r="K29" s="9" t="s">
        <v>1017</v>
      </c>
      <c r="L29" s="12" t="s">
        <v>195</v>
      </c>
      <c r="M29" s="9">
        <v>0</v>
      </c>
      <c r="N29" s="9">
        <v>0.5</v>
      </c>
      <c r="O29" s="6">
        <v>0.5</v>
      </c>
      <c r="P29" s="11"/>
      <c r="Q29" s="11"/>
      <c r="R29" s="11"/>
      <c r="S29" s="126"/>
      <c r="T29" s="126"/>
      <c r="U29" s="126"/>
      <c r="V29" s="11"/>
      <c r="W29" s="11"/>
      <c r="X29" s="163"/>
      <c r="Y29" s="6">
        <v>2.0822338366666665E-2</v>
      </c>
      <c r="Z29" s="11"/>
      <c r="AA29" s="11"/>
      <c r="AB29" s="11"/>
      <c r="AC29" s="11"/>
      <c r="AD29" s="160">
        <v>-19.18</v>
      </c>
      <c r="AE29" s="11"/>
      <c r="AF29" s="11"/>
      <c r="AG29" s="11"/>
      <c r="AH29" s="160">
        <v>41.47</v>
      </c>
      <c r="AI29" s="11"/>
      <c r="AJ29" s="11"/>
      <c r="AK29" s="162">
        <v>1.0498000000000001</v>
      </c>
      <c r="AL29" s="162">
        <v>2.5999999999999999E-3</v>
      </c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 t="s">
        <v>954</v>
      </c>
      <c r="B30" s="10" t="s">
        <v>963</v>
      </c>
      <c r="C30" s="10" t="s">
        <v>966</v>
      </c>
      <c r="D30" s="10" t="s">
        <v>1001</v>
      </c>
      <c r="E30" s="5" t="str">
        <f t="shared" si="0"/>
        <v>LF_Eucalyptus_8-21_DOC</v>
      </c>
      <c r="F30" s="10" t="s">
        <v>1001</v>
      </c>
      <c r="G30" s="10"/>
      <c r="H30" s="9" t="s">
        <v>1015</v>
      </c>
      <c r="I30" s="9" t="s">
        <v>1016</v>
      </c>
      <c r="J30" s="9" t="s">
        <v>1018</v>
      </c>
      <c r="K30" s="9" t="s">
        <v>1017</v>
      </c>
      <c r="L30" s="12" t="s">
        <v>195</v>
      </c>
      <c r="M30" s="9">
        <v>0</v>
      </c>
      <c r="N30" s="9">
        <v>0.5</v>
      </c>
      <c r="O30" s="6">
        <v>0.5</v>
      </c>
      <c r="P30" s="11"/>
      <c r="Q30" s="11"/>
      <c r="R30" s="11"/>
      <c r="S30" s="126"/>
      <c r="T30" s="126"/>
      <c r="U30" s="126"/>
      <c r="V30" s="11"/>
      <c r="W30" s="11"/>
      <c r="X30" s="163"/>
      <c r="Y30" s="6">
        <v>1.5248265033333331E-2</v>
      </c>
      <c r="Z30" s="11"/>
      <c r="AA30" s="11"/>
      <c r="AB30" s="11"/>
      <c r="AC30" s="11"/>
      <c r="AD30" s="163"/>
      <c r="AE30" s="11"/>
      <c r="AF30" s="11"/>
      <c r="AG30" s="11"/>
      <c r="AH30" s="163"/>
      <c r="AI30" s="11"/>
      <c r="AJ30" s="11"/>
      <c r="AK30" s="163"/>
      <c r="AL30" s="163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 t="s">
        <v>954</v>
      </c>
      <c r="B31" s="10" t="s">
        <v>963</v>
      </c>
      <c r="C31" s="10" t="s">
        <v>966</v>
      </c>
      <c r="D31" s="10" t="s">
        <v>1002</v>
      </c>
      <c r="E31" s="5" t="str">
        <f t="shared" si="0"/>
        <v>LF_Eucalyptus_21-39_DOC</v>
      </c>
      <c r="F31" s="10" t="s">
        <v>1002</v>
      </c>
      <c r="G31" s="10"/>
      <c r="H31" s="9" t="s">
        <v>1015</v>
      </c>
      <c r="I31" s="9" t="s">
        <v>1016</v>
      </c>
      <c r="J31" s="9" t="s">
        <v>1018</v>
      </c>
      <c r="K31" s="9" t="s">
        <v>1017</v>
      </c>
      <c r="L31" s="12" t="s">
        <v>195</v>
      </c>
      <c r="M31" s="9">
        <v>0</v>
      </c>
      <c r="N31" s="9">
        <v>0.5</v>
      </c>
      <c r="O31" s="6">
        <v>0.5</v>
      </c>
      <c r="P31" s="11"/>
      <c r="Q31" s="11"/>
      <c r="R31" s="11"/>
      <c r="S31" s="126"/>
      <c r="T31" s="126"/>
      <c r="U31" s="126"/>
      <c r="V31" s="11"/>
      <c r="W31" s="11"/>
      <c r="X31" s="163"/>
      <c r="Y31" s="6">
        <v>1.7421998366666667E-2</v>
      </c>
      <c r="Z31" s="11"/>
      <c r="AA31" s="11"/>
      <c r="AB31" s="11"/>
      <c r="AC31" s="11"/>
      <c r="AD31" s="160">
        <v>-21.09</v>
      </c>
      <c r="AE31" s="11"/>
      <c r="AF31" s="11"/>
      <c r="AG31" s="11"/>
      <c r="AH31" s="160">
        <v>35.99</v>
      </c>
      <c r="AI31" s="11"/>
      <c r="AJ31" s="11"/>
      <c r="AK31" s="162">
        <v>1.0443</v>
      </c>
      <c r="AL31" s="162">
        <v>2E-3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 t="s">
        <v>954</v>
      </c>
      <c r="B32" s="10" t="s">
        <v>963</v>
      </c>
      <c r="C32" s="10" t="s">
        <v>966</v>
      </c>
      <c r="D32" s="10" t="s">
        <v>1003</v>
      </c>
      <c r="E32" s="5" t="str">
        <f t="shared" si="0"/>
        <v>LF_Eucalyptus_39-60_DOC</v>
      </c>
      <c r="F32" s="10" t="s">
        <v>1003</v>
      </c>
      <c r="G32" s="10"/>
      <c r="H32" s="9" t="s">
        <v>1015</v>
      </c>
      <c r="I32" s="9" t="s">
        <v>1016</v>
      </c>
      <c r="J32" s="9" t="s">
        <v>1018</v>
      </c>
      <c r="K32" s="9" t="s">
        <v>1017</v>
      </c>
      <c r="L32" s="12" t="s">
        <v>195</v>
      </c>
      <c r="M32" s="9">
        <v>0</v>
      </c>
      <c r="N32" s="9">
        <v>0.5</v>
      </c>
      <c r="O32" s="6">
        <v>0.5</v>
      </c>
      <c r="P32" s="11"/>
      <c r="Q32" s="11"/>
      <c r="R32" s="11"/>
      <c r="S32" s="126"/>
      <c r="T32" s="126"/>
      <c r="U32" s="126"/>
      <c r="V32" s="11"/>
      <c r="W32" s="11"/>
      <c r="X32" s="163"/>
      <c r="Y32" s="6">
        <v>1.297749003333333E-2</v>
      </c>
      <c r="Z32" s="11"/>
      <c r="AA32" s="11"/>
      <c r="AB32" s="11"/>
      <c r="AC32" s="11"/>
      <c r="AD32" s="163"/>
      <c r="AE32" s="11"/>
      <c r="AF32" s="11"/>
      <c r="AG32" s="11"/>
      <c r="AH32" s="163"/>
      <c r="AI32" s="11"/>
      <c r="AJ32" s="11"/>
      <c r="AK32" s="162">
        <v>1.0153000000000001</v>
      </c>
      <c r="AL32" s="162">
        <v>2.5000000000000001E-3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 t="s">
        <v>954</v>
      </c>
      <c r="B33" s="10" t="s">
        <v>963</v>
      </c>
      <c r="C33" s="10" t="s">
        <v>966</v>
      </c>
      <c r="D33" s="10" t="s">
        <v>1004</v>
      </c>
      <c r="E33" s="5" t="str">
        <f t="shared" si="0"/>
        <v>LF_Eucalyptus_60-86_DOC</v>
      </c>
      <c r="F33" s="10" t="s">
        <v>1004</v>
      </c>
      <c r="G33" s="10"/>
      <c r="H33" s="9" t="s">
        <v>1015</v>
      </c>
      <c r="I33" s="9" t="s">
        <v>1016</v>
      </c>
      <c r="J33" s="9" t="s">
        <v>1018</v>
      </c>
      <c r="K33" s="9" t="s">
        <v>1017</v>
      </c>
      <c r="L33" s="12" t="s">
        <v>195</v>
      </c>
      <c r="M33" s="9">
        <v>0</v>
      </c>
      <c r="N33" s="9">
        <v>0.5</v>
      </c>
      <c r="O33" s="6">
        <v>0.5</v>
      </c>
      <c r="P33" s="11"/>
      <c r="Q33" s="11"/>
      <c r="R33" s="11"/>
      <c r="S33" s="126"/>
      <c r="T33" s="126"/>
      <c r="U33" s="126"/>
      <c r="V33" s="11"/>
      <c r="W33" s="11"/>
      <c r="X33" s="163"/>
      <c r="Y33" s="6">
        <v>9.8775910333333342E-3</v>
      </c>
      <c r="Z33" s="11"/>
      <c r="AA33" s="11"/>
      <c r="AB33" s="11"/>
      <c r="AC33" s="11"/>
      <c r="AD33" s="160">
        <v>-23.29</v>
      </c>
      <c r="AE33" s="11"/>
      <c r="AF33" s="11"/>
      <c r="AG33" s="11"/>
      <c r="AH33" s="160">
        <v>-109.09</v>
      </c>
      <c r="AI33" s="11"/>
      <c r="AJ33" s="11"/>
      <c r="AK33" s="162">
        <v>0.89800000000000002</v>
      </c>
      <c r="AL33" s="162">
        <v>2.3999999999999998E-3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 t="s">
        <v>954</v>
      </c>
      <c r="B34" s="10" t="s">
        <v>963</v>
      </c>
      <c r="C34" s="10" t="s">
        <v>966</v>
      </c>
      <c r="D34" s="10" t="s">
        <v>1005</v>
      </c>
      <c r="E34" s="5" t="str">
        <f t="shared" si="0"/>
        <v>LF_Eucalyptus_86-100_DOC</v>
      </c>
      <c r="F34" s="10" t="s">
        <v>1005</v>
      </c>
      <c r="G34" s="10"/>
      <c r="H34" s="9" t="s">
        <v>1015</v>
      </c>
      <c r="I34" s="9" t="s">
        <v>1016</v>
      </c>
      <c r="J34" s="9" t="s">
        <v>1018</v>
      </c>
      <c r="K34" s="9" t="s">
        <v>1017</v>
      </c>
      <c r="L34" s="12" t="s">
        <v>195</v>
      </c>
      <c r="M34" s="9">
        <v>0</v>
      </c>
      <c r="N34" s="9">
        <v>0.5</v>
      </c>
      <c r="O34" s="6">
        <v>0.5</v>
      </c>
      <c r="P34" s="11"/>
      <c r="Q34" s="11"/>
      <c r="R34" s="11"/>
      <c r="S34" s="126"/>
      <c r="T34" s="126"/>
      <c r="U34" s="126"/>
      <c r="V34" s="11"/>
      <c r="W34" s="11"/>
      <c r="X34" s="163"/>
      <c r="Y34" s="6">
        <v>9.0403155333333342E-3</v>
      </c>
      <c r="Z34" s="11"/>
      <c r="AA34" s="11"/>
      <c r="AB34" s="11"/>
      <c r="AC34" s="11"/>
      <c r="AD34" s="163"/>
      <c r="AE34" s="11"/>
      <c r="AF34" s="11"/>
      <c r="AG34" s="11"/>
      <c r="AH34" s="163"/>
      <c r="AI34" s="11"/>
      <c r="AJ34" s="11"/>
      <c r="AK34" s="163"/>
      <c r="AL34" s="163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 t="s">
        <v>954</v>
      </c>
      <c r="B35" s="10" t="s">
        <v>963</v>
      </c>
      <c r="C35" s="10" t="s">
        <v>966</v>
      </c>
      <c r="D35" s="10" t="s">
        <v>1006</v>
      </c>
      <c r="E35" s="5" t="str">
        <f t="shared" si="0"/>
        <v>LF_Eucalyptus_100-110_DOC</v>
      </c>
      <c r="F35" s="10" t="s">
        <v>1006</v>
      </c>
      <c r="G35" s="10"/>
      <c r="H35" s="9" t="s">
        <v>1015</v>
      </c>
      <c r="I35" s="9" t="s">
        <v>1016</v>
      </c>
      <c r="J35" s="9" t="s">
        <v>1018</v>
      </c>
      <c r="K35" s="9" t="s">
        <v>1017</v>
      </c>
      <c r="L35" s="12" t="s">
        <v>195</v>
      </c>
      <c r="M35" s="9">
        <v>0</v>
      </c>
      <c r="N35" s="9">
        <v>0.5</v>
      </c>
      <c r="O35" s="6">
        <v>0.5</v>
      </c>
      <c r="P35" s="11"/>
      <c r="Q35" s="11"/>
      <c r="R35" s="11"/>
      <c r="S35" s="126"/>
      <c r="T35" s="126"/>
      <c r="U35" s="126"/>
      <c r="V35" s="11"/>
      <c r="W35" s="11"/>
      <c r="X35" s="163"/>
      <c r="Y35" s="6">
        <v>8.9937355333333316E-3</v>
      </c>
      <c r="Z35" s="11"/>
      <c r="AA35" s="11"/>
      <c r="AB35" s="11"/>
      <c r="AC35" s="11"/>
      <c r="AD35" s="160">
        <v>-22.92</v>
      </c>
      <c r="AE35" s="11"/>
      <c r="AF35" s="11"/>
      <c r="AG35" s="11"/>
      <c r="AH35" s="160">
        <v>-188.62</v>
      </c>
      <c r="AI35" s="11"/>
      <c r="AJ35" s="11"/>
      <c r="AK35" s="162">
        <v>0.81789999999999996</v>
      </c>
      <c r="AL35" s="162">
        <v>1.6999999999999999E-3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6"/>
      <c r="T36" s="126"/>
      <c r="U36" s="126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6"/>
      <c r="T37" s="126"/>
      <c r="U37" s="126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6"/>
      <c r="T38" s="126"/>
      <c r="U38" s="126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6"/>
      <c r="T39" s="126"/>
      <c r="U39" s="126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6"/>
      <c r="T40" s="126"/>
      <c r="U40" s="126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6"/>
      <c r="T41" s="126"/>
      <c r="U41" s="126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6"/>
      <c r="T42" s="126"/>
      <c r="U42" s="126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6"/>
      <c r="T43" s="126"/>
      <c r="U43" s="126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6"/>
      <c r="T44" s="126"/>
      <c r="U44" s="126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6"/>
      <c r="T45" s="126"/>
      <c r="U45" s="126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6"/>
      <c r="T46" s="126"/>
      <c r="U46" s="126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6"/>
      <c r="T47" s="126"/>
      <c r="U47" s="126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6"/>
      <c r="T48" s="126"/>
      <c r="U48" s="126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6"/>
      <c r="T49" s="126"/>
      <c r="U49" s="126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6"/>
      <c r="T50" s="126"/>
      <c r="U50" s="126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6"/>
      <c r="T51" s="126"/>
      <c r="U51" s="126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6"/>
      <c r="T52" s="126"/>
      <c r="U52" s="126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6"/>
      <c r="T53" s="126"/>
      <c r="U53" s="126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6"/>
      <c r="T54" s="126"/>
      <c r="U54" s="126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6"/>
      <c r="T55" s="126"/>
      <c r="U55" s="126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6"/>
      <c r="T56" s="126"/>
      <c r="U56" s="126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6"/>
      <c r="T57" s="126"/>
      <c r="U57" s="126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6"/>
      <c r="T58" s="126"/>
      <c r="U58" s="126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6"/>
      <c r="T59" s="126"/>
      <c r="U59" s="126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6"/>
      <c r="T60" s="126"/>
      <c r="U60" s="126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6"/>
      <c r="T61" s="126"/>
      <c r="U61" s="126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6"/>
      <c r="T62" s="126"/>
      <c r="U62" s="126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6"/>
      <c r="T63" s="126"/>
      <c r="U63" s="126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6"/>
      <c r="T64" s="126"/>
      <c r="U64" s="126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6"/>
      <c r="T65" s="126"/>
      <c r="U65" s="126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6"/>
      <c r="T66" s="126"/>
      <c r="U66" s="126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6"/>
      <c r="T67" s="126"/>
      <c r="U67" s="126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6"/>
      <c r="T68" s="126"/>
      <c r="U68" s="126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6"/>
      <c r="T69" s="126"/>
      <c r="U69" s="126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6"/>
      <c r="T70" s="126"/>
      <c r="U70" s="126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6"/>
      <c r="T71" s="126"/>
      <c r="U71" s="126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6"/>
      <c r="T72" s="126"/>
      <c r="U72" s="126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6"/>
      <c r="T73" s="126"/>
      <c r="U73" s="126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6"/>
      <c r="T74" s="126"/>
      <c r="U74" s="126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6"/>
      <c r="T75" s="126"/>
      <c r="U75" s="126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6"/>
      <c r="T76" s="126"/>
      <c r="U76" s="126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6"/>
      <c r="T77" s="126"/>
      <c r="U77" s="126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6"/>
      <c r="T78" s="126"/>
      <c r="U78" s="126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6"/>
      <c r="T79" s="126"/>
      <c r="U79" s="126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6"/>
      <c r="T80" s="126"/>
      <c r="U80" s="126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6"/>
      <c r="T81" s="126"/>
      <c r="U81" s="126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6"/>
      <c r="T82" s="126"/>
      <c r="U82" s="126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6"/>
      <c r="T83" s="126"/>
      <c r="U83" s="126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6"/>
      <c r="T84" s="126"/>
      <c r="U84" s="126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6"/>
      <c r="T85" s="126"/>
      <c r="U85" s="126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6"/>
      <c r="T86" s="126"/>
      <c r="U86" s="126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6"/>
      <c r="T87" s="126"/>
      <c r="U87" s="126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6"/>
      <c r="T88" s="126"/>
      <c r="U88" s="126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6"/>
      <c r="T89" s="126"/>
      <c r="U89" s="126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6"/>
      <c r="T90" s="126"/>
      <c r="U90" s="126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6"/>
      <c r="T91" s="126"/>
      <c r="U91" s="126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6"/>
      <c r="T92" s="126"/>
      <c r="U92" s="126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6"/>
      <c r="T93" s="126"/>
      <c r="U93" s="126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6"/>
      <c r="T94" s="126"/>
      <c r="U94" s="126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6"/>
      <c r="T95" s="126"/>
      <c r="U95" s="126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6"/>
      <c r="T96" s="126"/>
      <c r="U96" s="126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6"/>
      <c r="T97" s="126"/>
      <c r="U97" s="126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6"/>
      <c r="T98" s="126"/>
      <c r="U98" s="126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6"/>
      <c r="T99" s="126"/>
      <c r="U99" s="126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6"/>
      <c r="T100" s="126"/>
      <c r="U100" s="126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6"/>
      <c r="T101" s="126"/>
      <c r="U101" s="126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6"/>
      <c r="T102" s="126"/>
      <c r="U102" s="126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6"/>
      <c r="T103" s="126"/>
      <c r="U103" s="126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6"/>
      <c r="T104" s="126"/>
      <c r="U104" s="126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6"/>
      <c r="T105" s="126"/>
      <c r="U105" s="126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6"/>
      <c r="T106" s="126"/>
      <c r="U106" s="126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6"/>
      <c r="T107" s="126"/>
      <c r="U107" s="126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6"/>
      <c r="T108" s="126"/>
      <c r="U108" s="126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6"/>
      <c r="T109" s="126"/>
      <c r="U109" s="126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6"/>
      <c r="T110" s="126"/>
      <c r="U110" s="126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6"/>
      <c r="T111" s="126"/>
      <c r="U111" s="126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6"/>
      <c r="T112" s="126"/>
      <c r="U112" s="126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6"/>
      <c r="T113" s="126"/>
      <c r="U113" s="126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6"/>
      <c r="T114" s="126"/>
      <c r="U114" s="126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6"/>
      <c r="T115" s="126"/>
      <c r="U115" s="126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6"/>
      <c r="T116" s="126"/>
      <c r="U116" s="126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6"/>
      <c r="T117" s="126"/>
      <c r="U117" s="126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6"/>
      <c r="T118" s="126"/>
      <c r="U118" s="126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6"/>
      <c r="T119" s="126"/>
      <c r="U119" s="126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6"/>
      <c r="T120" s="126"/>
      <c r="U120" s="126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6"/>
      <c r="T121" s="126"/>
      <c r="U121" s="126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6"/>
      <c r="T122" s="126"/>
      <c r="U122" s="126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6"/>
      <c r="T123" s="126"/>
      <c r="U123" s="126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6"/>
      <c r="T124" s="126"/>
      <c r="U124" s="126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6"/>
      <c r="T125" s="126"/>
      <c r="U125" s="126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6"/>
      <c r="T126" s="126"/>
      <c r="U126" s="126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6"/>
      <c r="T127" s="126"/>
      <c r="U127" s="126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6"/>
      <c r="T128" s="126"/>
      <c r="U128" s="126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6"/>
      <c r="T129" s="126"/>
      <c r="U129" s="126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6"/>
      <c r="T130" s="126"/>
      <c r="U130" s="126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6"/>
      <c r="T131" s="126"/>
      <c r="U131" s="126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6"/>
      <c r="T132" s="126"/>
      <c r="U132" s="126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6"/>
      <c r="T133" s="126"/>
      <c r="U133" s="126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6"/>
      <c r="T134" s="126"/>
      <c r="U134" s="126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6"/>
      <c r="T135" s="126"/>
      <c r="U135" s="126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6"/>
      <c r="T136" s="126"/>
      <c r="U136" s="126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6"/>
      <c r="T137" s="126"/>
      <c r="U137" s="126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6"/>
      <c r="T138" s="126"/>
      <c r="U138" s="126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6"/>
      <c r="T139" s="126"/>
      <c r="U139" s="126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6"/>
      <c r="T140" s="126"/>
      <c r="U140" s="126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6"/>
      <c r="T141" s="126"/>
      <c r="U141" s="126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6"/>
      <c r="T142" s="126"/>
      <c r="U142" s="126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6"/>
      <c r="T143" s="126"/>
      <c r="U143" s="126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6"/>
      <c r="T144" s="126"/>
      <c r="U144" s="126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6"/>
      <c r="T145" s="126"/>
      <c r="U145" s="126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6"/>
      <c r="T146" s="126"/>
      <c r="U146" s="126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6"/>
      <c r="T147" s="126"/>
      <c r="U147" s="126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6"/>
      <c r="T148" s="126"/>
      <c r="U148" s="126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6"/>
      <c r="T149" s="126"/>
      <c r="U149" s="126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6"/>
      <c r="T150" s="126"/>
      <c r="U150" s="126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6"/>
      <c r="T151" s="126"/>
      <c r="U151" s="126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6"/>
      <c r="T152" s="126"/>
      <c r="U152" s="126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6"/>
      <c r="T153" s="126"/>
      <c r="U153" s="126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6"/>
      <c r="T154" s="126"/>
      <c r="U154" s="126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6"/>
      <c r="T155" s="126"/>
      <c r="U155" s="126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6"/>
      <c r="T156" s="126"/>
      <c r="U156" s="126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6"/>
      <c r="T157" s="126"/>
      <c r="U157" s="126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6"/>
      <c r="T158" s="126"/>
      <c r="U158" s="126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6"/>
      <c r="T159" s="126"/>
      <c r="U159" s="126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6"/>
      <c r="T160" s="126"/>
      <c r="U160" s="126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6"/>
      <c r="T161" s="126"/>
      <c r="U161" s="126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6"/>
      <c r="T162" s="126"/>
      <c r="U162" s="126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6"/>
      <c r="T163" s="126"/>
      <c r="U163" s="126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6"/>
      <c r="T164" s="126"/>
      <c r="U164" s="126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6"/>
      <c r="T165" s="126"/>
      <c r="U165" s="126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6"/>
      <c r="T166" s="126"/>
      <c r="U166" s="126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6"/>
      <c r="T167" s="126"/>
      <c r="U167" s="126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6"/>
      <c r="T168" s="126"/>
      <c r="U168" s="126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6"/>
      <c r="T169" s="126"/>
      <c r="U169" s="126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6"/>
      <c r="T170" s="126"/>
      <c r="U170" s="126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6"/>
      <c r="T171" s="126"/>
      <c r="U171" s="126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6"/>
      <c r="T172" s="126"/>
      <c r="U172" s="126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6"/>
      <c r="T173" s="126"/>
      <c r="U173" s="126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6"/>
      <c r="T174" s="126"/>
      <c r="U174" s="126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6"/>
      <c r="T175" s="126"/>
      <c r="U175" s="126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6"/>
      <c r="T176" s="126"/>
      <c r="U176" s="126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6"/>
      <c r="T177" s="126"/>
      <c r="U177" s="126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6"/>
      <c r="T178" s="126"/>
      <c r="U178" s="126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6"/>
      <c r="T179" s="126"/>
      <c r="U179" s="126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6"/>
      <c r="T180" s="126"/>
      <c r="U180" s="126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6"/>
      <c r="T181" s="126"/>
      <c r="U181" s="126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6"/>
      <c r="T182" s="126"/>
      <c r="U182" s="126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6"/>
      <c r="T183" s="126"/>
      <c r="U183" s="126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6"/>
      <c r="T184" s="126"/>
      <c r="U184" s="126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6"/>
      <c r="T185" s="126"/>
      <c r="U185" s="126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6"/>
      <c r="T186" s="126"/>
      <c r="U186" s="126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6"/>
      <c r="T187" s="126"/>
      <c r="U187" s="126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6"/>
      <c r="T188" s="126"/>
      <c r="U188" s="126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6"/>
      <c r="T189" s="126"/>
      <c r="U189" s="126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6"/>
      <c r="T190" s="126"/>
      <c r="U190" s="126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6"/>
      <c r="T191" s="126"/>
      <c r="U191" s="126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6"/>
      <c r="T192" s="126"/>
      <c r="U192" s="126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6"/>
      <c r="T193" s="126"/>
      <c r="U193" s="126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6"/>
      <c r="T194" s="126"/>
      <c r="U194" s="126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6"/>
      <c r="T195" s="126"/>
      <c r="U195" s="126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6"/>
      <c r="T196" s="126"/>
      <c r="U196" s="126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6"/>
      <c r="T197" s="126"/>
      <c r="U197" s="126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6"/>
      <c r="T198" s="126"/>
      <c r="U198" s="126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6"/>
      <c r="T199" s="126"/>
      <c r="U199" s="126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6"/>
      <c r="T200" s="126"/>
      <c r="U200" s="126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6"/>
      <c r="T201" s="126"/>
      <c r="U201" s="126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6"/>
      <c r="T202" s="126"/>
      <c r="U202" s="126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6"/>
      <c r="T203" s="126"/>
      <c r="U203" s="126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6"/>
      <c r="T204" s="126"/>
      <c r="U204" s="126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6"/>
      <c r="T205" s="126"/>
      <c r="U205" s="126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6"/>
      <c r="T206" s="126"/>
      <c r="U206" s="126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6"/>
      <c r="T207" s="126"/>
      <c r="U207" s="126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6"/>
      <c r="T208" s="126"/>
      <c r="U208" s="126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6"/>
      <c r="T209" s="126"/>
      <c r="U209" s="126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6"/>
      <c r="T210" s="126"/>
      <c r="U210" s="126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6"/>
      <c r="T211" s="126"/>
      <c r="U211" s="126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6"/>
      <c r="T212" s="126"/>
      <c r="U212" s="126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6"/>
      <c r="T213" s="126"/>
      <c r="U213" s="126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6"/>
      <c r="T214" s="126"/>
      <c r="U214" s="126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6"/>
      <c r="T215" s="126"/>
      <c r="U215" s="126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6"/>
      <c r="T216" s="126"/>
      <c r="U216" s="126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6"/>
      <c r="T217" s="126"/>
      <c r="U217" s="126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6"/>
      <c r="T218" s="126"/>
      <c r="U218" s="126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6"/>
      <c r="T219" s="126"/>
      <c r="U219" s="126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6"/>
      <c r="T220" s="126"/>
      <c r="U220" s="126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6"/>
      <c r="T221" s="126"/>
      <c r="U221" s="126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6"/>
      <c r="T222" s="126"/>
      <c r="U222" s="126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6"/>
      <c r="T223" s="126"/>
      <c r="U223" s="126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6"/>
      <c r="T224" s="126"/>
      <c r="U224" s="126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6"/>
      <c r="T225" s="126"/>
      <c r="U225" s="126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6"/>
      <c r="T226" s="126"/>
      <c r="U226" s="126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6"/>
      <c r="T227" s="126"/>
      <c r="U227" s="126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6"/>
      <c r="T228" s="126"/>
      <c r="U228" s="126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6"/>
      <c r="T229" s="126"/>
      <c r="U229" s="126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6"/>
      <c r="T230" s="126"/>
      <c r="U230" s="126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6"/>
      <c r="T231" s="126"/>
      <c r="U231" s="126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6"/>
      <c r="T232" s="126"/>
      <c r="U232" s="126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6"/>
      <c r="T233" s="126"/>
      <c r="U233" s="126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6"/>
      <c r="T234" s="126"/>
      <c r="U234" s="126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6"/>
      <c r="T235" s="126"/>
      <c r="U235" s="126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6"/>
      <c r="T236" s="126"/>
      <c r="U236" s="126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6"/>
      <c r="T237" s="126"/>
      <c r="U237" s="126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6"/>
      <c r="T238" s="126"/>
      <c r="U238" s="126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6"/>
      <c r="T239" s="126"/>
      <c r="U239" s="126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6"/>
      <c r="T240" s="126"/>
      <c r="U240" s="126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6"/>
      <c r="T241" s="126"/>
      <c r="U241" s="126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6"/>
      <c r="T242" s="126"/>
      <c r="U242" s="126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6"/>
      <c r="T243" s="126"/>
      <c r="U243" s="126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6"/>
      <c r="T244" s="126"/>
      <c r="U244" s="126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6"/>
      <c r="T245" s="126"/>
      <c r="U245" s="126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6"/>
      <c r="T246" s="126"/>
      <c r="U246" s="126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6"/>
      <c r="T247" s="126"/>
      <c r="U247" s="126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6"/>
      <c r="T248" s="126"/>
      <c r="U248" s="126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6"/>
      <c r="T249" s="126"/>
      <c r="U249" s="126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6"/>
      <c r="T250" s="126"/>
      <c r="U250" s="126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6"/>
      <c r="T251" s="126"/>
      <c r="U251" s="126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6"/>
      <c r="T252" s="126"/>
      <c r="U252" s="126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6"/>
      <c r="T253" s="126"/>
      <c r="U253" s="126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6"/>
      <c r="T254" s="126"/>
      <c r="U254" s="126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6"/>
      <c r="T255" s="126"/>
      <c r="U255" s="126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6"/>
      <c r="T256" s="126"/>
      <c r="U256" s="126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6"/>
      <c r="T257" s="126"/>
      <c r="U257" s="126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6"/>
      <c r="T258" s="126"/>
      <c r="U258" s="126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6"/>
      <c r="T259" s="126"/>
      <c r="U259" s="126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6"/>
      <c r="T260" s="126"/>
      <c r="U260" s="126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6"/>
      <c r="T261" s="126"/>
      <c r="U261" s="126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6"/>
      <c r="T262" s="126"/>
      <c r="U262" s="126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6"/>
      <c r="T263" s="126"/>
      <c r="U263" s="126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6"/>
      <c r="T264" s="126"/>
      <c r="U264" s="126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6"/>
      <c r="T265" s="126"/>
      <c r="U265" s="126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6"/>
      <c r="T266" s="126"/>
      <c r="U266" s="126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6"/>
      <c r="T267" s="126"/>
      <c r="U267" s="126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6"/>
      <c r="T268" s="126"/>
      <c r="U268" s="126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6"/>
      <c r="T269" s="126"/>
      <c r="U269" s="126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6"/>
      <c r="T270" s="126"/>
      <c r="U270" s="126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6"/>
      <c r="T271" s="126"/>
      <c r="U271" s="126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6"/>
      <c r="T272" s="126"/>
      <c r="U272" s="126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6"/>
      <c r="T273" s="126"/>
      <c r="U273" s="126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6"/>
      <c r="T274" s="126"/>
      <c r="U274" s="126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6"/>
      <c r="T275" s="126"/>
      <c r="U275" s="126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6"/>
      <c r="T276" s="126"/>
      <c r="U276" s="126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6"/>
      <c r="T277" s="126"/>
      <c r="U277" s="126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6"/>
      <c r="T278" s="126"/>
      <c r="U278" s="126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6"/>
      <c r="T279" s="126"/>
      <c r="U279" s="126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6"/>
      <c r="T280" s="126"/>
      <c r="U280" s="126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6"/>
      <c r="T281" s="126"/>
      <c r="U281" s="126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6"/>
      <c r="T282" s="126"/>
      <c r="U282" s="126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6"/>
      <c r="T283" s="126"/>
      <c r="U283" s="126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6"/>
      <c r="T284" s="126"/>
      <c r="U284" s="126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6"/>
      <c r="T285" s="126"/>
      <c r="U285" s="126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6"/>
      <c r="T286" s="126"/>
      <c r="U286" s="126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6"/>
      <c r="T287" s="126"/>
      <c r="U287" s="126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6"/>
      <c r="T288" s="126"/>
      <c r="U288" s="126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6"/>
      <c r="T289" s="126"/>
      <c r="U289" s="126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6"/>
      <c r="T290" s="126"/>
      <c r="U290" s="126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6"/>
      <c r="T291" s="126"/>
      <c r="U291" s="126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6"/>
      <c r="T292" s="126"/>
      <c r="U292" s="126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6"/>
      <c r="T293" s="126"/>
      <c r="U293" s="126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6"/>
      <c r="T294" s="126"/>
      <c r="U294" s="126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6"/>
      <c r="T295" s="126"/>
      <c r="U295" s="126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6"/>
      <c r="T296" s="126"/>
      <c r="U296" s="126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6"/>
      <c r="T297" s="126"/>
      <c r="U297" s="126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6"/>
      <c r="T298" s="126"/>
      <c r="U298" s="126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6"/>
      <c r="T299" s="126"/>
      <c r="U299" s="126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6"/>
      <c r="T300" s="126"/>
      <c r="U300" s="126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6"/>
      <c r="T301" s="126"/>
      <c r="U301" s="126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6"/>
      <c r="T302" s="126"/>
      <c r="U302" s="126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6"/>
      <c r="T303" s="126"/>
      <c r="U303" s="126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6"/>
      <c r="T304" s="126"/>
      <c r="U304" s="126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6"/>
      <c r="T305" s="126"/>
      <c r="U305" s="126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6"/>
      <c r="T306" s="126"/>
      <c r="U306" s="126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6"/>
      <c r="T307" s="126"/>
      <c r="U307" s="126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6"/>
      <c r="T308" s="126"/>
      <c r="U308" s="126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6"/>
      <c r="T309" s="126"/>
      <c r="U309" s="126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6"/>
      <c r="T310" s="126"/>
      <c r="U310" s="126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6"/>
      <c r="T311" s="126"/>
      <c r="U311" s="126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6"/>
      <c r="T312" s="126"/>
      <c r="U312" s="126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6"/>
      <c r="T313" s="126"/>
      <c r="U313" s="126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6"/>
      <c r="T314" s="126"/>
      <c r="U314" s="126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6"/>
      <c r="T315" s="126"/>
      <c r="U315" s="126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6"/>
      <c r="T316" s="126"/>
      <c r="U316" s="126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6"/>
      <c r="T317" s="126"/>
      <c r="U317" s="126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6"/>
      <c r="T318" s="126"/>
      <c r="U318" s="126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6"/>
      <c r="T319" s="126"/>
      <c r="U319" s="126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6"/>
      <c r="T320" s="126"/>
      <c r="U320" s="126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6"/>
      <c r="T321" s="126"/>
      <c r="U321" s="126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6"/>
      <c r="T322" s="126"/>
      <c r="U322" s="126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6"/>
      <c r="T323" s="126"/>
      <c r="U323" s="126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6"/>
      <c r="T324" s="126"/>
      <c r="U324" s="126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6"/>
      <c r="T325" s="126"/>
      <c r="U325" s="126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6"/>
      <c r="T326" s="126"/>
      <c r="U326" s="126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6"/>
      <c r="T327" s="126"/>
      <c r="U327" s="126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6"/>
      <c r="T328" s="126"/>
      <c r="U328" s="126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6"/>
      <c r="T329" s="126"/>
      <c r="U329" s="126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6"/>
      <c r="T330" s="126"/>
      <c r="U330" s="126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6"/>
      <c r="T331" s="126"/>
      <c r="U331" s="126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6"/>
      <c r="T332" s="126"/>
      <c r="U332" s="126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6"/>
      <c r="T333" s="126"/>
      <c r="U333" s="126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6"/>
      <c r="T334" s="126"/>
      <c r="U334" s="126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6"/>
      <c r="T335" s="126"/>
      <c r="U335" s="126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6"/>
      <c r="T336" s="126"/>
      <c r="U336" s="126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6"/>
      <c r="T337" s="126"/>
      <c r="U337" s="126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6"/>
      <c r="T338" s="126"/>
      <c r="U338" s="126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6"/>
      <c r="T339" s="126"/>
      <c r="U339" s="126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6"/>
      <c r="T340" s="126"/>
      <c r="U340" s="126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6"/>
      <c r="T341" s="126"/>
      <c r="U341" s="126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6"/>
      <c r="T342" s="126"/>
      <c r="U342" s="126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6"/>
      <c r="T343" s="126"/>
      <c r="U343" s="126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6"/>
      <c r="T344" s="126"/>
      <c r="U344" s="126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6"/>
      <c r="T345" s="126"/>
      <c r="U345" s="126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6"/>
      <c r="T346" s="126"/>
      <c r="U346" s="126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6"/>
      <c r="T347" s="126"/>
      <c r="U347" s="126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6"/>
      <c r="T348" s="126"/>
      <c r="U348" s="126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6"/>
      <c r="T349" s="126"/>
      <c r="U349" s="126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6"/>
      <c r="T350" s="126"/>
      <c r="U350" s="126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6"/>
      <c r="T351" s="126"/>
      <c r="U351" s="126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6"/>
      <c r="T352" s="126"/>
      <c r="U352" s="126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6"/>
      <c r="T353" s="126"/>
      <c r="U353" s="126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6"/>
      <c r="T354" s="126"/>
      <c r="U354" s="126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6"/>
      <c r="T355" s="126"/>
      <c r="U355" s="126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6"/>
      <c r="T356" s="126"/>
      <c r="U356" s="126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6"/>
      <c r="T357" s="126"/>
      <c r="U357" s="126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6"/>
      <c r="T358" s="126"/>
      <c r="U358" s="126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6"/>
      <c r="T359" s="126"/>
      <c r="U359" s="126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6"/>
      <c r="T360" s="126"/>
      <c r="U360" s="126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6"/>
      <c r="T361" s="126"/>
      <c r="U361" s="126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6"/>
      <c r="T362" s="126"/>
      <c r="U362" s="126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6"/>
      <c r="T363" s="126"/>
      <c r="U363" s="126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6"/>
      <c r="T364" s="126"/>
      <c r="U364" s="126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6"/>
      <c r="T365" s="126"/>
      <c r="U365" s="126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6"/>
      <c r="T366" s="126"/>
      <c r="U366" s="126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6"/>
      <c r="T367" s="126"/>
      <c r="U367" s="126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6"/>
      <c r="T368" s="126"/>
      <c r="U368" s="126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6"/>
      <c r="T369" s="126"/>
      <c r="U369" s="126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6"/>
      <c r="T370" s="126"/>
      <c r="U370" s="126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6"/>
      <c r="T371" s="126"/>
      <c r="U371" s="126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6"/>
      <c r="T372" s="126"/>
      <c r="U372" s="126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6"/>
      <c r="T373" s="126"/>
      <c r="U373" s="126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6"/>
      <c r="T374" s="126"/>
      <c r="U374" s="126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6"/>
      <c r="T375" s="126"/>
      <c r="U375" s="126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6"/>
      <c r="T376" s="126"/>
      <c r="U376" s="126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6"/>
      <c r="T377" s="126"/>
      <c r="U377" s="126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6"/>
      <c r="T378" s="126"/>
      <c r="U378" s="126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6"/>
      <c r="T379" s="126"/>
      <c r="U379" s="126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6"/>
      <c r="T380" s="126"/>
      <c r="U380" s="126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6"/>
      <c r="T381" s="126"/>
      <c r="U381" s="126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6"/>
      <c r="T382" s="126"/>
      <c r="U382" s="126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6"/>
      <c r="T383" s="126"/>
      <c r="U383" s="126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6"/>
      <c r="T384" s="126"/>
      <c r="U384" s="126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6"/>
      <c r="T385" s="126"/>
      <c r="U385" s="126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6"/>
      <c r="T386" s="126"/>
      <c r="U386" s="126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6"/>
      <c r="T387" s="126"/>
      <c r="U387" s="126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6"/>
      <c r="T388" s="126"/>
      <c r="U388" s="126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6"/>
      <c r="T389" s="126"/>
      <c r="U389" s="126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6"/>
      <c r="T390" s="126"/>
      <c r="U390" s="126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6"/>
      <c r="T391" s="126"/>
      <c r="U391" s="126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6"/>
      <c r="T392" s="126"/>
      <c r="U392" s="126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6"/>
      <c r="T393" s="126"/>
      <c r="U393" s="126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6"/>
      <c r="T394" s="126"/>
      <c r="U394" s="126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6"/>
      <c r="T395" s="126"/>
      <c r="U395" s="126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6"/>
      <c r="T396" s="126"/>
      <c r="U396" s="126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6"/>
      <c r="T397" s="126"/>
      <c r="U397" s="126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6"/>
      <c r="T398" s="126"/>
      <c r="U398" s="126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6"/>
      <c r="T399" s="126"/>
      <c r="U399" s="126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6"/>
      <c r="T400" s="126"/>
      <c r="U400" s="126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6"/>
      <c r="T401" s="126"/>
      <c r="U401" s="126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6"/>
      <c r="T402" s="126"/>
      <c r="U402" s="126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6"/>
      <c r="T403" s="126"/>
      <c r="U403" s="126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6"/>
      <c r="T404" s="126"/>
      <c r="U404" s="126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6"/>
      <c r="T405" s="126"/>
      <c r="U405" s="126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6"/>
      <c r="T406" s="126"/>
      <c r="U406" s="126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6"/>
      <c r="T407" s="126"/>
      <c r="U407" s="126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6"/>
      <c r="T408" s="126"/>
      <c r="U408" s="126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6"/>
      <c r="T409" s="126"/>
      <c r="U409" s="126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6"/>
      <c r="T410" s="126"/>
      <c r="U410" s="126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6"/>
      <c r="T411" s="126"/>
      <c r="U411" s="126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6"/>
      <c r="T412" s="126"/>
      <c r="U412" s="126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6"/>
      <c r="T413" s="126"/>
      <c r="U413" s="126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6"/>
      <c r="T414" s="126"/>
      <c r="U414" s="126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6"/>
      <c r="T415" s="126"/>
      <c r="U415" s="126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6"/>
      <c r="T416" s="126"/>
      <c r="U416" s="126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6"/>
      <c r="T417" s="126"/>
      <c r="U417" s="126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6"/>
      <c r="T418" s="126"/>
      <c r="U418" s="126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6"/>
      <c r="T419" s="126"/>
      <c r="U419" s="126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6"/>
      <c r="T420" s="126"/>
      <c r="U420" s="126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6"/>
      <c r="T421" s="126"/>
      <c r="U421" s="126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6"/>
      <c r="T422" s="126"/>
      <c r="U422" s="126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6"/>
      <c r="T423" s="126"/>
      <c r="U423" s="126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6"/>
      <c r="T424" s="126"/>
      <c r="U424" s="126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6"/>
      <c r="T425" s="126"/>
      <c r="U425" s="126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6"/>
      <c r="T426" s="126"/>
      <c r="U426" s="126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6"/>
      <c r="T427" s="126"/>
      <c r="U427" s="126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6"/>
      <c r="T428" s="126"/>
      <c r="U428" s="126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6"/>
      <c r="T429" s="126"/>
      <c r="U429" s="126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6"/>
      <c r="T430" s="126"/>
      <c r="U430" s="126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6"/>
      <c r="T431" s="126"/>
      <c r="U431" s="126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6"/>
      <c r="T432" s="126"/>
      <c r="U432" s="126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6"/>
      <c r="T433" s="126"/>
      <c r="U433" s="126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6"/>
      <c r="T434" s="126"/>
      <c r="U434" s="126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6"/>
      <c r="T435" s="126"/>
      <c r="U435" s="126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6"/>
      <c r="T436" s="126"/>
      <c r="U436" s="126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6"/>
      <c r="T437" s="126"/>
      <c r="U437" s="126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6"/>
      <c r="T438" s="126"/>
      <c r="U438" s="126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6"/>
      <c r="T439" s="126"/>
      <c r="U439" s="126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6"/>
      <c r="T440" s="126"/>
      <c r="U440" s="126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6"/>
      <c r="T441" s="126"/>
      <c r="U441" s="126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6"/>
      <c r="T442" s="126"/>
      <c r="U442" s="126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6"/>
      <c r="T443" s="126"/>
      <c r="U443" s="126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6"/>
      <c r="T444" s="126"/>
      <c r="U444" s="126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6"/>
      <c r="T445" s="126"/>
      <c r="U445" s="126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6"/>
      <c r="T446" s="126"/>
      <c r="U446" s="126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6"/>
      <c r="T447" s="126"/>
      <c r="U447" s="126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6"/>
      <c r="T448" s="126"/>
      <c r="U448" s="126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6"/>
      <c r="T449" s="126"/>
      <c r="U449" s="126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6"/>
      <c r="T450" s="126"/>
      <c r="U450" s="126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6"/>
      <c r="T451" s="126"/>
      <c r="U451" s="126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6"/>
      <c r="T452" s="126"/>
      <c r="U452" s="126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6"/>
      <c r="T453" s="126"/>
      <c r="U453" s="126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6"/>
      <c r="T454" s="126"/>
      <c r="U454" s="126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6"/>
      <c r="T455" s="126"/>
      <c r="U455" s="126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6"/>
      <c r="T456" s="126"/>
      <c r="U456" s="126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6"/>
      <c r="T457" s="126"/>
      <c r="U457" s="126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6"/>
      <c r="T458" s="126"/>
      <c r="U458" s="126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6"/>
      <c r="T459" s="126"/>
      <c r="U459" s="126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6"/>
      <c r="T460" s="126"/>
      <c r="U460" s="126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6"/>
      <c r="T461" s="126"/>
      <c r="U461" s="126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6"/>
      <c r="T462" s="126"/>
      <c r="U462" s="126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6"/>
      <c r="T463" s="126"/>
      <c r="U463" s="126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6"/>
      <c r="T464" s="126"/>
      <c r="U464" s="126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6"/>
      <c r="T465" s="126"/>
      <c r="U465" s="126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6"/>
      <c r="T466" s="126"/>
      <c r="U466" s="126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6"/>
      <c r="T467" s="126"/>
      <c r="U467" s="126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6"/>
      <c r="T468" s="126"/>
      <c r="U468" s="126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6"/>
      <c r="T469" s="126"/>
      <c r="U469" s="126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6"/>
      <c r="T470" s="126"/>
      <c r="U470" s="126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6"/>
      <c r="T471" s="126"/>
      <c r="U471" s="126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6"/>
      <c r="T472" s="126"/>
      <c r="U472" s="126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6"/>
      <c r="T473" s="126"/>
      <c r="U473" s="126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6"/>
      <c r="T474" s="126"/>
      <c r="U474" s="126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6"/>
      <c r="T475" s="126"/>
      <c r="U475" s="126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6"/>
      <c r="T476" s="126"/>
      <c r="U476" s="126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6"/>
      <c r="T477" s="126"/>
      <c r="U477" s="126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6"/>
      <c r="T478" s="126"/>
      <c r="U478" s="126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6"/>
      <c r="T479" s="126"/>
      <c r="U479" s="126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6"/>
      <c r="T480" s="126"/>
      <c r="U480" s="126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6"/>
      <c r="T481" s="126"/>
      <c r="U481" s="126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6"/>
      <c r="T482" s="126"/>
      <c r="U482" s="126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6"/>
      <c r="T483" s="126"/>
      <c r="U483" s="126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6"/>
      <c r="T484" s="126"/>
      <c r="U484" s="126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6"/>
      <c r="T485" s="126"/>
      <c r="U485" s="126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6"/>
      <c r="T486" s="126"/>
      <c r="U486" s="126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6"/>
      <c r="T487" s="126"/>
      <c r="U487" s="126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6"/>
      <c r="T488" s="126"/>
      <c r="U488" s="126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6"/>
      <c r="T489" s="126"/>
      <c r="U489" s="126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6"/>
      <c r="T490" s="126"/>
      <c r="U490" s="126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6"/>
      <c r="T491" s="126"/>
      <c r="U491" s="126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6"/>
      <c r="T492" s="126"/>
      <c r="U492" s="126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6"/>
      <c r="T493" s="126"/>
      <c r="U493" s="126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6"/>
      <c r="T494" s="126"/>
      <c r="U494" s="126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6"/>
      <c r="T495" s="126"/>
      <c r="U495" s="126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6"/>
      <c r="T496" s="126"/>
      <c r="U496" s="126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6"/>
      <c r="T497" s="126"/>
      <c r="U497" s="126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6"/>
      <c r="T498" s="126"/>
      <c r="U498" s="126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6"/>
      <c r="T499" s="126"/>
      <c r="U499" s="126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6"/>
      <c r="T500" s="126"/>
      <c r="U500" s="126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6"/>
      <c r="T501" s="126"/>
      <c r="U501" s="126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6"/>
      <c r="T502" s="126"/>
      <c r="U502" s="126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6"/>
      <c r="T503" s="126"/>
      <c r="U503" s="126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6"/>
      <c r="T504" s="126"/>
      <c r="U504" s="126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6"/>
      <c r="T505" s="126"/>
      <c r="U505" s="126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6"/>
      <c r="T506" s="126"/>
      <c r="U506" s="126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6"/>
      <c r="T507" s="126"/>
      <c r="U507" s="126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6"/>
      <c r="T508" s="126"/>
      <c r="U508" s="126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6"/>
      <c r="T509" s="126"/>
      <c r="U509" s="126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6"/>
      <c r="T510" s="126"/>
      <c r="U510" s="126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6"/>
      <c r="T511" s="126"/>
      <c r="U511" s="126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6"/>
      <c r="T512" s="126"/>
      <c r="U512" s="126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6"/>
      <c r="T513" s="126"/>
      <c r="U513" s="126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6"/>
      <c r="T514" s="126"/>
      <c r="U514" s="126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6"/>
      <c r="T515" s="126"/>
      <c r="U515" s="126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6"/>
      <c r="T516" s="126"/>
      <c r="U516" s="126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6"/>
      <c r="T517" s="126"/>
      <c r="U517" s="126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6"/>
      <c r="T518" s="126"/>
      <c r="U518" s="126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6"/>
      <c r="T519" s="126"/>
      <c r="U519" s="126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6"/>
      <c r="T520" s="126"/>
      <c r="U520" s="126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6"/>
      <c r="T521" s="126"/>
      <c r="U521" s="126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6"/>
      <c r="T522" s="126"/>
      <c r="U522" s="126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6"/>
      <c r="T523" s="126"/>
      <c r="U523" s="126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6"/>
      <c r="T524" s="126"/>
      <c r="U524" s="126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6"/>
      <c r="T525" s="126"/>
      <c r="U525" s="126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6"/>
      <c r="T526" s="126"/>
      <c r="U526" s="126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6"/>
      <c r="T527" s="126"/>
      <c r="U527" s="126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6"/>
      <c r="T528" s="126"/>
      <c r="U528" s="126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6"/>
      <c r="T529" s="126"/>
      <c r="U529" s="126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6"/>
      <c r="T530" s="126"/>
      <c r="U530" s="126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6"/>
      <c r="T531" s="126"/>
      <c r="U531" s="126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6"/>
      <c r="T532" s="126"/>
      <c r="U532" s="126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6"/>
      <c r="T533" s="126"/>
      <c r="U533" s="126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6"/>
      <c r="T534" s="126"/>
      <c r="U534" s="126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6"/>
      <c r="T535" s="126"/>
      <c r="U535" s="126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6"/>
      <c r="T536" s="126"/>
      <c r="U536" s="126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6"/>
      <c r="T537" s="126"/>
      <c r="U537" s="126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6"/>
      <c r="T538" s="126"/>
      <c r="U538" s="126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6"/>
      <c r="T539" s="126"/>
      <c r="U539" s="126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6"/>
      <c r="T540" s="126"/>
      <c r="U540" s="126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6"/>
      <c r="T541" s="126"/>
      <c r="U541" s="126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6"/>
      <c r="T542" s="126"/>
      <c r="U542" s="126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6"/>
      <c r="T543" s="126"/>
      <c r="U543" s="126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6"/>
      <c r="T544" s="126"/>
      <c r="U544" s="126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6"/>
      <c r="T545" s="126"/>
      <c r="U545" s="126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6"/>
      <c r="T546" s="126"/>
      <c r="U546" s="126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6"/>
      <c r="T547" s="126"/>
      <c r="U547" s="126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6"/>
      <c r="T548" s="126"/>
      <c r="U548" s="126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6"/>
      <c r="T549" s="126"/>
      <c r="U549" s="126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6"/>
      <c r="T550" s="126"/>
      <c r="U550" s="126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6"/>
      <c r="T551" s="126"/>
      <c r="U551" s="126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6"/>
      <c r="T552" s="126"/>
      <c r="U552" s="126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6"/>
      <c r="T553" s="126"/>
      <c r="U553" s="126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6"/>
      <c r="T554" s="126"/>
      <c r="U554" s="126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6"/>
      <c r="T555" s="126"/>
      <c r="U555" s="126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6"/>
      <c r="T556" s="126"/>
      <c r="U556" s="126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6"/>
      <c r="T557" s="126"/>
      <c r="U557" s="126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6"/>
      <c r="T558" s="126"/>
      <c r="U558" s="126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6"/>
      <c r="T559" s="126"/>
      <c r="U559" s="126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6"/>
      <c r="T560" s="126"/>
      <c r="U560" s="126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6"/>
      <c r="T561" s="126"/>
      <c r="U561" s="126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6"/>
      <c r="T562" s="126"/>
      <c r="U562" s="126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6"/>
      <c r="T563" s="126"/>
      <c r="U563" s="126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6"/>
      <c r="T564" s="126"/>
      <c r="U564" s="126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6"/>
      <c r="T565" s="126"/>
      <c r="U565" s="126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6"/>
      <c r="T566" s="126"/>
      <c r="U566" s="126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6"/>
      <c r="T567" s="126"/>
      <c r="U567" s="126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6"/>
      <c r="T568" s="126"/>
      <c r="U568" s="126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6"/>
      <c r="T569" s="126"/>
      <c r="U569" s="126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6"/>
      <c r="T570" s="126"/>
      <c r="U570" s="126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6"/>
      <c r="T571" s="126"/>
      <c r="U571" s="126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6"/>
      <c r="T572" s="126"/>
      <c r="U572" s="126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6"/>
      <c r="T573" s="126"/>
      <c r="U573" s="126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6"/>
      <c r="T574" s="126"/>
      <c r="U574" s="126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6"/>
      <c r="T575" s="126"/>
      <c r="U575" s="126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6"/>
      <c r="T576" s="126"/>
      <c r="U576" s="126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6"/>
      <c r="T577" s="126"/>
      <c r="U577" s="126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6"/>
      <c r="T578" s="126"/>
      <c r="U578" s="126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6"/>
      <c r="T579" s="126"/>
      <c r="U579" s="126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6"/>
      <c r="T580" s="126"/>
      <c r="U580" s="126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6"/>
      <c r="T581" s="126"/>
      <c r="U581" s="126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6"/>
      <c r="T582" s="126"/>
      <c r="U582" s="126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6"/>
      <c r="T583" s="126"/>
      <c r="U583" s="126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6"/>
      <c r="T584" s="126"/>
      <c r="U584" s="126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6"/>
      <c r="T585" s="126"/>
      <c r="U585" s="126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6"/>
      <c r="T586" s="126"/>
      <c r="U586" s="126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6"/>
      <c r="T587" s="126"/>
      <c r="U587" s="126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6"/>
      <c r="T588" s="126"/>
      <c r="U588" s="126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6"/>
      <c r="T589" s="126"/>
      <c r="U589" s="126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6"/>
      <c r="T590" s="126"/>
      <c r="U590" s="126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6"/>
      <c r="T591" s="126"/>
      <c r="U591" s="126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6"/>
      <c r="T592" s="126"/>
      <c r="U592" s="126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6"/>
      <c r="T593" s="126"/>
      <c r="U593" s="126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6"/>
      <c r="T594" s="126"/>
      <c r="U594" s="126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6"/>
      <c r="T595" s="126"/>
      <c r="U595" s="126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6"/>
      <c r="T596" s="126"/>
      <c r="U596" s="126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6"/>
      <c r="T597" s="126"/>
      <c r="U597" s="126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6"/>
      <c r="T598" s="126"/>
      <c r="U598" s="126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6"/>
      <c r="T599" s="126"/>
      <c r="U599" s="126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6"/>
      <c r="T600" s="126"/>
      <c r="U600" s="126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6"/>
      <c r="T601" s="126"/>
      <c r="U601" s="126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6"/>
      <c r="T602" s="126"/>
      <c r="U602" s="126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6"/>
      <c r="T603" s="126"/>
      <c r="U603" s="126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6"/>
      <c r="T604" s="126"/>
      <c r="U604" s="126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6"/>
      <c r="T605" s="126"/>
      <c r="U605" s="126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6"/>
      <c r="T606" s="126"/>
      <c r="U606" s="126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6"/>
      <c r="T607" s="126"/>
      <c r="U607" s="126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6"/>
      <c r="T608" s="126"/>
      <c r="U608" s="126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6"/>
      <c r="T609" s="126"/>
      <c r="U609" s="126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6"/>
      <c r="T610" s="126"/>
      <c r="U610" s="126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6"/>
      <c r="T611" s="126"/>
      <c r="U611" s="126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6"/>
      <c r="T612" s="126"/>
      <c r="U612" s="126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6"/>
      <c r="T613" s="126"/>
      <c r="U613" s="126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6"/>
      <c r="T614" s="126"/>
      <c r="U614" s="126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6"/>
      <c r="T615" s="126"/>
      <c r="U615" s="126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6"/>
      <c r="T616" s="126"/>
      <c r="U616" s="126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6"/>
      <c r="T617" s="126"/>
      <c r="U617" s="126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6"/>
      <c r="T618" s="126"/>
      <c r="U618" s="126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6"/>
      <c r="T619" s="126"/>
      <c r="U619" s="126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6"/>
      <c r="T620" s="126"/>
      <c r="U620" s="126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6"/>
      <c r="T621" s="126"/>
      <c r="U621" s="126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6"/>
      <c r="T622" s="126"/>
      <c r="U622" s="126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6"/>
      <c r="T623" s="126"/>
      <c r="U623" s="126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6"/>
      <c r="T624" s="126"/>
      <c r="U624" s="126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6"/>
      <c r="T625" s="126"/>
      <c r="U625" s="126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6"/>
      <c r="T626" s="126"/>
      <c r="U626" s="126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6"/>
      <c r="T627" s="126"/>
      <c r="U627" s="126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6"/>
      <c r="T628" s="126"/>
      <c r="U628" s="126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6"/>
      <c r="T629" s="126"/>
      <c r="U629" s="126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6"/>
      <c r="T630" s="126"/>
      <c r="U630" s="126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6"/>
      <c r="T631" s="126"/>
      <c r="U631" s="126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6"/>
      <c r="T632" s="126"/>
      <c r="U632" s="126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6"/>
      <c r="T633" s="126"/>
      <c r="U633" s="126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6"/>
      <c r="T634" s="126"/>
      <c r="U634" s="126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6"/>
      <c r="T635" s="126"/>
      <c r="U635" s="126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6"/>
      <c r="T636" s="126"/>
      <c r="U636" s="126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6"/>
      <c r="T637" s="126"/>
      <c r="U637" s="126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6"/>
      <c r="T638" s="126"/>
      <c r="U638" s="126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6"/>
      <c r="T639" s="126"/>
      <c r="U639" s="126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6"/>
      <c r="T640" s="126"/>
      <c r="U640" s="126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6"/>
      <c r="T641" s="126"/>
      <c r="U641" s="126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6"/>
      <c r="T642" s="126"/>
      <c r="U642" s="126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6"/>
      <c r="T643" s="126"/>
      <c r="U643" s="126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6"/>
      <c r="T644" s="126"/>
      <c r="U644" s="126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6"/>
      <c r="T645" s="126"/>
      <c r="U645" s="126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6"/>
      <c r="T646" s="126"/>
      <c r="U646" s="126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6"/>
      <c r="T647" s="126"/>
      <c r="U647" s="126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6"/>
      <c r="T648" s="126"/>
      <c r="U648" s="126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6"/>
      <c r="T649" s="126"/>
      <c r="U649" s="126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6"/>
      <c r="T650" s="126"/>
      <c r="U650" s="126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6"/>
      <c r="T651" s="126"/>
      <c r="U651" s="126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6"/>
      <c r="T652" s="126"/>
      <c r="U652" s="126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6"/>
      <c r="T653" s="126"/>
      <c r="U653" s="126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6"/>
      <c r="T654" s="126"/>
      <c r="U654" s="126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6"/>
      <c r="T655" s="126"/>
      <c r="U655" s="126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6"/>
      <c r="T656" s="126"/>
      <c r="U656" s="126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6"/>
      <c r="T657" s="126"/>
      <c r="U657" s="126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6"/>
      <c r="T658" s="126"/>
      <c r="U658" s="126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6"/>
      <c r="T659" s="126"/>
      <c r="U659" s="126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6"/>
      <c r="T660" s="126"/>
      <c r="U660" s="126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6"/>
      <c r="T661" s="126"/>
      <c r="U661" s="126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6"/>
      <c r="T662" s="126"/>
      <c r="U662" s="126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6"/>
      <c r="T663" s="126"/>
      <c r="U663" s="126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6"/>
      <c r="T664" s="126"/>
      <c r="U664" s="126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6"/>
      <c r="T665" s="126"/>
      <c r="U665" s="126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6"/>
      <c r="T666" s="126"/>
      <c r="U666" s="126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6"/>
      <c r="T667" s="126"/>
      <c r="U667" s="126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6"/>
      <c r="T668" s="126"/>
      <c r="U668" s="126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6"/>
      <c r="T669" s="126"/>
      <c r="U669" s="126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6"/>
      <c r="T670" s="126"/>
      <c r="U670" s="126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6"/>
      <c r="T671" s="126"/>
      <c r="U671" s="126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6"/>
      <c r="T672" s="126"/>
      <c r="U672" s="126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6"/>
      <c r="T673" s="126"/>
      <c r="U673" s="126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6"/>
      <c r="T674" s="126"/>
      <c r="U674" s="126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6"/>
      <c r="T675" s="126"/>
      <c r="U675" s="126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6"/>
      <c r="T676" s="126"/>
      <c r="U676" s="126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6"/>
      <c r="T677" s="126"/>
      <c r="U677" s="126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6"/>
      <c r="T678" s="126"/>
      <c r="U678" s="126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6"/>
      <c r="T679" s="126"/>
      <c r="U679" s="126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6"/>
      <c r="T680" s="126"/>
      <c r="U680" s="126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6"/>
      <c r="T681" s="126"/>
      <c r="U681" s="126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6"/>
      <c r="T682" s="126"/>
      <c r="U682" s="126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6"/>
      <c r="T683" s="126"/>
      <c r="U683" s="126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6"/>
      <c r="T684" s="126"/>
      <c r="U684" s="126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6"/>
      <c r="T685" s="126"/>
      <c r="U685" s="126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6"/>
      <c r="T686" s="126"/>
      <c r="U686" s="126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6"/>
      <c r="T687" s="126"/>
      <c r="U687" s="126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6"/>
      <c r="T688" s="126"/>
      <c r="U688" s="126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6"/>
      <c r="T689" s="126"/>
      <c r="U689" s="126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6"/>
      <c r="T690" s="126"/>
      <c r="U690" s="126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6"/>
      <c r="T691" s="126"/>
      <c r="U691" s="126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6"/>
      <c r="T692" s="126"/>
      <c r="U692" s="126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6"/>
      <c r="T693" s="126"/>
      <c r="U693" s="126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6"/>
      <c r="T694" s="126"/>
      <c r="U694" s="126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6"/>
      <c r="T695" s="126"/>
      <c r="U695" s="126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6"/>
      <c r="T696" s="126"/>
      <c r="U696" s="126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6"/>
      <c r="T697" s="126"/>
      <c r="U697" s="126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6"/>
      <c r="T698" s="126"/>
      <c r="U698" s="126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6"/>
      <c r="T699" s="126"/>
      <c r="U699" s="126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6"/>
      <c r="T700" s="126"/>
      <c r="U700" s="126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6"/>
      <c r="T701" s="126"/>
      <c r="U701" s="126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6"/>
      <c r="T702" s="126"/>
      <c r="U702" s="126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6"/>
      <c r="T703" s="126"/>
      <c r="U703" s="126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6"/>
      <c r="T704" s="126"/>
      <c r="U704" s="126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6"/>
      <c r="T705" s="126"/>
      <c r="U705" s="126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6"/>
      <c r="T706" s="126"/>
      <c r="U706" s="126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6"/>
      <c r="T707" s="126"/>
      <c r="U707" s="126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6"/>
      <c r="T708" s="126"/>
      <c r="U708" s="126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6"/>
      <c r="T709" s="126"/>
      <c r="U709" s="126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6"/>
      <c r="T710" s="126"/>
      <c r="U710" s="126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6"/>
      <c r="T711" s="126"/>
      <c r="U711" s="126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6"/>
      <c r="T712" s="126"/>
      <c r="U712" s="126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6"/>
      <c r="T713" s="126"/>
      <c r="U713" s="126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6"/>
      <c r="T714" s="126"/>
      <c r="U714" s="126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6"/>
      <c r="T715" s="126"/>
      <c r="U715" s="126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6"/>
      <c r="T716" s="126"/>
      <c r="U716" s="126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6"/>
      <c r="T717" s="126"/>
      <c r="U717" s="126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6"/>
      <c r="T718" s="126"/>
      <c r="U718" s="126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6"/>
      <c r="T719" s="126"/>
      <c r="U719" s="126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6"/>
      <c r="T720" s="126"/>
      <c r="U720" s="126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6"/>
      <c r="T721" s="126"/>
      <c r="U721" s="126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6"/>
      <c r="T722" s="126"/>
      <c r="U722" s="126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6"/>
      <c r="T723" s="126"/>
      <c r="U723" s="126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6"/>
      <c r="T724" s="126"/>
      <c r="U724" s="126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6"/>
      <c r="T725" s="126"/>
      <c r="U725" s="126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6"/>
      <c r="T726" s="126"/>
      <c r="U726" s="126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6"/>
      <c r="T727" s="126"/>
      <c r="U727" s="126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6"/>
      <c r="T728" s="126"/>
      <c r="U728" s="126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6"/>
      <c r="T729" s="126"/>
      <c r="U729" s="126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6"/>
      <c r="T730" s="126"/>
      <c r="U730" s="126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6"/>
      <c r="T731" s="126"/>
      <c r="U731" s="126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6"/>
      <c r="T732" s="126"/>
      <c r="U732" s="126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6"/>
      <c r="T733" s="126"/>
      <c r="U733" s="126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6"/>
      <c r="T734" s="126"/>
      <c r="U734" s="126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6"/>
      <c r="T735" s="126"/>
      <c r="U735" s="126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6"/>
      <c r="T736" s="126"/>
      <c r="U736" s="126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6"/>
      <c r="T737" s="126"/>
      <c r="U737" s="126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6"/>
      <c r="T738" s="126"/>
      <c r="U738" s="126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6"/>
      <c r="T739" s="126"/>
      <c r="U739" s="126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6"/>
      <c r="T740" s="126"/>
      <c r="U740" s="126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6"/>
      <c r="T741" s="126"/>
      <c r="U741" s="126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6"/>
      <c r="T742" s="126"/>
      <c r="U742" s="126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6"/>
      <c r="T743" s="126"/>
      <c r="U743" s="126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6"/>
      <c r="T744" s="126"/>
      <c r="U744" s="126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6"/>
      <c r="T745" s="126"/>
      <c r="U745" s="126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6"/>
      <c r="T746" s="126"/>
      <c r="U746" s="126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6"/>
      <c r="T747" s="126"/>
      <c r="U747" s="126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6"/>
      <c r="T748" s="126"/>
      <c r="U748" s="126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6"/>
      <c r="T749" s="126"/>
      <c r="U749" s="126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6"/>
      <c r="T750" s="126"/>
      <c r="U750" s="126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6"/>
      <c r="T751" s="126"/>
      <c r="U751" s="126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6"/>
      <c r="T752" s="126"/>
      <c r="U752" s="126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6"/>
      <c r="T753" s="126"/>
      <c r="U753" s="126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6"/>
      <c r="T754" s="126"/>
      <c r="U754" s="126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6"/>
      <c r="T755" s="126"/>
      <c r="U755" s="126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6"/>
      <c r="T756" s="126"/>
      <c r="U756" s="126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6"/>
      <c r="T757" s="126"/>
      <c r="U757" s="126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6"/>
      <c r="T758" s="126"/>
      <c r="U758" s="126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6"/>
      <c r="T759" s="126"/>
      <c r="U759" s="126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6"/>
      <c r="T760" s="126"/>
      <c r="U760" s="126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6"/>
      <c r="T761" s="126"/>
      <c r="U761" s="126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6"/>
      <c r="T762" s="126"/>
      <c r="U762" s="126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6"/>
      <c r="T763" s="126"/>
      <c r="U763" s="126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6"/>
      <c r="T764" s="126"/>
      <c r="U764" s="126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6"/>
      <c r="T765" s="126"/>
      <c r="U765" s="126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6"/>
      <c r="T766" s="126"/>
      <c r="U766" s="126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6"/>
      <c r="T767" s="126"/>
      <c r="U767" s="126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6"/>
      <c r="T768" s="126"/>
      <c r="U768" s="126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6"/>
      <c r="T769" s="126"/>
      <c r="U769" s="126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6"/>
      <c r="T770" s="126"/>
      <c r="U770" s="126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6"/>
      <c r="T771" s="126"/>
      <c r="U771" s="126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6"/>
      <c r="T772" s="126"/>
      <c r="U772" s="126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6"/>
      <c r="T773" s="126"/>
      <c r="U773" s="126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6"/>
      <c r="T774" s="126"/>
      <c r="U774" s="126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6"/>
      <c r="T775" s="126"/>
      <c r="U775" s="126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6"/>
      <c r="T776" s="126"/>
      <c r="U776" s="126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6"/>
      <c r="T777" s="126"/>
      <c r="U777" s="126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6"/>
      <c r="T778" s="126"/>
      <c r="U778" s="126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6"/>
      <c r="T779" s="126"/>
      <c r="U779" s="126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6"/>
      <c r="T780" s="126"/>
      <c r="U780" s="126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6"/>
      <c r="T781" s="126"/>
      <c r="U781" s="126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6"/>
      <c r="T782" s="126"/>
      <c r="U782" s="126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6"/>
      <c r="T783" s="126"/>
      <c r="U783" s="126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6"/>
      <c r="T784" s="126"/>
      <c r="U784" s="126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6"/>
      <c r="T785" s="126"/>
      <c r="U785" s="126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6"/>
      <c r="T786" s="126"/>
      <c r="U786" s="126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6"/>
      <c r="T787" s="126"/>
      <c r="U787" s="126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6"/>
      <c r="T788" s="126"/>
      <c r="U788" s="126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6"/>
      <c r="T789" s="126"/>
      <c r="U789" s="126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6"/>
      <c r="T790" s="126"/>
      <c r="U790" s="126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6"/>
      <c r="T791" s="126"/>
      <c r="U791" s="126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6"/>
      <c r="T792" s="126"/>
      <c r="U792" s="126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6"/>
      <c r="T793" s="126"/>
      <c r="U793" s="126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6"/>
      <c r="T794" s="126"/>
      <c r="U794" s="126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6"/>
      <c r="T795" s="126"/>
      <c r="U795" s="126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6"/>
      <c r="T796" s="126"/>
      <c r="U796" s="126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6"/>
      <c r="T797" s="126"/>
      <c r="U797" s="126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6"/>
      <c r="T798" s="126"/>
      <c r="U798" s="126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6"/>
      <c r="T799" s="126"/>
      <c r="U799" s="126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6"/>
      <c r="T800" s="126"/>
      <c r="U800" s="126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6"/>
      <c r="T801" s="126"/>
      <c r="U801" s="126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6"/>
      <c r="T802" s="126"/>
      <c r="U802" s="126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6"/>
      <c r="T803" s="126"/>
      <c r="U803" s="126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6"/>
      <c r="T804" s="126"/>
      <c r="U804" s="126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6"/>
      <c r="T805" s="126"/>
      <c r="U805" s="126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6"/>
      <c r="T806" s="126"/>
      <c r="U806" s="126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6"/>
      <c r="T807" s="126"/>
      <c r="U807" s="126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6"/>
      <c r="T808" s="126"/>
      <c r="U808" s="126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6"/>
      <c r="T809" s="126"/>
      <c r="U809" s="126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6"/>
      <c r="T810" s="126"/>
      <c r="U810" s="126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6"/>
      <c r="T811" s="126"/>
      <c r="U811" s="126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6"/>
      <c r="T812" s="126"/>
      <c r="U812" s="126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6"/>
      <c r="T813" s="126"/>
      <c r="U813" s="126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6"/>
      <c r="T814" s="126"/>
      <c r="U814" s="126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6"/>
      <c r="T815" s="126"/>
      <c r="U815" s="126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6"/>
      <c r="T816" s="126"/>
      <c r="U816" s="126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6"/>
      <c r="T817" s="126"/>
      <c r="U817" s="126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6"/>
      <c r="T818" s="126"/>
      <c r="U818" s="126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6"/>
      <c r="T819" s="126"/>
      <c r="U819" s="126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6"/>
      <c r="T820" s="126"/>
      <c r="U820" s="126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6"/>
      <c r="T821" s="126"/>
      <c r="U821" s="126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6"/>
      <c r="T822" s="126"/>
      <c r="U822" s="126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6"/>
      <c r="T823" s="126"/>
      <c r="U823" s="126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6"/>
      <c r="T824" s="126"/>
      <c r="U824" s="126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6"/>
      <c r="T825" s="126"/>
      <c r="U825" s="126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6"/>
      <c r="T826" s="126"/>
      <c r="U826" s="126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6"/>
      <c r="T827" s="126"/>
      <c r="U827" s="126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6"/>
      <c r="T828" s="126"/>
      <c r="U828" s="126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6"/>
      <c r="T829" s="126"/>
      <c r="U829" s="126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6"/>
      <c r="T830" s="126"/>
      <c r="U830" s="126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6"/>
      <c r="T831" s="126"/>
      <c r="U831" s="126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6"/>
      <c r="T832" s="126"/>
      <c r="U832" s="126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6"/>
      <c r="T833" s="126"/>
      <c r="U833" s="126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6"/>
      <c r="T834" s="126"/>
      <c r="U834" s="126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6"/>
      <c r="T835" s="126"/>
      <c r="U835" s="126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6"/>
      <c r="T836" s="126"/>
      <c r="U836" s="126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6"/>
      <c r="T837" s="126"/>
      <c r="U837" s="126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6"/>
      <c r="T838" s="126"/>
      <c r="U838" s="126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6"/>
      <c r="T839" s="126"/>
      <c r="U839" s="126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6"/>
      <c r="T840" s="126"/>
      <c r="U840" s="126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6"/>
      <c r="T841" s="126"/>
      <c r="U841" s="126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6"/>
      <c r="T842" s="126"/>
      <c r="U842" s="126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6"/>
      <c r="T843" s="126"/>
      <c r="U843" s="126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6"/>
      <c r="T844" s="126"/>
      <c r="U844" s="126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6"/>
      <c r="T845" s="126"/>
      <c r="U845" s="126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6"/>
      <c r="T846" s="126"/>
      <c r="U846" s="126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6"/>
      <c r="T847" s="126"/>
      <c r="U847" s="126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6"/>
      <c r="T848" s="126"/>
      <c r="U848" s="126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6"/>
      <c r="T849" s="126"/>
      <c r="U849" s="126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6"/>
      <c r="T850" s="126"/>
      <c r="U850" s="126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6"/>
      <c r="T851" s="126"/>
      <c r="U851" s="126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6"/>
      <c r="T852" s="126"/>
      <c r="U852" s="126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6"/>
      <c r="T853" s="126"/>
      <c r="U853" s="126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6"/>
      <c r="T854" s="126"/>
      <c r="U854" s="126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6"/>
      <c r="T855" s="126"/>
      <c r="U855" s="126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6"/>
      <c r="T856" s="126"/>
      <c r="U856" s="126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6"/>
      <c r="T857" s="126"/>
      <c r="U857" s="126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6"/>
      <c r="T858" s="126"/>
      <c r="U858" s="126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6"/>
      <c r="T859" s="126"/>
      <c r="U859" s="126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6"/>
      <c r="T860" s="126"/>
      <c r="U860" s="126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6"/>
      <c r="T861" s="126"/>
      <c r="U861" s="126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6"/>
      <c r="T862" s="126"/>
      <c r="U862" s="126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6"/>
      <c r="T863" s="126"/>
      <c r="U863" s="126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6"/>
      <c r="T864" s="126"/>
      <c r="U864" s="126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6"/>
      <c r="T865" s="126"/>
      <c r="U865" s="126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6"/>
      <c r="T866" s="126"/>
      <c r="U866" s="126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6"/>
      <c r="T867" s="126"/>
      <c r="U867" s="126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6"/>
      <c r="T868" s="126"/>
      <c r="U868" s="126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6"/>
      <c r="T869" s="126"/>
      <c r="U869" s="126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6"/>
      <c r="T870" s="126"/>
      <c r="U870" s="126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6"/>
      <c r="T871" s="126"/>
      <c r="U871" s="126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6"/>
      <c r="T872" s="126"/>
      <c r="U872" s="126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6"/>
      <c r="T873" s="126"/>
      <c r="U873" s="126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6"/>
      <c r="T874" s="126"/>
      <c r="U874" s="126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6"/>
      <c r="T875" s="126"/>
      <c r="U875" s="126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6"/>
      <c r="T876" s="126"/>
      <c r="U876" s="126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6"/>
      <c r="T877" s="126"/>
      <c r="U877" s="126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6"/>
      <c r="T878" s="126"/>
      <c r="U878" s="126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6"/>
      <c r="T879" s="126"/>
      <c r="U879" s="126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6"/>
      <c r="T880" s="126"/>
      <c r="U880" s="126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6"/>
      <c r="T881" s="126"/>
      <c r="U881" s="126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6"/>
      <c r="T882" s="126"/>
      <c r="U882" s="126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6"/>
      <c r="T883" s="126"/>
      <c r="U883" s="126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6"/>
      <c r="T884" s="126"/>
      <c r="U884" s="126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6"/>
      <c r="T885" s="126"/>
      <c r="U885" s="126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6"/>
      <c r="T886" s="126"/>
      <c r="U886" s="126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6"/>
      <c r="T887" s="126"/>
      <c r="U887" s="126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6"/>
      <c r="T888" s="126"/>
      <c r="U888" s="126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6"/>
      <c r="T889" s="126"/>
      <c r="U889" s="126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6"/>
      <c r="T890" s="126"/>
      <c r="U890" s="126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6"/>
      <c r="T891" s="126"/>
      <c r="U891" s="126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6"/>
      <c r="T892" s="126"/>
      <c r="U892" s="126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6"/>
      <c r="T893" s="126"/>
      <c r="U893" s="126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6"/>
      <c r="T894" s="126"/>
      <c r="U894" s="126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6"/>
      <c r="T895" s="126"/>
      <c r="U895" s="126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6"/>
      <c r="T896" s="126"/>
      <c r="U896" s="126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6"/>
      <c r="T897" s="126"/>
      <c r="U897" s="126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6"/>
      <c r="T898" s="126"/>
      <c r="U898" s="126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6"/>
      <c r="T899" s="126"/>
      <c r="U899" s="126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6"/>
      <c r="T900" s="126"/>
      <c r="U900" s="126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6"/>
      <c r="T901" s="126"/>
      <c r="U901" s="126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6"/>
      <c r="T902" s="126"/>
      <c r="U902" s="126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6"/>
      <c r="T903" s="126"/>
      <c r="U903" s="126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6"/>
      <c r="T904" s="126"/>
      <c r="U904" s="126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6"/>
      <c r="T905" s="126"/>
      <c r="U905" s="126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6"/>
      <c r="T906" s="126"/>
      <c r="U906" s="126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6"/>
      <c r="T907" s="126"/>
      <c r="U907" s="126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6"/>
      <c r="T908" s="126"/>
      <c r="U908" s="126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6"/>
      <c r="T909" s="126"/>
      <c r="U909" s="126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6"/>
      <c r="T910" s="126"/>
      <c r="U910" s="126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6"/>
      <c r="T911" s="126"/>
      <c r="U911" s="126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6"/>
      <c r="T912" s="126"/>
      <c r="U912" s="126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6"/>
      <c r="T913" s="126"/>
      <c r="U913" s="126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6"/>
      <c r="T914" s="126"/>
      <c r="U914" s="126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6"/>
      <c r="T915" s="126"/>
      <c r="U915" s="126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6"/>
      <c r="T916" s="126"/>
      <c r="U916" s="126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6"/>
      <c r="T917" s="126"/>
      <c r="U917" s="126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6"/>
      <c r="T918" s="126"/>
      <c r="U918" s="126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6"/>
      <c r="T919" s="126"/>
      <c r="U919" s="126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6"/>
      <c r="T920" s="126"/>
      <c r="U920" s="126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6"/>
      <c r="T921" s="126"/>
      <c r="U921" s="126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6"/>
      <c r="T922" s="126"/>
      <c r="U922" s="126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6"/>
      <c r="T923" s="126"/>
      <c r="U923" s="126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6"/>
      <c r="T924" s="126"/>
      <c r="U924" s="126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6"/>
      <c r="T925" s="126"/>
      <c r="U925" s="126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6"/>
      <c r="T926" s="126"/>
      <c r="U926" s="126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6"/>
      <c r="T927" s="126"/>
      <c r="U927" s="126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6"/>
      <c r="T928" s="126"/>
      <c r="U928" s="126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6"/>
      <c r="T929" s="126"/>
      <c r="U929" s="126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6"/>
      <c r="T930" s="126"/>
      <c r="U930" s="126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6"/>
      <c r="T931" s="126"/>
      <c r="U931" s="126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6"/>
      <c r="T932" s="126"/>
      <c r="U932" s="126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6"/>
      <c r="T933" s="126"/>
      <c r="U933" s="126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6"/>
      <c r="T934" s="126"/>
      <c r="U934" s="126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6"/>
      <c r="T935" s="126"/>
      <c r="U935" s="126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6"/>
      <c r="T936" s="126"/>
      <c r="U936" s="126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6"/>
      <c r="T937" s="126"/>
      <c r="U937" s="126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6"/>
      <c r="T938" s="126"/>
      <c r="U938" s="126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6"/>
      <c r="T939" s="126"/>
      <c r="U939" s="126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6"/>
      <c r="T940" s="126"/>
      <c r="U940" s="126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6"/>
      <c r="T941" s="126"/>
      <c r="U941" s="126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6"/>
      <c r="T942" s="126"/>
      <c r="U942" s="126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6"/>
      <c r="T943" s="126"/>
      <c r="U943" s="126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6"/>
      <c r="T944" s="126"/>
      <c r="U944" s="126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6"/>
      <c r="T945" s="126"/>
      <c r="U945" s="126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6"/>
      <c r="T946" s="126"/>
      <c r="U946" s="126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6"/>
      <c r="T947" s="126"/>
      <c r="U947" s="126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6"/>
      <c r="T948" s="126"/>
      <c r="U948" s="126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6"/>
      <c r="T949" s="126"/>
      <c r="U949" s="126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6"/>
      <c r="T950" s="126"/>
      <c r="U950" s="126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6"/>
      <c r="T951" s="126"/>
      <c r="U951" s="126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6"/>
      <c r="T952" s="126"/>
      <c r="U952" s="126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6"/>
      <c r="T953" s="126"/>
      <c r="U953" s="126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6"/>
      <c r="T954" s="126"/>
      <c r="U954" s="126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6"/>
      <c r="T955" s="126"/>
      <c r="U955" s="126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6"/>
      <c r="T956" s="126"/>
      <c r="U956" s="126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6"/>
      <c r="T957" s="126"/>
      <c r="U957" s="126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6"/>
      <c r="T958" s="126"/>
      <c r="U958" s="126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6"/>
      <c r="T959" s="126"/>
      <c r="U959" s="126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6"/>
      <c r="T960" s="126"/>
      <c r="U960" s="126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6"/>
      <c r="T961" s="126"/>
      <c r="U961" s="126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6"/>
      <c r="T962" s="126"/>
      <c r="U962" s="126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6"/>
      <c r="T963" s="126"/>
      <c r="U963" s="126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6"/>
      <c r="T964" s="126"/>
      <c r="U964" s="126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6"/>
      <c r="T965" s="126"/>
      <c r="U965" s="126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6"/>
      <c r="T966" s="126"/>
      <c r="U966" s="126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6"/>
      <c r="T967" s="126"/>
      <c r="U967" s="126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6"/>
      <c r="T968" s="126"/>
      <c r="U968" s="126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6"/>
      <c r="T969" s="126"/>
      <c r="U969" s="126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6"/>
      <c r="T970" s="126"/>
      <c r="U970" s="126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6"/>
      <c r="T971" s="126"/>
      <c r="U971" s="126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6"/>
      <c r="T972" s="126"/>
      <c r="U972" s="126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6"/>
      <c r="T973" s="126"/>
      <c r="U973" s="126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6"/>
      <c r="T974" s="126"/>
      <c r="U974" s="126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6"/>
      <c r="T975" s="126"/>
      <c r="U975" s="126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6"/>
      <c r="T976" s="126"/>
      <c r="U976" s="126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6"/>
      <c r="T977" s="126"/>
      <c r="U977" s="126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6"/>
      <c r="T978" s="126"/>
      <c r="U978" s="126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6"/>
      <c r="T979" s="126"/>
      <c r="U979" s="126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6"/>
      <c r="T980" s="126"/>
      <c r="U980" s="126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6"/>
      <c r="T981" s="126"/>
      <c r="U981" s="126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6"/>
      <c r="T982" s="126"/>
      <c r="U982" s="126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6"/>
      <c r="T983" s="126"/>
      <c r="U983" s="126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6"/>
      <c r="T984" s="126"/>
      <c r="U984" s="126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6"/>
      <c r="T985" s="126"/>
      <c r="U985" s="126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6"/>
      <c r="T986" s="126"/>
      <c r="U986" s="126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6"/>
      <c r="T987" s="126"/>
      <c r="U987" s="126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6"/>
      <c r="T988" s="126"/>
      <c r="U988" s="126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6"/>
      <c r="T989" s="126"/>
      <c r="U989" s="126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6"/>
      <c r="T990" s="126"/>
      <c r="U990" s="126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6"/>
      <c r="T991" s="126"/>
      <c r="U991" s="126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6"/>
      <c r="T992" s="126"/>
      <c r="U992" s="126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6"/>
      <c r="T993" s="126"/>
      <c r="U993" s="126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6"/>
      <c r="T994" s="126"/>
      <c r="U994" s="126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6"/>
      <c r="T995" s="126"/>
      <c r="U995" s="126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6"/>
      <c r="T996" s="126"/>
      <c r="U996" s="126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6"/>
      <c r="T997" s="126"/>
      <c r="U997" s="126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6"/>
      <c r="T998" s="126"/>
      <c r="U998" s="126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6"/>
      <c r="T999" s="126"/>
      <c r="U999" s="126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6"/>
      <c r="T1000" s="126"/>
      <c r="U1000" s="126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 F4:F35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L36:L1048576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0" t="s">
        <v>722</v>
      </c>
      <c r="J1" s="120" t="s">
        <v>723</v>
      </c>
      <c r="K1" s="120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1" t="s">
        <v>727</v>
      </c>
      <c r="J2" s="121" t="s">
        <v>728</v>
      </c>
      <c r="K2" s="121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2" t="s">
        <v>724</v>
      </c>
      <c r="J3" s="122" t="s">
        <v>34</v>
      </c>
      <c r="K3" s="122" t="s">
        <v>725</v>
      </c>
      <c r="L3" s="118" t="s">
        <v>294</v>
      </c>
      <c r="M3" s="119" t="s">
        <v>696</v>
      </c>
      <c r="N3" s="119" t="s">
        <v>938</v>
      </c>
      <c r="O3" s="119" t="s">
        <v>369</v>
      </c>
      <c r="P3" s="118" t="s">
        <v>314</v>
      </c>
      <c r="Q3" s="118"/>
      <c r="R3" s="118"/>
      <c r="S3" s="119" t="s">
        <v>758</v>
      </c>
      <c r="T3" s="118" t="s">
        <v>37</v>
      </c>
      <c r="U3" s="118"/>
      <c r="V3" s="118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N1" workbookViewId="0">
      <selection activeCell="AU28" sqref="AU28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 t="s">
        <v>632</v>
      </c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298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 t="s">
        <v>950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952</v>
      </c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951</v>
      </c>
      <c r="AU24" s="3" t="s">
        <v>953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1007</v>
      </c>
      <c r="AU25" s="3" t="s">
        <v>1008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1009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2021-12-27T20:43:51Z</dcterms:modified>
</cp:coreProperties>
</file>