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ocuments\microsoft365 devdays beijing 2018\Build a Collaborative Office Add-in\"/>
    </mc:Choice>
  </mc:AlternateContent>
  <xr:revisionPtr revIDLastSave="0" documentId="13_ncr:1_{80A4567E-5401-4B6F-9313-7B2785722E95}" xr6:coauthVersionLast="38" xr6:coauthVersionMax="38" xr10:uidLastSave="{00000000-0000-0000-0000-000000000000}"/>
  <bookViews>
    <workbookView xWindow="0" yWindow="0" windowWidth="22500" windowHeight="10215" xr2:uid="{0817B495-4D57-470E-BE07-90572314510B}"/>
  </bookViews>
  <sheets>
    <sheet name="Summary" sheetId="1" r:id="rId1"/>
    <sheet name="Details" sheetId="2" r:id="rId2"/>
    <sheet name="Tax and Depreciation" sheetId="3" r:id="rId3"/>
  </sheets>
  <definedNames>
    <definedName name="DepEquiment">Summary!$N$21</definedName>
    <definedName name="Equipment">Summary!$N$19</definedName>
    <definedName name="EstimatedCost">Summary!$N$17</definedName>
    <definedName name="Labor">Summary!$N$22</definedName>
    <definedName name="NewEquipment">Summary!$N$20</definedName>
    <definedName name="NewSpend">Summary!$N$18</definedName>
    <definedName name="Replacements">Summary!$N$23</definedName>
    <definedName name="tomRange" localSheetId="0">Summary!$H$17:$H$20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" l="1"/>
  <c r="F7" i="2" s="1"/>
  <c r="F6" i="2"/>
  <c r="C6" i="2"/>
  <c r="C5" i="2"/>
  <c r="F5" i="2" s="1"/>
  <c r="C4" i="2"/>
  <c r="F4" i="2" s="1"/>
  <c r="C3" i="2"/>
  <c r="F3" i="2" s="1"/>
  <c r="K8" i="1" l="1"/>
  <c r="K6" i="1"/>
  <c r="K7" i="1"/>
  <c r="K9" i="1"/>
  <c r="K5" i="1" l="1"/>
  <c r="M6" i="1"/>
  <c r="M7" i="1"/>
  <c r="M8" i="1"/>
  <c r="M9" i="1"/>
  <c r="M5" i="1"/>
  <c r="G14" i="1"/>
  <c r="N14" i="1" s="1"/>
  <c r="G13" i="1"/>
  <c r="N13" i="1" s="1"/>
  <c r="D9" i="1"/>
  <c r="G9" i="1" s="1"/>
  <c r="L9" i="1" s="1"/>
  <c r="N9" i="1" s="1"/>
  <c r="D8" i="1"/>
  <c r="D7" i="1"/>
  <c r="D6" i="1"/>
  <c r="G6" i="1" s="1"/>
  <c r="L6" i="1" s="1"/>
  <c r="N6" i="1" s="1"/>
  <c r="D5" i="1"/>
  <c r="G5" i="1" s="1"/>
  <c r="L5" i="1" s="1"/>
  <c r="N5" i="1" l="1"/>
  <c r="N23" i="1"/>
  <c r="N22" i="1"/>
  <c r="G8" i="1"/>
  <c r="L8" i="1" s="1"/>
  <c r="N8" i="1" s="1"/>
  <c r="G7" i="1"/>
  <c r="L7" i="1" s="1"/>
  <c r="N7" i="1" s="1"/>
  <c r="N18" i="1" l="1"/>
  <c r="N17" i="1"/>
  <c r="N19" i="1" s="1"/>
  <c r="N20" i="1" l="1"/>
  <c r="N21" i="1" l="1"/>
</calcChain>
</file>

<file path=xl/sharedStrings.xml><?xml version="1.0" encoding="utf-8"?>
<sst xmlns="http://schemas.openxmlformats.org/spreadsheetml/2006/main" count="63" uniqueCount="45">
  <si>
    <t>FBCO-502</t>
  </si>
  <si>
    <t>FBCN-194</t>
  </si>
  <si>
    <t>1. X-Ray Equipment Upgrade</t>
  </si>
  <si>
    <t>FBTU-502S</t>
  </si>
  <si>
    <t>2. Labor and Repair Time</t>
  </si>
  <si>
    <t>Hours Per Repair Task</t>
  </si>
  <si>
    <t>Upgrade and add Collimator + Tubes</t>
  </si>
  <si>
    <t>Repair Task Quantity</t>
  </si>
  <si>
    <t>FBMB-502</t>
  </si>
  <si>
    <t>FBPS-8</t>
  </si>
  <si>
    <t>RPT-4423</t>
  </si>
  <si>
    <t>Task Code</t>
  </si>
  <si>
    <t>Replace PCB and PS</t>
  </si>
  <si>
    <t>RPT-4466</t>
  </si>
  <si>
    <t>`</t>
  </si>
  <si>
    <t>Expected Project Size</t>
  </si>
  <si>
    <t>Replacements</t>
  </si>
  <si>
    <t>Machine Upgrades</t>
  </si>
  <si>
    <t>Item Code</t>
  </si>
  <si>
    <t>Cost</t>
  </si>
  <si>
    <t>Labor</t>
  </si>
  <si>
    <t>Budget Price</t>
  </si>
  <si>
    <t>Estimated Project Cost, Less Depreciation</t>
  </si>
  <si>
    <t>Existing Items</t>
  </si>
  <si>
    <t>New Spend</t>
  </si>
  <si>
    <t>Equipment</t>
  </si>
  <si>
    <t>Spare Price</t>
  </si>
  <si>
    <t>New Equipment</t>
  </si>
  <si>
    <t>Depreciated Equipment</t>
  </si>
  <si>
    <t>Contoso Fall 2018 X-Ray Equipment Upgrade Project - Finances and Budget</t>
  </si>
  <si>
    <t>Note</t>
  </si>
  <si>
    <t>Price</t>
  </si>
  <si>
    <t>Tot</t>
  </si>
  <si>
    <t>Ex.</t>
  </si>
  <si>
    <t xml:space="preserve">Rsrv </t>
  </si>
  <si>
    <t>Projet Assumptions</t>
  </si>
  <si>
    <t>Q</t>
  </si>
  <si>
    <t>Dep</t>
  </si>
  <si>
    <t>Price (w/ Dep)</t>
  </si>
  <si>
    <t>FBCO Collimator</t>
  </si>
  <si>
    <t>Power Supply</t>
  </si>
  <si>
    <t>FMBM PCB Main</t>
  </si>
  <si>
    <t>Console</t>
  </si>
  <si>
    <t>Repl. Tubes</t>
  </si>
  <si>
    <t>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</si>
</sst>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Calibri"/>
      <family val="2"/>
      <scheme val="minor"/>
    </font>
    <font>
      <sz val="16"/>
      <color theme="1"/>
      <name val="Segoe UI"/>
      <family val="2"/>
    </font>
    <font>
      <sz val="16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44" fontId="3" fillId="0" borderId="0" xfId="0" applyNumberFormat="1" applyFont="1"/>
    <xf numFmtId="0" fontId="4" fillId="0" borderId="0" xfId="0" applyFont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  <xf numFmtId="0" fontId="5" fillId="3" borderId="4" xfId="0" applyFont="1" applyFill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0" borderId="4" xfId="0" applyFont="1" applyBorder="1"/>
    <xf numFmtId="0" fontId="5" fillId="0" borderId="0" xfId="0" applyFont="1" applyBorder="1"/>
    <xf numFmtId="44" fontId="5" fillId="0" borderId="0" xfId="1" applyFont="1" applyBorder="1"/>
    <xf numFmtId="0" fontId="5" fillId="0" borderId="0" xfId="0" applyFont="1" applyFill="1" applyBorder="1"/>
    <xf numFmtId="44" fontId="5" fillId="0" borderId="5" xfId="1" applyFont="1" applyBorder="1"/>
    <xf numFmtId="0" fontId="5" fillId="3" borderId="5" xfId="0" applyFont="1" applyFill="1" applyBorder="1"/>
    <xf numFmtId="0" fontId="5" fillId="0" borderId="0" xfId="0" applyFont="1"/>
    <xf numFmtId="0" fontId="6" fillId="0" borderId="0" xfId="0" applyFont="1"/>
    <xf numFmtId="44" fontId="5" fillId="0" borderId="0" xfId="0" applyNumberFormat="1" applyFont="1"/>
    <xf numFmtId="0" fontId="7" fillId="0" borderId="0" xfId="0" applyFont="1"/>
    <xf numFmtId="9" fontId="5" fillId="0" borderId="0" xfId="2" applyFont="1" applyFill="1" applyBorder="1"/>
    <xf numFmtId="164" fontId="5" fillId="0" borderId="0" xfId="2" applyNumberFormat="1" applyFont="1" applyBorder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A0-4CC7-A558-57B63A543E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BD-4497-9A2B-F5F198CC2A2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A0-4CC7-A558-57B63A543E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Summary!$K$20:$M$22</c:f>
              <c:strCache>
                <c:ptCount val="3"/>
                <c:pt idx="0">
                  <c:v>New Equipment</c:v>
                </c:pt>
                <c:pt idx="1">
                  <c:v>Depreciated Equipment</c:v>
                </c:pt>
                <c:pt idx="2">
                  <c:v>Labor</c:v>
                </c:pt>
              </c:strCache>
            </c:strRef>
          </c:cat>
          <c:val>
            <c:numRef>
              <c:f>Summary!$N$20:$N$22</c:f>
              <c:numCache>
                <c:formatCode>_("$"* #,##0.00_);_("$"* \(#,##0.00\);_("$"* "-"??_);_(@_)</c:formatCode>
                <c:ptCount val="3"/>
                <c:pt idx="0">
                  <c:v>51039.369999999995</c:v>
                </c:pt>
                <c:pt idx="1">
                  <c:v>13118.029999999999</c:v>
                </c:pt>
                <c:pt idx="2">
                  <c:v>7122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D-4497-9A2B-F5F198CC2A2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610393</xdr:colOff>
      <xdr:row>0</xdr:row>
      <xdr:rowOff>203199</xdr:rowOff>
    </xdr:from>
    <xdr:to>
      <xdr:col>27</xdr:col>
      <xdr:colOff>592667</xdr:colOff>
      <xdr:row>23</xdr:row>
      <xdr:rowOff>84666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A80A08-9341-4E65-B126-BF563FA99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467B332-1E62-41DE-9980-B91F7B1C2848}">
  <we:reference id="a124c024-2ae8-4d1a-bb00-7ff68c6fb738" version="1.0.0.0" store="\\chealth\ContosoHealthCFunc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375C-085B-472A-88DC-982B1CE6083B}">
  <dimension ref="A1:AD99"/>
  <sheetViews>
    <sheetView tabSelected="1" zoomScale="80" zoomScaleNormal="80" workbookViewId="0">
      <selection activeCell="H17" sqref="H17:H20"/>
    </sheetView>
  </sheetViews>
  <sheetFormatPr defaultRowHeight="15" x14ac:dyDescent="0.25"/>
  <cols>
    <col min="1" max="1" width="2.140625" customWidth="1"/>
    <col min="2" max="2" width="40" customWidth="1"/>
    <col min="3" max="3" width="15.5703125" customWidth="1"/>
    <col min="4" max="4" width="12.5703125" customWidth="1"/>
    <col min="5" max="5" width="7.140625" customWidth="1"/>
    <col min="6" max="6" width="6.140625" customWidth="1"/>
    <col min="7" max="7" width="4.42578125" customWidth="1"/>
    <col min="8" max="8" width="17" customWidth="1"/>
    <col min="9" max="9" width="14.42578125" customWidth="1"/>
    <col min="10" max="10" width="14.28515625" customWidth="1"/>
    <col min="11" max="11" width="18.28515625" customWidth="1"/>
    <col min="12" max="12" width="18.7109375" customWidth="1"/>
    <col min="13" max="13" width="19.5703125" customWidth="1"/>
    <col min="14" max="14" width="21" customWidth="1"/>
  </cols>
  <sheetData>
    <row r="1" spans="1:30" ht="17.2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1"/>
      <c r="W1" s="1"/>
      <c r="X1" s="1"/>
      <c r="Y1" s="1"/>
      <c r="Z1" s="1"/>
      <c r="AA1" s="1"/>
      <c r="AB1" s="1"/>
      <c r="AC1" s="1"/>
      <c r="AD1" s="1"/>
    </row>
    <row r="2" spans="1:30" ht="25.5" x14ac:dyDescent="0.5">
      <c r="A2" s="1" t="s">
        <v>14</v>
      </c>
      <c r="B2" s="26" t="s">
        <v>29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1"/>
      <c r="P2" s="1"/>
      <c r="Q2" s="1"/>
      <c r="R2" s="1"/>
      <c r="S2" s="1"/>
      <c r="T2" s="1"/>
      <c r="U2" s="1"/>
      <c r="V2" s="21" t="s">
        <v>35</v>
      </c>
      <c r="W2" s="1"/>
      <c r="X2" s="1"/>
      <c r="Y2" s="1"/>
      <c r="Z2" s="1"/>
      <c r="AA2" s="1"/>
      <c r="AB2" s="1"/>
      <c r="AC2" s="1"/>
      <c r="AD2" s="1"/>
    </row>
    <row r="3" spans="1:30" ht="25.5" x14ac:dyDescent="0.5">
      <c r="A3" s="1"/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1"/>
      <c r="S3" s="1"/>
      <c r="T3" s="1"/>
      <c r="U3" s="1"/>
      <c r="V3" s="1" t="s">
        <v>15</v>
      </c>
      <c r="W3" s="1">
        <v>5</v>
      </c>
      <c r="X3" s="1" t="s">
        <v>17</v>
      </c>
      <c r="Y3" s="1"/>
      <c r="Z3" s="1"/>
      <c r="AA3" s="1"/>
      <c r="AB3" s="1"/>
      <c r="AC3" s="1"/>
      <c r="AD3" s="1"/>
    </row>
    <row r="4" spans="1:30" ht="25.5" x14ac:dyDescent="0.5">
      <c r="A4" s="1"/>
      <c r="B4" s="8"/>
      <c r="C4" s="9" t="s">
        <v>18</v>
      </c>
      <c r="D4" s="10" t="s">
        <v>36</v>
      </c>
      <c r="E4" s="10" t="s">
        <v>34</v>
      </c>
      <c r="F4" s="10" t="s">
        <v>33</v>
      </c>
      <c r="G4" s="10" t="s">
        <v>32</v>
      </c>
      <c r="H4" s="10" t="s">
        <v>31</v>
      </c>
      <c r="I4" s="10" t="s">
        <v>44</v>
      </c>
      <c r="J4" s="10" t="s">
        <v>37</v>
      </c>
      <c r="K4" s="10" t="s">
        <v>26</v>
      </c>
      <c r="L4" s="10" t="s">
        <v>21</v>
      </c>
      <c r="M4" s="10" t="s">
        <v>23</v>
      </c>
      <c r="N4" s="11" t="s">
        <v>38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5.5" x14ac:dyDescent="0.5">
      <c r="A5" s="1"/>
      <c r="B5" s="12" t="s">
        <v>39</v>
      </c>
      <c r="C5" s="13" t="s">
        <v>0</v>
      </c>
      <c r="D5" s="13">
        <f>W3*2</f>
        <v>10</v>
      </c>
      <c r="E5" s="13">
        <v>2</v>
      </c>
      <c r="F5" s="13">
        <v>2</v>
      </c>
      <c r="G5" s="13">
        <f>SUM(D5:E5)-F5</f>
        <v>10</v>
      </c>
      <c r="H5" s="14">
        <v>3499.99</v>
      </c>
      <c r="I5" s="23"/>
      <c r="J5" s="22"/>
      <c r="K5" s="14">
        <f>(F5*H5)+(F5*H5*I5)</f>
        <v>6999.98</v>
      </c>
      <c r="L5" s="14">
        <f>(G5*H5)+(G5*H5*I5)</f>
        <v>34999.899999999994</v>
      </c>
      <c r="M5" s="14">
        <f>((H5*F5)-(H5*F5*J5))</f>
        <v>6999.98</v>
      </c>
      <c r="N5" s="16">
        <f>SUM(L5,M5)</f>
        <v>41999.87999999999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5.5" x14ac:dyDescent="0.5">
      <c r="A6" s="1"/>
      <c r="B6" s="12" t="s">
        <v>42</v>
      </c>
      <c r="C6" s="13" t="s">
        <v>1</v>
      </c>
      <c r="D6" s="13">
        <f>W3*1</f>
        <v>5</v>
      </c>
      <c r="E6" s="13">
        <v>1</v>
      </c>
      <c r="F6" s="13">
        <v>1</v>
      </c>
      <c r="G6" s="13">
        <f>SUM(D6:E6)-F6</f>
        <v>5</v>
      </c>
      <c r="H6" s="14">
        <v>1429.88</v>
      </c>
      <c r="I6" s="23"/>
      <c r="J6" s="22"/>
      <c r="K6" s="14">
        <f t="shared" ref="K6:K9" si="0">(F6*H6)+(F6*H6*I6)</f>
        <v>1429.88</v>
      </c>
      <c r="L6" s="14">
        <f t="shared" ref="L6:L9" si="1">(G6*H6)+(G6*H6*I6)</f>
        <v>7149.4000000000005</v>
      </c>
      <c r="M6" s="14">
        <f t="shared" ref="M6:M9" si="2">((H6*F6)-(H6*F6*J6))</f>
        <v>1429.88</v>
      </c>
      <c r="N6" s="16">
        <f t="shared" ref="N6:N9" si="3">SUM(L6,M6)</f>
        <v>8579.2800000000007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5.5" x14ac:dyDescent="0.5">
      <c r="A7" s="1"/>
      <c r="B7" s="12" t="s">
        <v>43</v>
      </c>
      <c r="C7" s="13" t="s">
        <v>3</v>
      </c>
      <c r="D7" s="13">
        <f>W3*4</f>
        <v>20</v>
      </c>
      <c r="E7" s="13">
        <v>4</v>
      </c>
      <c r="F7" s="13">
        <v>14</v>
      </c>
      <c r="G7" s="13">
        <f>SUM(D7:E7)-F7</f>
        <v>10</v>
      </c>
      <c r="H7" s="14">
        <v>199.2</v>
      </c>
      <c r="I7" s="23"/>
      <c r="J7" s="22"/>
      <c r="K7" s="14">
        <f t="shared" si="0"/>
        <v>2788.7999999999997</v>
      </c>
      <c r="L7" s="14">
        <f t="shared" si="1"/>
        <v>1992</v>
      </c>
      <c r="M7" s="14">
        <f t="shared" si="2"/>
        <v>2788.7999999999997</v>
      </c>
      <c r="N7" s="16">
        <f t="shared" si="3"/>
        <v>4780.7999999999993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5.5" x14ac:dyDescent="0.5">
      <c r="A8" s="1"/>
      <c r="B8" s="12" t="s">
        <v>41</v>
      </c>
      <c r="C8" s="15" t="s">
        <v>8</v>
      </c>
      <c r="D8" s="13">
        <f>W3*1</f>
        <v>5</v>
      </c>
      <c r="E8" s="13">
        <v>3</v>
      </c>
      <c r="F8" s="13">
        <v>2</v>
      </c>
      <c r="G8" s="13">
        <f>SUM(D8:E8)-F8</f>
        <v>6</v>
      </c>
      <c r="H8" s="14">
        <v>799.69</v>
      </c>
      <c r="I8" s="23"/>
      <c r="J8" s="22"/>
      <c r="K8" s="14">
        <f>(F8*H8)+(F8*H8*I8)</f>
        <v>1599.38</v>
      </c>
      <c r="L8" s="14">
        <f t="shared" si="1"/>
        <v>4798.1400000000003</v>
      </c>
      <c r="M8" s="14">
        <f t="shared" si="2"/>
        <v>1599.38</v>
      </c>
      <c r="N8" s="16">
        <f t="shared" si="3"/>
        <v>6397.52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5.5" x14ac:dyDescent="0.5">
      <c r="A9" s="1"/>
      <c r="B9" s="12" t="s">
        <v>40</v>
      </c>
      <c r="C9" s="15" t="s">
        <v>9</v>
      </c>
      <c r="D9" s="13">
        <f>W3*1</f>
        <v>5</v>
      </c>
      <c r="E9" s="15">
        <v>3</v>
      </c>
      <c r="F9" s="15">
        <v>1</v>
      </c>
      <c r="G9" s="13">
        <f>SUM(D9:E9)-F9</f>
        <v>7</v>
      </c>
      <c r="H9" s="14">
        <v>299.99</v>
      </c>
      <c r="I9" s="23"/>
      <c r="J9" s="22"/>
      <c r="K9" s="14">
        <f t="shared" si="0"/>
        <v>299.99</v>
      </c>
      <c r="L9" s="14">
        <f t="shared" si="1"/>
        <v>2099.9300000000003</v>
      </c>
      <c r="M9" s="14">
        <f t="shared" si="2"/>
        <v>299.99</v>
      </c>
      <c r="N9" s="16">
        <f t="shared" si="3"/>
        <v>2399.92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5.5" x14ac:dyDescent="0.5">
      <c r="A10" s="1"/>
      <c r="B10" s="12"/>
      <c r="C10" s="13"/>
      <c r="D10" s="13"/>
      <c r="E10" s="13"/>
      <c r="F10" s="13"/>
      <c r="G10" s="13"/>
      <c r="H10" s="14"/>
      <c r="I10" s="13"/>
      <c r="J10" s="13"/>
      <c r="K10" s="13"/>
      <c r="L10" s="14"/>
      <c r="M10" s="14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5.5" x14ac:dyDescent="0.5">
      <c r="A11" s="1"/>
      <c r="B11" s="29" t="s">
        <v>4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5.5" x14ac:dyDescent="0.5">
      <c r="A12" s="1"/>
      <c r="B12" s="8"/>
      <c r="C12" s="9" t="s">
        <v>11</v>
      </c>
      <c r="D12" s="10" t="s">
        <v>19</v>
      </c>
      <c r="E12" s="9" t="s">
        <v>5</v>
      </c>
      <c r="F12" s="9"/>
      <c r="G12" s="9" t="s">
        <v>7</v>
      </c>
      <c r="H12" s="9"/>
      <c r="I12" s="9"/>
      <c r="J12" s="9"/>
      <c r="K12" s="9"/>
      <c r="L12" s="9"/>
      <c r="M12" s="9"/>
      <c r="N12" s="17" t="s">
        <v>19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5.5" x14ac:dyDescent="0.5">
      <c r="A13" s="1"/>
      <c r="B13" s="12" t="s">
        <v>6</v>
      </c>
      <c r="C13" s="13" t="s">
        <v>10</v>
      </c>
      <c r="D13" s="14">
        <v>55.22</v>
      </c>
      <c r="E13" s="13">
        <v>20</v>
      </c>
      <c r="F13" s="13"/>
      <c r="G13" s="13">
        <f>W3</f>
        <v>5</v>
      </c>
      <c r="H13" s="13"/>
      <c r="I13" s="13"/>
      <c r="J13" s="13"/>
      <c r="K13" s="13"/>
      <c r="L13" s="14"/>
      <c r="M13" s="14"/>
      <c r="N13" s="16">
        <f>D13*E13*G13</f>
        <v>5522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5.5" x14ac:dyDescent="0.5">
      <c r="A14" s="1"/>
      <c r="B14" s="12" t="s">
        <v>12</v>
      </c>
      <c r="C14" s="13" t="s">
        <v>13</v>
      </c>
      <c r="D14" s="14">
        <v>40</v>
      </c>
      <c r="E14" s="13">
        <v>8</v>
      </c>
      <c r="F14" s="13"/>
      <c r="G14" s="13">
        <f>W3</f>
        <v>5</v>
      </c>
      <c r="H14" s="13"/>
      <c r="I14" s="13"/>
      <c r="J14" s="13"/>
      <c r="K14" s="13"/>
      <c r="L14" s="14"/>
      <c r="M14" s="14"/>
      <c r="N14" s="16">
        <f>D14*E14*G14</f>
        <v>1600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5.5" x14ac:dyDescent="0.5">
      <c r="A15" s="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5.5" x14ac:dyDescent="0.5">
      <c r="A16" s="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5.5" x14ac:dyDescent="0.5">
      <c r="A17" s="1"/>
      <c r="B17" s="18"/>
      <c r="C17" s="18"/>
      <c r="D17" s="18"/>
      <c r="E17" s="18"/>
      <c r="F17" s="18"/>
      <c r="G17" s="18"/>
      <c r="H17" s="18"/>
      <c r="I17" s="19"/>
      <c r="J17" s="18"/>
      <c r="K17" s="25" t="s">
        <v>22</v>
      </c>
      <c r="L17" s="25"/>
      <c r="M17" s="25"/>
      <c r="N17" s="20">
        <f>SUM(N5:N10)+SUM(N13:N14)</f>
        <v>71279.399999999994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5.5" x14ac:dyDescent="0.5">
      <c r="A18" s="1"/>
      <c r="B18" s="18"/>
      <c r="C18" s="18"/>
      <c r="D18" s="18"/>
      <c r="E18" s="18"/>
      <c r="F18" s="18"/>
      <c r="G18" s="18"/>
      <c r="H18" s="18"/>
      <c r="I18" s="19"/>
      <c r="J18" s="18"/>
      <c r="K18" s="25" t="s">
        <v>24</v>
      </c>
      <c r="L18" s="25"/>
      <c r="M18" s="25"/>
      <c r="N18" s="20">
        <f>SUM(L5:L10)+SUM(N13:N14)</f>
        <v>58161.369999999995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5.5" x14ac:dyDescent="0.5">
      <c r="A19" s="1"/>
      <c r="B19" s="18"/>
      <c r="C19" s="18"/>
      <c r="D19" s="18"/>
      <c r="E19" s="18"/>
      <c r="F19" s="18"/>
      <c r="G19" s="18"/>
      <c r="H19" s="18"/>
      <c r="I19" s="19"/>
      <c r="J19" s="18"/>
      <c r="K19" s="24" t="s">
        <v>25</v>
      </c>
      <c r="L19" s="24"/>
      <c r="M19" s="24"/>
      <c r="N19" s="20">
        <f>N17-N22</f>
        <v>64157.399999999994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5.5" x14ac:dyDescent="0.5">
      <c r="A20" s="1"/>
      <c r="B20" s="18"/>
      <c r="C20" s="18"/>
      <c r="D20" s="18"/>
      <c r="E20" s="18"/>
      <c r="F20" s="18"/>
      <c r="G20" s="18"/>
      <c r="H20" s="18"/>
      <c r="I20" s="19"/>
      <c r="J20" s="18"/>
      <c r="K20" s="24" t="s">
        <v>27</v>
      </c>
      <c r="L20" s="24"/>
      <c r="M20" s="24"/>
      <c r="N20" s="20">
        <f>N19-SUM(M5:M9)</f>
        <v>51039.369999999995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5.5" x14ac:dyDescent="0.5">
      <c r="A21" s="1"/>
      <c r="B21" s="18"/>
      <c r="C21" s="18"/>
      <c r="D21" s="18"/>
      <c r="E21" s="18"/>
      <c r="F21" s="18"/>
      <c r="G21" s="18"/>
      <c r="H21" s="18"/>
      <c r="I21" s="19"/>
      <c r="J21" s="18"/>
      <c r="K21" s="24" t="s">
        <v>28</v>
      </c>
      <c r="L21" s="24"/>
      <c r="M21" s="24"/>
      <c r="N21" s="20">
        <f>N19-N20</f>
        <v>13118.029999999999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5.5" x14ac:dyDescent="0.5">
      <c r="A22" s="1"/>
      <c r="B22" s="18"/>
      <c r="C22" s="18"/>
      <c r="D22" s="18"/>
      <c r="E22" s="18"/>
      <c r="F22" s="18"/>
      <c r="G22" s="18"/>
      <c r="H22" s="18"/>
      <c r="I22" s="19"/>
      <c r="J22" s="18"/>
      <c r="K22" s="25" t="s">
        <v>20</v>
      </c>
      <c r="L22" s="25"/>
      <c r="M22" s="25"/>
      <c r="N22" s="20">
        <f>SUM(N13:N14)</f>
        <v>7122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5.5" x14ac:dyDescent="0.5">
      <c r="A23" s="1"/>
      <c r="B23" s="18"/>
      <c r="C23" s="18"/>
      <c r="D23" s="18"/>
      <c r="E23" s="18"/>
      <c r="F23" s="18"/>
      <c r="G23" s="18"/>
      <c r="H23" s="18"/>
      <c r="I23" s="19"/>
      <c r="J23" s="18"/>
      <c r="K23" s="25" t="s">
        <v>16</v>
      </c>
      <c r="L23" s="25"/>
      <c r="M23" s="25"/>
      <c r="N23" s="20">
        <f>SUM(K5:K9)</f>
        <v>13118.03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.5" x14ac:dyDescent="0.3">
      <c r="A24" s="1"/>
      <c r="B24" s="1"/>
      <c r="C24" s="1"/>
      <c r="D24" s="1"/>
      <c r="E24" s="1"/>
      <c r="F24" s="1"/>
      <c r="G24" s="1"/>
      <c r="H24" s="1"/>
      <c r="I24" s="4"/>
      <c r="J24" s="2"/>
      <c r="K24" s="2"/>
      <c r="L24" s="2"/>
      <c r="M24" s="2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.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.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.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.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.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.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.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.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.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.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.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.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.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.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.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.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.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.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.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.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.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.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.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.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.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.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.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.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.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.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.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.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.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.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.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.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.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.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.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.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.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.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.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.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.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.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.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.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.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.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.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.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9">
    <mergeCell ref="K20:M20"/>
    <mergeCell ref="K21:M21"/>
    <mergeCell ref="K22:M22"/>
    <mergeCell ref="K23:M23"/>
    <mergeCell ref="B2:N2"/>
    <mergeCell ref="B11:N11"/>
    <mergeCell ref="K17:M17"/>
    <mergeCell ref="K18:M18"/>
    <mergeCell ref="K19:M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7842-6F62-4CB3-88D6-62A22ED31B3A}">
  <sheetPr>
    <tabColor theme="5" tint="0.79998168889431442"/>
  </sheetPr>
  <dimension ref="A1:G7"/>
  <sheetViews>
    <sheetView workbookViewId="0">
      <selection activeCell="A11" sqref="A11"/>
    </sheetView>
  </sheetViews>
  <sheetFormatPr defaultRowHeight="15" x14ac:dyDescent="0.25"/>
  <cols>
    <col min="1" max="1" width="40.42578125" bestFit="1" customWidth="1"/>
    <col min="2" max="2" width="15.5703125" bestFit="1" customWidth="1"/>
    <col min="6" max="6" width="13.140625" customWidth="1"/>
    <col min="7" max="7" width="18.85546875" customWidth="1"/>
  </cols>
  <sheetData>
    <row r="1" spans="1:7" ht="25.5" x14ac:dyDescent="0.5">
      <c r="A1" s="5" t="s">
        <v>2</v>
      </c>
      <c r="B1" s="6"/>
      <c r="C1" s="6"/>
      <c r="D1" s="6"/>
      <c r="E1" s="6"/>
      <c r="F1" s="6"/>
      <c r="G1" s="6"/>
    </row>
    <row r="2" spans="1:7" ht="25.5" x14ac:dyDescent="0.5">
      <c r="A2" s="8"/>
      <c r="B2" s="9" t="s">
        <v>18</v>
      </c>
      <c r="C2" s="10" t="s">
        <v>36</v>
      </c>
      <c r="D2" s="10" t="s">
        <v>34</v>
      </c>
      <c r="E2" s="10" t="s">
        <v>33</v>
      </c>
      <c r="F2" s="10" t="s">
        <v>32</v>
      </c>
      <c r="G2" s="10" t="s">
        <v>31</v>
      </c>
    </row>
    <row r="3" spans="1:7" ht="25.5" x14ac:dyDescent="0.5">
      <c r="A3" s="12" t="s">
        <v>39</v>
      </c>
      <c r="B3" s="13" t="s">
        <v>0</v>
      </c>
      <c r="C3" s="13">
        <f>V1*2</f>
        <v>0</v>
      </c>
      <c r="D3" s="13">
        <v>2</v>
      </c>
      <c r="E3" s="13">
        <v>2</v>
      </c>
      <c r="F3" s="13">
        <f>SUM(C3:D3)-E3</f>
        <v>0</v>
      </c>
      <c r="G3" s="14">
        <v>3499.99</v>
      </c>
    </row>
    <row r="4" spans="1:7" ht="25.5" x14ac:dyDescent="0.5">
      <c r="A4" s="12" t="s">
        <v>42</v>
      </c>
      <c r="B4" s="13" t="s">
        <v>1</v>
      </c>
      <c r="C4" s="13">
        <f>V1*1</f>
        <v>0</v>
      </c>
      <c r="D4" s="13">
        <v>1</v>
      </c>
      <c r="E4" s="13">
        <v>1</v>
      </c>
      <c r="F4" s="13">
        <f>SUM(C4:D4)-E4</f>
        <v>0</v>
      </c>
      <c r="G4" s="14">
        <v>1429.88</v>
      </c>
    </row>
    <row r="5" spans="1:7" ht="25.5" x14ac:dyDescent="0.5">
      <c r="A5" s="12" t="s">
        <v>43</v>
      </c>
      <c r="B5" s="13" t="s">
        <v>3</v>
      </c>
      <c r="C5" s="13">
        <f>V1*4</f>
        <v>0</v>
      </c>
      <c r="D5" s="13">
        <v>4</v>
      </c>
      <c r="E5" s="13">
        <v>14</v>
      </c>
      <c r="F5" s="13">
        <f>SUM(C5:D5)-E5</f>
        <v>-10</v>
      </c>
      <c r="G5" s="14">
        <v>199.2</v>
      </c>
    </row>
    <row r="6" spans="1:7" ht="25.5" x14ac:dyDescent="0.5">
      <c r="A6" s="12" t="s">
        <v>41</v>
      </c>
      <c r="B6" s="15" t="s">
        <v>8</v>
      </c>
      <c r="C6" s="13">
        <f>V1*1</f>
        <v>0</v>
      </c>
      <c r="D6" s="13">
        <v>3</v>
      </c>
      <c r="E6" s="13">
        <v>2</v>
      </c>
      <c r="F6" s="13">
        <f>SUM(C6:D6)-E6</f>
        <v>1</v>
      </c>
      <c r="G6" s="14">
        <v>799.69</v>
      </c>
    </row>
    <row r="7" spans="1:7" ht="25.5" x14ac:dyDescent="0.5">
      <c r="A7" s="12" t="s">
        <v>40</v>
      </c>
      <c r="B7" s="15" t="s">
        <v>9</v>
      </c>
      <c r="C7" s="13">
        <f>V1*1</f>
        <v>0</v>
      </c>
      <c r="D7" s="15">
        <v>3</v>
      </c>
      <c r="E7" s="15">
        <v>1</v>
      </c>
      <c r="F7" s="13">
        <f>SUM(C7:D7)-E7</f>
        <v>2</v>
      </c>
      <c r="G7" s="14">
        <v>299.99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15FF-1F71-4D70-B364-78F5A883C031}">
  <sheetPr>
    <tabColor theme="5" tint="0.79998168889431442"/>
  </sheetPr>
  <dimension ref="A1"/>
  <sheetViews>
    <sheetView workbookViewId="0">
      <selection activeCell="C34" sqref="C34"/>
    </sheetView>
  </sheetViews>
  <sheetFormatPr defaultRowHeight="15" x14ac:dyDescent="0.25"/>
  <sheetData>
    <row r="1" spans="1:1" x14ac:dyDescent="0.25">
      <c r="A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Summary</vt:lpstr>
      <vt:lpstr>Details</vt:lpstr>
      <vt:lpstr>Tax and Depreciation</vt:lpstr>
      <vt:lpstr>DepEquiment</vt:lpstr>
      <vt:lpstr>Equipment</vt:lpstr>
      <vt:lpstr>EstimatedCost</vt:lpstr>
      <vt:lpstr>Labor</vt:lpstr>
      <vt:lpstr>NewEquipment</vt:lpstr>
      <vt:lpstr>NewSpend</vt:lpstr>
      <vt:lpstr>Replacements</vt:lpstr>
      <vt:lpstr>Summary!tomRange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Ammerlaan</dc:creator>
  <cp:lastModifiedBy>Tom Jebo</cp:lastModifiedBy>
  <dcterms:created xsi:type="dcterms:W3CDTF">2018-04-22T22:28:16Z</dcterms:created>
  <dcterms:modified xsi:type="dcterms:W3CDTF">2018-10-17T22:26:43Z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mikeam@microsoft.com</vt:lpwstr>
  </property>
  <property fmtid="{D5CDD505-2E9C-101B-9397-08002B2CF9AE}" pid="5" name="MSIP_Label_f42aa342-8706-4288-bd11-ebb85995028c_SetDate">
    <vt:lpwstr>2018-04-22T23:17:26.6050886Z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