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6" activeTab="12"/>
  </bookViews>
  <sheets>
    <sheet name="Planform" sheetId="1" r:id="rId1"/>
    <sheet name="Airfoil" sheetId="2" r:id="rId2"/>
    <sheet name="MassProperties" sheetId="3" r:id="rId3"/>
    <sheet name="Sheet1" sheetId="4" r:id="rId4"/>
    <sheet name="Sheet3" sheetId="9" r:id="rId5"/>
    <sheet name="Downwash" sheetId="5" r:id="rId6"/>
    <sheet name="TestFlight1" sheetId="6" r:id="rId7"/>
    <sheet name="TestFlight2" sheetId="7" r:id="rId8"/>
    <sheet name="PER3_9x38SF" sheetId="12" r:id="rId9"/>
    <sheet name="PER3_9x9" sheetId="10" r:id="rId10"/>
    <sheet name="SteadyStateThrust" sheetId="11" r:id="rId11"/>
    <sheet name="PER3_8x38SF" sheetId="14" r:id="rId12"/>
    <sheet name="MassBalance" sheetId="13" r:id="rId1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2" i="2" l="1"/>
  <c r="K2" i="2"/>
  <c r="O158" i="14" l="1"/>
  <c r="N158" i="14"/>
  <c r="M158" i="14"/>
  <c r="K158" i="14"/>
  <c r="L158" i="14" s="1"/>
  <c r="O157" i="14"/>
  <c r="N157" i="14"/>
  <c r="M157" i="14"/>
  <c r="K157" i="14"/>
  <c r="L157" i="14" s="1"/>
  <c r="O156" i="14"/>
  <c r="N156" i="14"/>
  <c r="M156" i="14"/>
  <c r="K156" i="14"/>
  <c r="L156" i="14" s="1"/>
  <c r="O155" i="14"/>
  <c r="N155" i="14"/>
  <c r="M155" i="14"/>
  <c r="K155" i="14"/>
  <c r="L155" i="14" s="1"/>
  <c r="O154" i="14"/>
  <c r="N154" i="14"/>
  <c r="M154" i="14"/>
  <c r="L154" i="14"/>
  <c r="K154" i="14"/>
  <c r="O153" i="14"/>
  <c r="N153" i="14"/>
  <c r="M153" i="14"/>
  <c r="L153" i="14"/>
  <c r="K153" i="14"/>
  <c r="O152" i="14"/>
  <c r="N152" i="14"/>
  <c r="M152" i="14"/>
  <c r="K152" i="14"/>
  <c r="L152" i="14" s="1"/>
  <c r="O151" i="14"/>
  <c r="N151" i="14"/>
  <c r="M151" i="14"/>
  <c r="K151" i="14"/>
  <c r="L151" i="14" s="1"/>
  <c r="O150" i="14"/>
  <c r="N150" i="14"/>
  <c r="M150" i="14"/>
  <c r="K150" i="14"/>
  <c r="L150" i="14" s="1"/>
  <c r="O149" i="14"/>
  <c r="N149" i="14"/>
  <c r="M149" i="14"/>
  <c r="L149" i="14"/>
  <c r="K149" i="14"/>
  <c r="O148" i="14"/>
  <c r="N148" i="14"/>
  <c r="M148" i="14"/>
  <c r="K148" i="14"/>
  <c r="L148" i="14" s="1"/>
  <c r="O147" i="14"/>
  <c r="N147" i="14"/>
  <c r="M147" i="14"/>
  <c r="K147" i="14"/>
  <c r="L147" i="14" s="1"/>
  <c r="O146" i="14"/>
  <c r="N146" i="14"/>
  <c r="M146" i="14"/>
  <c r="K146" i="14"/>
  <c r="L146" i="14" s="1"/>
  <c r="O145" i="14"/>
  <c r="N145" i="14"/>
  <c r="M145" i="14"/>
  <c r="K145" i="14"/>
  <c r="L145" i="14" s="1"/>
  <c r="O144" i="14"/>
  <c r="N144" i="14"/>
  <c r="M144" i="14"/>
  <c r="K144" i="14"/>
  <c r="L144" i="14" s="1"/>
  <c r="O143" i="14"/>
  <c r="N143" i="14"/>
  <c r="M143" i="14"/>
  <c r="K143" i="14"/>
  <c r="L143" i="14" s="1"/>
  <c r="O142" i="14"/>
  <c r="N142" i="14"/>
  <c r="M142" i="14"/>
  <c r="L142" i="14"/>
  <c r="K142" i="14"/>
  <c r="O141" i="14"/>
  <c r="N141" i="14"/>
  <c r="M141" i="14"/>
  <c r="L141" i="14"/>
  <c r="K141" i="14"/>
  <c r="O140" i="14"/>
  <c r="N140" i="14"/>
  <c r="M140" i="14"/>
  <c r="K140" i="14"/>
  <c r="L140" i="14" s="1"/>
  <c r="O139" i="14"/>
  <c r="N139" i="14"/>
  <c r="M139" i="14"/>
  <c r="K139" i="14"/>
  <c r="L139" i="14" s="1"/>
  <c r="O138" i="14"/>
  <c r="N138" i="14"/>
  <c r="M138" i="14"/>
  <c r="K138" i="14"/>
  <c r="L138" i="14" s="1"/>
  <c r="O137" i="14"/>
  <c r="N137" i="14"/>
  <c r="M137" i="14"/>
  <c r="L137" i="14"/>
  <c r="K137" i="14"/>
  <c r="O136" i="14"/>
  <c r="N136" i="14"/>
  <c r="M136" i="14"/>
  <c r="K136" i="14"/>
  <c r="L136" i="14" s="1"/>
  <c r="O135" i="14"/>
  <c r="N135" i="14"/>
  <c r="M135" i="14"/>
  <c r="K135" i="14"/>
  <c r="L135" i="14" s="1"/>
  <c r="O134" i="14"/>
  <c r="N134" i="14"/>
  <c r="M134" i="14"/>
  <c r="K134" i="14"/>
  <c r="L134" i="14" s="1"/>
  <c r="O133" i="14"/>
  <c r="N133" i="14"/>
  <c r="M133" i="14"/>
  <c r="K133" i="14"/>
  <c r="L133" i="14" s="1"/>
  <c r="O132" i="14"/>
  <c r="N132" i="14"/>
  <c r="M132" i="14"/>
  <c r="K132" i="14"/>
  <c r="L132" i="14" s="1"/>
  <c r="O131" i="14"/>
  <c r="N131" i="14"/>
  <c r="M131" i="14"/>
  <c r="K131" i="14"/>
  <c r="L131" i="14" s="1"/>
  <c r="O130" i="14"/>
  <c r="N130" i="14"/>
  <c r="M130" i="14"/>
  <c r="L130" i="14"/>
  <c r="K130" i="14"/>
  <c r="O129" i="14"/>
  <c r="N129" i="14"/>
  <c r="M129" i="14"/>
  <c r="L129" i="14"/>
  <c r="K129" i="14"/>
  <c r="O195" i="14"/>
  <c r="N195" i="14"/>
  <c r="M195" i="14"/>
  <c r="K195" i="14"/>
  <c r="L195" i="14" s="1"/>
  <c r="O194" i="14"/>
  <c r="N194" i="14"/>
  <c r="M194" i="14"/>
  <c r="L194" i="14"/>
  <c r="K194" i="14"/>
  <c r="O193" i="14"/>
  <c r="N193" i="14"/>
  <c r="M193" i="14"/>
  <c r="K193" i="14"/>
  <c r="L193" i="14" s="1"/>
  <c r="O192" i="14"/>
  <c r="N192" i="14"/>
  <c r="M192" i="14"/>
  <c r="K192" i="14"/>
  <c r="L192" i="14" s="1"/>
  <c r="O191" i="14"/>
  <c r="N191" i="14"/>
  <c r="M191" i="14"/>
  <c r="L191" i="14"/>
  <c r="K191" i="14"/>
  <c r="O190" i="14"/>
  <c r="N190" i="14"/>
  <c r="M190" i="14"/>
  <c r="K190" i="14"/>
  <c r="L190" i="14" s="1"/>
  <c r="O189" i="14"/>
  <c r="N189" i="14"/>
  <c r="M189" i="14"/>
  <c r="K189" i="14"/>
  <c r="L189" i="14" s="1"/>
  <c r="O188" i="14"/>
  <c r="N188" i="14"/>
  <c r="M188" i="14"/>
  <c r="K188" i="14"/>
  <c r="L188" i="14" s="1"/>
  <c r="O187" i="14"/>
  <c r="N187" i="14"/>
  <c r="M187" i="14"/>
  <c r="K187" i="14"/>
  <c r="L187" i="14" s="1"/>
  <c r="O186" i="14"/>
  <c r="N186" i="14"/>
  <c r="M186" i="14"/>
  <c r="K186" i="14"/>
  <c r="L186" i="14" s="1"/>
  <c r="O185" i="14"/>
  <c r="N185" i="14"/>
  <c r="M185" i="14"/>
  <c r="K185" i="14"/>
  <c r="L185" i="14" s="1"/>
  <c r="O184" i="14"/>
  <c r="N184" i="14"/>
  <c r="M184" i="14"/>
  <c r="K184" i="14"/>
  <c r="L184" i="14" s="1"/>
  <c r="O183" i="14"/>
  <c r="N183" i="14"/>
  <c r="M183" i="14"/>
  <c r="K183" i="14"/>
  <c r="L183" i="14" s="1"/>
  <c r="O182" i="14"/>
  <c r="N182" i="14"/>
  <c r="M182" i="14"/>
  <c r="L182" i="14"/>
  <c r="K182" i="14"/>
  <c r="O181" i="14"/>
  <c r="N181" i="14"/>
  <c r="M181" i="14"/>
  <c r="K181" i="14"/>
  <c r="L181" i="14" s="1"/>
  <c r="O180" i="14"/>
  <c r="N180" i="14"/>
  <c r="M180" i="14"/>
  <c r="K180" i="14"/>
  <c r="L180" i="14" s="1"/>
  <c r="O179" i="14"/>
  <c r="N179" i="14"/>
  <c r="M179" i="14"/>
  <c r="L179" i="14"/>
  <c r="K179" i="14"/>
  <c r="O178" i="14"/>
  <c r="N178" i="14"/>
  <c r="M178" i="14"/>
  <c r="K178" i="14"/>
  <c r="L178" i="14" s="1"/>
  <c r="O177" i="14"/>
  <c r="N177" i="14"/>
  <c r="M177" i="14"/>
  <c r="K177" i="14"/>
  <c r="L177" i="14" s="1"/>
  <c r="O176" i="14"/>
  <c r="N176" i="14"/>
  <c r="M176" i="14"/>
  <c r="K176" i="14"/>
  <c r="L176" i="14" s="1"/>
  <c r="O175" i="14"/>
  <c r="N175" i="14"/>
  <c r="M175" i="14"/>
  <c r="K175" i="14"/>
  <c r="L175" i="14" s="1"/>
  <c r="O174" i="14"/>
  <c r="N174" i="14"/>
  <c r="M174" i="14"/>
  <c r="K174" i="14"/>
  <c r="L174" i="14" s="1"/>
  <c r="O173" i="14"/>
  <c r="N173" i="14"/>
  <c r="M173" i="14"/>
  <c r="K173" i="14"/>
  <c r="L173" i="14" s="1"/>
  <c r="O172" i="14"/>
  <c r="N172" i="14"/>
  <c r="M172" i="14"/>
  <c r="K172" i="14"/>
  <c r="L172" i="14" s="1"/>
  <c r="O171" i="14"/>
  <c r="N171" i="14"/>
  <c r="M171" i="14"/>
  <c r="L171" i="14"/>
  <c r="K171" i="14"/>
  <c r="O170" i="14"/>
  <c r="N170" i="14"/>
  <c r="M170" i="14"/>
  <c r="L170" i="14"/>
  <c r="K170" i="14"/>
  <c r="O169" i="14"/>
  <c r="N169" i="14"/>
  <c r="M169" i="14"/>
  <c r="K169" i="14"/>
  <c r="L169" i="14" s="1"/>
  <c r="O168" i="14"/>
  <c r="N168" i="14"/>
  <c r="M168" i="14"/>
  <c r="K168" i="14"/>
  <c r="L168" i="14" s="1"/>
  <c r="O167" i="14"/>
  <c r="N167" i="14"/>
  <c r="M167" i="14"/>
  <c r="L167" i="14"/>
  <c r="K167" i="14"/>
  <c r="O166" i="14"/>
  <c r="N166" i="14"/>
  <c r="M166" i="14"/>
  <c r="K166" i="14"/>
  <c r="L166" i="14" s="1"/>
  <c r="O269" i="14"/>
  <c r="N269" i="14"/>
  <c r="M269" i="14"/>
  <c r="K269" i="14"/>
  <c r="L269" i="14" s="1"/>
  <c r="O268" i="14"/>
  <c r="N268" i="14"/>
  <c r="M268" i="14"/>
  <c r="L268" i="14"/>
  <c r="K268" i="14"/>
  <c r="O267" i="14"/>
  <c r="N267" i="14"/>
  <c r="M267" i="14"/>
  <c r="L267" i="14"/>
  <c r="K267" i="14"/>
  <c r="O266" i="14"/>
  <c r="N266" i="14"/>
  <c r="M266" i="14"/>
  <c r="K266" i="14"/>
  <c r="L266" i="14" s="1"/>
  <c r="O265" i="14"/>
  <c r="N265" i="14"/>
  <c r="M265" i="14"/>
  <c r="L265" i="14"/>
  <c r="K265" i="14"/>
  <c r="O264" i="14"/>
  <c r="N264" i="14"/>
  <c r="M264" i="14"/>
  <c r="K264" i="14"/>
  <c r="L264" i="14" s="1"/>
  <c r="O263" i="14"/>
  <c r="N263" i="14"/>
  <c r="M263" i="14"/>
  <c r="K263" i="14"/>
  <c r="L263" i="14" s="1"/>
  <c r="O262" i="14"/>
  <c r="N262" i="14"/>
  <c r="M262" i="14"/>
  <c r="L262" i="14"/>
  <c r="K262" i="14"/>
  <c r="O261" i="14"/>
  <c r="N261" i="14"/>
  <c r="M261" i="14"/>
  <c r="K261" i="14"/>
  <c r="L261" i="14" s="1"/>
  <c r="O260" i="14"/>
  <c r="N260" i="14"/>
  <c r="M260" i="14"/>
  <c r="K260" i="14"/>
  <c r="L260" i="14" s="1"/>
  <c r="O259" i="14"/>
  <c r="N259" i="14"/>
  <c r="M259" i="14"/>
  <c r="K259" i="14"/>
  <c r="L259" i="14" s="1"/>
  <c r="O258" i="14"/>
  <c r="N258" i="14"/>
  <c r="M258" i="14"/>
  <c r="K258" i="14"/>
  <c r="L258" i="14" s="1"/>
  <c r="O257" i="14"/>
  <c r="N257" i="14"/>
  <c r="M257" i="14"/>
  <c r="K257" i="14"/>
  <c r="L257" i="14" s="1"/>
  <c r="O256" i="14"/>
  <c r="N256" i="14"/>
  <c r="M256" i="14"/>
  <c r="L256" i="14"/>
  <c r="K256" i="14"/>
  <c r="O255" i="14"/>
  <c r="N255" i="14"/>
  <c r="M255" i="14"/>
  <c r="K255" i="14"/>
  <c r="L255" i="14" s="1"/>
  <c r="O254" i="14"/>
  <c r="N254" i="14"/>
  <c r="M254" i="14"/>
  <c r="K254" i="14"/>
  <c r="L254" i="14" s="1"/>
  <c r="O253" i="14"/>
  <c r="N253" i="14"/>
  <c r="M253" i="14"/>
  <c r="L253" i="14"/>
  <c r="K253" i="14"/>
  <c r="O252" i="14"/>
  <c r="N252" i="14"/>
  <c r="M252" i="14"/>
  <c r="K252" i="14"/>
  <c r="L252" i="14" s="1"/>
  <c r="O251" i="14"/>
  <c r="N251" i="14"/>
  <c r="M251" i="14"/>
  <c r="K251" i="14"/>
  <c r="L251" i="14" s="1"/>
  <c r="O250" i="14"/>
  <c r="N250" i="14"/>
  <c r="M250" i="14"/>
  <c r="L250" i="14"/>
  <c r="K250" i="14"/>
  <c r="O249" i="14"/>
  <c r="N249" i="14"/>
  <c r="M249" i="14"/>
  <c r="K249" i="14"/>
  <c r="L249" i="14" s="1"/>
  <c r="O248" i="14"/>
  <c r="N248" i="14"/>
  <c r="M248" i="14"/>
  <c r="K248" i="14"/>
  <c r="L248" i="14" s="1"/>
  <c r="O247" i="14"/>
  <c r="N247" i="14"/>
  <c r="M247" i="14"/>
  <c r="K247" i="14"/>
  <c r="L247" i="14" s="1"/>
  <c r="O246" i="14"/>
  <c r="N246" i="14"/>
  <c r="M246" i="14"/>
  <c r="K246" i="14"/>
  <c r="L246" i="14" s="1"/>
  <c r="O245" i="14"/>
  <c r="N245" i="14"/>
  <c r="M245" i="14"/>
  <c r="K245" i="14"/>
  <c r="L245" i="14" s="1"/>
  <c r="O244" i="14"/>
  <c r="N244" i="14"/>
  <c r="M244" i="14"/>
  <c r="L244" i="14"/>
  <c r="K244" i="14"/>
  <c r="O243" i="14"/>
  <c r="N243" i="14"/>
  <c r="M243" i="14"/>
  <c r="K243" i="14"/>
  <c r="L243" i="14" s="1"/>
  <c r="O242" i="14"/>
  <c r="N242" i="14"/>
  <c r="M242" i="14"/>
  <c r="K242" i="14"/>
  <c r="L242" i="14" s="1"/>
  <c r="O241" i="14"/>
  <c r="N241" i="14"/>
  <c r="M241" i="14"/>
  <c r="L241" i="14"/>
  <c r="K241" i="14"/>
  <c r="O240" i="14"/>
  <c r="N240" i="14"/>
  <c r="M240" i="14"/>
  <c r="K240" i="14"/>
  <c r="L240" i="14" s="1"/>
  <c r="O306" i="12" l="1"/>
  <c r="N306" i="12"/>
  <c r="M306" i="12"/>
  <c r="L306" i="12"/>
  <c r="K306" i="12"/>
  <c r="O305" i="12"/>
  <c r="N305" i="12"/>
  <c r="M305" i="12"/>
  <c r="K305" i="12"/>
  <c r="L305" i="12" s="1"/>
  <c r="O304" i="12"/>
  <c r="N304" i="12"/>
  <c r="M304" i="12"/>
  <c r="K304" i="12"/>
  <c r="L304" i="12" s="1"/>
  <c r="O303" i="12"/>
  <c r="N303" i="12"/>
  <c r="M303" i="12"/>
  <c r="K303" i="12"/>
  <c r="L303" i="12" s="1"/>
  <c r="O302" i="12"/>
  <c r="N302" i="12"/>
  <c r="M302" i="12"/>
  <c r="L302" i="12"/>
  <c r="K302" i="12"/>
  <c r="O301" i="12"/>
  <c r="N301" i="12"/>
  <c r="M301" i="12"/>
  <c r="K301" i="12"/>
  <c r="L301" i="12" s="1"/>
  <c r="O300" i="12"/>
  <c r="N300" i="12"/>
  <c r="M300" i="12"/>
  <c r="K300" i="12"/>
  <c r="L300" i="12" s="1"/>
  <c r="O299" i="12"/>
  <c r="N299" i="12"/>
  <c r="M299" i="12"/>
  <c r="K299" i="12"/>
  <c r="L299" i="12" s="1"/>
  <c r="O298" i="12"/>
  <c r="N298" i="12"/>
  <c r="M298" i="12"/>
  <c r="K298" i="12"/>
  <c r="L298" i="12" s="1"/>
  <c r="O297" i="12"/>
  <c r="N297" i="12"/>
  <c r="M297" i="12"/>
  <c r="K297" i="12"/>
  <c r="L297" i="12" s="1"/>
  <c r="O296" i="12"/>
  <c r="N296" i="12"/>
  <c r="M296" i="12"/>
  <c r="K296" i="12"/>
  <c r="L296" i="12" s="1"/>
  <c r="O295" i="12"/>
  <c r="N295" i="12"/>
  <c r="M295" i="12"/>
  <c r="K295" i="12"/>
  <c r="L295" i="12" s="1"/>
  <c r="O294" i="12"/>
  <c r="N294" i="12"/>
  <c r="M294" i="12"/>
  <c r="L294" i="12"/>
  <c r="K294" i="12"/>
  <c r="O293" i="12"/>
  <c r="N293" i="12"/>
  <c r="M293" i="12"/>
  <c r="K293" i="12"/>
  <c r="L293" i="12" s="1"/>
  <c r="O292" i="12"/>
  <c r="N292" i="12"/>
  <c r="M292" i="12"/>
  <c r="K292" i="12"/>
  <c r="L292" i="12" s="1"/>
  <c r="O291" i="12"/>
  <c r="N291" i="12"/>
  <c r="M291" i="12"/>
  <c r="K291" i="12"/>
  <c r="L291" i="12" s="1"/>
  <c r="O290" i="12"/>
  <c r="N290" i="12"/>
  <c r="M290" i="12"/>
  <c r="L290" i="12"/>
  <c r="K290" i="12"/>
  <c r="O289" i="12"/>
  <c r="N289" i="12"/>
  <c r="M289" i="12"/>
  <c r="K289" i="12"/>
  <c r="L289" i="12" s="1"/>
  <c r="O288" i="12"/>
  <c r="N288" i="12"/>
  <c r="M288" i="12"/>
  <c r="K288" i="12"/>
  <c r="L288" i="12" s="1"/>
  <c r="O287" i="12"/>
  <c r="N287" i="12"/>
  <c r="M287" i="12"/>
  <c r="K287" i="12"/>
  <c r="L287" i="12" s="1"/>
  <c r="O286" i="12"/>
  <c r="N286" i="12"/>
  <c r="M286" i="12"/>
  <c r="K286" i="12"/>
  <c r="L286" i="12" s="1"/>
  <c r="O285" i="12"/>
  <c r="N285" i="12"/>
  <c r="M285" i="12"/>
  <c r="K285" i="12"/>
  <c r="L285" i="12" s="1"/>
  <c r="O284" i="12"/>
  <c r="N284" i="12"/>
  <c r="M284" i="12"/>
  <c r="K284" i="12"/>
  <c r="L284" i="12" s="1"/>
  <c r="O283" i="12"/>
  <c r="N283" i="12"/>
  <c r="M283" i="12"/>
  <c r="K283" i="12"/>
  <c r="L283" i="12" s="1"/>
  <c r="O282" i="12"/>
  <c r="N282" i="12"/>
  <c r="M282" i="12"/>
  <c r="L282" i="12"/>
  <c r="K282" i="12"/>
  <c r="O281" i="12"/>
  <c r="N281" i="12"/>
  <c r="M281" i="12"/>
  <c r="K281" i="12"/>
  <c r="L281" i="12" s="1"/>
  <c r="O280" i="12"/>
  <c r="N280" i="12"/>
  <c r="M280" i="12"/>
  <c r="K280" i="12"/>
  <c r="L280" i="12" s="1"/>
  <c r="O279" i="12"/>
  <c r="N279" i="12"/>
  <c r="M279" i="12"/>
  <c r="K279" i="12"/>
  <c r="L279" i="12" s="1"/>
  <c r="O278" i="12"/>
  <c r="N278" i="12"/>
  <c r="M278" i="12"/>
  <c r="L278" i="12"/>
  <c r="K278" i="12"/>
  <c r="O277" i="12"/>
  <c r="N277" i="12"/>
  <c r="M277" i="12"/>
  <c r="K277" i="12"/>
  <c r="L277" i="12" s="1"/>
  <c r="O232" i="12"/>
  <c r="N232" i="12"/>
  <c r="M232" i="12"/>
  <c r="K232" i="12"/>
  <c r="L232" i="12" s="1"/>
  <c r="O231" i="12"/>
  <c r="N231" i="12"/>
  <c r="M231" i="12"/>
  <c r="K231" i="12"/>
  <c r="L231" i="12" s="1"/>
  <c r="O230" i="12"/>
  <c r="N230" i="12"/>
  <c r="M230" i="12"/>
  <c r="K230" i="12"/>
  <c r="L230" i="12" s="1"/>
  <c r="O229" i="12"/>
  <c r="N229" i="12"/>
  <c r="M229" i="12"/>
  <c r="K229" i="12"/>
  <c r="L229" i="12" s="1"/>
  <c r="O228" i="12"/>
  <c r="N228" i="12"/>
  <c r="M228" i="12"/>
  <c r="K228" i="12"/>
  <c r="L228" i="12" s="1"/>
  <c r="O227" i="12"/>
  <c r="N227" i="12"/>
  <c r="M227" i="12"/>
  <c r="K227" i="12"/>
  <c r="L227" i="12" s="1"/>
  <c r="O226" i="12"/>
  <c r="N226" i="12"/>
  <c r="M226" i="12"/>
  <c r="L226" i="12"/>
  <c r="K226" i="12"/>
  <c r="O225" i="12"/>
  <c r="N225" i="12"/>
  <c r="M225" i="12"/>
  <c r="K225" i="12"/>
  <c r="L225" i="12" s="1"/>
  <c r="O224" i="12"/>
  <c r="N224" i="12"/>
  <c r="M224" i="12"/>
  <c r="L224" i="12"/>
  <c r="K224" i="12"/>
  <c r="O223" i="12"/>
  <c r="N223" i="12"/>
  <c r="M223" i="12"/>
  <c r="K223" i="12"/>
  <c r="L223" i="12" s="1"/>
  <c r="O222" i="12"/>
  <c r="N222" i="12"/>
  <c r="M222" i="12"/>
  <c r="K222" i="12"/>
  <c r="L222" i="12" s="1"/>
  <c r="O221" i="12"/>
  <c r="N221" i="12"/>
  <c r="M221" i="12"/>
  <c r="L221" i="12"/>
  <c r="K221" i="12"/>
  <c r="O220" i="12"/>
  <c r="N220" i="12"/>
  <c r="M220" i="12"/>
  <c r="K220" i="12"/>
  <c r="L220" i="12" s="1"/>
  <c r="O219" i="12"/>
  <c r="N219" i="12"/>
  <c r="M219" i="12"/>
  <c r="K219" i="12"/>
  <c r="L219" i="12" s="1"/>
  <c r="O218" i="12"/>
  <c r="N218" i="12"/>
  <c r="M218" i="12"/>
  <c r="K218" i="12"/>
  <c r="L218" i="12" s="1"/>
  <c r="O217" i="12"/>
  <c r="N217" i="12"/>
  <c r="M217" i="12"/>
  <c r="K217" i="12"/>
  <c r="L217" i="12" s="1"/>
  <c r="O216" i="12"/>
  <c r="N216" i="12"/>
  <c r="M216" i="12"/>
  <c r="K216" i="12"/>
  <c r="L216" i="12" s="1"/>
  <c r="O215" i="12"/>
  <c r="N215" i="12"/>
  <c r="M215" i="12"/>
  <c r="K215" i="12"/>
  <c r="L215" i="12" s="1"/>
  <c r="O214" i="12"/>
  <c r="N214" i="12"/>
  <c r="M214" i="12"/>
  <c r="L214" i="12"/>
  <c r="K214" i="12"/>
  <c r="O213" i="12"/>
  <c r="N213" i="12"/>
  <c r="M213" i="12"/>
  <c r="K213" i="12"/>
  <c r="L213" i="12" s="1"/>
  <c r="O212" i="12"/>
  <c r="N212" i="12"/>
  <c r="M212" i="12"/>
  <c r="L212" i="12"/>
  <c r="K212" i="12"/>
  <c r="O211" i="12"/>
  <c r="N211" i="12"/>
  <c r="M211" i="12"/>
  <c r="K211" i="12"/>
  <c r="L211" i="12" s="1"/>
  <c r="O210" i="12"/>
  <c r="N210" i="12"/>
  <c r="M210" i="12"/>
  <c r="K210" i="12"/>
  <c r="L210" i="12" s="1"/>
  <c r="O209" i="12"/>
  <c r="N209" i="12"/>
  <c r="M209" i="12"/>
  <c r="L209" i="12"/>
  <c r="K209" i="12"/>
  <c r="O208" i="12"/>
  <c r="N208" i="12"/>
  <c r="M208" i="12"/>
  <c r="K208" i="12"/>
  <c r="L208" i="12" s="1"/>
  <c r="O207" i="12"/>
  <c r="N207" i="12"/>
  <c r="M207" i="12"/>
  <c r="K207" i="12"/>
  <c r="L207" i="12" s="1"/>
  <c r="O206" i="12"/>
  <c r="N206" i="12"/>
  <c r="M206" i="12"/>
  <c r="K206" i="12"/>
  <c r="L206" i="12" s="1"/>
  <c r="O205" i="12"/>
  <c r="N205" i="12"/>
  <c r="M205" i="12"/>
  <c r="K205" i="12"/>
  <c r="L205" i="12" s="1"/>
  <c r="O204" i="12"/>
  <c r="N204" i="12"/>
  <c r="M204" i="12"/>
  <c r="K204" i="12"/>
  <c r="L204" i="12" s="1"/>
  <c r="O203" i="12"/>
  <c r="N203" i="12"/>
  <c r="M203" i="12"/>
  <c r="K203" i="12"/>
  <c r="L203" i="12" s="1"/>
  <c r="O279" i="10" l="1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278" i="10"/>
  <c r="H43" i="11"/>
  <c r="H41" i="11"/>
  <c r="H42" i="11" s="1"/>
  <c r="H45" i="11" s="1"/>
  <c r="H46" i="11" s="1"/>
  <c r="G22" i="11"/>
  <c r="G43" i="11"/>
  <c r="G41" i="11"/>
  <c r="G42" i="11" s="1"/>
  <c r="G45" i="11" s="1"/>
  <c r="C49" i="11"/>
  <c r="C48" i="11"/>
  <c r="C46" i="11"/>
  <c r="C43" i="11"/>
  <c r="C42" i="11"/>
  <c r="C41" i="11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278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279" i="10"/>
  <c r="K278" i="10"/>
  <c r="D11" i="11"/>
  <c r="H48" i="11" l="1"/>
  <c r="H49" i="11" s="1"/>
  <c r="G48" i="11"/>
  <c r="G49" i="11" s="1"/>
  <c r="G46" i="11"/>
  <c r="C45" i="11"/>
  <c r="B92" i="6"/>
  <c r="A93" i="6"/>
  <c r="A94" i="6" s="1"/>
  <c r="B71" i="6"/>
  <c r="B72" i="6" s="1"/>
  <c r="B80" i="6" s="1"/>
  <c r="B19" i="6"/>
  <c r="E46" i="11" l="1"/>
  <c r="B93" i="6"/>
  <c r="B94" i="6"/>
  <c r="A95" i="6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B107" i="6" s="1"/>
  <c r="B20" i="6"/>
  <c r="B46" i="6" s="1"/>
  <c r="B8" i="6"/>
  <c r="B14" i="6" s="1"/>
  <c r="B10" i="5"/>
  <c r="G12" i="5" s="1"/>
  <c r="E10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X4" i="2"/>
  <c r="L4" i="2"/>
  <c r="C4" i="2"/>
  <c r="BA4" i="2" s="1"/>
  <c r="D25" i="1"/>
  <c r="D8" i="1" s="1"/>
  <c r="D24" i="1"/>
  <c r="D7" i="1" s="1"/>
  <c r="D23" i="1"/>
  <c r="D21" i="1"/>
  <c r="G13" i="1"/>
  <c r="B10" i="1"/>
  <c r="F10" i="1" s="1"/>
  <c r="D5" i="1"/>
  <c r="B75" i="6" l="1"/>
  <c r="B74" i="6"/>
  <c r="A108" i="6"/>
  <c r="B108" i="6"/>
  <c r="A109" i="6"/>
  <c r="B47" i="6"/>
  <c r="B13" i="6"/>
  <c r="B18" i="6" s="1"/>
  <c r="B21" i="6" s="1"/>
  <c r="B22" i="6" s="1"/>
  <c r="B95" i="6"/>
  <c r="D14" i="6"/>
  <c r="H18" i="1"/>
  <c r="B39" i="6"/>
  <c r="D10" i="1"/>
  <c r="B40" i="6"/>
  <c r="D11" i="1"/>
  <c r="AZ85" i="2"/>
  <c r="AZ79" i="2"/>
  <c r="AZ73" i="2"/>
  <c r="AZ61" i="2"/>
  <c r="AZ49" i="2"/>
  <c r="AZ37" i="2"/>
  <c r="AZ31" i="2"/>
  <c r="AZ25" i="2"/>
  <c r="BA71" i="2"/>
  <c r="BA65" i="2"/>
  <c r="BA59" i="2"/>
  <c r="BA53" i="2"/>
  <c r="BA41" i="2"/>
  <c r="BA35" i="2"/>
  <c r="BA29" i="2"/>
  <c r="BA84" i="2"/>
  <c r="BA78" i="2"/>
  <c r="BA72" i="2"/>
  <c r="BA66" i="2"/>
  <c r="BA60" i="2"/>
  <c r="BA54" i="2"/>
  <c r="BA48" i="2"/>
  <c r="BA42" i="2"/>
  <c r="BA36" i="2"/>
  <c r="BA30" i="2"/>
  <c r="BA24" i="2"/>
  <c r="BA20" i="2"/>
  <c r="BA16" i="2"/>
  <c r="BA12" i="2"/>
  <c r="BA8" i="2"/>
  <c r="AZ84" i="2"/>
  <c r="AZ78" i="2"/>
  <c r="AZ72" i="2"/>
  <c r="AZ66" i="2"/>
  <c r="AZ60" i="2"/>
  <c r="AZ54" i="2"/>
  <c r="AZ48" i="2"/>
  <c r="AZ42" i="2"/>
  <c r="AZ36" i="2"/>
  <c r="AZ30" i="2"/>
  <c r="AZ24" i="2"/>
  <c r="AZ20" i="2"/>
  <c r="AZ16" i="2"/>
  <c r="AZ12" i="2"/>
  <c r="AZ8" i="2"/>
  <c r="AZ83" i="2"/>
  <c r="AZ77" i="2"/>
  <c r="AZ71" i="2"/>
  <c r="AZ65" i="2"/>
  <c r="AZ59" i="2"/>
  <c r="AZ53" i="2"/>
  <c r="AZ47" i="2"/>
  <c r="AZ41" i="2"/>
  <c r="AZ35" i="2"/>
  <c r="AZ29" i="2"/>
  <c r="BA23" i="2"/>
  <c r="BA19" i="2"/>
  <c r="BA15" i="2"/>
  <c r="BA11" i="2"/>
  <c r="BA85" i="2"/>
  <c r="BA73" i="2"/>
  <c r="BA49" i="2"/>
  <c r="BA31" i="2"/>
  <c r="AZ17" i="2"/>
  <c r="BA82" i="2"/>
  <c r="BA76" i="2"/>
  <c r="BA70" i="2"/>
  <c r="BA64" i="2"/>
  <c r="BA58" i="2"/>
  <c r="BA52" i="2"/>
  <c r="BA46" i="2"/>
  <c r="BA40" i="2"/>
  <c r="BA34" i="2"/>
  <c r="BA28" i="2"/>
  <c r="AZ23" i="2"/>
  <c r="AZ19" i="2"/>
  <c r="AZ15" i="2"/>
  <c r="AZ11" i="2"/>
  <c r="BA55" i="2"/>
  <c r="AZ21" i="2"/>
  <c r="AZ43" i="2"/>
  <c r="AZ82" i="2"/>
  <c r="AZ76" i="2"/>
  <c r="AZ70" i="2"/>
  <c r="AZ64" i="2"/>
  <c r="AZ58" i="2"/>
  <c r="AZ52" i="2"/>
  <c r="AZ46" i="2"/>
  <c r="AZ40" i="2"/>
  <c r="AZ34" i="2"/>
  <c r="AZ28" i="2"/>
  <c r="AZ32" i="2"/>
  <c r="BA9" i="2"/>
  <c r="BA67" i="2"/>
  <c r="BA37" i="2"/>
  <c r="AZ13" i="2"/>
  <c r="AZ55" i="2"/>
  <c r="BA83" i="2"/>
  <c r="BA47" i="2"/>
  <c r="BA81" i="2"/>
  <c r="BA75" i="2"/>
  <c r="BA69" i="2"/>
  <c r="BA63" i="2"/>
  <c r="BA57" i="2"/>
  <c r="BA51" i="2"/>
  <c r="BA45" i="2"/>
  <c r="BA39" i="2"/>
  <c r="BA33" i="2"/>
  <c r="BA27" i="2"/>
  <c r="BA22" i="2"/>
  <c r="BA18" i="2"/>
  <c r="BA14" i="2"/>
  <c r="BA10" i="2"/>
  <c r="AZ81" i="2"/>
  <c r="AZ75" i="2"/>
  <c r="AZ69" i="2"/>
  <c r="AZ63" i="2"/>
  <c r="AZ57" i="2"/>
  <c r="AZ51" i="2"/>
  <c r="AZ45" i="2"/>
  <c r="AZ39" i="2"/>
  <c r="AZ33" i="2"/>
  <c r="AZ27" i="2"/>
  <c r="AZ22" i="2"/>
  <c r="AZ18" i="2"/>
  <c r="AZ14" i="2"/>
  <c r="AZ10" i="2"/>
  <c r="BA77" i="2"/>
  <c r="BA86" i="2"/>
  <c r="BA80" i="2"/>
  <c r="BA74" i="2"/>
  <c r="BA68" i="2"/>
  <c r="BA62" i="2"/>
  <c r="BA56" i="2"/>
  <c r="BA50" i="2"/>
  <c r="BA44" i="2"/>
  <c r="BA38" i="2"/>
  <c r="BA32" i="2"/>
  <c r="BA26" i="2"/>
  <c r="AZ86" i="2"/>
  <c r="AZ80" i="2"/>
  <c r="AZ74" i="2"/>
  <c r="AZ68" i="2"/>
  <c r="AZ62" i="2"/>
  <c r="AZ56" i="2"/>
  <c r="AZ50" i="2"/>
  <c r="AZ44" i="2"/>
  <c r="AZ38" i="2"/>
  <c r="AZ26" i="2"/>
  <c r="BA21" i="2"/>
  <c r="BA17" i="2"/>
  <c r="BA13" i="2"/>
  <c r="BA79" i="2"/>
  <c r="BA61" i="2"/>
  <c r="BA43" i="2"/>
  <c r="BA25" i="2"/>
  <c r="AZ9" i="2"/>
  <c r="AZ67" i="2"/>
  <c r="G14" i="1"/>
  <c r="G15" i="1" s="1"/>
  <c r="G16" i="1" s="1"/>
  <c r="B60" i="6" s="1"/>
  <c r="B15" i="6" l="1"/>
  <c r="B24" i="6" s="1"/>
  <c r="B81" i="6"/>
  <c r="B69" i="6" s="1"/>
  <c r="B73" i="6"/>
  <c r="B78" i="6" s="1"/>
  <c r="B109" i="6"/>
  <c r="A110" i="6"/>
  <c r="B41" i="6"/>
  <c r="D13" i="6"/>
  <c r="B17" i="6"/>
  <c r="B96" i="6"/>
  <c r="C96" i="6" s="1"/>
  <c r="H17" i="1"/>
  <c r="B23" i="6"/>
  <c r="B43" i="6"/>
  <c r="B76" i="6" l="1"/>
  <c r="C107" i="6"/>
  <c r="C92" i="6"/>
  <c r="C93" i="6"/>
  <c r="C94" i="6"/>
  <c r="B26" i="6"/>
  <c r="B62" i="6" s="1"/>
  <c r="C108" i="6"/>
  <c r="C109" i="6"/>
  <c r="C95" i="6"/>
  <c r="B110" i="6"/>
  <c r="C110" i="6" s="1"/>
  <c r="A111" i="6"/>
  <c r="B48" i="6"/>
  <c r="B85" i="6"/>
  <c r="B84" i="6"/>
  <c r="B97" i="6"/>
  <c r="C97" i="6" s="1"/>
  <c r="B63" i="6"/>
  <c r="B44" i="6"/>
  <c r="B49" i="6" s="1"/>
  <c r="C63" i="6" l="1"/>
  <c r="B31" i="6"/>
  <c r="B32" i="6" s="1"/>
  <c r="B111" i="6"/>
  <c r="C111" i="6" s="1"/>
  <c r="A112" i="6"/>
  <c r="C87" i="6"/>
  <c r="B98" i="6"/>
  <c r="C98" i="6" s="1"/>
  <c r="B65" i="6"/>
  <c r="B50" i="6" l="1"/>
  <c r="D95" i="6" s="1"/>
  <c r="D107" i="6"/>
  <c r="D109" i="6"/>
  <c r="D111" i="6"/>
  <c r="E111" i="6" s="1"/>
  <c r="D110" i="6"/>
  <c r="B112" i="6"/>
  <c r="C112" i="6" s="1"/>
  <c r="D112" i="6" s="1"/>
  <c r="A113" i="6"/>
  <c r="D97" i="6"/>
  <c r="D93" i="6"/>
  <c r="D98" i="6"/>
  <c r="D94" i="6"/>
  <c r="B99" i="6"/>
  <c r="C99" i="6" s="1"/>
  <c r="D99" i="6" s="1"/>
  <c r="D108" i="6" l="1"/>
  <c r="F108" i="6" s="1"/>
  <c r="D92" i="6"/>
  <c r="D96" i="6"/>
  <c r="E96" i="6" s="1"/>
  <c r="F111" i="6"/>
  <c r="E108" i="6"/>
  <c r="F109" i="6"/>
  <c r="G109" i="6" s="1"/>
  <c r="H109" i="6" s="1"/>
  <c r="I109" i="6" s="1"/>
  <c r="E109" i="6"/>
  <c r="E95" i="6"/>
  <c r="F95" i="6"/>
  <c r="G95" i="6" s="1"/>
  <c r="H95" i="6" s="1"/>
  <c r="E110" i="6"/>
  <c r="F110" i="6"/>
  <c r="E107" i="6"/>
  <c r="F107" i="6"/>
  <c r="G107" i="6" s="1"/>
  <c r="H107" i="6" s="1"/>
  <c r="I107" i="6" s="1"/>
  <c r="E94" i="6"/>
  <c r="F94" i="6"/>
  <c r="E93" i="6"/>
  <c r="F93" i="6"/>
  <c r="G111" i="6"/>
  <c r="H111" i="6" s="1"/>
  <c r="I111" i="6" s="1"/>
  <c r="B113" i="6"/>
  <c r="C113" i="6" s="1"/>
  <c r="D113" i="6" s="1"/>
  <c r="A114" i="6"/>
  <c r="F112" i="6"/>
  <c r="E112" i="6"/>
  <c r="E99" i="6"/>
  <c r="F99" i="6"/>
  <c r="F96" i="6"/>
  <c r="E98" i="6"/>
  <c r="F98" i="6"/>
  <c r="E97" i="6"/>
  <c r="F97" i="6"/>
  <c r="F92" i="6"/>
  <c r="E92" i="6"/>
  <c r="B100" i="6"/>
  <c r="C100" i="6" s="1"/>
  <c r="D100" i="6" s="1"/>
  <c r="G108" i="6" l="1"/>
  <c r="H108" i="6" s="1"/>
  <c r="I108" i="6" s="1"/>
  <c r="G94" i="6"/>
  <c r="H94" i="6" s="1"/>
  <c r="G110" i="6"/>
  <c r="H110" i="6" s="1"/>
  <c r="I110" i="6" s="1"/>
  <c r="G92" i="6"/>
  <c r="H92" i="6" s="1"/>
  <c r="G93" i="6"/>
  <c r="H93" i="6" s="1"/>
  <c r="G112" i="6"/>
  <c r="H112" i="6" s="1"/>
  <c r="I112" i="6" s="1"/>
  <c r="E113" i="6"/>
  <c r="F113" i="6"/>
  <c r="B114" i="6"/>
  <c r="C114" i="6" s="1"/>
  <c r="D114" i="6" s="1"/>
  <c r="A115" i="6"/>
  <c r="A116" i="6" s="1"/>
  <c r="G98" i="6"/>
  <c r="H98" i="6" s="1"/>
  <c r="I98" i="6" s="1"/>
  <c r="G99" i="6"/>
  <c r="H99" i="6" s="1"/>
  <c r="I99" i="6" s="1"/>
  <c r="G97" i="6"/>
  <c r="H97" i="6" s="1"/>
  <c r="I97" i="6" s="1"/>
  <c r="G96" i="6"/>
  <c r="H96" i="6" s="1"/>
  <c r="E100" i="6"/>
  <c r="F100" i="6"/>
  <c r="G100" i="6" s="1"/>
  <c r="H100" i="6" s="1"/>
  <c r="I100" i="6" s="1"/>
  <c r="B101" i="6"/>
  <c r="C101" i="6" s="1"/>
  <c r="D101" i="6" s="1"/>
  <c r="B116" i="6" l="1"/>
  <c r="C116" i="6" s="1"/>
  <c r="D116" i="6" s="1"/>
  <c r="A117" i="6"/>
  <c r="B115" i="6"/>
  <c r="C115" i="6" s="1"/>
  <c r="D115" i="6" s="1"/>
  <c r="G113" i="6"/>
  <c r="H113" i="6" s="1"/>
  <c r="I113" i="6" s="1"/>
  <c r="F114" i="6"/>
  <c r="E114" i="6"/>
  <c r="E101" i="6"/>
  <c r="F101" i="6"/>
  <c r="B102" i="6"/>
  <c r="C102" i="6" s="1"/>
  <c r="D102" i="6" s="1"/>
  <c r="E116" i="6" l="1"/>
  <c r="F116" i="6"/>
  <c r="G116" i="6" s="1"/>
  <c r="H116" i="6" s="1"/>
  <c r="I116" i="6" s="1"/>
  <c r="B117" i="6"/>
  <c r="C117" i="6" s="1"/>
  <c r="D117" i="6" s="1"/>
  <c r="A118" i="6"/>
  <c r="G114" i="6"/>
  <c r="H114" i="6" s="1"/>
  <c r="I114" i="6" s="1"/>
  <c r="F115" i="6"/>
  <c r="E115" i="6"/>
  <c r="G101" i="6"/>
  <c r="H101" i="6" s="1"/>
  <c r="I101" i="6" s="1"/>
  <c r="E102" i="6"/>
  <c r="F102" i="6"/>
  <c r="G102" i="6" s="1"/>
  <c r="H102" i="6" s="1"/>
  <c r="I102" i="6" s="1"/>
  <c r="B103" i="6"/>
  <c r="C103" i="6" s="1"/>
  <c r="D103" i="6" s="1"/>
  <c r="A119" i="6" l="1"/>
  <c r="B118" i="6"/>
  <c r="C118" i="6" s="1"/>
  <c r="D118" i="6" s="1"/>
  <c r="F117" i="6"/>
  <c r="E117" i="6"/>
  <c r="G115" i="6"/>
  <c r="H115" i="6" s="1"/>
  <c r="I115" i="6" s="1"/>
  <c r="E103" i="6"/>
  <c r="F103" i="6"/>
  <c r="B104" i="6"/>
  <c r="C104" i="6" s="1"/>
  <c r="D104" i="6" s="1"/>
  <c r="A120" i="6" l="1"/>
  <c r="B120" i="6" s="1"/>
  <c r="C120" i="6" s="1"/>
  <c r="D120" i="6" s="1"/>
  <c r="B119" i="6"/>
  <c r="C119" i="6" s="1"/>
  <c r="D119" i="6" s="1"/>
  <c r="H117" i="6"/>
  <c r="I117" i="6" s="1"/>
  <c r="G117" i="6"/>
  <c r="F118" i="6"/>
  <c r="G118" i="6" s="1"/>
  <c r="H118" i="6" s="1"/>
  <c r="I118" i="6" s="1"/>
  <c r="E118" i="6"/>
  <c r="G103" i="6"/>
  <c r="H103" i="6" s="1"/>
  <c r="I103" i="6" s="1"/>
  <c r="E104" i="6"/>
  <c r="F104" i="6"/>
  <c r="G104" i="6" s="1"/>
  <c r="H104" i="6" s="1"/>
  <c r="I104" i="6" s="1"/>
  <c r="B105" i="6"/>
  <c r="C105" i="6" s="1"/>
  <c r="D105" i="6" s="1"/>
  <c r="E120" i="6" l="1"/>
  <c r="F120" i="6"/>
  <c r="G120" i="6" s="1"/>
  <c r="H120" i="6" s="1"/>
  <c r="I120" i="6" s="1"/>
  <c r="F119" i="6"/>
  <c r="E119" i="6"/>
  <c r="B106" i="6"/>
  <c r="C106" i="6" s="1"/>
  <c r="D106" i="6" s="1"/>
  <c r="E105" i="6"/>
  <c r="F105" i="6"/>
  <c r="G119" i="6" l="1"/>
  <c r="H119" i="6" s="1"/>
  <c r="I119" i="6" s="1"/>
  <c r="G105" i="6"/>
  <c r="H105" i="6" s="1"/>
  <c r="I105" i="6" s="1"/>
  <c r="E106" i="6"/>
  <c r="F106" i="6"/>
  <c r="G106" i="6" s="1"/>
  <c r="H106" i="6" s="1"/>
  <c r="I106" i="6" s="1"/>
</calcChain>
</file>

<file path=xl/sharedStrings.xml><?xml version="1.0" encoding="utf-8"?>
<sst xmlns="http://schemas.openxmlformats.org/spreadsheetml/2006/main" count="2221" uniqueCount="1646">
  <si>
    <t>Scale size</t>
  </si>
  <si>
    <t>Chord</t>
  </si>
  <si>
    <t>[mm]</t>
  </si>
  <si>
    <t>Semispan</t>
  </si>
  <si>
    <t>Centreline chord</t>
  </si>
  <si>
    <t>Wing tip chord</t>
  </si>
  <si>
    <t>Thickness root</t>
  </si>
  <si>
    <t>%</t>
  </si>
  <si>
    <t>Thickness tip</t>
  </si>
  <si>
    <t>L1</t>
  </si>
  <si>
    <t>L2</t>
  </si>
  <si>
    <t>Area</t>
  </si>
  <si>
    <t>[mm^2]</t>
  </si>
  <si>
    <t>[m^2]</t>
  </si>
  <si>
    <t>New scale mass:</t>
  </si>
  <si>
    <t>[kg]</t>
  </si>
  <si>
    <t>From report:</t>
  </si>
  <si>
    <t>Scale CG:</t>
  </si>
  <si>
    <t>[mm] aft of leading edge nose</t>
  </si>
  <si>
    <t>Span</t>
  </si>
  <si>
    <t>[ft]</t>
  </si>
  <si>
    <t>[m]</t>
  </si>
  <si>
    <t xml:space="preserve">Leading edge sweep </t>
  </si>
  <si>
    <t>[deg]</t>
  </si>
  <si>
    <t>Wing area</t>
  </si>
  <si>
    <t>[ft^2]</t>
  </si>
  <si>
    <t>[in]</t>
  </si>
  <si>
    <t>Dihedral angle</t>
  </si>
  <si>
    <t>[°]</t>
  </si>
  <si>
    <t>Wing twist</t>
  </si>
  <si>
    <t>Station</t>
  </si>
  <si>
    <t>Degrees</t>
  </si>
  <si>
    <t>Radians</t>
  </si>
  <si>
    <t>Theta</t>
  </si>
  <si>
    <t>Airfoil Section Centreline</t>
  </si>
  <si>
    <t>Airfoil Section Tip</t>
  </si>
  <si>
    <t>Rotated airfoil about trailing edge</t>
  </si>
  <si>
    <t>x</t>
  </si>
  <si>
    <t>y</t>
  </si>
  <si>
    <t>Twist [°]</t>
  </si>
  <si>
    <t>Roll inertia</t>
  </si>
  <si>
    <t>[slug.ft^2]</t>
  </si>
  <si>
    <t>Pitch inertia</t>
  </si>
  <si>
    <t>Yaw inertia</t>
  </si>
  <si>
    <t>x-z cross product of inertia</t>
  </si>
  <si>
    <t>Now scale mass and CG according to area of wing</t>
  </si>
  <si>
    <t>CG</t>
  </si>
  <si>
    <t>[MAC]</t>
  </si>
  <si>
    <t>or</t>
  </si>
  <si>
    <t>[inches aft of nose]</t>
  </si>
  <si>
    <t>Mass</t>
  </si>
  <si>
    <t>[lb]</t>
  </si>
  <si>
    <t>albion.h.bowers@nasa.gov</t>
  </si>
  <si>
    <t>Downwash equation:</t>
  </si>
  <si>
    <t>DW = 3/2(x^2 – 0.5)</t>
  </si>
  <si>
    <t>x is nondimensional span between 0 and 1</t>
  </si>
  <si>
    <t>Therefore the zero downwash span location is:</t>
  </si>
  <si>
    <t>X = sqrt(0.5)</t>
  </si>
  <si>
    <t xml:space="preserve">For the </t>
  </si>
  <si>
    <t>[m] full span this means a semispan of:</t>
  </si>
  <si>
    <t>[m] spanwise</t>
  </si>
  <si>
    <t>Video:</t>
  </si>
  <si>
    <t>20180727_095517.mp4</t>
  </si>
  <si>
    <t>Flight start</t>
  </si>
  <si>
    <t>seconds</t>
  </si>
  <si>
    <t>Mass:</t>
  </si>
  <si>
    <t>Flight end</t>
  </si>
  <si>
    <t>Duration</t>
  </si>
  <si>
    <t>Distance:</t>
  </si>
  <si>
    <t>Height</t>
  </si>
  <si>
    <t>Speed horizontal:</t>
  </si>
  <si>
    <t>[m/s]</t>
  </si>
  <si>
    <t>Sink speed</t>
  </si>
  <si>
    <t>Resultant</t>
  </si>
  <si>
    <t>Glide angle</t>
  </si>
  <si>
    <t>[degrees]</t>
  </si>
  <si>
    <t>[rad]</t>
  </si>
  <si>
    <t>mg</t>
  </si>
  <si>
    <t>[N]</t>
  </si>
  <si>
    <t>L</t>
  </si>
  <si>
    <t>A</t>
  </si>
  <si>
    <t>0.5rhoV^2</t>
  </si>
  <si>
    <t>[kg.m^-1.s^-2]</t>
  </si>
  <si>
    <t>CL</t>
  </si>
  <si>
    <t>CL0</t>
  </si>
  <si>
    <t>Clalpha</t>
  </si>
  <si>
    <t>[/rad]</t>
  </si>
  <si>
    <t>alpha</t>
  </si>
  <si>
    <t>[mm] FWD of trailing edge</t>
  </si>
  <si>
    <t>Neutral point</t>
  </si>
  <si>
    <t>Midspan chord</t>
  </si>
  <si>
    <t>Taper ratio</t>
  </si>
  <si>
    <t>MAC</t>
  </si>
  <si>
    <t>Static margin</t>
  </si>
  <si>
    <t>Aerodynamic moment</t>
  </si>
  <si>
    <t>[N.mm]</t>
  </si>
  <si>
    <t xml:space="preserve">Cm </t>
  </si>
  <si>
    <t>at neutral point</t>
  </si>
  <si>
    <t>dCm/da</t>
  </si>
  <si>
    <t>SM = dCM/da / dCL/da</t>
  </si>
  <si>
    <t>CM0</t>
  </si>
  <si>
    <t>Increase mass at CG and recalculate trim angle</t>
  </si>
  <si>
    <t>Then recalculate the Lift and drag, giving a new L/D</t>
  </si>
  <si>
    <t>Then do this for different masses</t>
  </si>
  <si>
    <t>Then do this for different static margins at the masses</t>
  </si>
  <si>
    <t>Notes:</t>
  </si>
  <si>
    <t>Streamers did not show vortexes.</t>
  </si>
  <si>
    <t>Possibly the downwash is so small that the drag from the streamers are too large.  Then the streamers are straight and do not show vortices.</t>
  </si>
  <si>
    <t>Aeroelasticity:  Potentially there is a vibration node at 0.7 x semispan.  Possibly due to the downwash reversing there.  Leads to aeroelasticity.  Must plot the shear force and moment diagram for wing to check.</t>
  </si>
  <si>
    <t>[ft/s]</t>
  </si>
  <si>
    <t>[kph]</t>
  </si>
  <si>
    <t>D</t>
  </si>
  <si>
    <t>L/D</t>
  </si>
  <si>
    <t xml:space="preserve">Wing area </t>
  </si>
  <si>
    <t>CL^2/(pi*A)</t>
  </si>
  <si>
    <t>CD</t>
  </si>
  <si>
    <t>Calculate CD0.  You have drag.  Drag = CD0 + CL^2/(pi * A*e)</t>
  </si>
  <si>
    <t>Oswald efficiency</t>
  </si>
  <si>
    <t>CD0</t>
  </si>
  <si>
    <t>New mass</t>
  </si>
  <si>
    <t>New wing area</t>
  </si>
  <si>
    <t>New span</t>
  </si>
  <si>
    <t>Sweep</t>
  </si>
  <si>
    <t>taper ratio</t>
  </si>
  <si>
    <t>Root chord</t>
  </si>
  <si>
    <t>Tip chord</t>
  </si>
  <si>
    <t>Forward speed</t>
  </si>
  <si>
    <t>VH [m/s]</t>
  </si>
  <si>
    <t>dynamic pressure</t>
  </si>
  <si>
    <t>[Pa]</t>
  </si>
  <si>
    <t>rho</t>
  </si>
  <si>
    <t>[kg/m^3]</t>
  </si>
  <si>
    <t>0.5rhoV^2A</t>
  </si>
  <si>
    <t>Cm = CM0 + dCM/da * alpha</t>
  </si>
  <si>
    <t>[mm] forward of trailing edge</t>
  </si>
  <si>
    <t>Assume neutral point and CG scale (same % as MAC):</t>
  </si>
  <si>
    <t>Mass moment [N.mm]</t>
  </si>
  <si>
    <t>[N.m]</t>
  </si>
  <si>
    <t>Trim alpha [rad]</t>
  </si>
  <si>
    <t>Trim alpha [deg]</t>
  </si>
  <si>
    <t>Lift CL</t>
  </si>
  <si>
    <t>Drag CD</t>
  </si>
  <si>
    <t>Aspect ratio</t>
  </si>
  <si>
    <t>[]</t>
  </si>
  <si>
    <t>Assume that it is very low</t>
  </si>
  <si>
    <t>Sink speed [m/s]</t>
  </si>
  <si>
    <t>Must make higher for longer span</t>
  </si>
  <si>
    <t>Must convert to the Prandtl efficiency</t>
  </si>
  <si>
    <t>Get motor angle of attack relative to the root chord</t>
  </si>
  <si>
    <t>Thrust, mass, drag, lift balance.</t>
  </si>
  <si>
    <t>Thrust curve propeller:</t>
  </si>
  <si>
    <t>https://www.apcprop.com/technical-information/performance-data/</t>
  </si>
  <si>
    <t xml:space="preserve">                                                                                                              </t>
  </si>
  <si>
    <t xml:space="preserve">         ====== PERFORMANCE DATA (versus advance ratio and MPH) ======                                        </t>
  </si>
  <si>
    <t xml:space="preserve">         DEFINITIONS:                                                                                         </t>
  </si>
  <si>
    <t xml:space="preserve">         J=V/nD (advance ratio)                                                                               </t>
  </si>
  <si>
    <t xml:space="preserve">         Ct=T/(rho * n**2 * D**4) (thrust coef.)                                                              </t>
  </si>
  <si>
    <t xml:space="preserve">         Cp=P/(rho * n**3 * D**5) (power coef.)                                                               </t>
  </si>
  <si>
    <t xml:space="preserve">         Pe=Ct*J/Cp (efficiency)                                                                              </t>
  </si>
  <si>
    <t xml:space="preserve">         V  (model speed in MPH)                                                                              </t>
  </si>
  <si>
    <t xml:space="preserve">         PROP RPM =       1000                                                                                </t>
  </si>
  <si>
    <t xml:space="preserve">         V          J           Pe         Ct          Cp          PWR         Torque      Thrust             </t>
  </si>
  <si>
    <t xml:space="preserve">       (mph)     (Adv Ratio)                                       (Hp)        (In-Lbf)     (Lbf)             </t>
  </si>
  <si>
    <t xml:space="preserve">         PROP RPM =       2000                                                                                </t>
  </si>
  <si>
    <t xml:space="preserve">         PROP RPM =       3000                                                                                </t>
  </si>
  <si>
    <t xml:space="preserve">         PROP RPM =       4000                                                                                </t>
  </si>
  <si>
    <t xml:space="preserve">         PROP RPM =       5000                                                                                </t>
  </si>
  <si>
    <t xml:space="preserve">         PROP RPM =       6000                                                                                </t>
  </si>
  <si>
    <t xml:space="preserve">         PROP RPM =       7000                                                                                </t>
  </si>
  <si>
    <t xml:space="preserve">         PROP RPM =       9000                                                                                </t>
  </si>
  <si>
    <t xml:space="preserve">         PROP RPM =      10000                                                                                </t>
  </si>
  <si>
    <t>Propeller</t>
  </si>
  <si>
    <t xml:space="preserve">         9x9                      (9x9.dat)                                    12/25/14                       </t>
  </si>
  <si>
    <t xml:space="preserve">         0.0        0.00      0.0000      0.1162      0.0698       0.000       0.021       0.024              </t>
  </si>
  <si>
    <t xml:space="preserve">         0.4        0.04      0.0708      0.1163      0.0714       0.000       0.021       0.024              </t>
  </si>
  <si>
    <t xml:space="preserve">         0.7        0.09      0.1385      0.1165      0.0730       0.000       0.022       0.024              </t>
  </si>
  <si>
    <t xml:space="preserve">         1.1        0.13      0.2032      0.1166      0.0747       0.000       0.022       0.024              </t>
  </si>
  <si>
    <t xml:space="preserve">         1.5        0.17      0.2646      0.1167      0.0766       0.000       0.023       0.024              </t>
  </si>
  <si>
    <t xml:space="preserve">         1.9        0.22      0.3228      0.1167      0.0785       0.000       0.024       0.024              </t>
  </si>
  <si>
    <t xml:space="preserve">         2.2        0.26      0.3778      0.1167      0.0805       0.000       0.024       0.024              </t>
  </si>
  <si>
    <t xml:space="preserve">         2.6        0.30      0.4295      0.1167      0.0826       0.000       0.025       0.024              </t>
  </si>
  <si>
    <t xml:space="preserve">         3.0        0.35      0.4780      0.1165      0.0847       0.000       0.025       0.024              </t>
  </si>
  <si>
    <t xml:space="preserve">         3.3        0.39      0.5235      0.1163      0.0868       0.000       0.026       0.024              </t>
  </si>
  <si>
    <t xml:space="preserve">         3.7        0.43      0.5658      0.1159      0.0889       0.000       0.027       0.024              </t>
  </si>
  <si>
    <t xml:space="preserve">         4.1        0.48      0.6051      0.1153      0.0910       0.000       0.027       0.024              </t>
  </si>
  <si>
    <t xml:space="preserve">         4.4        0.52      0.6414      0.1144      0.0930       0.000       0.028       0.024              </t>
  </si>
  <si>
    <t xml:space="preserve">         4.8        0.56      0.6748      0.1133      0.0948       0.000       0.028       0.024              </t>
  </si>
  <si>
    <t xml:space="preserve">         5.2        0.61      0.7057      0.1116      0.0961       0.000       0.029       0.023              </t>
  </si>
  <si>
    <t xml:space="preserve">         5.6        0.65      0.7339      0.1090      0.0967       0.000       0.029       0.023              </t>
  </si>
  <si>
    <t xml:space="preserve">         5.9        0.69      0.7594      0.1052      0.0962       0.000       0.029       0.022              </t>
  </si>
  <si>
    <t xml:space="preserve">         6.3        0.74      0.7822      0.0996      0.0940       0.000       0.028       0.021              </t>
  </si>
  <si>
    <t xml:space="preserve">         6.7        0.78      0.8020      0.0920      0.0897       0.000       0.027       0.019              </t>
  </si>
  <si>
    <t xml:space="preserve">         7.0        0.83      0.8179      0.0843      0.0851       0.000       0.025       0.018              </t>
  </si>
  <si>
    <t xml:space="preserve">         7.4        0.87      0.8304      0.0765      0.0801       0.000       0.024       0.016              </t>
  </si>
  <si>
    <t xml:space="preserve">         7.8        0.91      0.8395      0.0687      0.0746       0.000       0.022       0.014              </t>
  </si>
  <si>
    <t xml:space="preserve">         8.1        0.96      0.8457      0.0606      0.0685       0.000       0.021       0.013              </t>
  </si>
  <si>
    <t xml:space="preserve">         8.5        1.00      0.8490      0.0524      0.0617       0.000       0.018       0.011              </t>
  </si>
  <si>
    <t xml:space="preserve">         8.9        1.04      0.8487      0.0441      0.0541       0.000       0.016       0.009              </t>
  </si>
  <si>
    <t xml:space="preserve">         9.3        1.09      0.8395      0.0356      0.0460       0.000       0.014       0.007              </t>
  </si>
  <si>
    <t xml:space="preserve">         9.6        1.13      0.8114      0.0270      0.0375       0.000       0.011       0.006              </t>
  </si>
  <si>
    <t xml:space="preserve">        10.0        1.17      0.7407      0.0181      0.0287       0.000       0.009       0.004              </t>
  </si>
  <si>
    <t xml:space="preserve">        10.4        1.22      0.5555      0.0092      0.0201       0.000       0.006       0.002              </t>
  </si>
  <si>
    <t xml:space="preserve">        10.7        1.26     -0.0003      0.0000      0.0117       0.000       0.003       0.000              </t>
  </si>
  <si>
    <t xml:space="preserve">         0.0        0.00      0.0000      0.1162      0.0699       0.003       0.084       0.097              </t>
  </si>
  <si>
    <t xml:space="preserve">         0.7        0.04      0.0707      0.1163      0.0714       0.003       0.086       0.097              </t>
  </si>
  <si>
    <t xml:space="preserve">         1.5        0.09      0.1384      0.1165      0.0731       0.003       0.087       0.097              </t>
  </si>
  <si>
    <t xml:space="preserve">         2.2        0.13      0.2030      0.1166      0.0748       0.003       0.090       0.097              </t>
  </si>
  <si>
    <t xml:space="preserve">         3.0        0.17      0.2644      0.1167      0.0766       0.003       0.092       0.098              </t>
  </si>
  <si>
    <t xml:space="preserve">         3.7        0.22      0.3225      0.1167      0.0786       0.003       0.094       0.098              </t>
  </si>
  <si>
    <t xml:space="preserve">         4.4        0.26      0.3775      0.1168      0.0806       0.003       0.096       0.098              </t>
  </si>
  <si>
    <t xml:space="preserve">         5.2        0.30      0.4292      0.1167      0.0826       0.003       0.099       0.098              </t>
  </si>
  <si>
    <t xml:space="preserve">         5.9        0.35      0.4777      0.1165      0.0847       0.003       0.101       0.097              </t>
  </si>
  <si>
    <t xml:space="preserve">         6.7        0.39      0.5231      0.1163      0.0868       0.003       0.104       0.097              </t>
  </si>
  <si>
    <t xml:space="preserve">         7.4        0.43      0.5654      0.1159      0.0890       0.003       0.107       0.097              </t>
  </si>
  <si>
    <t xml:space="preserve">         8.1        0.48      0.6047      0.1153      0.0911       0.003       0.109       0.096              </t>
  </si>
  <si>
    <t xml:space="preserve">         8.9        0.52      0.6410      0.1145      0.0930       0.004       0.111       0.096              </t>
  </si>
  <si>
    <t xml:space="preserve">         9.6        0.56      0.6745      0.1133      0.0948       0.004       0.114       0.095              </t>
  </si>
  <si>
    <t xml:space="preserve">        10.4        0.61      0.7054      0.1116      0.0962       0.004       0.115       0.093              </t>
  </si>
  <si>
    <t xml:space="preserve">        11.1        0.65      0.7336      0.1091      0.0968       0.004       0.116       0.091              </t>
  </si>
  <si>
    <t xml:space="preserve">        11.8        0.69      0.7591      0.1053      0.0963       0.004       0.115       0.088              </t>
  </si>
  <si>
    <t xml:space="preserve">        12.6        0.74      0.7819      0.0997      0.0941       0.004       0.113       0.083              </t>
  </si>
  <si>
    <t xml:space="preserve">        13.3        0.78      0.8018      0.0921      0.0898       0.003       0.108       0.077              </t>
  </si>
  <si>
    <t xml:space="preserve">        14.1        0.82      0.8177      0.0845      0.0852       0.003       0.102       0.071              </t>
  </si>
  <si>
    <t xml:space="preserve">        14.8        0.87      0.8303      0.0767      0.0802       0.003       0.096       0.064              </t>
  </si>
  <si>
    <t xml:space="preserve">        15.5        0.91      0.8394      0.0688      0.0747       0.003       0.089       0.058              </t>
  </si>
  <si>
    <t xml:space="preserve">        16.3        0.95      0.8457      0.0608      0.0686       0.003       0.082       0.051              </t>
  </si>
  <si>
    <t xml:space="preserve">        17.0        1.00      0.8490      0.0526      0.0618       0.002       0.074       0.044              </t>
  </si>
  <si>
    <t xml:space="preserve">        17.8        1.04      0.8488      0.0442      0.0543       0.002       0.065       0.037              </t>
  </si>
  <si>
    <t xml:space="preserve">        18.5        1.09      0.8397      0.0357      0.0461       0.002       0.055       0.030              </t>
  </si>
  <si>
    <t xml:space="preserve">        19.2        1.13      0.8118      0.0271      0.0376       0.001       0.045       0.023              </t>
  </si>
  <si>
    <t xml:space="preserve">        20.0        1.17      0.7414      0.0182      0.0288       0.001       0.034       0.015              </t>
  </si>
  <si>
    <t xml:space="preserve">        20.7        1.22      0.5566      0.0092      0.0201       0.001       0.024       0.008              </t>
  </si>
  <si>
    <t xml:space="preserve">        21.5        1.26      0.0011      0.0000      0.0117       0.000       0.014       0.000              </t>
  </si>
  <si>
    <t xml:space="preserve">         0.0        0.00      0.0000      0.1163      0.0699       0.009       0.188       0.219              </t>
  </si>
  <si>
    <t xml:space="preserve">         1.1        0.04      0.0708      0.1164      0.0714       0.009       0.192       0.219              </t>
  </si>
  <si>
    <t xml:space="preserve">         2.2        0.09      0.1386      0.1165      0.0730       0.009       0.197       0.219              </t>
  </si>
  <si>
    <t xml:space="preserve">         3.3        0.13      0.2032      0.1167      0.0748       0.010       0.202       0.219              </t>
  </si>
  <si>
    <t xml:space="preserve">         4.4        0.17      0.2646      0.1167      0.0766       0.010       0.207       0.220              </t>
  </si>
  <si>
    <t xml:space="preserve">         5.6        0.22      0.3229      0.1168      0.0786       0.010       0.212       0.220              </t>
  </si>
  <si>
    <t xml:space="preserve">         6.7        0.26      0.3779      0.1168      0.0806       0.010       0.217       0.220              </t>
  </si>
  <si>
    <t xml:space="preserve">         7.8        0.30      0.4296      0.1168      0.0826       0.011       0.223       0.220              </t>
  </si>
  <si>
    <t xml:space="preserve">         8.9        0.35      0.4782      0.1166      0.0847       0.011       0.228       0.219              </t>
  </si>
  <si>
    <t xml:space="preserve">        10.0        0.39      0.5235      0.1164      0.0869       0.011       0.234       0.219              </t>
  </si>
  <si>
    <t xml:space="preserve">        11.1        0.43      0.5659      0.1160      0.0890       0.011       0.240       0.218              </t>
  </si>
  <si>
    <t xml:space="preserve">        12.2        0.48      0.6051      0.1154      0.0911       0.012       0.245       0.217              </t>
  </si>
  <si>
    <t xml:space="preserve">        13.3        0.52      0.6415      0.1146      0.0931       0.012       0.251       0.216              </t>
  </si>
  <si>
    <t xml:space="preserve">        14.4        0.56      0.6749      0.1134      0.0949       0.012       0.256       0.213              </t>
  </si>
  <si>
    <t xml:space="preserve">        15.5        0.61      0.7058      0.1117      0.0962       0.012       0.259       0.210              </t>
  </si>
  <si>
    <t xml:space="preserve">        16.7        0.65      0.7340      0.1091      0.0969       0.012       0.261       0.205              </t>
  </si>
  <si>
    <t xml:space="preserve">        17.8        0.69      0.7595      0.1053      0.0964       0.012       0.260       0.198              </t>
  </si>
  <si>
    <t xml:space="preserve">        18.9        0.74      0.7822      0.0998      0.0942       0.012       0.254       0.188              </t>
  </si>
  <si>
    <t xml:space="preserve">        20.0        0.78      0.8020      0.0922      0.0899       0.012       0.242       0.173              </t>
  </si>
  <si>
    <t xml:space="preserve">        21.1        0.83      0.8180      0.0845      0.0853       0.011       0.230       0.159              </t>
  </si>
  <si>
    <t xml:space="preserve">        22.2        0.87      0.8305      0.0767      0.0803       0.010       0.216       0.144              </t>
  </si>
  <si>
    <t xml:space="preserve">        23.3        0.91      0.8396      0.0688      0.0748       0.010       0.202       0.130              </t>
  </si>
  <si>
    <t xml:space="preserve">        24.4        0.96      0.8459      0.0608      0.0687       0.009       0.185       0.114              </t>
  </si>
  <si>
    <t xml:space="preserve">        25.5        1.00      0.8491      0.0526      0.0618       0.008       0.167       0.099              </t>
  </si>
  <si>
    <t xml:space="preserve">        26.7        1.04      0.8484      0.0441      0.0542       0.007       0.146       0.083              </t>
  </si>
  <si>
    <t xml:space="preserve">        27.8        1.09      0.8387      0.0356      0.0460       0.006       0.124       0.067              </t>
  </si>
  <si>
    <t xml:space="preserve">        28.9        1.13      0.8094      0.0268      0.0374       0.005       0.101       0.050              </t>
  </si>
  <si>
    <t xml:space="preserve">        30.0        1.17      0.7358      0.0179      0.0285       0.004       0.077       0.034              </t>
  </si>
  <si>
    <t xml:space="preserve">        31.1        1.22      0.5490      0.0090      0.0199       0.003       0.054       0.017              </t>
  </si>
  <si>
    <t xml:space="preserve">        32.2        1.26     -0.0004      0.0000      0.0115       0.001       0.031       0.000              </t>
  </si>
  <si>
    <t xml:space="preserve">         0.0        0.00      0.0000      0.1163      0.0700       0.021       0.335       0.389              </t>
  </si>
  <si>
    <t xml:space="preserve">         1.5        0.04      0.0707      0.1164      0.0715       0.022       0.343       0.389              </t>
  </si>
  <si>
    <t xml:space="preserve">         3.0        0.09      0.1383      0.1165      0.0732       0.022       0.350       0.390              </t>
  </si>
  <si>
    <t xml:space="preserve">         4.4        0.13      0.2029      0.1167      0.0749       0.023       0.359       0.390              </t>
  </si>
  <si>
    <t xml:space="preserve">         5.9        0.17      0.2643      0.1168      0.0767       0.023       0.368       0.390              </t>
  </si>
  <si>
    <t xml:space="preserve">         7.4        0.22      0.3224      0.1168      0.0787       0.024       0.377       0.391              </t>
  </si>
  <si>
    <t xml:space="preserve">         8.9        0.26      0.3774      0.1169      0.0807       0.025       0.386       0.391              </t>
  </si>
  <si>
    <t xml:space="preserve">        10.4        0.30      0.4291      0.1168      0.0827       0.025       0.396       0.391              </t>
  </si>
  <si>
    <t xml:space="preserve">        11.8        0.35      0.4776      0.1167      0.0848       0.026       0.406       0.390              </t>
  </si>
  <si>
    <t xml:space="preserve">        13.3        0.39      0.5230      0.1164      0.0870       0.026       0.417       0.389              </t>
  </si>
  <si>
    <t xml:space="preserve">        14.8        0.43      0.5653      0.1160      0.0891       0.027       0.427       0.388              </t>
  </si>
  <si>
    <t xml:space="preserve">        16.3        0.48      0.6046      0.1155      0.0912       0.028       0.437       0.386              </t>
  </si>
  <si>
    <t xml:space="preserve">        17.8        0.52      0.6410      0.1146      0.0932       0.028       0.446       0.383              </t>
  </si>
  <si>
    <t xml:space="preserve">        19.2        0.56      0.6745      0.1135      0.0950       0.029       0.455       0.380              </t>
  </si>
  <si>
    <t xml:space="preserve">        20.7        0.61      0.7053      0.1118      0.0964       0.029       0.462       0.374              </t>
  </si>
  <si>
    <t xml:space="preserve">        22.2        0.65      0.7335      0.1093      0.0970       0.029       0.465       0.365              </t>
  </si>
  <si>
    <t xml:space="preserve">        23.7        0.69      0.7591      0.1055      0.0966       0.029       0.462       0.353              </t>
  </si>
  <si>
    <t xml:space="preserve">        25.2        0.74      0.7819      0.1000      0.0944       0.029       0.452       0.334              </t>
  </si>
  <si>
    <t xml:space="preserve">        26.6        0.78      0.8018      0.0924      0.0901       0.027       0.431       0.309              </t>
  </si>
  <si>
    <t xml:space="preserve">        28.1        0.82      0.8178      0.0847      0.0855       0.026       0.409       0.283              </t>
  </si>
  <si>
    <t xml:space="preserve">        29.6        0.87      0.8304      0.0770      0.0805       0.024       0.385       0.257              </t>
  </si>
  <si>
    <t xml:space="preserve">        31.1        0.91      0.8396      0.0691      0.0750       0.023       0.359       0.231              </t>
  </si>
  <si>
    <t xml:space="preserve">        32.6        0.96      0.8459      0.0610      0.0689       0.021       0.330       0.204              </t>
  </si>
  <si>
    <t xml:space="preserve">        34.0        1.00      0.8491      0.0528      0.0620       0.019       0.297       0.176              </t>
  </si>
  <si>
    <t xml:space="preserve">        35.5        1.04      0.8485      0.0443      0.0545       0.017       0.261       0.148              </t>
  </si>
  <si>
    <t xml:space="preserve">        37.0        1.09      0.8390      0.0357      0.0462       0.014       0.221       0.120              </t>
  </si>
  <si>
    <t xml:space="preserve">        38.5        1.13      0.8101      0.0270      0.0376       0.011       0.180       0.090              </t>
  </si>
  <si>
    <t xml:space="preserve">        40.0        1.17      0.7372      0.0180      0.0287       0.009       0.137       0.060              </t>
  </si>
  <si>
    <t xml:space="preserve">        41.4        1.22      0.5512      0.0090      0.0199       0.006       0.096       0.030              </t>
  </si>
  <si>
    <t xml:space="preserve">        42.9        1.26     -0.0010      0.0000      0.0115       0.004       0.055       0.000              </t>
  </si>
  <si>
    <t xml:space="preserve">         0.0        0.00      0.0000      0.1163      0.0701       0.042       0.525       0.608              </t>
  </si>
  <si>
    <t xml:space="preserve">         1.8        0.04      0.0705      0.1164      0.0717       0.043       0.536       0.608              </t>
  </si>
  <si>
    <t xml:space="preserve">         3.7        0.09      0.1381      0.1166      0.0733       0.044       0.549       0.609              </t>
  </si>
  <si>
    <t xml:space="preserve">         5.5        0.13      0.2025      0.1167      0.0750       0.045       0.562       0.610              </t>
  </si>
  <si>
    <t xml:space="preserve">         7.4        0.17      0.2638      0.1168      0.0769       0.046       0.575       0.610              </t>
  </si>
  <si>
    <t xml:space="preserve">         9.2        0.22      0.3220      0.1169      0.0788       0.047       0.590       0.611              </t>
  </si>
  <si>
    <t xml:space="preserve">        11.1        0.26      0.3768      0.1169      0.0808       0.048       0.605       0.611              </t>
  </si>
  <si>
    <t xml:space="preserve">        12.9        0.30      0.4285      0.1169      0.0829       0.049       0.620       0.611              </t>
  </si>
  <si>
    <t xml:space="preserve">        14.8        0.35      0.4771      0.1167      0.0850       0.050       0.636       0.610              </t>
  </si>
  <si>
    <t xml:space="preserve">        16.6        0.39      0.5224      0.1165      0.0871       0.052       0.652       0.609              </t>
  </si>
  <si>
    <t xml:space="preserve">        18.5        0.43      0.5647      0.1161      0.0892       0.053       0.668       0.607              </t>
  </si>
  <si>
    <t xml:space="preserve">        20.3        0.48      0.6040      0.1155      0.0913       0.054       0.684       0.604              </t>
  </si>
  <si>
    <t xml:space="preserve">        22.2        0.52      0.6404      0.1147      0.0933       0.055       0.698       0.600              </t>
  </si>
  <si>
    <t xml:space="preserve">        24.0        0.56      0.6740      0.1136      0.0951       0.056       0.712       0.594              </t>
  </si>
  <si>
    <t xml:space="preserve">        25.9        0.61      0.7048      0.1120      0.0965       0.057       0.723       0.585              </t>
  </si>
  <si>
    <t xml:space="preserve">        27.7        0.65      0.7331      0.1095      0.0972       0.058       0.728       0.572              </t>
  </si>
  <si>
    <t xml:space="preserve">        29.6        0.69      0.7587      0.1057      0.0968       0.057       0.725       0.553              </t>
  </si>
  <si>
    <t xml:space="preserve">        31.4        0.74      0.7816      0.1003      0.0947       0.056       0.709       0.524              </t>
  </si>
  <si>
    <t xml:space="preserve">        33.3        0.78      0.8016      0.0927      0.0904       0.054       0.676       0.484              </t>
  </si>
  <si>
    <t xml:space="preserve">        35.1        0.82      0.8176      0.0850      0.0857       0.051       0.642       0.444              </t>
  </si>
  <si>
    <t xml:space="preserve">        37.0        0.87      0.8303      0.0772      0.0807       0.048       0.604       0.403              </t>
  </si>
  <si>
    <t xml:space="preserve">        38.8        0.91      0.8396      0.0693      0.0752       0.045       0.563       0.362              </t>
  </si>
  <si>
    <t xml:space="preserve">        40.7        0.95      0.8459      0.0612      0.0691       0.041       0.517       0.320              </t>
  </si>
  <si>
    <t xml:space="preserve">        42.5        1.00      0.8492      0.0529      0.0622       0.037       0.466       0.277              </t>
  </si>
  <si>
    <t xml:space="preserve">        44.4        1.04      0.8486      0.0445      0.0546       0.032       0.409       0.232              </t>
  </si>
  <si>
    <t xml:space="preserve">        46.2        1.09      0.8391      0.0359      0.0464       0.028       0.347       0.187              </t>
  </si>
  <si>
    <t xml:space="preserve">        48.1        1.13      0.8103      0.0271      0.0377       0.022       0.282       0.141              </t>
  </si>
  <si>
    <t xml:space="preserve">        49.9        1.17      0.7377      0.0181      0.0288       0.017       0.215       0.095              </t>
  </si>
  <si>
    <t xml:space="preserve">        51.8        1.22      0.5523      0.0091      0.0200       0.012       0.150       0.048              </t>
  </si>
  <si>
    <t xml:space="preserve">        53.6        1.26     -0.0001      0.0000      0.0115       0.007       0.086       0.000              </t>
  </si>
  <si>
    <t xml:space="preserve">         0.0        0.00      0.0000      0.1162      0.0696       0.071       0.750       0.875              </t>
  </si>
  <si>
    <t xml:space="preserve">         2.2        0.04      0.0710      0.1164      0.0712       0.073       0.767       0.876              </t>
  </si>
  <si>
    <t xml:space="preserve">         4.4        0.09      0.1389      0.1165      0.0728       0.075       0.785       0.877              </t>
  </si>
  <si>
    <t xml:space="preserve">         6.7        0.13      0.2037      0.1167      0.0746       0.077       0.804       0.878              </t>
  </si>
  <si>
    <t xml:space="preserve">         8.9        0.17      0.2652      0.1168      0.0764       0.078       0.824       0.879              </t>
  </si>
  <si>
    <t xml:space="preserve">        11.1        0.22      0.3235      0.1168      0.0784       0.080       0.844       0.879              </t>
  </si>
  <si>
    <t xml:space="preserve">        13.3        0.26      0.3787      0.1169      0.0804       0.082       0.866       0.879              </t>
  </si>
  <si>
    <t xml:space="preserve">        15.5        0.30      0.4305      0.1168      0.0824       0.085       0.888       0.879              </t>
  </si>
  <si>
    <t xml:space="preserve">        17.8        0.35      0.4792      0.1167      0.0845       0.087       0.911       0.878              </t>
  </si>
  <si>
    <t xml:space="preserve">        20.0        0.39      0.5246      0.1165      0.0867       0.089       0.934       0.876              </t>
  </si>
  <si>
    <t xml:space="preserve">        22.2        0.43      0.5669      0.1161      0.0889       0.091       0.958       0.874              </t>
  </si>
  <si>
    <t xml:space="preserve">        24.4        0.48      0.6062      0.1156      0.0910       0.093       0.981       0.869              </t>
  </si>
  <si>
    <t xml:space="preserve">        26.6        0.52      0.6425      0.1148      0.0930       0.095       1.002       0.864              </t>
  </si>
  <si>
    <t xml:space="preserve">        28.8        0.56      0.6760      0.1137      0.0949       0.097       1.022       0.855              </t>
  </si>
  <si>
    <t xml:space="preserve">        31.1        0.61      0.7067      0.1121      0.0964       0.099       1.038       0.843              </t>
  </si>
  <si>
    <t xml:space="preserve">        33.3        0.65      0.7348      0.1096      0.0971       0.100       1.047       0.825              </t>
  </si>
  <si>
    <t xml:space="preserve">        35.5        0.69      0.7603      0.1060      0.0968       0.099       1.043       0.797              </t>
  </si>
  <si>
    <t xml:space="preserve">        37.7        0.74      0.7832      0.1006      0.0947       0.097       1.021       0.757              </t>
  </si>
  <si>
    <t xml:space="preserve">        39.9        0.78      0.8035      0.0930      0.0904       0.093       0.974       0.700              </t>
  </si>
  <si>
    <t xml:space="preserve">        42.2        0.82      0.8200      0.0853      0.0857       0.088       0.924       0.642              </t>
  </si>
  <si>
    <t xml:space="preserve">        44.4        0.87      0.8335      0.0774      0.0806       0.083       0.869       0.583              </t>
  </si>
  <si>
    <t xml:space="preserve">        46.6        0.91      0.8437      0.0695      0.0750       0.077       0.809       0.523              </t>
  </si>
  <si>
    <t xml:space="preserve">        48.8        0.95      0.8510      0.0614      0.0688       0.071       0.742       0.462              </t>
  </si>
  <si>
    <t xml:space="preserve">        51.0        1.00      0.8554      0.0531      0.0619       0.064       0.667       0.399              </t>
  </si>
  <si>
    <t xml:space="preserve">        53.3        1.04      0.8558      0.0446      0.0543       0.056       0.585       0.335              </t>
  </si>
  <si>
    <t xml:space="preserve">        55.5        1.08      0.8469      0.0359      0.0460       0.047       0.496       0.270              </t>
  </si>
  <si>
    <t xml:space="preserve">        57.7        1.13      0.8185      0.0271      0.0374       0.038       0.403       0.204              </t>
  </si>
  <si>
    <t xml:space="preserve">        59.9        1.17      0.7454      0.0182      0.0286       0.029       0.308       0.137              </t>
  </si>
  <si>
    <t xml:space="preserve">        62.1        1.22      0.5586      0.0091      0.0199       0.020       0.214       0.069              </t>
  </si>
  <si>
    <t xml:space="preserve">        64.4        1.26      0.0003      0.0000      0.0115       0.012       0.124       0.000              </t>
  </si>
  <si>
    <t xml:space="preserve">         0.0        0.00      0.0000      0.1159      0.0658       0.107       0.965       1.187              </t>
  </si>
  <si>
    <t xml:space="preserve">         2.6        0.04      0.0746      0.1161      0.0675       0.110       0.991       1.189              </t>
  </si>
  <si>
    <t xml:space="preserve">         5.2        0.09      0.1454      0.1162      0.0694       0.113       1.018       1.190              </t>
  </si>
  <si>
    <t xml:space="preserve">         7.8        0.13      0.2123      0.1163      0.0713       0.116       1.046       1.191              </t>
  </si>
  <si>
    <t xml:space="preserve">        10.4        0.17      0.2755      0.1164      0.0734       0.120       1.076       1.192              </t>
  </si>
  <si>
    <t xml:space="preserve">        12.9        0.22      0.3348      0.1165      0.0755       0.123       1.107       1.193              </t>
  </si>
  <si>
    <t xml:space="preserve">        15.5        0.26      0.3905      0.1165      0.0777       0.127       1.140       1.194              </t>
  </si>
  <si>
    <t xml:space="preserve">        18.1        0.30      0.4424      0.1165      0.0800       0.130       1.174       1.193              </t>
  </si>
  <si>
    <t xml:space="preserve">        20.7        0.35      0.4908      0.1164      0.0824       0.134       1.208       1.192              </t>
  </si>
  <si>
    <t xml:space="preserve">        23.3        0.39      0.5357      0.1162      0.0847       0.138       1.243       1.190              </t>
  </si>
  <si>
    <t xml:space="preserve">        25.9        0.43      0.5772      0.1159      0.0871       0.142       1.278       1.187              </t>
  </si>
  <si>
    <t xml:space="preserve">        28.5        0.48      0.6156      0.1154      0.0895       0.146       1.312       1.182              </t>
  </si>
  <si>
    <t xml:space="preserve">        31.1        0.52      0.6508      0.1146      0.0917       0.149       1.345       1.174              </t>
  </si>
  <si>
    <t xml:space="preserve">        33.7        0.56      0.6832      0.1136      0.0938       0.153       1.376       1.163              </t>
  </si>
  <si>
    <t xml:space="preserve">        36.2        0.61      0.7128      0.1121      0.0955       0.156       1.401       1.148              </t>
  </si>
  <si>
    <t xml:space="preserve">        38.8        0.65      0.7400      0.1097      0.0965       0.157       1.416       1.124              </t>
  </si>
  <si>
    <t xml:space="preserve">        41.4        0.69      0.7649      0.1061      0.0963       0.157       1.413       1.087              </t>
  </si>
  <si>
    <t xml:space="preserve">        44.0        0.74      0.7873      0.1008      0.0945       0.154       1.386       1.033              </t>
  </si>
  <si>
    <t xml:space="preserve">        46.6        0.78      0.8077      0.0933      0.0902       0.147       1.323       0.955              </t>
  </si>
  <si>
    <t xml:space="preserve">        49.2        0.82      0.8247      0.0855      0.0855       0.139       1.254       0.876              </t>
  </si>
  <si>
    <t xml:space="preserve">        51.8        0.87      0.8390      0.0776      0.0803       0.131       1.178       0.795              </t>
  </si>
  <si>
    <t xml:space="preserve">        54.4        0.91      0.8503      0.0696      0.0746       0.122       1.095       0.713              </t>
  </si>
  <si>
    <t xml:space="preserve">        57.0        0.95      0.8588      0.0615      0.0683       0.111       1.002       0.629              </t>
  </si>
  <si>
    <t xml:space="preserve">        59.5        1.00      0.8642      0.0531      0.0613       0.100       0.899       0.544              </t>
  </si>
  <si>
    <t xml:space="preserve">        62.1        1.04      0.8655      0.0446      0.0537       0.087       0.787       0.457              </t>
  </si>
  <si>
    <t xml:space="preserve">        64.7        1.08      0.8566      0.0359      0.0455       0.074       0.667       0.368              </t>
  </si>
  <si>
    <t xml:space="preserve">        67.3        1.13      0.8280      0.0271      0.0370       0.060       0.542       0.278              </t>
  </si>
  <si>
    <t xml:space="preserve">        69.9        1.17      0.7535      0.0182      0.0283       0.046       0.414       0.186              </t>
  </si>
  <si>
    <t xml:space="preserve">        72.5        1.22      0.5650      0.0092      0.0197       0.032       0.289       0.094              </t>
  </si>
  <si>
    <t xml:space="preserve">        75.1        1.26      0.0035      0.0000      0.0114       0.019       0.167       0.000              </t>
  </si>
  <si>
    <t xml:space="preserve">         0.0        0.00      0.0000      0.1154      0.0596       0.206       1.445       1.953              </t>
  </si>
  <si>
    <t xml:space="preserve">         3.3        0.04      0.0814      0.1155      0.0616       0.213       1.493       1.956              </t>
  </si>
  <si>
    <t xml:space="preserve">         6.7        0.09      0.1574      0.1156      0.0637       0.221       1.545       1.958              </t>
  </si>
  <si>
    <t xml:space="preserve">        10.0        0.13      0.2284      0.1158      0.0660       0.228       1.600       1.960              </t>
  </si>
  <si>
    <t xml:space="preserve">        13.3        0.17      0.2942      0.1159      0.0683       0.237       1.657       1.962              </t>
  </si>
  <si>
    <t xml:space="preserve">        16.6        0.22      0.3552      0.1160      0.0708       0.245       1.717       1.963              </t>
  </si>
  <si>
    <t xml:space="preserve">        20.0        0.26      0.4115      0.1160      0.0734       0.254       1.779       1.964              </t>
  </si>
  <si>
    <t xml:space="preserve">        23.3        0.30      0.4634      0.1160      0.0760       0.263       1.844       1.964              </t>
  </si>
  <si>
    <t xml:space="preserve">        26.6        0.35      0.5110      0.1160      0.0787       0.273       1.909       1.963              </t>
  </si>
  <si>
    <t xml:space="preserve">        29.9        0.39      0.5547      0.1158      0.0815       0.282       1.976       1.961              </t>
  </si>
  <si>
    <t xml:space="preserve">        33.3        0.43      0.5947      0.1155      0.0843       0.292       2.044       1.956              </t>
  </si>
  <si>
    <t xml:space="preserve">        36.6        0.48      0.6312      0.1151      0.0870       0.301       2.110       1.949              </t>
  </si>
  <si>
    <t xml:space="preserve">        39.9        0.52      0.6646      0.1145      0.0897       0.310       2.174       1.938              </t>
  </si>
  <si>
    <t xml:space="preserve">        43.3        0.56      0.6949      0.1136      0.0921       0.319       2.235       1.923              </t>
  </si>
  <si>
    <t xml:space="preserve">        46.6        0.61      0.7227      0.1122      0.0943       0.327       2.287       1.900              </t>
  </si>
  <si>
    <t xml:space="preserve">        49.9        0.65      0.7482      0.1101      0.0957       0.332       2.322       1.864              </t>
  </si>
  <si>
    <t xml:space="preserve">        53.2        0.69      0.7718      0.1067      0.0960       0.332       2.327       1.807              </t>
  </si>
  <si>
    <t xml:space="preserve">        56.6        0.74      0.7936      0.1016      0.0944       0.327       2.290       1.720              </t>
  </si>
  <si>
    <t xml:space="preserve">        59.9        0.78      0.8140      0.0941      0.0903       0.313       2.189       1.593              </t>
  </si>
  <si>
    <t xml:space="preserve">        63.2        0.82      0.8318      0.0863      0.0855       0.296       2.073       1.461              </t>
  </si>
  <si>
    <t xml:space="preserve">        66.5        0.87      0.8476      0.0783      0.0802       0.278       1.944       1.326              </t>
  </si>
  <si>
    <t xml:space="preserve">        69.9        0.91      0.8608      0.0702      0.0743       0.257       1.801       1.188              </t>
  </si>
  <si>
    <t xml:space="preserve">        73.2        0.95      0.8714      0.0619      0.0678       0.235       1.643       1.047              </t>
  </si>
  <si>
    <t xml:space="preserve">        76.5        1.00      0.8789      0.0534      0.0607       0.210       1.471       0.905              </t>
  </si>
  <si>
    <t xml:space="preserve">        79.8        1.04      0.8818      0.0449      0.0530       0.183       1.284       0.759              </t>
  </si>
  <si>
    <t xml:space="preserve">        83.2        1.08      0.8733      0.0362      0.0449       0.156       1.090       0.613              </t>
  </si>
  <si>
    <t xml:space="preserve">        86.5        1.13      0.8440      0.0273      0.0365       0.126       0.886       0.463              </t>
  </si>
  <si>
    <t xml:space="preserve">        89.8        1.17      0.7677      0.0183      0.0280       0.097       0.679       0.311              </t>
  </si>
  <si>
    <t xml:space="preserve">        93.2        1.21      0.5741      0.0092      0.0195       0.068       0.473       0.156              </t>
  </si>
  <si>
    <t xml:space="preserve">        96.5        1.26     -0.0013      0.0000      0.0113       0.039       0.274       0.000              </t>
  </si>
  <si>
    <t xml:space="preserve">         0.0        0.00      0.0000      0.1159      0.0653       0.310       1.954       2.422              </t>
  </si>
  <si>
    <t xml:space="preserve">         3.7        0.04      0.0750      0.1161      0.0670       0.318       2.007       2.425              </t>
  </si>
  <si>
    <t xml:space="preserve">         7.4        0.09      0.1460      0.1162      0.0690       0.328       2.066       2.429              </t>
  </si>
  <si>
    <t xml:space="preserve">        11.1        0.13      0.2126      0.1164      0.0712       0.338       2.131       2.432              </t>
  </si>
  <si>
    <t xml:space="preserve">        14.8        0.17      0.2748      0.1165      0.0735       0.349       2.201       2.436              </t>
  </si>
  <si>
    <t xml:space="preserve">        18.5        0.22      0.3327      0.1167      0.0760       0.361       2.275       2.439              </t>
  </si>
  <si>
    <t xml:space="preserve">        22.2        0.26      0.3866      0.1168      0.0786       0.373       2.352       2.441              </t>
  </si>
  <si>
    <t xml:space="preserve">        25.9        0.30      0.4367      0.1169      0.0812       0.386       2.431       2.443              </t>
  </si>
  <si>
    <t xml:space="preserve">        29.6        0.35      0.4834      0.1169      0.0838       0.398       2.510       2.443              </t>
  </si>
  <si>
    <t xml:space="preserve">        33.2        0.39      0.5269      0.1168      0.0865       0.411       2.589       2.441              </t>
  </si>
  <si>
    <t xml:space="preserve">        36.9        0.43      0.5675      0.1166      0.0890       0.423       2.665       2.436              </t>
  </si>
  <si>
    <t xml:space="preserve">        40.6        0.48      0.6057      0.1162      0.0914       0.434       2.738       2.428              </t>
  </si>
  <si>
    <t xml:space="preserve">        44.3        0.52      0.6416      0.1155      0.0937       0.445       2.804       2.414              </t>
  </si>
  <si>
    <t xml:space="preserve">        48.0        0.56      0.6755      0.1146      0.0956       0.454       2.862       2.395              </t>
  </si>
  <si>
    <t xml:space="preserve">        51.7        0.61      0.7075      0.1132      0.0971       0.461       2.907       2.366              </t>
  </si>
  <si>
    <t xml:space="preserve">        55.4        0.65      0.7378      0.1110      0.0978       0.465       2.929       2.320              </t>
  </si>
  <si>
    <t xml:space="preserve">        59.1        0.69      0.7662      0.1075      0.0973       0.462       2.914       2.248              </t>
  </si>
  <si>
    <t xml:space="preserve">        62.8        0.74      0.7920      0.1024      0.0952       0.452       2.851       2.139              </t>
  </si>
  <si>
    <t xml:space="preserve">        66.5        0.78      0.8149      0.0948      0.0908       0.431       2.717       1.981              </t>
  </si>
  <si>
    <t xml:space="preserve">        70.2        0.82      0.8332      0.0869      0.0859       0.408       2.572       1.817              </t>
  </si>
  <si>
    <t xml:space="preserve">        73.9        0.87      0.8493      0.0789      0.0805       0.383       2.411       1.649              </t>
  </si>
  <si>
    <t xml:space="preserve">        77.6        0.91      0.8629      0.0707      0.0746       0.354       2.232       1.477              </t>
  </si>
  <si>
    <t xml:space="preserve">        81.3        0.95      0.8740      0.0623      0.0680       0.323       2.036       1.303              </t>
  </si>
  <si>
    <t xml:space="preserve">        85.0        1.00      0.8820      0.0539      0.0609       0.289       1.823       1.126              </t>
  </si>
  <si>
    <t xml:space="preserve">        88.7        1.04      0.8855      0.0453      0.0532       0.253       1.592       0.946              </t>
  </si>
  <si>
    <t xml:space="preserve">        92.4        1.08      0.8779      0.0365      0.0451       0.214       1.349       0.763              </t>
  </si>
  <si>
    <t xml:space="preserve">        96.0        1.13      0.8478      0.0275      0.0366       0.174       1.094       0.575              </t>
  </si>
  <si>
    <t xml:space="preserve">        99.7        1.17      0.7710      0.0184      0.0280       0.133       0.838       0.386              </t>
  </si>
  <si>
    <t xml:space="preserve">       103.4        1.21      0.5756      0.0093      0.0196       0.093       0.586       0.194              </t>
  </si>
  <si>
    <t xml:space="preserve">       107.1        1.26     -0.0006      0.0000      0.0114       0.054       0.340       0.000              </t>
  </si>
  <si>
    <t xml:space="preserve">         PROP RPM =      11000                                                                                </t>
  </si>
  <si>
    <t xml:space="preserve">         0.0        0.00      0.0000      0.1189      0.0987       0.624       3.574       3.007              </t>
  </si>
  <si>
    <t xml:space="preserve">         4.1        0.04      0.0522      0.1191      0.0988       0.625       3.579       3.012              </t>
  </si>
  <si>
    <t xml:space="preserve">         8.1        0.09      0.1044      0.1193      0.0990       0.626       3.587       3.018              </t>
  </si>
  <si>
    <t xml:space="preserve">        12.2        0.13      0.1562      0.1195      0.0994       0.628       3.600       3.023              </t>
  </si>
  <si>
    <t xml:space="preserve">        16.2        0.17      0.2077      0.1197      0.0998       0.631       3.615       3.028              </t>
  </si>
  <si>
    <t xml:space="preserve">        20.3        0.22      0.2587      0.1199      0.1003       0.634       3.634       3.031              </t>
  </si>
  <si>
    <t xml:space="preserve">        24.4        0.26      0.3089      0.1200      0.1009       0.638       3.653       3.034              </t>
  </si>
  <si>
    <t xml:space="preserve">        28.4        0.30      0.3585      0.1200      0.1014       0.641       3.674       3.034              </t>
  </si>
  <si>
    <t xml:space="preserve">        32.5        0.35      0.4072      0.1199      0.1019       0.644       3.693       3.031              </t>
  </si>
  <si>
    <t xml:space="preserve">        36.5        0.39      0.4549      0.1196      0.1025       0.648       3.711       3.025              </t>
  </si>
  <si>
    <t xml:space="preserve">        40.6        0.43      0.5018      0.1192      0.1029       0.650       3.726       3.015              </t>
  </si>
  <si>
    <t xml:space="preserve">        44.6        0.48      0.5476      0.1186      0.1032       0.652       3.737       3.000              </t>
  </si>
  <si>
    <t xml:space="preserve">        48.7        0.52      0.5923      0.1178      0.1033       0.653       3.742       2.978              </t>
  </si>
  <si>
    <t xml:space="preserve">        52.8        0.56      0.6358      0.1165      0.1032       0.652       3.737       2.947              </t>
  </si>
  <si>
    <t xml:space="preserve">        56.8        0.61      0.6777      0.1149      0.1027       0.650       3.722       2.905              </t>
  </si>
  <si>
    <t xml:space="preserve">        60.9        0.65      0.7177      0.1124      0.1017       0.643       3.685       2.843              </t>
  </si>
  <si>
    <t xml:space="preserve">        64.9        0.69      0.7550      0.1087      0.0997       0.631       3.613       2.749              </t>
  </si>
  <si>
    <t xml:space="preserve">        69.0        0.74      0.7877      0.1033      0.0965       0.610       3.497       2.613              </t>
  </si>
  <si>
    <t xml:space="preserve">        73.1        0.78      0.8146      0.0957      0.0915       0.579       3.315       2.419              </t>
  </si>
  <si>
    <t xml:space="preserve">        77.1        0.82      0.8338      0.0877      0.0865       0.547       3.135       2.219              </t>
  </si>
  <si>
    <t xml:space="preserve">        81.2        0.87      0.8502      0.0796      0.0811       0.513       2.938       2.014              </t>
  </si>
  <si>
    <t xml:space="preserve">        85.2        0.91      0.8643      0.0714      0.0751       0.475       2.721       1.806              </t>
  </si>
  <si>
    <t xml:space="preserve">        89.3        0.95      0.8759      0.0630      0.0685       0.433       2.483       1.594              </t>
  </si>
  <si>
    <t xml:space="preserve">        93.3        1.00      0.8845      0.0545      0.0613       0.388       2.221       1.378              </t>
  </si>
  <si>
    <t xml:space="preserve">        97.4        1.04      0.8886      0.0458      0.0535       0.338       1.939       1.158              </t>
  </si>
  <si>
    <t xml:space="preserve">       101.5        1.08      0.8818      0.0370      0.0454       0.287       1.645       0.935              </t>
  </si>
  <si>
    <t xml:space="preserve">       105.5        1.13      0.8539      0.0279      0.0368       0.233       1.334       0.707              </t>
  </si>
  <si>
    <t xml:space="preserve">       109.6        1.17      0.7784      0.0187      0.0281       0.178       1.017       0.473              </t>
  </si>
  <si>
    <t xml:space="preserve">       113.6        1.21      0.5831      0.0094      0.0196       0.124       0.708       0.238              </t>
  </si>
  <si>
    <t xml:space="preserve">       117.7        1.26     -0.0008      0.0000      0.0113       0.071       0.408       0.000              </t>
  </si>
  <si>
    <t xml:space="preserve">         PROP RPM =      12000                                                                                </t>
  </si>
  <si>
    <t xml:space="preserve">         0.0        0.00      0.0000      0.1217      0.1308       1.073       5.637       3.663              </t>
  </si>
  <si>
    <t xml:space="preserve">         4.4        0.04      0.0409      0.1220      0.1293       1.061       5.572       3.672              </t>
  </si>
  <si>
    <t xml:space="preserve">         8.9        0.09      0.0828      0.1223      0.1279       1.049       5.512       3.680              </t>
  </si>
  <si>
    <t xml:space="preserve">        13.3        0.13      0.1258      0.1225      0.1265       1.038       5.454       3.688              </t>
  </si>
  <si>
    <t xml:space="preserve">        17.7        0.17      0.1698      0.1227      0.1251       1.027       5.394       3.694              </t>
  </si>
  <si>
    <t xml:space="preserve">        22.1        0.22      0.2148      0.1229      0.1238       1.016       5.337       3.698              </t>
  </si>
  <si>
    <t xml:space="preserve">        26.6        0.26      0.2607      0.1229      0.1225       1.005       5.279       3.700              </t>
  </si>
  <si>
    <t xml:space="preserve">        31.0        0.30      0.3075      0.1229      0.1211       0.994       5.219       3.698              </t>
  </si>
  <si>
    <t xml:space="preserve">        35.4        0.35      0.3551      0.1227      0.1196       0.982       5.158       3.693              </t>
  </si>
  <si>
    <t xml:space="preserve">        39.8        0.39      0.4035      0.1224      0.1181       0.970       5.092       3.682              </t>
  </si>
  <si>
    <t xml:space="preserve">        44.3        0.43      0.4524      0.1218      0.1165       0.957       5.024       3.666              </t>
  </si>
  <si>
    <t xml:space="preserve">        48.7        0.48      0.5018      0.1210      0.1148       0.942       4.950       3.643              </t>
  </si>
  <si>
    <t xml:space="preserve">        53.1        0.52      0.5516      0.1199      0.1129       0.927       4.869       3.610              </t>
  </si>
  <si>
    <t xml:space="preserve">        57.5        0.56      0.6012      0.1185      0.1109       0.910       4.780       3.566              </t>
  </si>
  <si>
    <t xml:space="preserve">        62.0        0.61      0.6504      0.1166      0.1086       0.891       4.681       3.508              </t>
  </si>
  <si>
    <t xml:space="preserve">        66.4        0.65      0.6984      0.1139      0.1059       0.869       4.563       3.427              </t>
  </si>
  <si>
    <t xml:space="preserve">        70.8        0.69      0.7436      0.1099      0.1024       0.840       4.412       3.307              </t>
  </si>
  <si>
    <t xml:space="preserve">        75.3        0.74      0.7831      0.1043      0.0980       0.804       4.225       3.139              </t>
  </si>
  <si>
    <t xml:space="preserve">        79.7        0.78      0.8141      0.0965      0.0924       0.758       3.981       2.904              </t>
  </si>
  <si>
    <t xml:space="preserve">        84.1        0.82      0.8345      0.0884      0.0872       0.715       3.757       2.662              </t>
  </si>
  <si>
    <t xml:space="preserve">        88.5        0.87      0.8512      0.0803      0.0817       0.671       3.522       2.417              </t>
  </si>
  <si>
    <t xml:space="preserve">        93.0        0.91      0.8656      0.0720      0.0756       0.621       3.260       2.168              </t>
  </si>
  <si>
    <t xml:space="preserve">        97.4        0.95      0.8776      0.0636      0.0690       0.566       2.974       1.914              </t>
  </si>
  <si>
    <t xml:space="preserve">       101.8        1.00      0.8868      0.0550      0.0617       0.507       2.661       1.655              </t>
  </si>
  <si>
    <t xml:space="preserve">       106.2        1.04      0.8915      0.0462      0.0539       0.442       2.322       1.391              </t>
  </si>
  <si>
    <t xml:space="preserve">       110.7        1.08      0.8854      0.0373      0.0456       0.374       1.964       1.122              </t>
  </si>
  <si>
    <t xml:space="preserve">       115.1        1.13      0.8580      0.0281      0.0369       0.303       1.591       0.847              </t>
  </si>
  <si>
    <t xml:space="preserve">       119.5        1.17      0.7827      0.0189      0.0282       0.231       1.214       0.568              </t>
  </si>
  <si>
    <t xml:space="preserve">       123.9        1.21      0.5878      0.0095      0.0196       0.161       0.844       0.286              </t>
  </si>
  <si>
    <t xml:space="preserve">       128.4        1.26     -0.0004      0.0000      0.0112       0.092       0.484       0.000              </t>
  </si>
  <si>
    <t xml:space="preserve">         PROP RPM =      13000                                                                                </t>
  </si>
  <si>
    <t xml:space="preserve">         0.0        0.00      0.0000      0.1244      0.1620       1.690       8.195       4.395              </t>
  </si>
  <si>
    <t xml:space="preserve">         4.8        0.04      0.0340      0.1248      0.1591       1.660       8.048       4.408              </t>
  </si>
  <si>
    <t xml:space="preserve">         9.6        0.09      0.0694      0.1252      0.1561       1.629       7.900       4.421              </t>
  </si>
  <si>
    <t xml:space="preserve">        14.4        0.13      0.1064      0.1254      0.1531       1.597       7.744       4.431              </t>
  </si>
  <si>
    <t xml:space="preserve">        19.2        0.17      0.1450      0.1257      0.1500       1.566       7.590       4.439              </t>
  </si>
  <si>
    <t xml:space="preserve">        24.0        0.22      0.1852      0.1258      0.1470       1.534       7.436       4.444              </t>
  </si>
  <si>
    <t xml:space="preserve">        28.8        0.26      0.2273      0.1259      0.1438       1.500       7.274       4.445              </t>
  </si>
  <si>
    <t xml:space="preserve">        33.6        0.30      0.2711      0.1258      0.1405       1.466       7.110       4.442              </t>
  </si>
  <si>
    <t xml:space="preserve">        38.4        0.35      0.3167      0.1255      0.1372       1.432       6.941       4.433              </t>
  </si>
  <si>
    <t xml:space="preserve">        43.1        0.39      0.3640      0.1251      0.1338       1.396       6.769       4.417              </t>
  </si>
  <si>
    <t xml:space="preserve">        47.9        0.43      0.4132      0.1244      0.1302       1.359       6.589       4.393              </t>
  </si>
  <si>
    <t xml:space="preserve">        52.7        0.48      0.4641      0.1234      0.1266       1.321       6.404       4.359              </t>
  </si>
  <si>
    <t xml:space="preserve">        57.5        0.52      0.5164      0.1221      0.1228       1.282       6.213       4.314              </t>
  </si>
  <si>
    <t xml:space="preserve">        62.3        0.56      0.5701      0.1204      0.1188       1.240       6.012       4.254              </t>
  </si>
  <si>
    <t xml:space="preserve">        67.1        0.61      0.6246      0.1183      0.1147       1.197       5.804       4.178              </t>
  </si>
  <si>
    <t xml:space="preserve">        71.9        0.65      0.6789      0.1154      0.1103       1.151       5.581       4.075              </t>
  </si>
  <si>
    <t xml:space="preserve">        76.7        0.69      0.7312      0.1112      0.1053       1.099       5.328       3.928              </t>
  </si>
  <si>
    <t xml:space="preserve">        81.5        0.74      0.7774      0.1054      0.0997       1.041       5.047       3.724              </t>
  </si>
  <si>
    <t xml:space="preserve">        86.3        0.78      0.8129      0.0975      0.0934       0.975       4.726       3.444              </t>
  </si>
  <si>
    <t xml:space="preserve">        91.1        0.82      0.8347      0.0893      0.0880       0.918       4.451       3.155              </t>
  </si>
  <si>
    <t xml:space="preserve">        95.9        0.87      0.8517      0.0811      0.0824       0.860       4.170       2.865              </t>
  </si>
  <si>
    <t xml:space="preserve">       100.7        0.91      0.8666      0.0728      0.0763       0.796       3.860       2.570              </t>
  </si>
  <si>
    <t xml:space="preserve">       105.5        0.95      0.8791      0.0643      0.0696       0.726       3.520       2.269              </t>
  </si>
  <si>
    <t xml:space="preserve">       110.3        1.00      0.8889      0.0556      0.0622       0.649       3.147       1.962              </t>
  </si>
  <si>
    <t xml:space="preserve">       115.1        1.04      0.8942      0.0467      0.0543       0.566       2.745       1.650              </t>
  </si>
  <si>
    <t xml:space="preserve">       119.9        1.08      0.8885      0.0377      0.0459       0.479       2.322       1.331              </t>
  </si>
  <si>
    <t xml:space="preserve">       124.6        1.13      0.8617      0.0285      0.0372       0.388       1.881       1.006              </t>
  </si>
  <si>
    <t xml:space="preserve">       129.4        1.17      0.7876      0.0191      0.0283       0.296       1.433       0.674              </t>
  </si>
  <si>
    <t xml:space="preserve">       134.2        1.21      0.5928      0.0096      0.0197       0.205       0.995       0.340              </t>
  </si>
  <si>
    <t xml:space="preserve">       139.0        1.25      0.0000      0.0000      0.0112       0.117       0.567       0.000              </t>
  </si>
  <si>
    <t xml:space="preserve">         PROP RPM =      13999                                                                                </t>
  </si>
  <si>
    <t xml:space="preserve">         0.0        0.00      0.0000      0.1271      0.1930       2.516      11.327       5.206              </t>
  </si>
  <si>
    <t xml:space="preserve">         5.2        0.04      0.0292      0.1275      0.1887       2.459      11.071       5.224              </t>
  </si>
  <si>
    <t xml:space="preserve">        10.3        0.09      0.0601      0.1279      0.1842       2.401      10.809       5.241              </t>
  </si>
  <si>
    <t xml:space="preserve">        15.5        0.13      0.0926      0.1283      0.1796       2.342      10.541       5.255              </t>
  </si>
  <si>
    <t xml:space="preserve">        20.6        0.17      0.1271      0.1285      0.1749       2.280      10.264       5.265              </t>
  </si>
  <si>
    <t xml:space="preserve">        25.8        0.22      0.1636      0.1287      0.1701       2.217       9.981       5.271              </t>
  </si>
  <si>
    <t xml:space="preserve">        31.0        0.26      0.2022      0.1287      0.1652       2.153       9.693       5.273              </t>
  </si>
  <si>
    <t xml:space="preserve">        36.1        0.30      0.2431      0.1286      0.1601       2.087       9.396       5.267              </t>
  </si>
  <si>
    <t xml:space="preserve">        41.3        0.35      0.2864      0.1283      0.1549       2.020       9.091       5.254              </t>
  </si>
  <si>
    <t xml:space="preserve">        46.4        0.39      0.3322      0.1277      0.1497       1.951       8.783       5.233              </t>
  </si>
  <si>
    <t xml:space="preserve">        51.6        0.43      0.3806      0.1269      0.1442       1.880       8.464       5.200              </t>
  </si>
  <si>
    <t xml:space="preserve">        56.8        0.48      0.4316      0.1258      0.1387       1.808       8.137       5.155              </t>
  </si>
  <si>
    <t xml:space="preserve">        61.9        0.52      0.4852      0.1244      0.1330       1.734       7.806       5.095              </t>
  </si>
  <si>
    <t xml:space="preserve">        67.1        0.56      0.5413      0.1225      0.1272       1.658       7.464       5.017              </t>
  </si>
  <si>
    <t xml:space="preserve">        72.2        0.61      0.5995      0.1201      0.1213       1.581       7.116       4.919              </t>
  </si>
  <si>
    <t xml:space="preserve">        77.4        0.65      0.6588      0.1170      0.1152       1.501       6.759       4.792              </t>
  </si>
  <si>
    <t xml:space="preserve">        82.6        0.69      0.7174      0.1127      0.1087       1.416       6.376       4.615              </t>
  </si>
  <si>
    <t xml:space="preserve">        87.7        0.74      0.7704      0.1067      0.1018       1.327       5.975       4.371              </t>
  </si>
  <si>
    <t xml:space="preserve">        92.9        0.78      0.8107      0.0987      0.0947       1.235       5.559       4.042              </t>
  </si>
  <si>
    <t xml:space="preserve">        98.0        0.82      0.8345      0.0903      0.0889       1.159       5.219       3.701              </t>
  </si>
  <si>
    <t xml:space="preserve">       103.2        0.86      0.8519      0.0821      0.0833       1.086       4.889       3.362              </t>
  </si>
  <si>
    <t xml:space="preserve">       108.4        0.91      0.8672      0.0736      0.0771       1.005       4.523       3.015              </t>
  </si>
  <si>
    <t xml:space="preserve">       113.5        0.95      0.8803      0.0650      0.0702       0.915       4.120       2.661              </t>
  </si>
  <si>
    <t xml:space="preserve">       118.7        0.99      0.8906      0.0562      0.0628       0.818       3.684       2.303              </t>
  </si>
  <si>
    <t xml:space="preserve">       123.8        1.04      0.8965      0.0473      0.0548       0.714       3.215       1.938              </t>
  </si>
  <si>
    <t xml:space="preserve">       129.0        1.08      0.8917      0.0382      0.0463       0.604       2.718       1.565              </t>
  </si>
  <si>
    <t xml:space="preserve">       134.2        1.12      0.8656      0.0289      0.0375       0.489       2.201       1.183              </t>
  </si>
  <si>
    <t xml:space="preserve">       139.3        1.17      0.7915      0.0194      0.0285       0.372       1.675       0.793              </t>
  </si>
  <si>
    <t xml:space="preserve">       144.5        1.21      0.5973      0.0098      0.0198       0.259       1.164       0.401              </t>
  </si>
  <si>
    <t xml:space="preserve">       149.6        1.25      0.0013      0.0000      0.0113       0.147       0.663       0.000              </t>
  </si>
  <si>
    <t xml:space="preserve">         PROP RPM =      15000                                                                                </t>
  </si>
  <si>
    <t xml:space="preserve">         0.0        0.00      0.0000      0.1297      0.2242       3.595      15.104       6.100              </t>
  </si>
  <si>
    <t xml:space="preserve">         5.5        0.04      0.0258      0.1302      0.2185       3.503      14.718       6.124              </t>
  </si>
  <si>
    <t xml:space="preserve">        11.1        0.09      0.0532      0.1307      0.2126       3.408      14.318       6.146              </t>
  </si>
  <si>
    <t xml:space="preserve">        16.6        0.13      0.0824      0.1311      0.2064       3.309      13.903       6.164              </t>
  </si>
  <si>
    <t xml:space="preserve">        22.1        0.17      0.1136      0.1314      0.2001       3.207      13.477       6.178              </t>
  </si>
  <si>
    <t xml:space="preserve">        27.6        0.22      0.1470      0.1315      0.1936       3.103      13.038       6.186              </t>
  </si>
  <si>
    <t xml:space="preserve">        33.2        0.26      0.1827      0.1316      0.1869       2.996      12.590       6.187              </t>
  </si>
  <si>
    <t xml:space="preserve">        38.7        0.30      0.2210      0.1314      0.1801       2.887      12.130       6.180              </t>
  </si>
  <si>
    <t xml:space="preserve">        44.2        0.35      0.2620      0.1310      0.1731       2.775      11.660       6.162              </t>
  </si>
  <si>
    <t xml:space="preserve">        49.8        0.39      0.3060      0.1304      0.1659       2.660      11.175       6.133              </t>
  </si>
  <si>
    <t xml:space="preserve">        55.3        0.43      0.3532      0.1295      0.1586       2.542      10.682       6.089              </t>
  </si>
  <si>
    <t xml:space="preserve">        60.8        0.48      0.4036      0.1282      0.1512       2.424      10.183       6.031              </t>
  </si>
  <si>
    <t xml:space="preserve">        66.4        0.52      0.4576      0.1266      0.1436       2.303       9.676       5.955              </t>
  </si>
  <si>
    <t xml:space="preserve">        71.9        0.56      0.5149      0.1246      0.1360       2.181       9.162       5.857              </t>
  </si>
  <si>
    <t xml:space="preserve">        77.4        0.61      0.5756      0.1219      0.1283       2.057       8.641       5.734              </t>
  </si>
  <si>
    <t xml:space="preserve">        82.9        0.65      0.6390      0.1187      0.1205       1.932       8.116       5.580              </t>
  </si>
  <si>
    <t xml:space="preserve">        88.5        0.69      0.7029      0.1142      0.1124       1.803       7.574       5.370              </t>
  </si>
  <si>
    <t xml:space="preserve">        94.0        0.74      0.7624      0.1081      0.1042       1.671       7.022       5.083              </t>
  </si>
  <si>
    <t xml:space="preserve">        99.5        0.78      0.8082      0.0999      0.0963       1.543       6.485       4.699              </t>
  </si>
  <si>
    <t xml:space="preserve">       105.1        0.82      0.8343      0.0914      0.0900       1.444       6.065       4.298              </t>
  </si>
  <si>
    <t xml:space="preserve">       110.6        0.87      0.8520      0.0830      0.0843       1.352       5.679       3.904              </t>
  </si>
  <si>
    <t xml:space="preserve">       116.1        0.91      0.8677      0.0744      0.0779       1.249       5.250       3.501              </t>
  </si>
  <si>
    <t xml:space="preserve">       121.7        0.95      0.8812      0.0657      0.0710       1.138       4.780       3.090              </t>
  </si>
  <si>
    <t xml:space="preserve">       127.2        0.99      0.8922      0.0568      0.0634       1.016       4.269       2.673              </t>
  </si>
  <si>
    <t xml:space="preserve">       132.7        1.04      0.8986      0.0478      0.0552       0.886       3.721       2.248              </t>
  </si>
  <si>
    <t xml:space="preserve">       138.2        1.08      0.8941      0.0386      0.0466       0.748       3.141       1.813              </t>
  </si>
  <si>
    <t xml:space="preserve">       143.8        1.12      0.8681      0.0291      0.0377       0.604       2.538       1.368              </t>
  </si>
  <si>
    <t xml:space="preserve">       149.3        1.17      0.7972      0.0196      0.0287       0.459       1.930       0.920              </t>
  </si>
  <si>
    <t xml:space="preserve">       154.8        1.21      0.6031      0.0099      0.0198       0.318       1.335       0.464              </t>
  </si>
  <si>
    <t xml:space="preserve">       160.4        1.25     -0.0004      0.0000      0.0112       0.180       0.754       0.000              </t>
  </si>
  <si>
    <t xml:space="preserve">         PROP RPM =      16000                                                                                </t>
  </si>
  <si>
    <t xml:space="preserve">         0.0        0.00      0.0000      0.1323      0.2558       4.976      19.603       7.080              </t>
  </si>
  <si>
    <t xml:space="preserve">         5.9        0.04      0.0231      0.1329      0.2486       4.837      19.054       7.110              </t>
  </si>
  <si>
    <t xml:space="preserve">        11.8        0.09      0.0478      0.1334      0.2412       4.694      18.489       7.139              </t>
  </si>
  <si>
    <t xml:space="preserve">        17.7        0.13      0.0744      0.1339      0.2336       4.546      17.906       7.163              </t>
  </si>
  <si>
    <t xml:space="preserve">        23.6        0.17      0.1029      0.1342      0.2257       4.391      17.297       7.180              </t>
  </si>
  <si>
    <t xml:space="preserve">        29.5        0.22      0.1336      0.1344      0.2176       4.234      16.677       7.191              </t>
  </si>
  <si>
    <t xml:space="preserve">        35.4        0.26      0.1667      0.1344      0.2092       4.071      16.035       7.192              </t>
  </si>
  <si>
    <t xml:space="preserve">        41.3        0.30      0.2025      0.1342      0.2007       3.905      15.381       7.182              </t>
  </si>
  <si>
    <t xml:space="preserve">        47.2        0.35      0.2413      0.1338      0.1919       3.733      14.706       7.159              </t>
  </si>
  <si>
    <t xml:space="preserve">        53.1        0.39      0.2832      0.1331      0.1830       3.560      14.022       7.123              </t>
  </si>
  <si>
    <t xml:space="preserve">        59.0        0.43      0.3287      0.1321      0.1738       3.382      13.323       7.069              </t>
  </si>
  <si>
    <t xml:space="preserve">        64.9        0.48      0.3780      0.1308      0.1646       3.202      12.614       6.996              </t>
  </si>
  <si>
    <t xml:space="preserve">        70.8        0.52      0.4314      0.1290      0.1552       3.019      11.893       6.901              </t>
  </si>
  <si>
    <t xml:space="preserve">        76.7        0.56      0.4890      0.1267      0.1457       2.835      11.169       6.781              </t>
  </si>
  <si>
    <t xml:space="preserve">        82.6        0.61      0.5512      0.1239      0.1361       2.649      10.434       6.631              </t>
  </si>
  <si>
    <t xml:space="preserve">        88.5        0.65      0.6174      0.1205      0.1266       2.463       9.703       6.446              </t>
  </si>
  <si>
    <t xml:space="preserve">        94.4        0.69      0.6861      0.1159      0.1169       2.275       8.962       6.203              </t>
  </si>
  <si>
    <t xml:space="preserve">       100.3        0.74      0.7522      0.1097      0.1072       2.086       8.218       5.869              </t>
  </si>
  <si>
    <t xml:space="preserve">       106.2        0.78      0.8043      0.1014      0.0982       1.910       7.525       5.427              </t>
  </si>
  <si>
    <t xml:space="preserve">       112.1        0.82      0.8335      0.0927      0.0914       1.778       7.002       4.958              </t>
  </si>
  <si>
    <t xml:space="preserve">       118.0        0.87      0.8516      0.0842      0.0855       1.664       6.556       4.505              </t>
  </si>
  <si>
    <t xml:space="preserve">       123.9        0.91      0.8677      0.0755      0.0791       1.539       6.060       4.042              </t>
  </si>
  <si>
    <t xml:space="preserve">       129.8        0.95      0.8816      0.0667      0.0720       1.401       5.517       3.569              </t>
  </si>
  <si>
    <t xml:space="preserve">       135.7        0.99      0.8933      0.0577      0.0643       1.251       4.927       3.089              </t>
  </si>
  <si>
    <t xml:space="preserve">       141.6        1.04      0.9005      0.0486      0.0560       1.090       4.292       2.599              </t>
  </si>
  <si>
    <t xml:space="preserve">       147.5        1.08      0.8970      0.0392      0.0473       0.919       3.621       2.097              </t>
  </si>
  <si>
    <t xml:space="preserve">       153.4        1.12      0.8725      0.0296      0.0382       0.743       2.928       1.586              </t>
  </si>
  <si>
    <t xml:space="preserve">       159.2        1.17      0.8015      0.0199      0.0291       0.565       2.228       1.067              </t>
  </si>
  <si>
    <t xml:space="preserve">       165.1        1.21      0.6077      0.0101      0.0201       0.391       1.540       0.540              </t>
  </si>
  <si>
    <t xml:space="preserve">       171.0        1.25     -0.0005      0.0000      0.0113       0.221       0.869       0.000              </t>
  </si>
  <si>
    <t xml:space="preserve">         PROP RPM =      17000                                                                                </t>
  </si>
  <si>
    <t xml:space="preserve">         0.0        0.00      0.0000      0.1350      0.2885       6.734      24.965       8.153              </t>
  </si>
  <si>
    <t xml:space="preserve">         6.3        0.04      0.0209      0.1356      0.2800       6.535      24.226       8.191              </t>
  </si>
  <si>
    <t xml:space="preserve">        12.5        0.09      0.0434      0.1362      0.2712       6.330      23.468       8.227              </t>
  </si>
  <si>
    <t xml:space="preserve">        18.8        0.13      0.0676      0.1367      0.2621       6.117      22.678       8.257              </t>
  </si>
  <si>
    <t xml:space="preserve">        25.0        0.17      0.0937      0.1371      0.2527       5.897      21.861       8.280              </t>
  </si>
  <si>
    <t xml:space="preserve">        31.3        0.22      0.1221      0.1373      0.2429       5.668      21.015       8.293              </t>
  </si>
  <si>
    <t xml:space="preserve">        37.6        0.26      0.1529      0.1373      0.2329       5.434      20.147       8.295              </t>
  </si>
  <si>
    <t xml:space="preserve">        43.8        0.30      0.1863      0.1371      0.2226       5.195      19.259       8.283              </t>
  </si>
  <si>
    <t xml:space="preserve">        50.1        0.35      0.2227      0.1367      0.2121       4.950      18.351       8.257              </t>
  </si>
  <si>
    <t xml:space="preserve">        56.3        0.39      0.2624      0.1360      0.2014       4.700      17.426       8.212              </t>
  </si>
  <si>
    <t xml:space="preserve">        62.6        0.43      0.3059      0.1349      0.1904       4.444      16.477       8.146              </t>
  </si>
  <si>
    <t xml:space="preserve">        68.8        0.48      0.3534      0.1334      0.1793       4.185      15.515       8.056              </t>
  </si>
  <si>
    <t xml:space="preserve">        75.1        0.52      0.4055      0.1315      0.1681       3.923      14.543       7.941              </t>
  </si>
  <si>
    <t xml:space="preserve">        81.4        0.56      0.4625      0.1291      0.1568       3.658      13.562       7.798              </t>
  </si>
  <si>
    <t xml:space="preserve">        87.6        0.60      0.5246      0.1262      0.1454       3.394      12.583       7.620              </t>
  </si>
  <si>
    <t xml:space="preserve">        93.9        0.65      0.5928      0.1225      0.1339       3.125      11.587       7.400              </t>
  </si>
  <si>
    <t xml:space="preserve">       100.1        0.69      0.6652      0.1179      0.1226       2.860      10.604       7.124              </t>
  </si>
  <si>
    <t xml:space="preserve">       106.4        0.73      0.7377      0.1117      0.1112       2.596       9.624       6.749              </t>
  </si>
  <si>
    <t xml:space="preserve">       112.7        0.78      0.7979      0.1035      0.1008       2.353       8.723       6.249              </t>
  </si>
  <si>
    <t xml:space="preserve">       118.9        0.82      0.8320      0.0944      0.0931       2.172       8.054       5.700              </t>
  </si>
  <si>
    <t xml:space="preserve">       125.2        0.86      0.8504      0.0858      0.0872       2.034       7.541       5.182              </t>
  </si>
  <si>
    <t xml:space="preserve">       131.4        0.91      0.8670      0.0770      0.0806       1.881       6.972       4.652              </t>
  </si>
  <si>
    <t xml:space="preserve">       137.7        0.95      0.8814      0.0680      0.0734       1.712       6.348       4.110              </t>
  </si>
  <si>
    <t xml:space="preserve">       144.0        0.99      0.8938      0.0589      0.0655       1.528       5.664       3.557              </t>
  </si>
  <si>
    <t xml:space="preserve">       150.2        1.04      0.9020      0.0495      0.0569       1.328       4.924       2.991              </t>
  </si>
  <si>
    <t xml:space="preserve">       156.5        1.08      0.8995      0.0400      0.0481       1.122       4.160       2.419              </t>
  </si>
  <si>
    <t xml:space="preserve">       162.7        1.12      0.8762      0.0304      0.0390       0.909       3.370       1.836              </t>
  </si>
  <si>
    <t xml:space="preserve">       169.0        1.17      0.8075      0.0205      0.0297       0.693       2.568       1.241              </t>
  </si>
  <si>
    <t xml:space="preserve">       175.2        1.21      0.6183      0.0105      0.0206       0.481       1.783       0.636              </t>
  </si>
  <si>
    <t xml:space="preserve">       181.5        1.25      0.0000      0.0000      0.0116       0.272       1.008       0.000              </t>
  </si>
  <si>
    <t xml:space="preserve">         PROP RPM =      18000                                                                                </t>
  </si>
  <si>
    <t xml:space="preserve">         0.0        0.00      0.0000      0.1378      0.3240       8.977      31.431       9.330              </t>
  </si>
  <si>
    <t xml:space="preserve">         6.6        0.04      0.0190      0.1385      0.3141       8.702      30.470       9.379              </t>
  </si>
  <si>
    <t xml:space="preserve">        13.2        0.09      0.0395      0.1392      0.3042       8.426      29.504       9.424              </t>
  </si>
  <si>
    <t xml:space="preserve">        19.9        0.13      0.0617      0.1397      0.2933       8.124      28.446       9.460              </t>
  </si>
  <si>
    <t xml:space="preserve">        26.5        0.17      0.0857      0.1401      0.2824       7.822      27.389       9.489              </t>
  </si>
  <si>
    <t xml:space="preserve">        33.1        0.22      0.1119      0.1404      0.2706       7.496      26.247       9.504              </t>
  </si>
  <si>
    <t xml:space="preserve">        39.7        0.26      0.1405      0.1404      0.2588       7.170      25.106       9.507              </t>
  </si>
  <si>
    <t xml:space="preserve">        46.3        0.30      0.1716      0.1402      0.2468       6.837      23.937       9.494              </t>
  </si>
  <si>
    <t xml:space="preserve">        53.0        0.35      0.2059      0.1397      0.2343       6.491      22.728       9.462              </t>
  </si>
  <si>
    <t xml:space="preserve">        59.6        0.39      0.2433      0.1390      0.2219       6.147      21.523       9.410              </t>
  </si>
  <si>
    <t xml:space="preserve">        66.2        0.43      0.2844      0.1378      0.2092       5.795      20.289       9.332              </t>
  </si>
  <si>
    <t xml:space="preserve">        72.8        0.47      0.3301      0.1362      0.1959       5.428      19.005       9.226              </t>
  </si>
  <si>
    <t xml:space="preserve">        79.5        0.52      0.3804      0.1342      0.1828       5.063      17.727       9.090              </t>
  </si>
  <si>
    <t xml:space="preserve">        86.1        0.56      0.4361      0.1317      0.1695       4.694      16.437       8.920              </t>
  </si>
  <si>
    <t xml:space="preserve">        92.7        0.60      0.4981      0.1286      0.1560       4.323      15.136       8.711              </t>
  </si>
  <si>
    <t xml:space="preserve">        99.3        0.65      0.5666      0.1249      0.1427       3.952      13.839       8.455              </t>
  </si>
  <si>
    <t xml:space="preserve">       105.9        0.69      0.6409      0.1202      0.1296       3.589      12.568       8.143              </t>
  </si>
  <si>
    <t xml:space="preserve">       112.6        0.73      0.7192      0.1141      0.1164       3.225      11.293       7.727              </t>
  </si>
  <si>
    <t xml:space="preserve">       119.2        0.78      0.7891      0.1058      0.1042       2.886      10.104       7.164              </t>
  </si>
  <si>
    <t xml:space="preserve">       125.8        0.82      0.8302      0.0962      0.0951       2.634       9.221       6.517              </t>
  </si>
  <si>
    <t xml:space="preserve">       132.4        0.86      0.8489      0.0876      0.0890       2.467       8.637       5.930              </t>
  </si>
  <si>
    <t xml:space="preserve">       139.0        0.91      0.8658      0.0786      0.0823       2.281       7.986       5.326              </t>
  </si>
  <si>
    <t xml:space="preserve">       145.7        0.95      0.8807      0.0695      0.0750       2.077       7.273       4.709              </t>
  </si>
  <si>
    <t xml:space="preserve">       152.3        0.99      0.8936      0.0603      0.0670       1.855       6.494       4.081              </t>
  </si>
  <si>
    <t xml:space="preserve">       158.9        1.04      0.9025      0.0508      0.0583       1.615       5.654       3.439              </t>
  </si>
  <si>
    <t xml:space="preserve">       165.5        1.08      0.9003      0.0411      0.0492       1.363       4.772       2.780              </t>
  </si>
  <si>
    <t xml:space="preserve">       172.2        1.12      0.8767      0.0312      0.0399       1.105       3.868       2.110              </t>
  </si>
  <si>
    <t xml:space="preserve">       178.8        1.17      0.8060      0.0210      0.0303       0.840       2.942       1.421              </t>
  </si>
  <si>
    <t xml:space="preserve">       185.4        1.21      0.6118      0.0107      0.0211       0.584       2.045       0.723              </t>
  </si>
  <si>
    <t xml:space="preserve">       192.0        1.25      0.0001      0.0000      0.0121       0.336       1.175       0.000              </t>
  </si>
  <si>
    <t xml:space="preserve">         PROP RPM =      19000                                                                                </t>
  </si>
  <si>
    <t xml:space="preserve">         0.0        0.00      0.0000      0.1410      0.3666      11.945      39.623      10.636              </t>
  </si>
  <si>
    <t xml:space="preserve">         7.0        0.04      0.0172      0.1418      0.3553      11.575      38.397      10.697              </t>
  </si>
  <si>
    <t xml:space="preserve">        13.9        0.09      0.0357      0.1425      0.3435      11.193      37.127      10.752              </t>
  </si>
  <si>
    <t xml:space="preserve">        20.9        0.13      0.0559      0.1431      0.3310      10.785      35.774      10.798              </t>
  </si>
  <si>
    <t xml:space="preserve">        27.9        0.17      0.0778      0.1436      0.3179      10.357      34.356      10.832              </t>
  </si>
  <si>
    <t xml:space="preserve">        34.9        0.22      0.1016      0.1439      0.3049       9.933      32.948      10.856              </t>
  </si>
  <si>
    <t xml:space="preserve">        41.8        0.26      0.1280      0.1439      0.2906       9.467      31.403      10.858              </t>
  </si>
  <si>
    <t xml:space="preserve">        48.8        0.30      0.1568      0.1437      0.2764       9.005      29.871      10.844              </t>
  </si>
  <si>
    <t xml:space="preserve">        55.8        0.34      0.1883      0.1433      0.2621       8.540      28.330      10.808              </t>
  </si>
  <si>
    <t xml:space="preserve">        62.8        0.39      0.2231      0.1425      0.2475       8.064      26.750      10.748              </t>
  </si>
  <si>
    <t xml:space="preserve">        69.7        0.43      0.2615      0.1413      0.2327       7.583      25.153      10.661              </t>
  </si>
  <si>
    <t xml:space="preserve">        76.7        0.47      0.3045      0.1397      0.2173       7.081      23.489      10.538              </t>
  </si>
  <si>
    <t xml:space="preserve">        83.7        0.52      0.3520      0.1376      0.2021       6.585      21.843      10.385              </t>
  </si>
  <si>
    <t xml:space="preserve">        90.7        0.56      0.4077      0.1348      0.1851       6.030      20.001      10.168              </t>
  </si>
  <si>
    <t xml:space="preserve">        97.6        0.60      0.4707      0.1313      0.1682       5.480      18.179       9.908              </t>
  </si>
  <si>
    <t xml:space="preserve">       104.6        0.65      0.5406      0.1273      0.1522       4.958      16.445       9.607              </t>
  </si>
  <si>
    <t xml:space="preserve">       111.6        0.69      0.6179      0.1226      0.1367       4.454      14.773       9.247              </t>
  </si>
  <si>
    <t xml:space="preserve">       118.6        0.73      0.7001      0.1167      0.1221       3.978      13.194       8.808              </t>
  </si>
  <si>
    <t xml:space="preserve">       125.5        0.78      0.7770      0.1087      0.1084       3.533      11.719       8.200              </t>
  </si>
  <si>
    <t xml:space="preserve">       132.5        0.82      0.8263      0.0988      0.0979       3.189      10.577       7.456              </t>
  </si>
  <si>
    <t xml:space="preserve">       139.5        0.86      0.8461      0.0899      0.0915       2.982       9.893       6.784              </t>
  </si>
  <si>
    <t xml:space="preserve">       146.5        0.90      0.8634      0.0809      0.0847       2.760       9.155       6.102              </t>
  </si>
  <si>
    <t xml:space="preserve">       153.4        0.95      0.8787      0.0716      0.0772       2.515       8.344       5.402              </t>
  </si>
  <si>
    <t xml:space="preserve">       160.4        0.99      0.8918      0.0621      0.0690       2.248       7.458       4.687              </t>
  </si>
  <si>
    <t xml:space="preserve">       167.4        1.03      0.9012      0.0524      0.0601       1.959       6.497       3.955              </t>
  </si>
  <si>
    <t xml:space="preserve">       174.4        1.08      0.8999      0.0426      0.0509       1.659       5.502       3.211              </t>
  </si>
  <si>
    <t xml:space="preserve">       181.3        1.12      0.8765      0.0324      0.0414       1.349       4.476       2.446              </t>
  </si>
  <si>
    <t xml:space="preserve">       188.3        1.16      0.8069      0.0220      0.0318       1.035       3.434       1.663              </t>
  </si>
  <si>
    <t xml:space="preserve">       195.3        1.21      0.6151      0.0113      0.0222       0.724       2.402       0.855              </t>
  </si>
  <si>
    <t xml:space="preserve">       202.2        1.25     -0.0032      0.0000      0.0129       0.422       1.399      -0.002              </t>
  </si>
  <si>
    <t xml:space="preserve">         PROP RPM =      20000                                                                                </t>
  </si>
  <si>
    <t xml:space="preserve">         0.0        0.00      0.0000      0.1421      0.3918      14.887      46.913      11.882              </t>
  </si>
  <si>
    <t xml:space="preserve">         7.3        0.04      0.0162      0.1429      0.3791      14.405      45.393      11.947              </t>
  </si>
  <si>
    <t xml:space="preserve">        14.6        0.09      0.0337      0.1436      0.3657      13.899      43.798      12.004              </t>
  </si>
  <si>
    <t xml:space="preserve">        22.0        0.13      0.0527      0.1442      0.3522      13.383      42.173      12.052              </t>
  </si>
  <si>
    <t xml:space="preserve">        29.3        0.17      0.0735      0.1445      0.3378      12.838      40.457      12.084              </t>
  </si>
  <si>
    <t xml:space="preserve">        36.6        0.21      0.0963      0.1447      0.3227      12.263      38.644      12.099              </t>
  </si>
  <si>
    <t xml:space="preserve">        43.9        0.26      0.1211      0.1448      0.3081      11.709      36.897      12.102              </t>
  </si>
  <si>
    <t xml:space="preserve">        51.3        0.30      0.1487      0.1445      0.2921      11.101      34.982      12.078              </t>
  </si>
  <si>
    <t xml:space="preserve">        58.6        0.34      0.1792      0.1439      0.2759      10.486      33.043      12.030              </t>
  </si>
  <si>
    <t xml:space="preserve">        65.9        0.39      0.2129      0.1430      0.2597       9.867      31.094      11.955              </t>
  </si>
  <si>
    <t xml:space="preserve">        73.2        0.43      0.2506      0.1417      0.2430       9.234      29.099      11.850              </t>
  </si>
  <si>
    <t xml:space="preserve">        80.5        0.47      0.2925      0.1401      0.2263       8.601      27.104      11.714              </t>
  </si>
  <si>
    <t xml:space="preserve">        87.9        0.52      0.3398      0.1381      0.2095       7.961      25.086      11.544              </t>
  </si>
  <si>
    <t xml:space="preserve">        95.2        0.56      0.3926      0.1357      0.1930       7.333      23.109      11.342              </t>
  </si>
  <si>
    <t xml:space="preserve">       102.5        0.60      0.4525      0.1328      0.1764       6.705      21.129      11.099              </t>
  </si>
  <si>
    <t xml:space="preserve">       109.8        0.64      0.5210      0.1293      0.1599       6.075      19.144      10.806              </t>
  </si>
  <si>
    <t xml:space="preserve">       117.2        0.69      0.5970      0.1251      0.1440       5.472      17.245      10.457              </t>
  </si>
  <si>
    <t xml:space="preserve">       124.5        0.73      0.6797      0.1198      0.1287       4.892      15.414      10.016              </t>
  </si>
  <si>
    <t xml:space="preserve">       131.8        0.77      0.7607      0.1124      0.1143       4.342      13.682       9.397              </t>
  </si>
  <si>
    <t xml:space="preserve">       139.1        0.82      0.8181      0.1025      0.1022       3.884      12.240       8.565              </t>
  </si>
  <si>
    <t xml:space="preserve">       146.4        0.86      0.8416      0.0932      0.0951       3.614      11.389       7.788              </t>
  </si>
  <si>
    <t xml:space="preserve">       153.8        0.90      0.8601      0.0837      0.0878       3.336      10.512       6.997              </t>
  </si>
  <si>
    <t xml:space="preserve">       161.1        0.95      0.8758      0.0742      0.0801       3.042       9.588       6.203              </t>
  </si>
  <si>
    <t xml:space="preserve">       168.4        0.99      0.8891      0.0646      0.0718       2.727       8.592       5.398              </t>
  </si>
  <si>
    <t xml:space="preserve">       175.7        1.03      0.8989      0.0547      0.0627       2.383       7.510       4.571              </t>
  </si>
  <si>
    <t xml:space="preserve">       183.1        1.07      0.8977      0.0444      0.0531       2.019       6.364       3.714              </t>
  </si>
  <si>
    <t xml:space="preserve">       190.4        1.12      0.8716      0.0339      0.0434       1.649       5.197       2.832              </t>
  </si>
  <si>
    <t xml:space="preserve">       197.7        1.16      0.7969      0.0230      0.0335       1.273       4.011       1.924              </t>
  </si>
  <si>
    <t xml:space="preserve">       205.0        1.20      0.6007      0.0119      0.0238       0.904       2.850       0.994              </t>
  </si>
  <si>
    <t xml:space="preserve">       212.3        1.25     -0.0076     -0.0001      0.0145       0.550       1.734      -0.007              </t>
  </si>
  <si>
    <t xml:space="preserve">         PROP RPM =      21000                                                                                </t>
  </si>
  <si>
    <t xml:space="preserve">         0.0        0.00      0.0000      0.1497      0.5613      24.691      74.102      13.795              </t>
  </si>
  <si>
    <t xml:space="preserve">         7.7        0.04      0.0119      0.1504      0.5410      23.798      71.422      13.866              </t>
  </si>
  <si>
    <t xml:space="preserve">        15.3        0.09      0.0249      0.1510      0.5187      22.820      68.487      13.922              </t>
  </si>
  <si>
    <t xml:space="preserve">        23.0        0.13      0.0392      0.1514      0.4951      21.779      65.364      13.958              </t>
  </si>
  <si>
    <t xml:space="preserve">        30.6        0.17      0.0551      0.1516      0.4708      20.709      62.151      13.976              </t>
  </si>
  <si>
    <t xml:space="preserve">        38.3        0.21      0.0727      0.1517      0.4464      19.635      58.930      13.978              </t>
  </si>
  <si>
    <t xml:space="preserve">        45.9        0.26      0.0924      0.1513      0.4201      18.481      55.464      13.946              </t>
  </si>
  <si>
    <t xml:space="preserve">        53.6        0.30      0.1149      0.1505      0.3922      17.252      51.778      13.875              </t>
  </si>
  <si>
    <t xml:space="preserve">        61.2        0.34      0.1401      0.1496      0.3653      16.070      48.230      13.787              </t>
  </si>
  <si>
    <t xml:space="preserve">        68.9        0.38      0.1685      0.1484      0.3388      14.905      44.733      13.675              </t>
  </si>
  <si>
    <t xml:space="preserve">        76.5        0.43      0.2014      0.1467      0.3115      13.703      41.125      13.523              </t>
  </si>
  <si>
    <t xml:space="preserve">        84.2        0.47      0.2379      0.1450      0.2866      12.608      37.839      13.361              </t>
  </si>
  <si>
    <t xml:space="preserve">        91.9        0.51      0.2792      0.1430      0.2628      11.561      34.698      13.178              </t>
  </si>
  <si>
    <t xml:space="preserve">        99.5        0.56      0.3224      0.1409      0.2430      10.688      32.078      12.987              </t>
  </si>
  <si>
    <t xml:space="preserve">       107.2        0.60      0.3653      0.1388      0.2276      10.012      30.047      12.798              </t>
  </si>
  <si>
    <t xml:space="preserve">       114.8        0.64      0.4169      0.1359      0.2091       9.200      27.612      12.526              </t>
  </si>
  <si>
    <t xml:space="preserve">       122.5        0.68      0.4871      0.1317      0.1850       8.138      24.424      12.139              </t>
  </si>
  <si>
    <t xml:space="preserve">       130.1        0.73      0.5766      0.1268      0.1598       7.031      21.103      11.685              </t>
  </si>
  <si>
    <t xml:space="preserve">       137.8        0.77      0.6944      0.1207      0.1338       5.886      17.664      11.124              </t>
  </si>
  <si>
    <t xml:space="preserve">       145.4        0.81      0.7826      0.1110      0.1153       5.071      15.218      10.233              </t>
  </si>
  <si>
    <t xml:space="preserve">       153.1        0.86      0.8254      0.0996      0.1032       4.540      13.626       9.180              </t>
  </si>
  <si>
    <t xml:space="preserve">       160.7        0.90      0.8513      0.0887      0.0936       4.118      12.358       8.177              </t>
  </si>
  <si>
    <t xml:space="preserve">       168.4        0.94      0.8675      0.0788      0.0855       3.761      11.288       7.266              </t>
  </si>
  <si>
    <t xml:space="preserve">       176.0        0.98      0.8814      0.0687      0.0767       3.374      10.125       6.334              </t>
  </si>
  <si>
    <t xml:space="preserve">       183.7        1.03      0.8929      0.0582      0.0669       2.941       8.827       5.361              </t>
  </si>
  <si>
    <t xml:space="preserve">       191.4        1.07      0.8932      0.0472      0.0565       2.484       7.455       4.348              </t>
  </si>
  <si>
    <t xml:space="preserve">       199.0        1.11      0.8645      0.0362      0.0466       2.048       6.146       3.336              </t>
  </si>
  <si>
    <t xml:space="preserve">       206.7        1.15      0.7871      0.0248      0.0364       1.601       4.804       2.286              </t>
  </si>
  <si>
    <t xml:space="preserve">       214.3        1.20-NaN        -NaN        -NaN        -NaN        -NaN        -NaN                      </t>
  </si>
  <si>
    <t xml:space="preserve">       222.0        1.24     -0.0037      0.0000      0.0161       0.707       2.122      -0.004              </t>
  </si>
  <si>
    <t xml:space="preserve">         PROP RPM </t>
  </si>
  <si>
    <t>V</t>
  </si>
  <si>
    <t>J</t>
  </si>
  <si>
    <t>Pe</t>
  </si>
  <si>
    <t>Ct</t>
  </si>
  <si>
    <t>Cp</t>
  </si>
  <si>
    <t>PWR</t>
  </si>
  <si>
    <t>Torque</t>
  </si>
  <si>
    <t>Thrust</t>
  </si>
  <si>
    <t>[mph]</t>
  </si>
  <si>
    <t>Adv ratio</t>
  </si>
  <si>
    <t>[Hp]</t>
  </si>
  <si>
    <t>[in.Lbf]</t>
  </si>
  <si>
    <t>[Lbf]</t>
  </si>
  <si>
    <t>Steady state thrust calculation</t>
  </si>
  <si>
    <t>In steady state flight, thrust equals drag</t>
  </si>
  <si>
    <t>Assume following propeller:</t>
  </si>
  <si>
    <t>9x9</t>
  </si>
  <si>
    <t>Aerodynamic parameters of aircraft (taken from Calcs of TestFlight1):</t>
  </si>
  <si>
    <t>Steady state speed</t>
  </si>
  <si>
    <t>Dynamic pressure</t>
  </si>
  <si>
    <t>0.5rho V^2 A</t>
  </si>
  <si>
    <t>Trim CL</t>
  </si>
  <si>
    <t>mg = 0.5rho V^2 A CL</t>
  </si>
  <si>
    <t>Trim alpha</t>
  </si>
  <si>
    <t>[deg]  Note:  for now the alpha is measured relative to the root chord</t>
  </si>
  <si>
    <t>Trim CD</t>
  </si>
  <si>
    <t>CD0 + CL^2/(pi*Ae)</t>
  </si>
  <si>
    <t>Prandtl efficiency</t>
  </si>
  <si>
    <t>Trim drag</t>
  </si>
  <si>
    <t>Assumed base case:</t>
  </si>
  <si>
    <t>CD0 is 40% less</t>
  </si>
  <si>
    <t>Trim speed 50% less</t>
  </si>
  <si>
    <t>It should work.</t>
  </si>
  <si>
    <t>The new aircraft should have less drag, therefore the 40% less drag is a good assumption.</t>
  </si>
  <si>
    <t>Also the trim speed could be made much lower.  So 50% less trim speed is OK.</t>
  </si>
  <si>
    <t>Power [W]</t>
  </si>
  <si>
    <t>Maybe some additional power margin is required for taxi on rough terrain and acceleration.</t>
  </si>
  <si>
    <t>This needs to be discussed.</t>
  </si>
  <si>
    <t xml:space="preserve">         9x3.8SF                  (9x38SF.dat)                                 12/25/14                       </t>
  </si>
  <si>
    <t xml:space="preserve">         0.0        0.00      0.0000      0.1355      0.0593       0.008       0.160       0.255              </t>
  </si>
  <si>
    <t xml:space="preserve">         0.7        0.03      0.0578      0.1333      0.0596       0.008       0.161       0.251              </t>
  </si>
  <si>
    <t xml:space="preserve">         1.3        0.05      0.1131      0.1310      0.0599       0.008       0.161       0.246              </t>
  </si>
  <si>
    <t xml:space="preserve">         2.0        0.08      0.1659      0.1284      0.0600       0.008       0.162       0.242              </t>
  </si>
  <si>
    <t xml:space="preserve">         2.6        0.10      0.2160      0.1257      0.0601       0.008       0.162       0.236              </t>
  </si>
  <si>
    <t xml:space="preserve">         3.3        0.13      0.2635      0.1227      0.0602       0.008       0.162       0.231              </t>
  </si>
  <si>
    <t xml:space="preserve">         4.0        0.16      0.3083      0.1195      0.0601       0.008       0.162       0.225              </t>
  </si>
  <si>
    <t xml:space="preserve">         4.6        0.18      0.3503      0.1160      0.0599       0.008       0.161       0.218              </t>
  </si>
  <si>
    <t xml:space="preserve">         5.3        0.21      0.3894      0.1122      0.0596       0.008       0.161       0.211              </t>
  </si>
  <si>
    <t xml:space="preserve">         5.9        0.23      0.4256      0.1083      0.0592       0.008       0.160       0.204              </t>
  </si>
  <si>
    <t xml:space="preserve">         6.6        0.26      0.4590      0.1052      0.0593       0.008       0.160       0.198              </t>
  </si>
  <si>
    <t xml:space="preserve">         7.3        0.28      0.4898      0.1013      0.0588       0.008       0.158       0.191              </t>
  </si>
  <si>
    <t xml:space="preserve">         7.9        0.31      0.5180      0.0972      0.0582       0.007       0.157       0.183              </t>
  </si>
  <si>
    <t xml:space="preserve">         8.6        0.34      0.5436      0.0929      0.0575       0.007       0.155       0.175              </t>
  </si>
  <si>
    <t xml:space="preserve">         9.3        0.36      0.5668      0.0884      0.0564       0.007       0.152       0.166              </t>
  </si>
  <si>
    <t xml:space="preserve">         9.9        0.39      0.5875      0.0837      0.0552       0.007       0.149       0.157              </t>
  </si>
  <si>
    <t xml:space="preserve">        10.6        0.41      0.6059      0.0788      0.0538       0.007       0.145       0.148              </t>
  </si>
  <si>
    <t xml:space="preserve">        11.2        0.44      0.6218      0.0738      0.0521       0.007       0.140       0.139              </t>
  </si>
  <si>
    <t xml:space="preserve">        11.9        0.47      0.6358      0.0686      0.0502       0.006       0.135       0.129              </t>
  </si>
  <si>
    <t xml:space="preserve">        12.6        0.49      0.6469      0.0631      0.0479       0.006       0.129       0.119              </t>
  </si>
  <si>
    <t xml:space="preserve">        13.2        0.52      0.6551      0.0574      0.0453       0.006       0.122       0.108              </t>
  </si>
  <si>
    <t xml:space="preserve">        13.9        0.54      0.6590      0.0515      0.0424       0.005       0.114       0.097              </t>
  </si>
  <si>
    <t xml:space="preserve">        14.5        0.57      0.6577      0.0454      0.0393       0.005       0.106       0.085              </t>
  </si>
  <si>
    <t xml:space="preserve">        15.2        0.59      0.6494      0.0392      0.0359       0.005       0.097       0.074              </t>
  </si>
  <si>
    <t xml:space="preserve">        15.9        0.62      0.6311      0.0329      0.0323       0.004       0.087       0.062              </t>
  </si>
  <si>
    <t xml:space="preserve">        16.5        0.65      0.5968      0.0265      0.0287       0.004       0.077       0.050              </t>
  </si>
  <si>
    <t xml:space="preserve">        17.2        0.67      0.5394      0.0199      0.0248       0.003       0.067       0.038              </t>
  </si>
  <si>
    <t xml:space="preserve">        17.8        0.70      0.4446      0.0133      0.0209       0.003       0.056       0.025              </t>
  </si>
  <si>
    <t xml:space="preserve">        18.5        0.72      0.2850      0.0066      0.0168       0.002       0.045       0.012              </t>
  </si>
  <si>
    <t xml:space="preserve">        19.2        0.75     -0.0083     -0.0001      0.0126       0.002       0.034       0.000              </t>
  </si>
  <si>
    <t xml:space="preserve">         0.0        0.00      0.0000      0.1348      0.0588       0.018       0.282       0.451              </t>
  </si>
  <si>
    <t xml:space="preserve">         0.8        0.02      0.0557      0.1326      0.0591       0.018       0.283       0.443              </t>
  </si>
  <si>
    <t xml:space="preserve">         1.7        0.05      0.1091      0.1303      0.0593       0.018       0.284       0.436              </t>
  </si>
  <si>
    <t xml:space="preserve">         2.5        0.07      0.1601      0.1278      0.0594       0.018       0.285       0.427              </t>
  </si>
  <si>
    <t xml:space="preserve">         3.4        0.10      0.2087      0.1251      0.0595       0.018       0.285       0.418              </t>
  </si>
  <si>
    <t xml:space="preserve">         4.2        0.12      0.2549      0.1223      0.0595       0.018       0.285       0.409              </t>
  </si>
  <si>
    <t xml:space="preserve">         5.1        0.15      0.2985      0.1192      0.0595       0.018       0.285       0.399              </t>
  </si>
  <si>
    <t xml:space="preserve">         5.9        0.17      0.3395      0.1159      0.0593       0.018       0.284       0.388              </t>
  </si>
  <si>
    <t xml:space="preserve">         6.8        0.20      0.3779      0.1124      0.0590       0.018       0.283       0.376              </t>
  </si>
  <si>
    <t xml:space="preserve">         7.6        0.22      0.4137      0.1086      0.0586       0.018       0.281       0.363              </t>
  </si>
  <si>
    <t xml:space="preserve">         8.5        0.25      0.4469      0.1047      0.0581       0.018       0.279       0.350              </t>
  </si>
  <si>
    <t xml:space="preserve">         9.3        0.27      0.4775      0.1008      0.0576       0.018       0.276       0.337              </t>
  </si>
  <si>
    <t xml:space="preserve">        10.1        0.30      0.5056      0.0966      0.0569       0.017       0.273       0.323              </t>
  </si>
  <si>
    <t xml:space="preserve">        11.0        0.32      0.5312      0.0924      0.0561       0.017       0.269       0.309              </t>
  </si>
  <si>
    <t xml:space="preserve">        11.8        0.35      0.5544      0.0881      0.0552       0.017       0.264       0.295              </t>
  </si>
  <si>
    <t xml:space="preserve">        12.7        0.37      0.5753      0.0834      0.0539       0.016       0.258       0.279              </t>
  </si>
  <si>
    <t xml:space="preserve">        13.5        0.40      0.5939      0.0785      0.0525       0.016       0.251       0.263              </t>
  </si>
  <si>
    <t xml:space="preserve">        14.4        0.42      0.6102      0.0735      0.0508       0.015       0.243       0.246              </t>
  </si>
  <si>
    <t xml:space="preserve">        15.2        0.45      0.6249      0.0683      0.0488       0.015       0.234       0.229              </t>
  </si>
  <si>
    <t xml:space="preserve">        16.1        0.47      0.6368      0.0630      0.0466       0.014       0.223       0.211              </t>
  </si>
  <si>
    <t xml:space="preserve">        16.9        0.50      0.6461      0.0574      0.0441       0.013       0.211       0.192              </t>
  </si>
  <si>
    <t xml:space="preserve">        17.8        0.52      0.6515      0.0516      0.0413       0.013       0.198       0.173              </t>
  </si>
  <si>
    <t xml:space="preserve">        18.6        0.55      0.6521      0.0456      0.0381       0.012       0.183       0.152              </t>
  </si>
  <si>
    <t xml:space="preserve">        19.5        0.57      0.6468      0.0394      0.0347       0.011       0.166       0.132              </t>
  </si>
  <si>
    <t xml:space="preserve">        20.3        0.60      0.6319      0.0330      0.0311       0.009       0.149       0.110              </t>
  </si>
  <si>
    <t xml:space="preserve">        21.1        0.62      0.6013      0.0266      0.0274       0.008       0.131       0.089              </t>
  </si>
  <si>
    <t xml:space="preserve">        22.0        0.65      0.5477      0.0201      0.0237       0.007       0.113       0.067              </t>
  </si>
  <si>
    <t xml:space="preserve">        22.8        0.67      0.4561      0.0134      0.0198       0.006       0.095       0.045              </t>
  </si>
  <si>
    <t xml:space="preserve">        23.7        0.69      0.2965      0.0067      0.0157       0.005       0.075       0.022              </t>
  </si>
  <si>
    <t xml:space="preserve">        24.5        0.72     -0.0059     -0.0001      0.0117       0.004       0.056       0.000              </t>
  </si>
  <si>
    <t xml:space="preserve">         0.0        0.00      0.0000      0.1345      0.0580       0.034       0.434       0.703              </t>
  </si>
  <si>
    <t xml:space="preserve">         1.0        0.02      0.0549      0.1323      0.0582       0.035       0.436       0.691              </t>
  </si>
  <si>
    <t xml:space="preserve">         2.1        0.05      0.1075      0.1299      0.0584       0.035       0.437       0.679              </t>
  </si>
  <si>
    <t xml:space="preserve">         3.1        0.07      0.1579      0.1274      0.0585       0.035       0.438       0.666              </t>
  </si>
  <si>
    <t xml:space="preserve">         4.1        0.10      0.2060      0.1248      0.0585       0.035       0.438       0.652              </t>
  </si>
  <si>
    <t xml:space="preserve">         5.1        0.12      0.2518      0.1220      0.0585       0.035       0.438       0.637              </t>
  </si>
  <si>
    <t xml:space="preserve">         6.2        0.14      0.2953      0.1189      0.0584       0.035       0.437       0.621              </t>
  </si>
  <si>
    <t xml:space="preserve">         7.2        0.17      0.3363      0.1156      0.0581       0.035       0.435       0.604              </t>
  </si>
  <si>
    <t xml:space="preserve">         8.2        0.19      0.3749      0.1121      0.0578       0.034       0.432       0.586              </t>
  </si>
  <si>
    <t xml:space="preserve">         9.3        0.22      0.4111      0.1083      0.0573       0.034       0.429       0.566              </t>
  </si>
  <si>
    <t xml:space="preserve">        10.3        0.24      0.4449      0.1045      0.0567       0.034       0.425       0.546              </t>
  </si>
  <si>
    <t xml:space="preserve">        11.3        0.27      0.4763      0.1005      0.0560       0.033       0.419       0.525              </t>
  </si>
  <si>
    <t xml:space="preserve">        12.4        0.29      0.5054      0.0964      0.0553       0.033       0.414       0.503              </t>
  </si>
  <si>
    <t xml:space="preserve">        13.4        0.31      0.5321      0.0921      0.0544       0.032       0.407       0.481              </t>
  </si>
  <si>
    <t xml:space="preserve">        14.4        0.34      0.5565      0.0878      0.0533       0.032       0.399       0.459              </t>
  </si>
  <si>
    <t xml:space="preserve">        15.4        0.36      0.5787      0.0833      0.0521       0.031       0.390       0.435              </t>
  </si>
  <si>
    <t xml:space="preserve">        16.5        0.39      0.5987      0.0784      0.0506       0.030       0.379       0.410              </t>
  </si>
  <si>
    <t xml:space="preserve">        17.5        0.41      0.6166      0.0734      0.0489       0.029       0.366       0.383              </t>
  </si>
  <si>
    <t xml:space="preserve">        18.5        0.43      0.6327      0.0682      0.0469       0.028       0.351       0.356              </t>
  </si>
  <si>
    <t xml:space="preserve">        19.6        0.46      0.6461      0.0630      0.0447       0.027       0.335       0.329              </t>
  </si>
  <si>
    <t xml:space="preserve">        20.6        0.48      0.6565      0.0575      0.0423       0.025       0.316       0.300              </t>
  </si>
  <si>
    <t xml:space="preserve">        21.6        0.51      0.6631      0.0516      0.0395       0.023       0.296       0.270              </t>
  </si>
  <si>
    <t xml:space="preserve">        22.6        0.53      0.6653      0.0456      0.0364       0.022       0.273       0.238              </t>
  </si>
  <si>
    <t xml:space="preserve">        23.7        0.56      0.6613      0.0394      0.0331       0.020       0.248       0.206              </t>
  </si>
  <si>
    <t xml:space="preserve">        24.7        0.58      0.6476      0.0331      0.0296       0.018       0.222       0.173              </t>
  </si>
  <si>
    <t xml:space="preserve">        25.7        0.60      0.6176      0.0266      0.0260       0.015       0.195       0.139              </t>
  </si>
  <si>
    <t xml:space="preserve">        26.8        0.63      0.5665      0.0202      0.0224       0.013       0.168       0.106              </t>
  </si>
  <si>
    <t xml:space="preserve">        27.8        0.65      0.4744      0.0135      0.0186       0.011       0.139       0.071              </t>
  </si>
  <si>
    <t xml:space="preserve">        28.8        0.68      0.3077      0.0067      0.0148       0.009       0.110       0.035              </t>
  </si>
  <si>
    <t xml:space="preserve">        29.9        0.70     -0.0016      0.0000      0.0109       0.006       0.082       0.000              </t>
  </si>
  <si>
    <t xml:space="preserve">         0.0        0.00      0.0000      0.1343      0.0572       0.059       0.617       1.011              </t>
  </si>
  <si>
    <t xml:space="preserve">         1.2        0.02      0.0556      0.1321      0.0574       0.059       0.618       0.994              </t>
  </si>
  <si>
    <t xml:space="preserve">         2.5        0.05      0.1090      0.1296      0.0575       0.059       0.619       0.975              </t>
  </si>
  <si>
    <t xml:space="preserve">         3.7        0.07      0.1601      0.1271      0.0575       0.059       0.620       0.956              </t>
  </si>
  <si>
    <t xml:space="preserve">         4.9        0.10      0.2090      0.1243      0.0575       0.059       0.620       0.936              </t>
  </si>
  <si>
    <t xml:space="preserve">         6.2        0.12      0.2555      0.1214      0.0574       0.059       0.619       0.914              </t>
  </si>
  <si>
    <t xml:space="preserve">         7.4        0.14      0.2998      0.1183      0.0572       0.059       0.617       0.890              </t>
  </si>
  <si>
    <t xml:space="preserve">         8.7        0.17      0.3417      0.1149      0.0569       0.058       0.613       0.865              </t>
  </si>
  <si>
    <t xml:space="preserve">         9.9        0.19      0.3812      0.1113      0.0565       0.058       0.609       0.838              </t>
  </si>
  <si>
    <t xml:space="preserve">        11.1        0.22      0.4184      0.1075      0.0559       0.057       0.602       0.809              </t>
  </si>
  <si>
    <t xml:space="preserve">        12.4        0.24      0.4534      0.1036      0.0552       0.057       0.595       0.779              </t>
  </si>
  <si>
    <t xml:space="preserve">        13.6        0.27      0.4862      0.0995      0.0544       0.056       0.586       0.748              </t>
  </si>
  <si>
    <t xml:space="preserve">        14.8        0.29      0.5166      0.0952      0.0534       0.055       0.576       0.716              </t>
  </si>
  <si>
    <t xml:space="preserve">        16.1        0.31      0.5447      0.0909      0.0524       0.054       0.565       0.684              </t>
  </si>
  <si>
    <t xml:space="preserve">        17.3        0.34      0.5704      0.0864      0.0512       0.053       0.552       0.650              </t>
  </si>
  <si>
    <t xml:space="preserve">        18.5        0.36      0.5939      0.0818      0.0499       0.051       0.538       0.615              </t>
  </si>
  <si>
    <t xml:space="preserve">        19.8        0.39      0.6155      0.0768      0.0482       0.049       0.520       0.578              </t>
  </si>
  <si>
    <t xml:space="preserve">        21.0        0.41      0.6349      0.0716      0.0463       0.048       0.499       0.539              </t>
  </si>
  <si>
    <t xml:space="preserve">        22.2        0.43      0.6519      0.0663      0.0442       0.045       0.477       0.499              </t>
  </si>
  <si>
    <t xml:space="preserve">        23.5        0.46      0.6656      0.0608      0.0420       0.043       0.452       0.458              </t>
  </si>
  <si>
    <t xml:space="preserve">        24.7        0.48      0.6755      0.0552      0.0395       0.041       0.425       0.415              </t>
  </si>
  <si>
    <t xml:space="preserve">        26.0        0.51      0.6820      0.0492      0.0366       0.038       0.395       0.370              </t>
  </si>
  <si>
    <t xml:space="preserve">        27.2        0.53      0.6831      0.0432      0.0336       0.034       0.362       0.325              </t>
  </si>
  <si>
    <t xml:space="preserve">        28.4        0.56      0.6774      0.0373      0.0306       0.031       0.329       0.280              </t>
  </si>
  <si>
    <t xml:space="preserve">        29.7        0.58      0.6607      0.0313      0.0275       0.028       0.296       0.235              </t>
  </si>
  <si>
    <t xml:space="preserve">        30.9        0.60      0.6274      0.0252      0.0243       0.025       0.261       0.190              </t>
  </si>
  <si>
    <t xml:space="preserve">        32.1        0.63      0.5694      0.0190      0.0210       0.021       0.226       0.143              </t>
  </si>
  <si>
    <t xml:space="preserve">        33.4        0.65      0.4704      0.0127      0.0177       0.018       0.190       0.096              </t>
  </si>
  <si>
    <t xml:space="preserve">        34.6        0.68      0.2995      0.0064      0.0145       0.015       0.156       0.048              </t>
  </si>
  <si>
    <t xml:space="preserve">        35.8        0.70     -0.0001      0.0000      0.0116       0.012       0.125       0.000              </t>
  </si>
  <si>
    <t xml:space="preserve">         0.0        0.00      0.0000      0.1343      0.0566       0.092       0.831       1.375              </t>
  </si>
  <si>
    <t xml:space="preserve">         1.5        0.02      0.0568      0.1319      0.0568       0.092       0.833       1.351              </t>
  </si>
  <si>
    <t xml:space="preserve">         2.9        0.05      0.1113      0.1294      0.0568       0.093       0.834       1.325              </t>
  </si>
  <si>
    <t xml:space="preserve">         4.4        0.07      0.1636      0.1267      0.0568       0.093       0.833       1.298              </t>
  </si>
  <si>
    <t xml:space="preserve">         5.8        0.10      0.2135      0.1239      0.0567       0.092       0.832       1.269              </t>
  </si>
  <si>
    <t xml:space="preserve">         7.3        0.12      0.2612      0.1209      0.0566       0.092       0.830       1.238              </t>
  </si>
  <si>
    <t xml:space="preserve">         8.8        0.15      0.3065      0.1177      0.0563       0.092       0.826       1.205              </t>
  </si>
  <si>
    <t xml:space="preserve">        10.2        0.17      0.3494      0.1142      0.0559       0.091       0.820       1.170              </t>
  </si>
  <si>
    <t xml:space="preserve">        11.7        0.20      0.3901      0.1105      0.0554       0.090       0.813       1.131              </t>
  </si>
  <si>
    <t xml:space="preserve">        13.1        0.22      0.4285      0.1065      0.0547       0.089       0.802       1.091              </t>
  </si>
  <si>
    <t xml:space="preserve">        14.6        0.24      0.4649      0.1024      0.0538       0.088       0.790       1.048              </t>
  </si>
  <si>
    <t xml:space="preserve">        16.0        0.27      0.4990      0.0981      0.0529       0.086       0.775       1.004              </t>
  </si>
  <si>
    <t xml:space="preserve">        17.5        0.29      0.5308      0.0937      0.0518       0.084       0.760       0.959              </t>
  </si>
  <si>
    <t xml:space="preserve">        19.0        0.32      0.5602      0.0891      0.0506       0.082       0.742       0.913              </t>
  </si>
  <si>
    <t xml:space="preserve">        20.4        0.34      0.5872      0.0845      0.0493       0.080       0.723       0.865              </t>
  </si>
  <si>
    <t xml:space="preserve">        21.9        0.37      0.6121      0.0797      0.0478       0.078       0.700       0.816              </t>
  </si>
  <si>
    <t xml:space="preserve">        23.3        0.39      0.6350      0.0746      0.0459       0.075       0.674       0.764              </t>
  </si>
  <si>
    <t xml:space="preserve">        24.8        0.42      0.6553      0.0693      0.0440       0.072       0.645       0.710              </t>
  </si>
  <si>
    <t xml:space="preserve">        26.3        0.44      0.6726      0.0639      0.0418       0.068       0.614       0.655              </t>
  </si>
  <si>
    <t xml:space="preserve">        27.7        0.46      0.6854      0.0584      0.0396       0.064       0.581       0.598              </t>
  </si>
  <si>
    <t xml:space="preserve">        29.2        0.49      0.6948      0.0527      0.0371       0.060       0.544       0.540              </t>
  </si>
  <si>
    <t xml:space="preserve">        30.6        0.51      0.7004      0.0470      0.0344       0.056       0.505       0.481              </t>
  </si>
  <si>
    <t xml:space="preserve">        32.1        0.54      0.6999      0.0413      0.0317       0.052       0.466       0.423              </t>
  </si>
  <si>
    <t xml:space="preserve">        33.5        0.56      0.6913      0.0357      0.0290       0.047       0.426       0.365              </t>
  </si>
  <si>
    <t xml:space="preserve">        35.0        0.59      0.6709      0.0299      0.0262       0.043       0.384       0.307              </t>
  </si>
  <si>
    <t xml:space="preserve">        36.5        0.61      0.6334      0.0241      0.0233       0.038       0.341       0.247              </t>
  </si>
  <si>
    <t xml:space="preserve">        37.9        0.64      0.5687      0.0182      0.0203       0.033       0.298       0.186              </t>
  </si>
  <si>
    <t xml:space="preserve">        39.4        0.66      0.4591      0.0121      0.0175       0.028       0.256       0.124              </t>
  </si>
  <si>
    <t xml:space="preserve">        40.8        0.68      0.2817      0.0061      0.0148       0.024       0.217       0.062              </t>
  </si>
  <si>
    <t xml:space="preserve">        42.3        0.71     -0.0004      0.0000      0.0123       0.020       0.180       0.000              </t>
  </si>
  <si>
    <t xml:space="preserve">         PROP RPM =       8000                                                                                </t>
  </si>
  <si>
    <t xml:space="preserve">         0.0        0.00      0.0000      0.1344      0.0583       0.202       1.414       2.275              </t>
  </si>
  <si>
    <t xml:space="preserve">         1.9        0.03      0.0572      0.1318      0.0580       0.201       1.405       2.232              </t>
  </si>
  <si>
    <t xml:space="preserve">         3.9        0.05      0.1127      0.1291      0.0576       0.199       1.396       2.185              </t>
  </si>
  <si>
    <t xml:space="preserve">         5.8        0.08      0.1665      0.1262      0.0571       0.198       1.386       2.136              </t>
  </si>
  <si>
    <t xml:space="preserve">         7.7        0.10      0.2183      0.1231      0.0567       0.196       1.375       2.084              </t>
  </si>
  <si>
    <t xml:space="preserve">         9.6        0.13      0.2680      0.1198      0.0562       0.195       1.363       2.029              </t>
  </si>
  <si>
    <t xml:space="preserve">        11.6        0.15      0.3154      0.1164      0.0556       0.193       1.349       1.970              </t>
  </si>
  <si>
    <t xml:space="preserve">        13.5        0.18      0.3602      0.1126      0.0550       0.190       1.334       1.907              </t>
  </si>
  <si>
    <t xml:space="preserve">        15.4        0.20      0.4023      0.1087      0.0543       0.188       1.317       1.839              </t>
  </si>
  <si>
    <t xml:space="preserve">        17.4        0.23      0.4421      0.1045      0.0535       0.185       1.297       1.770              </t>
  </si>
  <si>
    <t xml:space="preserve">        19.3        0.25      0.4797      0.1002      0.0525       0.182       1.273       1.697              </t>
  </si>
  <si>
    <t xml:space="preserve">        21.2        0.28      0.5150      0.0958      0.0514       0.178       1.247       1.621              </t>
  </si>
  <si>
    <t xml:space="preserve">        23.1        0.30      0.5479      0.0911      0.0502       0.174       1.217       1.543              </t>
  </si>
  <si>
    <t xml:space="preserve">        25.1        0.33      0.5785      0.0864      0.0488       0.169       1.183       1.462              </t>
  </si>
  <si>
    <t xml:space="preserve">        27.0        0.35      0.6067      0.0815      0.0473       0.164       1.147       1.380              </t>
  </si>
  <si>
    <t xml:space="preserve">        28.9        0.38      0.6326      0.0766      0.0457       0.158       1.108       1.297              </t>
  </si>
  <si>
    <t xml:space="preserve">        30.8        0.40      0.6562      0.0716      0.0439       0.152       1.064       1.212              </t>
  </si>
  <si>
    <t xml:space="preserve">        32.8        0.43      0.6770      0.0664      0.0419       0.145       1.016       1.124              </t>
  </si>
  <si>
    <t xml:space="preserve">        34.7        0.45      0.6933      0.0611      0.0399       0.138       0.967       1.034              </t>
  </si>
  <si>
    <t xml:space="preserve">        36.6        0.48      0.7063      0.0557      0.0377       0.130       0.913       0.943              </t>
  </si>
  <si>
    <t xml:space="preserve">        38.6        0.50      0.7151      0.0505      0.0355       0.123       0.861       0.855              </t>
  </si>
  <si>
    <t xml:space="preserve">        40.5        0.53      0.7206      0.0451      0.0330       0.114       0.801       0.763              </t>
  </si>
  <si>
    <t xml:space="preserve">        42.4        0.55      0.7193      0.0398      0.0306       0.106       0.742       0.673              </t>
  </si>
  <si>
    <t xml:space="preserve">        44.3        0.58      0.7090      0.0344      0.0280       0.097       0.679       0.582              </t>
  </si>
  <si>
    <t xml:space="preserve">        46.3        0.60      0.6841      0.0288      0.0254       0.088       0.615       0.487              </t>
  </si>
  <si>
    <t xml:space="preserve">        48.2        0.63      0.6442      0.0232      0.0226       0.078       0.549       0.393              </t>
  </si>
  <si>
    <t xml:space="preserve">        50.1        0.65      0.5739      0.0174      0.0199       0.069       0.482       0.295              </t>
  </si>
  <si>
    <t xml:space="preserve">        52.1        0.68      0.4613      0.0117      0.0172       0.060       0.418       0.198              </t>
  </si>
  <si>
    <t xml:space="preserve">        54.0        0.70      0.2812      0.0059      0.0147       0.051       0.356       0.099              </t>
  </si>
  <si>
    <t xml:space="preserve">        55.9        0.73     -0.0015      0.0000      0.0123       0.043       0.299       0.000              </t>
  </si>
  <si>
    <t xml:space="preserve">         0.0        0.00      0.0000      0.1374      0.0612       0.387       2.216       3.476              </t>
  </si>
  <si>
    <t xml:space="preserve">         2.4        0.03      0.0568      0.1348      0.0602       0.381       2.182       3.408              </t>
  </si>
  <si>
    <t xml:space="preserve">         4.8        0.05      0.1128      0.1318      0.0594       0.375       2.150       3.334              </t>
  </si>
  <si>
    <t xml:space="preserve">         7.1        0.08      0.1674      0.1284      0.0584       0.369       2.117       3.248              </t>
  </si>
  <si>
    <t xml:space="preserve">         9.5        0.10      0.2209      0.1255      0.0577       0.365       2.089       3.173              </t>
  </si>
  <si>
    <t xml:space="preserve">        11.9        0.13      0.2723      0.1220      0.0568       0.359       2.059       3.084              </t>
  </si>
  <si>
    <t xml:space="preserve">        14.3        0.15      0.3214      0.1182      0.0560       0.354       2.030       2.990              </t>
  </si>
  <si>
    <t xml:space="preserve">        16.7        0.18      0.3677      0.1143      0.0552       0.349       2.001       2.891              </t>
  </si>
  <si>
    <t xml:space="preserve">        19.0        0.20      0.4109      0.1102      0.0545       0.344       1.973       2.787              </t>
  </si>
  <si>
    <t xml:space="preserve">        21.4        0.23      0.4515      0.1060      0.0536       0.339       1.943       2.680              </t>
  </si>
  <si>
    <t xml:space="preserve">        23.8        0.25      0.4899      0.1016      0.0526       0.333       1.907       2.569              </t>
  </si>
  <si>
    <t xml:space="preserve">        26.2        0.28      0.5260      0.0970      0.0515       0.326       1.865       2.453              </t>
  </si>
  <si>
    <t xml:space="preserve">        28.6        0.30      0.5598      0.0923      0.0502       0.317       1.819       2.334              </t>
  </si>
  <si>
    <t xml:space="preserve">        30.9        0.33      0.5913      0.0874      0.0488       0.308       1.767       2.211              </t>
  </si>
  <si>
    <t xml:space="preserve">        33.3        0.36      0.6204      0.0825      0.0472       0.299       1.711       2.085              </t>
  </si>
  <si>
    <t xml:space="preserve">        35.7        0.38      0.6470      0.0775      0.0456       0.288       1.653       1.961              </t>
  </si>
  <si>
    <t xml:space="preserve">        38.1        0.41      0.6712      0.0726      0.0439       0.278       1.591       1.835              </t>
  </si>
  <si>
    <t xml:space="preserve">        40.5        0.43      0.6928      0.0675      0.0420       0.266       1.523       1.707              </t>
  </si>
  <si>
    <t xml:space="preserve">        42.8        0.46      0.7107      0.0623      0.0400       0.253       1.451       1.575              </t>
  </si>
  <si>
    <t xml:space="preserve">        45.2        0.48      0.7251      0.0570      0.0379       0.240       1.373       1.441              </t>
  </si>
  <si>
    <t xml:space="preserve">        47.6        0.51      0.7357      0.0517      0.0357       0.225       1.292       1.307              </t>
  </si>
  <si>
    <t xml:space="preserve">        50.0        0.53      0.7417      0.0462      0.0332       0.210       1.203       1.169              </t>
  </si>
  <si>
    <t xml:space="preserve">        52.4        0.56      0.7408      0.0408      0.0307       0.194       1.114       1.031              </t>
  </si>
  <si>
    <t xml:space="preserve">        54.7        0.58      0.7288      0.0355      0.0284       0.180       1.030       0.897              </t>
  </si>
  <si>
    <t xml:space="preserve">        57.1        0.61      0.7060      0.0294      0.0254       0.161       0.920       0.744              </t>
  </si>
  <si>
    <t xml:space="preserve">        59.5        0.63      0.6431      0.0238      0.0235       0.149       0.852       0.603              </t>
  </si>
  <si>
    <t xml:space="preserve">        61.9        0.66      0.5803      0.0179      0.0204       0.129       0.739       0.454              </t>
  </si>
  <si>
    <t xml:space="preserve">        64.3        0.69      0.4677      0.0120      0.0175       0.111       0.635       0.303              </t>
  </si>
  <si>
    <t xml:space="preserve">        66.6        0.71      0.2654      0.0057      0.0153       0.097       0.555       0.145              </t>
  </si>
  <si>
    <t xml:space="preserve">        69.0        0.74     -0.0020      0.0000      0.0127       0.081       0.461      -0.001              </t>
  </si>
  <si>
    <t xml:space="preserve">         0.0        0.00      0.0000      0.1381      0.0625       0.513       2.694       4.155              </t>
  </si>
  <si>
    <t xml:space="preserve">         2.6        0.03      0.0560      0.1353      0.0613       0.503       2.642       4.072              </t>
  </si>
  <si>
    <t xml:space="preserve">         5.2        0.05      0.1117      0.1328      0.0603       0.495       2.598       3.996              </t>
  </si>
  <si>
    <t xml:space="preserve">         7.8        0.08      0.1665      0.1296      0.0592       0.486       2.552       3.902              </t>
  </si>
  <si>
    <t xml:space="preserve">        10.4        0.10      0.2199      0.1261      0.0582       0.477       2.507       3.796              </t>
  </si>
  <si>
    <t xml:space="preserve">        13.0        0.13      0.2719      0.1228      0.0572       0.470       2.468       3.695              </t>
  </si>
  <si>
    <t xml:space="preserve">        15.6        0.15      0.3214      0.1190      0.0563       0.462       2.428       3.582              </t>
  </si>
  <si>
    <t xml:space="preserve">        18.1        0.18      0.3681      0.1150      0.0554       0.455       2.390       3.462              </t>
  </si>
  <si>
    <t xml:space="preserve">        20.7        0.20      0.4116      0.1109      0.0546       0.449       2.356       3.338              </t>
  </si>
  <si>
    <t xml:space="preserve">        23.3        0.23      0.4523      0.1067      0.0538       0.442       2.320       3.211              </t>
  </si>
  <si>
    <t xml:space="preserve">        25.9        0.25      0.4900      0.1020      0.0528       0.433       2.274       3.069              </t>
  </si>
  <si>
    <t xml:space="preserve">        28.5        0.28      0.5271      0.0978      0.0517       0.425       2.230       2.944              </t>
  </si>
  <si>
    <t xml:space="preserve">        31.1        0.30      0.5613      0.0930      0.0504       0.414       2.173       2.800              </t>
  </si>
  <si>
    <t xml:space="preserve">        33.7        0.33      0.5932      0.0882      0.0490       0.402       2.112       2.654              </t>
  </si>
  <si>
    <t xml:space="preserve">        36.3        0.35      0.6226      0.0832      0.0474       0.389       2.045       2.504              </t>
  </si>
  <si>
    <t xml:space="preserve">        38.9        0.38      0.6496      0.0783      0.0458       0.376       1.976       2.357              </t>
  </si>
  <si>
    <t xml:space="preserve">        41.5        0.41      0.6742      0.0734      0.0441       0.362       1.903       2.208              </t>
  </si>
  <si>
    <t xml:space="preserve">        44.1        0.43      0.6962      0.0683      0.0423       0.347       1.823       2.056              </t>
  </si>
  <si>
    <t xml:space="preserve">        46.7        0.46      0.7152      0.0632      0.0403       0.331       1.739       1.903              </t>
  </si>
  <si>
    <t xml:space="preserve">        49.3        0.48      0.7305      0.0580      0.0382       0.314       1.648       1.745              </t>
  </si>
  <si>
    <t xml:space="preserve">        51.9        0.51      0.7421      0.0527      0.0360       0.296       1.553       1.587              </t>
  </si>
  <si>
    <t xml:space="preserve">        54.4        0.53      0.7493      0.0474      0.0337       0.276       1.451       1.426              </t>
  </si>
  <si>
    <t xml:space="preserve">        57.0        0.56      0.7502      0.0419      0.0312       0.256       1.343       1.261              </t>
  </si>
  <si>
    <t xml:space="preserve">        59.6        0.58      0.7411      0.0363      0.0286       0.234       1.231       1.092              </t>
  </si>
  <si>
    <t xml:space="preserve">        62.2        0.61      0.7162      0.0306      0.0260       0.214       1.122       0.922              </t>
  </si>
  <si>
    <t xml:space="preserve">        64.8        0.63      0.6733      0.0250      0.0235       0.193       1.015       0.753              </t>
  </si>
  <si>
    <t xml:space="preserve">        67.4        0.66      0.5824      0.0188      0.0213       0.175       0.918       0.566              </t>
  </si>
  <si>
    <t xml:space="preserve">        70.0        0.68      0.4634      0.0125      0.0185       0.152       0.797       0.377              </t>
  </si>
  <si>
    <t xml:space="preserve">        72.6        0.71      0.2907      0.0069      0.0168       0.138       0.724       0.207              </t>
  </si>
  <si>
    <t xml:space="preserve">        75.2        0.74      0.0828      0.0016      0.0140       0.115       0.603       0.047              </t>
  </si>
  <si>
    <t xml:space="preserve">         0.0        0.00      0.0000      0.1397      0.0641       0.669       3.245       4.933              </t>
  </si>
  <si>
    <t xml:space="preserve">         2.8        0.03      0.0556      0.1369      0.0626       0.654       3.170       4.835              </t>
  </si>
  <si>
    <t xml:space="preserve">         5.6        0.05      0.1111      0.1339      0.0613       0.639       3.100       4.728              </t>
  </si>
  <si>
    <t xml:space="preserve">         8.5        0.08      0.1661      0.1306      0.0600       0.626       3.035       4.614              </t>
  </si>
  <si>
    <t xml:space="preserve">        11.3        0.10      0.2200      0.1272      0.0588       0.614       2.975       4.491              </t>
  </si>
  <si>
    <t xml:space="preserve">        14.1        0.13      0.2722      0.1235      0.0577       0.602       2.919       4.364              </t>
  </si>
  <si>
    <t xml:space="preserve">        16.9        0.15      0.3222      0.1197      0.0567       0.591       2.867       4.227              </t>
  </si>
  <si>
    <t xml:space="preserve">        19.7        0.18      0.3694      0.1156      0.0557       0.581       2.818       4.084              </t>
  </si>
  <si>
    <t xml:space="preserve">        22.5        0.20      0.4132      0.1114      0.0548       0.572       2.775       3.935              </t>
  </si>
  <si>
    <t xml:space="preserve">        25.4        0.23      0.4543      0.1072      0.0540       0.563       2.731       3.786              </t>
  </si>
  <si>
    <t xml:space="preserve">        28.2        0.25      0.4930      0.1027      0.0530       0.553       2.681       3.629              </t>
  </si>
  <si>
    <t xml:space="preserve">        31.0        0.28      0.5295      0.0982      0.0519       0.542       2.625       3.470              </t>
  </si>
  <si>
    <t xml:space="preserve">        33.8        0.31      0.5637      0.0935      0.0506       0.528       2.560       3.302              </t>
  </si>
  <si>
    <t xml:space="preserve">        36.6        0.33      0.5961      0.0886      0.0491       0.513       2.486       3.130              </t>
  </si>
  <si>
    <t xml:space="preserve">        39.4        0.36      0.6258      0.0837      0.0476       0.497       2.410       2.958              </t>
  </si>
  <si>
    <t xml:space="preserve">        42.3        0.38      0.6529      0.0788      0.0460       0.480       2.329       2.783              </t>
  </si>
  <si>
    <t xml:space="preserve">        45.1        0.41      0.6780      0.0738      0.0443       0.462       2.241       2.607              </t>
  </si>
  <si>
    <t xml:space="preserve">        47.9        0.43      0.7004      0.0689      0.0425       0.443       2.150       2.432              </t>
  </si>
  <si>
    <t xml:space="preserve">        50.7        0.46      0.7199      0.0637      0.0405       0.422       2.047       2.248              </t>
  </si>
  <si>
    <t xml:space="preserve">        53.5        0.48      0.7342      0.0582      0.0383       0.400       1.938       2.056              </t>
  </si>
  <si>
    <t xml:space="preserve">        56.3        0.51      0.7459      0.0533      0.0363       0.379       1.838       1.882              </t>
  </si>
  <si>
    <t xml:space="preserve">        59.2        0.53      0.7549      0.0475      0.0336       0.351       1.699       1.677              </t>
  </si>
  <si>
    <t xml:space="preserve">        62.0        0.56      0.7560      0.0419      0.0310       0.324       1.570       1.481              </t>
  </si>
  <si>
    <t xml:space="preserve">        64.8        0.58      0.7491      0.0362      0.0283       0.295       1.432       1.280              </t>
  </si>
  <si>
    <t xml:space="preserve">        67.6        0.61      0.7248      0.0303      0.0255       0.267       1.292       1.072              </t>
  </si>
  <si>
    <t xml:space="preserve">        70.4        0.64      0.6806      0.0245      0.0229       0.238       1.156       0.864              </t>
  </si>
  <si>
    <t xml:space="preserve">        73.2        0.66      0.6063      0.0185      0.0201       0.210       1.019       0.653              </t>
  </si>
  <si>
    <t xml:space="preserve">        76.1        0.69      0.4896      0.0124      0.0175       0.182       0.883       0.440              </t>
  </si>
  <si>
    <t xml:space="preserve">        78.9        0.71      0.3029      0.0062      0.0147       0.153       0.742       0.220              </t>
  </si>
  <si>
    <t xml:space="preserve">        81.7        0.74     -0.0031      0.0000      0.0120       0.125       0.606      -0.002              </t>
  </si>
  <si>
    <t xml:space="preserve">         0.0        0.00      0.0000      0.1399      0.0654       0.853       3.839       5.730              </t>
  </si>
  <si>
    <t xml:space="preserve">         3.1        0.03      0.0552      0.1368      0.0636       0.829       3.732       5.605              </t>
  </si>
  <si>
    <t xml:space="preserve">         6.1        0.05      0.1110      0.1348      0.0623       0.812       3.655       5.521              </t>
  </si>
  <si>
    <t xml:space="preserve">         9.2        0.08      0.1663      0.1313      0.0608       0.792       3.565       5.378              </t>
  </si>
  <si>
    <t xml:space="preserve">        12.2        0.10      0.2208      0.1279      0.0594       0.775       3.487       5.239              </t>
  </si>
  <si>
    <t xml:space="preserve">        15.3        0.13      0.2740      0.1244      0.0582       0.759       3.417       5.097              </t>
  </si>
  <si>
    <t xml:space="preserve">        18.4        0.15      0.3246      0.1204      0.0571       0.744       3.351       4.934              </t>
  </si>
  <si>
    <t xml:space="preserve">        21.4        0.18      0.3705      0.1153      0.0559       0.728       3.278       4.723              </t>
  </si>
  <si>
    <t xml:space="preserve">        24.5        0.21      0.4153      0.1115      0.0551       0.718       3.233       4.568              </t>
  </si>
  <si>
    <t xml:space="preserve">        27.5        0.23      0.4575      0.1077      0.0543       0.708       3.188       4.411              </t>
  </si>
  <si>
    <t xml:space="preserve">        30.6        0.26      0.4964      0.1032      0.0533       0.695       3.129       4.228              </t>
  </si>
  <si>
    <t xml:space="preserve">        33.7        0.28      0.5330      0.0986      0.0522       0.680       3.062       4.039              </t>
  </si>
  <si>
    <t xml:space="preserve">        36.7        0.31      0.5682      0.0941      0.0510       0.664       2.990       3.854              </t>
  </si>
  <si>
    <t xml:space="preserve">        39.8        0.33      0.6010      0.0893      0.0495       0.646       2.906       3.657              </t>
  </si>
  <si>
    <t xml:space="preserve">        42.8        0.36      0.6307      0.0843      0.0480       0.625       2.816       3.453              </t>
  </si>
  <si>
    <t xml:space="preserve">        45.9        0.38      0.6584      0.0793      0.0464       0.604       2.720       3.250              </t>
  </si>
  <si>
    <t xml:space="preserve">        49.0        0.41      0.6837      0.0744      0.0447       0.582       2.620       3.047              </t>
  </si>
  <si>
    <t xml:space="preserve">        52.0        0.44      0.7038      0.0692      0.0429       0.559       2.515       2.834              </t>
  </si>
  <si>
    <t xml:space="preserve">        55.1        0.46      0.7221      0.0639      0.0409       0.533       2.398       2.618              </t>
  </si>
  <si>
    <t xml:space="preserve">        58.1        0.49      0.7418      0.0586      0.0385       0.501       2.257       2.399              </t>
  </si>
  <si>
    <t xml:space="preserve">        61.2        0.51      0.7531      0.0532      0.0362       0.472       2.125       2.178              </t>
  </si>
  <si>
    <t xml:space="preserve">        64.3        0.54      0.7628      0.0474      0.0335       0.437       1.965       1.943              </t>
  </si>
  <si>
    <t xml:space="preserve">        67.3        0.56      0.7625      0.0416      0.0308       0.401       1.807       1.704              </t>
  </si>
  <si>
    <t xml:space="preserve">        70.4        0.59      0.7455      0.0361      0.0286       0.372       1.677       1.479              </t>
  </si>
  <si>
    <t xml:space="preserve">        73.5        0.62      0.7206      0.0302      0.0258       0.336       1.514       1.237              </t>
  </si>
  <si>
    <t xml:space="preserve">        76.5        0.64      0.6653      0.0241      0.0232       0.303       1.363       0.987              </t>
  </si>
  <si>
    <t xml:space="preserve">        79.6        0.67      0.5921      0.0184      0.0207       0.270       1.216       0.754              </t>
  </si>
  <si>
    <t xml:space="preserve">        82.6        0.69      0.4680      0.0124      0.0183       0.238       1.072       0.506              </t>
  </si>
  <si>
    <t xml:space="preserve">        85.7        0.72      0.2862      0.0062      0.0155       0.202       0.908       0.253              </t>
  </si>
  <si>
    <t xml:space="preserve">        88.8        0.74     -0.1809     -0.0023      0.0093       0.121       0.547      -0.093              </t>
  </si>
  <si>
    <t xml:space="preserve">         0.0        0.00      0.0000      0.1420      0.0665       1.067       4.483       6.679              </t>
  </si>
  <si>
    <t xml:space="preserve">         3.3        0.03      0.0549      0.1391      0.0647       1.037       4.357       6.543              </t>
  </si>
  <si>
    <t xml:space="preserve">         6.5        0.05      0.1103      0.1360      0.0630       1.010       4.244       6.397              </t>
  </si>
  <si>
    <t xml:space="preserve">         9.8        0.08      0.1653      0.1327      0.0615       0.986       4.142       6.241              </t>
  </si>
  <si>
    <t xml:space="preserve">        13.1        0.10      0.2196      0.1292      0.0601       0.963       4.047       6.076              </t>
  </si>
  <si>
    <t xml:space="preserve">        16.3        0.13      0.2722      0.1254      0.0588       0.943       3.962       5.897              </t>
  </si>
  <si>
    <t xml:space="preserve">        19.6        0.15      0.3226      0.1215      0.0577       0.925       3.886       5.713              </t>
  </si>
  <si>
    <t xml:space="preserve">        22.8        0.18      0.3701      0.1174      0.0567       0.909       3.818       5.519              </t>
  </si>
  <si>
    <t xml:space="preserve">        26.1        0.20      0.4140      0.1132      0.0558       0.895       3.761       5.321              </t>
  </si>
  <si>
    <t xml:space="preserve">        29.4        0.23      0.4553      0.1088      0.0549       0.881       3.700       5.118              </t>
  </si>
  <si>
    <t xml:space="preserve">        32.6        0.26      0.4945      0.1043      0.0538       0.863       3.626       4.903              </t>
  </si>
  <si>
    <t xml:space="preserve">        35.9        0.28      0.5313      0.0997      0.0527       0.845       3.550       4.688              </t>
  </si>
  <si>
    <t xml:space="preserve">        39.2        0.31      0.5660      0.0950      0.0514       0.824       3.463       4.466              </t>
  </si>
  <si>
    <t xml:space="preserve">        42.4        0.33      0.5982      0.0902      0.0501       0.803       3.372       4.243              </t>
  </si>
  <si>
    <t xml:space="preserve">        45.7        0.36      0.6285      0.0853      0.0485       0.778       3.267       4.010              </t>
  </si>
  <si>
    <t xml:space="preserve">        49.0        0.38      0.6568      0.0803      0.0468       0.750       3.153       3.775              </t>
  </si>
  <si>
    <t xml:space="preserve">        52.2        0.41      0.6823      0.0753      0.0451       0.722       3.036       3.539              </t>
  </si>
  <si>
    <t xml:space="preserve">        55.5        0.43      0.7058      0.0704      0.0433       0.694       2.915       3.309              </t>
  </si>
  <si>
    <t xml:space="preserve">        58.8        0.46      0.7230      0.0653      0.0415       0.665       2.794       3.069              </t>
  </si>
  <si>
    <t xml:space="preserve">        62.0        0.49      0.7413      0.0599      0.0392       0.628       2.639       2.815              </t>
  </si>
  <si>
    <t xml:space="preserve">        65.3        0.51      0.7553      0.0544      0.0368       0.589       2.476       2.556              </t>
  </si>
  <si>
    <t xml:space="preserve">        68.5        0.54      0.7642      0.0488      0.0343       0.549       2.308       2.296              </t>
  </si>
  <si>
    <t xml:space="preserve">        71.8        0.56      0.7615      0.0430      0.0317       0.509       2.138       2.024              </t>
  </si>
  <si>
    <t xml:space="preserve">        75.1        0.59      0.7592      0.0367      0.0284       0.455       1.910       1.724              </t>
  </si>
  <si>
    <t xml:space="preserve">        78.3        0.61      0.7341      0.0305      0.0255       0.408       1.714       1.434              </t>
  </si>
  <si>
    <t xml:space="preserve">        81.6        0.64      0.6664      0.0247      0.0236       0.379       1.590       1.159              </t>
  </si>
  <si>
    <t xml:space="preserve">        84.9        0.66      0.5624      0.0186      0.0219       0.351       1.476       0.873              </t>
  </si>
  <si>
    <t xml:space="preserve">        88.1        0.69      0.4745      0.0128      0.0186       0.298       1.251       0.601              </t>
  </si>
  <si>
    <t xml:space="preserve">        91.4        0.71      0.2764      0.0056      0.0144       0.232       0.973       0.263              </t>
  </si>
  <si>
    <t xml:space="preserve">        94.7        0.74      0.0144      0.0003      0.0132       0.212       0.889       0.012              </t>
  </si>
  <si>
    <t xml:space="preserve">         0.0        0.00      0.0000      0.1433      0.0663       1.290       5.083       7.665              </t>
  </si>
  <si>
    <t xml:space="preserve">         3.5        0.03      0.0550      0.1404      0.0647       1.258       4.957       7.512              </t>
  </si>
  <si>
    <t xml:space="preserve">         6.9        0.05      0.1100      0.1374      0.0632       1.230       4.846       7.349              </t>
  </si>
  <si>
    <t xml:space="preserve">        10.4        0.08      0.1646      0.1341      0.0619       1.205       4.746       7.176              </t>
  </si>
  <si>
    <t xml:space="preserve">        13.8        0.10      0.2181      0.1307      0.0607       1.181       4.652       6.991              </t>
  </si>
  <si>
    <t xml:space="preserve">        17.3        0.13      0.2701      0.1270      0.0596       1.159       4.564       6.795              </t>
  </si>
  <si>
    <t xml:space="preserve">        20.7        0.15      0.3198      0.1231      0.0585       1.138       4.483       6.585              </t>
  </si>
  <si>
    <t xml:space="preserve">        24.2        0.18      0.3668      0.1190      0.0575       1.119       4.408       6.367              </t>
  </si>
  <si>
    <t xml:space="preserve">        27.6        0.20      0.4107      0.1147      0.0566       1.101       4.338       6.138              </t>
  </si>
  <si>
    <t xml:space="preserve">        31.1        0.23      0.4517      0.1105      0.0558       1.085       4.274       5.910              </t>
  </si>
  <si>
    <t xml:space="preserve">        34.5        0.25      0.4905      0.1060      0.0547       1.065       4.196       5.671              </t>
  </si>
  <si>
    <t xml:space="preserve">        38.0        0.28      0.5274      0.1013      0.0536       1.042       4.104       5.423              </t>
  </si>
  <si>
    <t xml:space="preserve">        41.5        0.30      0.5621      0.0966      0.0523       1.017       4.005       5.170              </t>
  </si>
  <si>
    <t xml:space="preserve">        44.9        0.33      0.5947      0.0917      0.0508       0.988       3.893       4.907              </t>
  </si>
  <si>
    <t xml:space="preserve">        48.4        0.35      0.6249      0.0869      0.0493       0.959       3.779       4.648              </t>
  </si>
  <si>
    <t xml:space="preserve">        51.8        0.38      0.6531      0.0819      0.0476       0.927       3.651       4.381              </t>
  </si>
  <si>
    <t xml:space="preserve">        55.3        0.41      0.6788      0.0768      0.0459       0.893       3.517       4.112              </t>
  </si>
  <si>
    <t xml:space="preserve">        58.7        0.43      0.6995      0.0718      0.0442       0.860       3.386       3.840              </t>
  </si>
  <si>
    <t xml:space="preserve">        62.2        0.46      0.7223      0.0667      0.0421       0.819       3.225       3.567              </t>
  </si>
  <si>
    <t xml:space="preserve">        65.6        0.48      0.7375      0.0613      0.0400       0.778       3.065       3.279              </t>
  </si>
  <si>
    <t xml:space="preserve">        69.1        0.51      0.7515      0.0558      0.0376       0.732       2.885       2.987              </t>
  </si>
  <si>
    <t xml:space="preserve">        72.5        0.53      0.7650      0.0499      0.0347       0.675       2.658       2.668              </t>
  </si>
  <si>
    <t xml:space="preserve">        76.0        0.56      0.7670      0.0439      0.0319       0.621       2.446       2.350              </t>
  </si>
  <si>
    <t xml:space="preserve">        79.5        0.58      0.7565      0.0380      0.0293       0.569       2.242       2.032              </t>
  </si>
  <si>
    <t xml:space="preserve">        82.9        0.61      0.7325      0.0318      0.0264       0.514       2.025       1.703              </t>
  </si>
  <si>
    <t xml:space="preserve">        86.4        0.63      0.6889      0.0253      0.0232       0.452       1.780       1.352              </t>
  </si>
  <si>
    <t xml:space="preserve">        89.8        0.66      0.6133      0.0184      0.0197       0.384       1.512       0.983              </t>
  </si>
  <si>
    <t xml:space="preserve">        93.3        0.68      0.4984      0.0128      0.0175       0.341       1.343       0.683              </t>
  </si>
  <si>
    <t xml:space="preserve">        96.7        0.71      0.3007      0.0061      0.0143       0.278       1.097       0.325              </t>
  </si>
  <si>
    <t xml:space="preserve">       100.2        0.73     -0.0014      0.0000      0.0115       0.223       0.878      -0.001              </t>
  </si>
  <si>
    <t xml:space="preserve">         0.0        0.00      0.0000      0.1442      0.0662       1.544       5.724       8.713              </t>
  </si>
  <si>
    <t xml:space="preserve">         3.7        0.03      0.0554      0.1414      0.0648       1.511       5.603       8.541              </t>
  </si>
  <si>
    <t xml:space="preserve">         7.4        0.05      0.1106      0.1384      0.0635       1.482       5.495       8.357              </t>
  </si>
  <si>
    <t xml:space="preserve">        11.0        0.08      0.1649      0.1351      0.0624       1.455       5.396       8.161              </t>
  </si>
  <si>
    <t xml:space="preserve">        14.7        0.10      0.2181      0.1317      0.0613       1.430       5.301       7.953              </t>
  </si>
  <si>
    <t xml:space="preserve">        18.4        0.13      0.2696      0.1280      0.0602       1.406       5.211       7.732              </t>
  </si>
  <si>
    <t xml:space="preserve">        22.1        0.15      0.3191      0.1241      0.0592       1.382       5.124       7.496              </t>
  </si>
  <si>
    <t xml:space="preserve">        25.7        0.18      0.3658      0.1200      0.0583       1.360       5.042       7.249              </t>
  </si>
  <si>
    <t xml:space="preserve">        29.4        0.20      0.4094      0.1158      0.0574       1.340       4.967       6.994              </t>
  </si>
  <si>
    <t xml:space="preserve">        33.1        0.23      0.4505      0.1114      0.0565       1.319       4.889       6.732              </t>
  </si>
  <si>
    <t xml:space="preserve">        36.8        0.25      0.4894      0.1069      0.0555       1.294       4.798       6.460              </t>
  </si>
  <si>
    <t xml:space="preserve">        40.4        0.28      0.5260      0.1024      0.0543       1.268       4.701       6.184              </t>
  </si>
  <si>
    <t xml:space="preserve">        44.1        0.30      0.5606      0.0977      0.0530       1.238       4.590       5.899              </t>
  </si>
  <si>
    <t xml:space="preserve">        47.8        0.33      0.5932      0.0928      0.0516       1.204       4.464       5.604              </t>
  </si>
  <si>
    <t xml:space="preserve">        51.5        0.36      0.6237      0.0878      0.0500       1.167       4.326       5.302              </t>
  </si>
  <si>
    <t xml:space="preserve">        55.1        0.38      0.6515      0.0829      0.0484       1.130       4.191       5.008              </t>
  </si>
  <si>
    <t xml:space="preserve">        58.8        0.41      0.6777      0.0777      0.0466       1.087       4.028       4.694              </t>
  </si>
  <si>
    <t xml:space="preserve">        62.5        0.43      0.7012      0.0725      0.0446       1.041       3.860       4.381              </t>
  </si>
  <si>
    <t xml:space="preserve">        66.2        0.46      0.7188      0.0675      0.0429       1.001       3.711       4.077              </t>
  </si>
  <si>
    <t xml:space="preserve">        69.9        0.48      0.7357      0.0621      0.0407       0.950       3.521       3.751              </t>
  </si>
  <si>
    <t xml:space="preserve">        73.5        0.51      0.7543      0.0562      0.0378       0.882       3.270       3.393              </t>
  </si>
  <si>
    <t xml:space="preserve">        77.2        0.53      0.7634      0.0503      0.0351       0.820       3.040       3.040              </t>
  </si>
  <si>
    <t xml:space="preserve">        80.9        0.56      0.7619      0.0444      0.0325       0.758       2.812       2.679              </t>
  </si>
  <si>
    <t xml:space="preserve">        84.6        0.58      0.7493      0.0383      0.0299       0.697       2.584       2.316              </t>
  </si>
  <si>
    <t xml:space="preserve">        88.2        0.61      0.7234      0.0321      0.0270       0.630       2.337       1.938              </t>
  </si>
  <si>
    <t xml:space="preserve">        91.9        0.63      0.6752      0.0258      0.0243       0.566       2.100       1.560              </t>
  </si>
  <si>
    <t xml:space="preserve">        95.6        0.66      0.6000      0.0193      0.0213       0.496       1.840       1.168              </t>
  </si>
  <si>
    <t xml:space="preserve">        99.3        0.69      0.4812      0.0130      0.0185       0.431       1.596       0.783              </t>
  </si>
  <si>
    <t xml:space="preserve">       102.9        0.71      0.2520      0.0043      0.0121       0.283       1.048       0.260              </t>
  </si>
  <si>
    <t xml:space="preserve">       106.6        0.74     -0.0065     -0.0001      0.0122       0.284       1.054      -0.007              </t>
  </si>
  <si>
    <t xml:space="preserve">         0.0        0.00      0.0000      0.1456      0.0663       1.835       6.427       9.860              </t>
  </si>
  <si>
    <t xml:space="preserve">         3.9        0.03      0.0557      0.1428      0.0651       1.803       6.313       9.669              </t>
  </si>
  <si>
    <t xml:space="preserve">         7.8        0.05      0.1108      0.1398      0.0640       1.774       6.212       9.464              </t>
  </si>
  <si>
    <t xml:space="preserve">        11.7        0.08      0.1648      0.1365      0.0631       1.747       6.117       9.245              </t>
  </si>
  <si>
    <t xml:space="preserve">        15.6        0.10      0.2175      0.1331      0.0621       1.721       6.024       9.012              </t>
  </si>
  <si>
    <t xml:space="preserve">        19.5        0.13      0.2685      0.1294      0.0612       1.695       5.933       8.765              </t>
  </si>
  <si>
    <t xml:space="preserve">        23.4        0.15      0.3174      0.1256      0.0602       1.668       5.842       8.503              </t>
  </si>
  <si>
    <t xml:space="preserve">        27.2        0.18      0.3638      0.1214      0.0593       1.643       5.751       8.224              </t>
  </si>
  <si>
    <t xml:space="preserve">        31.1        0.20      0.4074      0.1172      0.0584       1.617       5.663       7.934              </t>
  </si>
  <si>
    <t xml:space="preserve">        35.0        0.23      0.4483      0.1129      0.0575       1.593       5.576       7.642              </t>
  </si>
  <si>
    <t xml:space="preserve">        38.9        0.25      0.4869      0.1084      0.0565       1.565       5.480       7.342              </t>
  </si>
  <si>
    <t xml:space="preserve">        42.8        0.28      0.5236      0.1038      0.0553       1.533       5.367       7.028              </t>
  </si>
  <si>
    <t xml:space="preserve">        46.7        0.30      0.5583      0.0990      0.0540       1.496       5.238       6.704              </t>
  </si>
  <si>
    <t xml:space="preserve">        50.6        0.33      0.5912      0.0939      0.0524       1.452       5.084       6.361              </t>
  </si>
  <si>
    <t xml:space="preserve">        54.5        0.36      0.6213      0.0889      0.0508       1.409       4.932       6.022              </t>
  </si>
  <si>
    <t xml:space="preserve">        58.4        0.38      0.6494      0.0838      0.0491       1.361       4.765       5.676              </t>
  </si>
  <si>
    <t xml:space="preserve">        62.3        0.41      0.6753      0.0787      0.0473       1.311       4.591       5.331              </t>
  </si>
  <si>
    <t xml:space="preserve">        66.2        0.43      0.6997      0.0734      0.0453       1.254       4.392       4.973              </t>
  </si>
  <si>
    <t xml:space="preserve">        70.1        0.46      0.7187      0.0682      0.0433       1.200       4.202       4.616              </t>
  </si>
  <si>
    <t xml:space="preserve">        74.0        0.48      0.7366      0.0624      0.0409       1.132       3.963       4.227              </t>
  </si>
  <si>
    <t xml:space="preserve">        77.9        0.51      0.7519      0.0569      0.0384       1.063       3.723       3.851              </t>
  </si>
  <si>
    <t xml:space="preserve">        81.7        0.53      0.7548      0.0508      0.0359       0.994       3.482       3.443              </t>
  </si>
  <si>
    <t xml:space="preserve">        85.6        0.56      0.7570      0.0449      0.0331       0.917       3.210       3.039              </t>
  </si>
  <si>
    <t xml:space="preserve">        89.5        0.58      0.7383      0.0385      0.0304       0.843       2.953       2.608              </t>
  </si>
  <si>
    <t xml:space="preserve">        93.4        0.61      0.7134      0.0326      0.0278       0.770       2.695       2.204              </t>
  </si>
  <si>
    <t xml:space="preserve">        97.3        0.63      0.6908      0.0248      0.0228       0.630       2.207       1.678              </t>
  </si>
  <si>
    <t xml:space="preserve">       101.2        0.66      0.5907      0.0193      0.0215       0.596       2.087       1.304              </t>
  </si>
  <si>
    <t xml:space="preserve">       105.1        0.69      0.4691      0.0129      0.0189       0.522       1.829       0.874              </t>
  </si>
  <si>
    <t xml:space="preserve">       109.0        0.71      0.2651      0.0054      0.0144       0.399       1.398       0.364              </t>
  </si>
  <si>
    <t xml:space="preserve">       112.9        0.74     -0.0512     -0.0008      0.0117       0.324       1.135      -0.055              </t>
  </si>
  <si>
    <t xml:space="preserve">         0.0        0.00      0.0000      0.1472      0.0666       2.169       7.194      11.103              </t>
  </si>
  <si>
    <t xml:space="preserve">         4.1        0.03      0.0559      0.1443      0.0656       2.138       7.093      10.891              </t>
  </si>
  <si>
    <t xml:space="preserve">         8.2        0.05      0.1108      0.1413      0.0648       2.111       7.002      10.663              </t>
  </si>
  <si>
    <t xml:space="preserve">        12.3        0.08      0.1645      0.1381      0.0640       2.084       6.914      10.419              </t>
  </si>
  <si>
    <t xml:space="preserve">        16.5        0.10      0.2167      0.1346      0.0631       2.057       6.825      10.159              </t>
  </si>
  <si>
    <t xml:space="preserve">        20.6        0.13      0.2671      0.1310      0.0623       2.030       6.732       9.884              </t>
  </si>
  <si>
    <t xml:space="preserve">        24.7        0.15      0.3156      0.1271      0.0614       2.000       6.635       9.590              </t>
  </si>
  <si>
    <t xml:space="preserve">        28.8        0.18      0.3617      0.1229      0.0604       1.969       6.533       9.276              </t>
  </si>
  <si>
    <t xml:space="preserve">        32.9        0.20      0.4052      0.1186      0.0595       1.939       6.430       8.949              </t>
  </si>
  <si>
    <t xml:space="preserve">        37.0        0.23      0.4462      0.1142      0.0585       1.906       6.323       8.614              </t>
  </si>
  <si>
    <t xml:space="preserve">        41.1        0.25      0.4851      0.1096      0.0574       1.870       6.203       8.268              </t>
  </si>
  <si>
    <t xml:space="preserve">        45.3        0.28      0.5215      0.1050      0.0563       1.834       6.083       7.925              </t>
  </si>
  <si>
    <t xml:space="preserve">        49.4        0.30      0.5575      0.1004      0.0549       1.789       5.936       7.577              </t>
  </si>
  <si>
    <t xml:space="preserve">        53.5        0.33      0.5893      0.0950      0.0533       1.735       5.756       7.170              </t>
  </si>
  <si>
    <t xml:space="preserve">        57.6        0.36      0.6210      0.0903      0.0517       1.686       5.591       6.814              </t>
  </si>
  <si>
    <t xml:space="preserve">        61.7        0.38      0.6474      0.0853      0.0502       1.636       5.427       6.436              </t>
  </si>
  <si>
    <t xml:space="preserve">        65.8        0.41      0.6724      0.0802      0.0485       1.579       5.239       6.050              </t>
  </si>
  <si>
    <t xml:space="preserve">        69.9        0.43      0.6942      0.0747      0.0465       1.514       5.023       5.636              </t>
  </si>
  <si>
    <t xml:space="preserve">        74.1        0.46      0.7151      0.0693      0.0443       1.443       4.788       5.227              </t>
  </si>
  <si>
    <t xml:space="preserve">        78.2        0.48      0.7315      0.0637      0.0420       1.369       4.540       4.804              </t>
  </si>
  <si>
    <t xml:space="preserve">        82.3        0.51      0.7491      0.0572      0.0388       1.264       4.194       4.317              </t>
  </si>
  <si>
    <t xml:space="preserve">        86.4        0.53      0.7577      0.0509      0.0359       1.168       3.876       3.843              </t>
  </si>
  <si>
    <t xml:space="preserve">        90.5        0.56      0.7489      0.0448      0.0334       1.088       3.610       3.377              </t>
  </si>
  <si>
    <t xml:space="preserve">        94.6        0.58      0.7311      0.0384      0.0307       0.999       3.314       2.895              </t>
  </si>
  <si>
    <t xml:space="preserve">        98.7        0.61      0.7245      0.0308      0.0260       0.846       2.806       2.328              </t>
  </si>
  <si>
    <t xml:space="preserve">       102.9        0.64      0.6640      0.0247      0.0236       0.769       2.550       1.861              </t>
  </si>
  <si>
    <t xml:space="preserve">       107.0        0.66      0.5586      0.0187      0.0221       0.719       2.385       1.408              </t>
  </si>
  <si>
    <t xml:space="preserve">       111.1        0.69      0.4461      0.0124      0.0191       0.623       2.067       0.939              </t>
  </si>
  <si>
    <t xml:space="preserve">       115.2        0.71      0.1958      0.0032      0.0116       0.377       1.252       0.241              </t>
  </si>
  <si>
    <t xml:space="preserve">       119.3        0.74     -0.0795     -0.0012      0.0115       0.376       1.246      -0.094              </t>
  </si>
  <si>
    <t xml:space="preserve">         0.0        0.00      0.0000      0.1502      0.0677       2.571       8.103      12.555              </t>
  </si>
  <si>
    <t xml:space="preserve">         4.3        0.03      0.0554      0.1474      0.0668       2.537       7.995      12.321              </t>
  </si>
  <si>
    <t xml:space="preserve">         8.6        0.05      0.1096      0.1444      0.0661       2.513       7.918      12.071              </t>
  </si>
  <si>
    <t xml:space="preserve">        12.8        0.08      0.1623      0.1412      0.0655       2.487       7.839      11.803              </t>
  </si>
  <si>
    <t xml:space="preserve">        17.1        0.10      0.2134      0.1378      0.0648       2.461       7.756      11.517              </t>
  </si>
  <si>
    <t xml:space="preserve">        21.4        0.13      0.2628      0.1341      0.0640       2.433       7.666      11.214              </t>
  </si>
  <si>
    <t xml:space="preserve">        25.7        0.15      0.3104      0.1303      0.0632       2.401       7.565      10.892              </t>
  </si>
  <si>
    <t xml:space="preserve">        29.9        0.18      0.3560      0.1262      0.0622       2.365       7.452      10.546              </t>
  </si>
  <si>
    <t xml:space="preserve">        34.2        0.20      0.3992      0.1218      0.0612       2.327       7.334      10.185              </t>
  </si>
  <si>
    <t xml:space="preserve">        38.5        0.23      0.4400      0.1174      0.0602       2.288       7.211       9.812              </t>
  </si>
  <si>
    <t xml:space="preserve">        42.8        0.25      0.4788      0.1127      0.0591       2.245       7.073       9.425              </t>
  </si>
  <si>
    <t xml:space="preserve">        47.0        0.28      0.5138      0.1072      0.0576       2.188       6.894       8.962              </t>
  </si>
  <si>
    <t xml:space="preserve">        51.3        0.30      0.5500      0.1031      0.0564       2.145       6.758       8.621              </t>
  </si>
  <si>
    <t xml:space="preserve">        55.6        0.33      0.5811      0.0973      0.0546       2.076       6.542       8.138              </t>
  </si>
  <si>
    <t xml:space="preserve">        59.9        0.35      0.6109      0.0924      0.0531       2.019       6.361       7.724              </t>
  </si>
  <si>
    <t xml:space="preserve">        64.1        0.38      0.6403      0.0879      0.0517       1.964       6.188       7.352              </t>
  </si>
  <si>
    <t xml:space="preserve">        68.4        0.40      0.6641      0.0828      0.0500       1.901       5.992       6.921              </t>
  </si>
  <si>
    <t xml:space="preserve">        72.7        0.43      0.6872      0.0766      0.0476       1.807       5.695       6.408              </t>
  </si>
  <si>
    <t xml:space="preserve">        77.0        0.45      0.7064      0.0714      0.0456       1.734       5.463       5.966              </t>
  </si>
  <si>
    <t xml:space="preserve">        81.2        0.48      0.7225      0.0658      0.0434       1.650       5.201       5.504              </t>
  </si>
  <si>
    <t xml:space="preserve">        85.5        0.50      0.7379      0.0597      0.0406       1.543       4.861       4.991              </t>
  </si>
  <si>
    <t xml:space="preserve">        89.8        0.53      0.7572      0.0534      0.0372       1.412       4.450       4.465              </t>
  </si>
  <si>
    <t xml:space="preserve">        94.1        0.55      0.7550      0.0473      0.0346       1.313       4.138       3.952              </t>
  </si>
  <si>
    <t xml:space="preserve">        98.4        0.58      0.7312      0.0414      0.0327       1.243       3.916       3.465              </t>
  </si>
  <si>
    <t xml:space="preserve">       102.6        0.60      0.7403      0.0336      0.0273       1.037       3.268       2.805              </t>
  </si>
  <si>
    <t xml:space="preserve">       106.9        0.63      0.6862      0.0276      0.0252       0.959       3.021       2.308              </t>
  </si>
  <si>
    <t xml:space="preserve">       111.2        0.65      0.6011      0.0221      0.0239       0.909       2.866       1.844              </t>
  </si>
  <si>
    <t xml:space="preserve">       115.5        0.68      0.5181      0.0154      0.0201       0.764       2.408       1.286              </t>
  </si>
  <si>
    <t xml:space="preserve">       119.7        0.70      0.3487      0.0081      0.0163       0.618       1.946       0.675              </t>
  </si>
  <si>
    <t xml:space="preserve">       124.0        0.73     -0.1219     -0.0015      0.0092       0.351       1.105      -0.129              </t>
  </si>
  <si>
    <t xml:space="preserve">         0.0        0.00      0.0000      0.1531      0.0694       3.052       9.160      14.107              </t>
  </si>
  <si>
    <t xml:space="preserve">         4.5        0.03      0.0551      0.1512      0.0690       3.037       9.114      13.932              </t>
  </si>
  <si>
    <t xml:space="preserve">         9.0        0.05      0.1086      0.1470      0.0681       2.996       8.991      13.548              </t>
  </si>
  <si>
    <t xml:space="preserve">        13.5        0.08      0.1606      0.1437      0.0675       2.971       8.917      13.245              </t>
  </si>
  <si>
    <t xml:space="preserve">        18.0        0.10      0.2108      0.1398      0.0667       2.936       8.812      12.883              </t>
  </si>
  <si>
    <t xml:space="preserve">        22.5        0.13      0.2594      0.1361      0.0660       2.903       8.714      12.540              </t>
  </si>
  <si>
    <t xml:space="preserve">        27.0        0.15      0.3064      0.1320      0.0651       2.862       8.589      12.168              </t>
  </si>
  <si>
    <t xml:space="preserve">        31.5        0.18      0.3516      0.1277      0.0640       2.816       8.450      11.774              </t>
  </si>
  <si>
    <t xml:space="preserve">        36.0        0.20      0.3949      0.1232      0.0628       2.764       8.295      11.358              </t>
  </si>
  <si>
    <t xml:space="preserve">        40.5        0.23      0.4359      0.1186      0.0616       2.711       8.135      10.929              </t>
  </si>
  <si>
    <t xml:space="preserve">        45.0        0.25      0.4750      0.1141      0.0605       2.660       7.982      10.518              </t>
  </si>
  <si>
    <t xml:space="preserve">        49.5        0.28      0.5115      0.1092      0.0591       2.601       7.805      10.068              </t>
  </si>
  <si>
    <t xml:space="preserve">        54.1        0.30      0.5474      0.1051      0.0580       2.551       7.657       9.689              </t>
  </si>
  <si>
    <t xml:space="preserve">        58.6        0.33      0.5789      0.0999      0.0565       2.485       7.458       9.212              </t>
  </si>
  <si>
    <t xml:space="preserve">        63.1        0.35      0.6105      0.0948      0.0547       2.406       7.222       8.737              </t>
  </si>
  <si>
    <t xml:space="preserve">        67.6        0.38      0.6391      0.0894      0.0528       2.323       6.972       8.241              </t>
  </si>
  <si>
    <t xml:space="preserve">        72.1        0.40      0.6620      0.0835      0.0508       2.233       6.702       7.693              </t>
  </si>
  <si>
    <t xml:space="preserve">        76.6        0.43      0.6840      0.0780      0.0488       2.146       6.439       7.187              </t>
  </si>
  <si>
    <t xml:space="preserve">        81.1        0.45      0.6991      0.0725      0.0470       2.068       6.206       6.687              </t>
  </si>
  <si>
    <t xml:space="preserve">        85.6        0.48      0.7145      0.0672      0.0450       1.979       5.939       6.195              </t>
  </si>
  <si>
    <t xml:space="preserve">        90.1        0.50      0.7300      0.0609      0.0420       1.846       5.542       5.611              </t>
  </si>
  <si>
    <t xml:space="preserve">        94.6        0.53      0.7330      0.0540      0.0390       1.714       5.145       4.981              </t>
  </si>
  <si>
    <t xml:space="preserve">        99.1        0.55      0.7342      0.0485      0.0366       1.608       4.826       4.467              </t>
  </si>
  <si>
    <t xml:space="preserve">       103.6        0.58      0.7538      0.0410      0.0315       1.386       4.158       3.781              </t>
  </si>
  <si>
    <t xml:space="preserve">       108.1        0.60      0.7139      0.0352      0.0298       1.311       3.934       3.246              </t>
  </si>
  <si>
    <t xml:space="preserve">       112.6        0.63      0.6935      0.0285      0.0258       1.136       3.409       2.623              </t>
  </si>
  <si>
    <t xml:space="preserve">       117.1        0.65      0.6102      0.0219      0.0235       1.032       3.098       2.017              </t>
  </si>
  <si>
    <t xml:space="preserve">       121.6        0.68      0.5103      0.0151      0.0202       0.887       2.661       1.395              </t>
  </si>
  <si>
    <t xml:space="preserve">       126.1        0.70      0.2965      0.0069      0.0165       0.724       2.174       0.639              </t>
  </si>
  <si>
    <t xml:space="preserve">       130.6        0.73     -0.0062     -0.0001      0.0129       0.566       1.700      -0.010              </t>
  </si>
  <si>
    <t xml:space="preserve">         PROP RPM =      22000                                                                                </t>
  </si>
  <si>
    <t xml:space="preserve">         0.0        0.00      0.0000      0.1566      0.0707       3.575      10.242      15.839              </t>
  </si>
  <si>
    <t xml:space="preserve">         4.7        0.03      0.0548      0.1546      0.0711       3.595      10.298      15.644              </t>
  </si>
  <si>
    <t xml:space="preserve">         9.4        0.05      0.1077      0.1520      0.0710       3.592      10.289      15.371              </t>
  </si>
  <si>
    <t xml:space="preserve">        14.2        0.08      0.1588      0.1486      0.0706       3.571      10.231      15.030              </t>
  </si>
  <si>
    <t xml:space="preserve">        18.9        0.10      0.2083      0.1453      0.0702       3.551      10.173      14.701              </t>
  </si>
  <si>
    <t xml:space="preserve">        23.6        0.13      0.2558      0.1418      0.0698       3.529      10.109      14.348              </t>
  </si>
  <si>
    <t xml:space="preserve">        28.3        0.15      0.3017      0.1378      0.0690       3.488       9.993      13.943              </t>
  </si>
  <si>
    <t xml:space="preserve">        33.0        0.18      0.3470      0.1330      0.0675       3.414       9.780      13.450              </t>
  </si>
  <si>
    <t xml:space="preserve">        37.7        0.20      0.3888      0.1287      0.0666       3.370       9.653      13.016              </t>
  </si>
  <si>
    <t xml:space="preserve">        42.5        0.23      0.4317      0.1229      0.0645       3.260       9.339      12.428              </t>
  </si>
  <si>
    <t xml:space="preserve">        47.2        0.25      0.4704      0.1179      0.0631       3.191       9.142      11.931              </t>
  </si>
  <si>
    <t xml:space="preserve">        51.9        0.28      0.5066      0.1130      0.0617       3.123       8.947      11.431              </t>
  </si>
  <si>
    <t xml:space="preserve">        56.6        0.30      0.5406      0.1079      0.0603       3.048       8.731      10.913              </t>
  </si>
  <si>
    <t xml:space="preserve">        61.3        0.33      0.5720      0.1026      0.0587       2.967       8.501      10.378              </t>
  </si>
  <si>
    <t xml:space="preserve">        66.1        0.35      0.6012      0.0973      0.0570       2.885       8.264       9.846              </t>
  </si>
  <si>
    <t xml:space="preserve">        70.8        0.38      0.6267      0.0921      0.0555       2.805       8.036       9.314              </t>
  </si>
  <si>
    <t xml:space="preserve">        75.5        0.40      0.6491      0.0866      0.0537       2.718       7.785       8.763              </t>
  </si>
  <si>
    <t xml:space="preserve">        80.2        0.43      0.6701      0.0812      0.0519       2.623       7.516       8.219              </t>
  </si>
  <si>
    <t xml:space="preserve">        84.9        0.45      0.6903      0.0752      0.0494       2.497       7.153       7.610              </t>
  </si>
  <si>
    <t xml:space="preserve">        89.6        0.48      0.7026      0.0683      0.0465       2.351       6.736       6.911              </t>
  </si>
  <si>
    <t xml:space="preserve">        94.4        0.50      0.7249      0.0618      0.0429       2.168       6.212       6.247              </t>
  </si>
  <si>
    <t xml:space="preserve">        99.1        0.53      0.7267      0.0555      0.0404       2.043       5.852       5.619              </t>
  </si>
  <si>
    <t xml:space="preserve">       103.8        0.55      0.7046      0.0491      0.0386       1.951       5.588       4.965              </t>
  </si>
  <si>
    <t xml:space="preserve">       108.5        0.58      0.7186      0.0417      0.0336       1.698       4.865       4.217              </t>
  </si>
  <si>
    <t xml:space="preserve">       113.2        0.60      0.6817      0.0353      0.0313       1.582       4.531       3.571              </t>
  </si>
  <si>
    <t xml:space="preserve">       118.0        0.63      0.6474      0.0273      0.0265       1.340       3.838       2.757              </t>
  </si>
  <si>
    <t xml:space="preserve">       122.7        0.65      0.5740      0.0202      0.0231       1.167       3.343       2.048              </t>
  </si>
  <si>
    <t xml:space="preserve">       127.4        0.68      0.4339      0.0139      0.0217       1.100       3.151       1.405              </t>
  </si>
  <si>
    <t xml:space="preserve">       132.1        0.70      0.2314      0.0058      0.0176       0.891       2.552       0.585              </t>
  </si>
  <si>
    <t xml:space="preserve">       136.8        0.73     -0.0646     -0.0013      0.0147       0.741       2.124      -0.131              </t>
  </si>
  <si>
    <t>Conclusion:  In both cases the 9x38SF propeller can deliver the required thrust.</t>
  </si>
  <si>
    <t>Operational RPM should be between 8000 and 10000rpm</t>
  </si>
  <si>
    <t>8 x 3.8SFP propeller</t>
  </si>
  <si>
    <t>Motor</t>
  </si>
  <si>
    <t>Mass [g]</t>
  </si>
  <si>
    <t xml:space="preserve">         8x3.8SF                  (8x38SF.dat)                                 12/25/14                       </t>
  </si>
  <si>
    <t xml:space="preserve">         0.0        0.00      0.0000      0.1414      0.0642       0.011       0.171       0.295              </t>
  </si>
  <si>
    <t xml:space="preserve">         0.8        0.03      0.0581      0.1394      0.0647       0.011       0.172       0.291              </t>
  </si>
  <si>
    <t xml:space="preserve">         1.6        0.05      0.1138      0.1373      0.0650       0.011       0.173       0.287              </t>
  </si>
  <si>
    <t xml:space="preserve">         2.5        0.08      0.1670      0.1348      0.0653       0.011       0.174       0.281              </t>
  </si>
  <si>
    <t xml:space="preserve">         3.3        0.11      0.2177      0.1323      0.0655       0.011       0.174       0.276              </t>
  </si>
  <si>
    <t xml:space="preserve">         4.1        0.13      0.2658      0.1296      0.0657       0.011       0.175       0.271              </t>
  </si>
  <si>
    <t xml:space="preserve">         4.9        0.16      0.3114      0.1267      0.0658       0.011       0.175       0.264              </t>
  </si>
  <si>
    <t xml:space="preserve">         5.7        0.19      0.3544      0.1235      0.0658       0.011       0.175       0.258              </t>
  </si>
  <si>
    <t xml:space="preserve">         6.5        0.22      0.3946      0.1201      0.0656       0.011       0.174       0.251              </t>
  </si>
  <si>
    <t xml:space="preserve">         7.4        0.24      0.4320      0.1163      0.0653       0.011       0.174       0.243              </t>
  </si>
  <si>
    <t xml:space="preserve">         8.2        0.27      0.4666      0.1123      0.0649       0.011       0.172       0.234              </t>
  </si>
  <si>
    <t xml:space="preserve">         9.0        0.30      0.4987      0.1080      0.0642       0.011       0.171       0.225              </t>
  </si>
  <si>
    <t xml:space="preserve">         9.8        0.32      0.5281      0.1037      0.0635       0.011       0.169       0.216              </t>
  </si>
  <si>
    <t xml:space="preserve">        10.6        0.35      0.5547      0.0993      0.0628       0.011       0.167       0.207              </t>
  </si>
  <si>
    <t xml:space="preserve">        11.4        0.38      0.5789      0.0947      0.0618       0.010       0.164       0.198              </t>
  </si>
  <si>
    <t xml:space="preserve">        12.3        0.40      0.6007      0.0900      0.0606       0.010       0.161       0.188              </t>
  </si>
  <si>
    <t xml:space="preserve">        13.1        0.43      0.6201      0.0850      0.0591       0.010       0.157       0.177              </t>
  </si>
  <si>
    <t xml:space="preserve">        13.9        0.46      0.6371      0.0796      0.0573       0.010       0.152       0.166              </t>
  </si>
  <si>
    <t xml:space="preserve">        14.7        0.49      0.6518      0.0741      0.0552       0.009       0.147       0.155              </t>
  </si>
  <si>
    <t xml:space="preserve">        15.5        0.51      0.6648      0.0685      0.0528       0.009       0.140       0.143              </t>
  </si>
  <si>
    <t xml:space="preserve">        16.3        0.54      0.6750      0.0625      0.0500       0.008       0.133       0.131              </t>
  </si>
  <si>
    <t xml:space="preserve">        17.2        0.57      0.6822      0.0563      0.0467       0.008       0.124       0.118              </t>
  </si>
  <si>
    <t xml:space="preserve">        18.0        0.59      0.6849      0.0499      0.0432       0.007       0.115       0.104              </t>
  </si>
  <si>
    <t xml:space="preserve">        18.8        0.62      0.6815      0.0431      0.0393       0.007       0.104       0.090              </t>
  </si>
  <si>
    <t xml:space="preserve">        19.6        0.65      0.6704      0.0362      0.0349       0.006       0.093       0.076              </t>
  </si>
  <si>
    <t xml:space="preserve">        20.4        0.67      0.6448      0.0292      0.0306       0.005       0.081       0.061              </t>
  </si>
  <si>
    <t xml:space="preserve">        21.2        0.70      0.5952      0.0221      0.0260       0.004       0.069       0.046              </t>
  </si>
  <si>
    <t xml:space="preserve">        22.1        0.73      0.5037      0.0147      0.0213       0.004       0.057       0.031              </t>
  </si>
  <si>
    <t xml:space="preserve">        22.9        0.75      0.3361      0.0074      0.0165       0.003       0.044       0.015              </t>
  </si>
  <si>
    <t xml:space="preserve">        23.7        0.78     -0.0058     -0.0001      0.0117       0.002       0.031       0.000              </t>
  </si>
  <si>
    <t xml:space="preserve">         0.0        0.00      0.0000      0.1415      0.0643       0.021       0.267       0.462              </t>
  </si>
  <si>
    <t xml:space="preserve">         1.0        0.03      0.0566      0.1395      0.0646       0.021       0.268       0.455              </t>
  </si>
  <si>
    <t xml:space="preserve">         2.0        0.05      0.1109      0.1373      0.0649       0.021       0.270       0.448              </t>
  </si>
  <si>
    <t xml:space="preserve">         3.0        0.08      0.1629      0.1349      0.0652       0.021       0.271       0.440              </t>
  </si>
  <si>
    <t xml:space="preserve">         4.0        0.10      0.2126      0.1324      0.0653       0.022       0.271       0.432              </t>
  </si>
  <si>
    <t xml:space="preserve">         5.0        0.13      0.2598      0.1296      0.0654       0.022       0.272       0.423              </t>
  </si>
  <si>
    <t xml:space="preserve">         6.0        0.16      0.3047      0.1267      0.0654       0.022       0.272       0.413              </t>
  </si>
  <si>
    <t xml:space="preserve">         7.0        0.18      0.3470      0.1235      0.0653       0.022       0.271       0.403              </t>
  </si>
  <si>
    <t xml:space="preserve">         7.9        0.21      0.3868      0.1201      0.0651       0.021       0.271       0.392              </t>
  </si>
  <si>
    <t xml:space="preserve">         8.9        0.24      0.4239      0.1163      0.0648       0.021       0.269       0.379              </t>
  </si>
  <si>
    <t xml:space="preserve">         9.9        0.26      0.4583      0.1124      0.0643       0.021       0.267       0.366              </t>
  </si>
  <si>
    <t xml:space="preserve">        10.9        0.29      0.4903      0.1081      0.0636       0.021       0.264       0.353              </t>
  </si>
  <si>
    <t xml:space="preserve">        11.9        0.31      0.5196      0.1038      0.0629       0.021       0.261       0.339              </t>
  </si>
  <si>
    <t xml:space="preserve">        12.9        0.34      0.5463      0.0993      0.0620       0.020       0.258       0.324              </t>
  </si>
  <si>
    <t xml:space="preserve">        13.9        0.37      0.5706      0.0947      0.0610       0.020       0.253       0.309              </t>
  </si>
  <si>
    <t xml:space="preserve">        14.9        0.39      0.5924      0.0900      0.0598       0.020       0.248       0.294              </t>
  </si>
  <si>
    <t xml:space="preserve">        15.9        0.42      0.6120      0.0851      0.0584       0.019       0.243       0.278              </t>
  </si>
  <si>
    <t xml:space="preserve">        16.9        0.45      0.6292      0.0798      0.0566       0.019       0.235       0.260              </t>
  </si>
  <si>
    <t xml:space="preserve">        17.9        0.47      0.6442      0.0743      0.0544       0.018       0.226       0.242              </t>
  </si>
  <si>
    <t xml:space="preserve">        18.9        0.50      0.6574      0.0686      0.0520       0.017       0.216       0.224              </t>
  </si>
  <si>
    <t xml:space="preserve">        19.9        0.52      0.6682      0.0627      0.0492       0.016       0.205       0.205              </t>
  </si>
  <si>
    <t xml:space="preserve">        20.9        0.55      0.6761      0.0565      0.0460       0.015       0.191       0.184              </t>
  </si>
  <si>
    <t xml:space="preserve">        21.9        0.58      0.6796      0.0500      0.0425       0.014       0.176       0.163              </t>
  </si>
  <si>
    <t xml:space="preserve">        22.9        0.60      0.6765      0.0431      0.0385       0.013       0.160       0.141              </t>
  </si>
  <si>
    <t xml:space="preserve">        23.8        0.63      0.6663      0.0362      0.0342       0.011       0.142       0.118              </t>
  </si>
  <si>
    <t xml:space="preserve">        24.8        0.66      0.6412      0.0293      0.0299       0.010       0.124       0.095              </t>
  </si>
  <si>
    <t xml:space="preserve">        25.8        0.68      0.5920      0.0221      0.0255       0.008       0.106       0.072              </t>
  </si>
  <si>
    <t xml:space="preserve">        26.8        0.71      0.5008      0.0148      0.0210       0.007       0.087       0.048              </t>
  </si>
  <si>
    <t xml:space="preserve">        27.8        0.73      0.3340      0.0075      0.0164       0.005       0.068       0.024              </t>
  </si>
  <si>
    <t xml:space="preserve">        28.8        0.76     -0.0023      0.0000      0.0118       0.004       0.049       0.000              </t>
  </si>
  <si>
    <t xml:space="preserve">         0.0        0.00      0.0000      0.1416      0.0641       0.036       0.383       0.665              </t>
  </si>
  <si>
    <t xml:space="preserve">         1.2        0.03      0.0563      0.1395      0.0643       0.037       0.385       0.655              </t>
  </si>
  <si>
    <t xml:space="preserve">         2.4        0.05      0.1103      0.1373      0.0646       0.037       0.386       0.645              </t>
  </si>
  <si>
    <t xml:space="preserve">         3.5        0.08      0.1621      0.1349      0.0647       0.037       0.387       0.633              </t>
  </si>
  <si>
    <t xml:space="preserve">         4.7        0.10      0.2117      0.1323      0.0649       0.037       0.388       0.621              </t>
  </si>
  <si>
    <t xml:space="preserve">         5.9        0.13      0.2589      0.1295      0.0649       0.037       0.388       0.608              </t>
  </si>
  <si>
    <t xml:space="preserve">         7.1        0.16      0.3037      0.1264      0.0648       0.037       0.388       0.594              </t>
  </si>
  <si>
    <t xml:space="preserve">         8.3        0.18      0.3461      0.1233      0.0647       0.037       0.387       0.579              </t>
  </si>
  <si>
    <t xml:space="preserve">         9.4        0.21      0.3861      0.1197      0.0644       0.037       0.385       0.562              </t>
  </si>
  <si>
    <t xml:space="preserve">        10.6        0.23      0.4234      0.1160      0.0640       0.036       0.383       0.545              </t>
  </si>
  <si>
    <t xml:space="preserve">        11.8        0.26      0.4582      0.1120      0.0634       0.036       0.379       0.526              </t>
  </si>
  <si>
    <t xml:space="preserve">        13.0        0.29      0.4905      0.1078      0.0627       0.036       0.375       0.506              </t>
  </si>
  <si>
    <t xml:space="preserve">        14.2        0.31      0.5204      0.1034      0.0619       0.035       0.370       0.486              </t>
  </si>
  <si>
    <t xml:space="preserve">        15.3        0.34      0.5479      0.0989      0.0609       0.035       0.364       0.464              </t>
  </si>
  <si>
    <t xml:space="preserve">        16.5        0.36      0.5730      0.0942      0.0597       0.034       0.357       0.442              </t>
  </si>
  <si>
    <t xml:space="preserve">        17.7        0.39      0.5956      0.0893      0.0584       0.033       0.349       0.420              </t>
  </si>
  <si>
    <t xml:space="preserve">        18.9        0.42      0.6160      0.0844      0.0569       0.032       0.340       0.396              </t>
  </si>
  <si>
    <t xml:space="preserve">        20.1        0.44      0.6342      0.0789      0.0549       0.031       0.328       0.371              </t>
  </si>
  <si>
    <t xml:space="preserve">        21.2        0.47      0.6501      0.0733      0.0527       0.030       0.315       0.344              </t>
  </si>
  <si>
    <t xml:space="preserve">        22.4        0.49      0.6642      0.0676      0.0502       0.029       0.300       0.317              </t>
  </si>
  <si>
    <t xml:space="preserve">        23.6        0.52      0.6756      0.0617      0.0474       0.027       0.283       0.290              </t>
  </si>
  <si>
    <t xml:space="preserve">        24.8        0.54      0.6835      0.0555      0.0442       0.025       0.265       0.261              </t>
  </si>
  <si>
    <t xml:space="preserve">        25.9        0.57      0.6873      0.0490      0.0407       0.023       0.243       0.230              </t>
  </si>
  <si>
    <t xml:space="preserve">        27.1        0.60      0.6851      0.0423      0.0368       0.021       0.220       0.199              </t>
  </si>
  <si>
    <t xml:space="preserve">        28.3        0.62      0.6745      0.0355      0.0328       0.019       0.196       0.167              </t>
  </si>
  <si>
    <t xml:space="preserve">        29.5        0.65      0.6483      0.0286      0.0286       0.016       0.171       0.134              </t>
  </si>
  <si>
    <t xml:space="preserve">        30.7        0.67      0.5978      0.0216      0.0244       0.014       0.146       0.102              </t>
  </si>
  <si>
    <t xml:space="preserve">        31.8        0.70      0.5051      0.0145      0.0201       0.011       0.120       0.068              </t>
  </si>
  <si>
    <t xml:space="preserve">        33.0        0.73      0.3330      0.0073      0.0158       0.009       0.095       0.034              </t>
  </si>
  <si>
    <t xml:space="preserve">        34.2        0.75     -0.0027      0.0000      0.0117       0.007       0.070       0.000              </t>
  </si>
  <si>
    <t xml:space="preserve">         0.0        0.00      0.0000      0.1425      0.0625       0.120       0.842       1.506              </t>
  </si>
  <si>
    <t xml:space="preserve">         1.8        0.03      0.0597      0.1403      0.0629       0.121       0.846       1.483              </t>
  </si>
  <si>
    <t xml:space="preserve">         3.6        0.05      0.1169      0.1379      0.0631       0.121       0.849       1.457              </t>
  </si>
  <si>
    <t xml:space="preserve">         5.5        0.08      0.1716      0.1352      0.0633       0.122       0.852       1.429              </t>
  </si>
  <si>
    <t xml:space="preserve">         7.3        0.11      0.2239      0.1324      0.0633       0.122       0.852       1.399              </t>
  </si>
  <si>
    <t xml:space="preserve">         9.1        0.13      0.2737      0.1293      0.0632       0.122       0.851       1.367              </t>
  </si>
  <si>
    <t xml:space="preserve">        10.9        0.16      0.3210      0.1260      0.0630       0.121       0.848       1.332              </t>
  </si>
  <si>
    <t xml:space="preserve">        12.8        0.19      0.3659      0.1224      0.0627       0.120       0.844       1.294              </t>
  </si>
  <si>
    <t xml:space="preserve">        14.6        0.21      0.4084      0.1185      0.0622       0.119       0.837       1.253              </t>
  </si>
  <si>
    <t xml:space="preserve">        16.4        0.24      0.4483      0.1144      0.0615       0.118       0.827       1.209              </t>
  </si>
  <si>
    <t xml:space="preserve">        18.2        0.27      0.4857      0.1100      0.0606       0.116       0.816       1.162              </t>
  </si>
  <si>
    <t xml:space="preserve">        20.1        0.29      0.5208      0.1054      0.0596       0.114       0.802       1.114              </t>
  </si>
  <si>
    <t xml:space="preserve">        21.9        0.32      0.5539      0.1006      0.0583       0.112       0.785       1.063              </t>
  </si>
  <si>
    <t xml:space="preserve">        23.7        0.35      0.5846      0.0955      0.0569       0.109       0.765       1.010              </t>
  </si>
  <si>
    <t xml:space="preserve">        25.5        0.37      0.6127      0.0904      0.0553       0.106       0.744       0.955              </t>
  </si>
  <si>
    <t xml:space="preserve">        27.4        0.40      0.6382      0.0850      0.0535       0.103       0.720       0.899              </t>
  </si>
  <si>
    <t xml:space="preserve">        29.2        0.43      0.6615      0.0796      0.0515       0.099       0.693       0.841              </t>
  </si>
  <si>
    <t xml:space="preserve">        31.0        0.46      0.6826      0.0739      0.0493       0.095       0.663       0.781              </t>
  </si>
  <si>
    <t xml:space="preserve">        32.8        0.48      0.7008      0.0681      0.0468       0.090       0.630       0.719              </t>
  </si>
  <si>
    <t xml:space="preserve">        34.7        0.51      0.7150      0.0621      0.0442       0.085       0.595       0.657              </t>
  </si>
  <si>
    <t xml:space="preserve">        36.5        0.54      0.7249      0.0560      0.0414       0.080       0.557       0.592              </t>
  </si>
  <si>
    <t xml:space="preserve">        38.3        0.56      0.7308      0.0499      0.0383       0.074       0.516       0.527              </t>
  </si>
  <si>
    <t xml:space="preserve">        40.1        0.59      0.7310      0.0437      0.0352       0.068       0.474       0.462              </t>
  </si>
  <si>
    <t xml:space="preserve">        42.0        0.62      0.7233      0.0377      0.0321       0.062       0.432       0.399              </t>
  </si>
  <si>
    <t xml:space="preserve">        43.8        0.64      0.7034      0.0316      0.0289       0.055       0.389       0.334              </t>
  </si>
  <si>
    <t xml:space="preserve">        45.6        0.67      0.6657      0.0254      0.0256       0.049       0.344       0.269              </t>
  </si>
  <si>
    <t xml:space="preserve">        47.4        0.70      0.5995      0.0191      0.0222       0.043       0.299       0.202              </t>
  </si>
  <si>
    <t xml:space="preserve">        49.3        0.72      0.4853      0.0127      0.0189       0.036       0.255       0.134              </t>
  </si>
  <si>
    <t xml:space="preserve">        51.1        0.75      0.3010      0.0064      0.0160       0.031       0.216       0.068              </t>
  </si>
  <si>
    <t xml:space="preserve">        52.9        0.78     -0.0011      0.0000      0.0132       0.025       0.178       0.000              </t>
  </si>
  <si>
    <t xml:space="preserve">         0.0        0.00      0.0000      0.1438      0.0664       0.233       1.334       2.270              </t>
  </si>
  <si>
    <t xml:space="preserve">         2.3        0.03      0.0586      0.1414      0.0659       0.231       1.325       2.232              </t>
  </si>
  <si>
    <t xml:space="preserve">         4.6        0.05      0.1158      0.1388      0.0655       0.230       1.317       2.191              </t>
  </si>
  <si>
    <t xml:space="preserve">         6.8        0.08      0.1714      0.1360      0.0651       0.228       1.308       2.147              </t>
  </si>
  <si>
    <t xml:space="preserve">         9.1        0.11      0.2250      0.1329      0.0646       0.227       1.298       2.098              </t>
  </si>
  <si>
    <t xml:space="preserve">        11.4        0.14      0.2766      0.1296      0.0640       0.225       1.287       2.045              </t>
  </si>
  <si>
    <t xml:space="preserve">        13.7        0.16      0.3260      0.1260      0.0634       0.222       1.274       1.989              </t>
  </si>
  <si>
    <t xml:space="preserve">        15.9        0.19      0.3729      0.1221      0.0627       0.220       1.260       1.928              </t>
  </si>
  <si>
    <t xml:space="preserve">        18.2        0.22      0.4172      0.1179      0.0618       0.217       1.243       1.862              </t>
  </si>
  <si>
    <t xml:space="preserve">        20.5        0.25      0.4585      0.1134      0.0609       0.214       1.224       1.791              </t>
  </si>
  <si>
    <t xml:space="preserve">        22.8        0.27      0.4968      0.1089      0.0599       0.210       1.204       1.719              </t>
  </si>
  <si>
    <t xml:space="preserve">        25.1        0.30      0.5328      0.1041      0.0588       0.206       1.181       1.644              </t>
  </si>
  <si>
    <t xml:space="preserve">        27.3        0.33      0.5665      0.0991      0.0574       0.201       1.154       1.565              </t>
  </si>
  <si>
    <t xml:space="preserve">        29.6        0.36      0.5978      0.0939      0.0559       0.196       1.123       1.483              </t>
  </si>
  <si>
    <t xml:space="preserve">        31.9        0.38      0.6266      0.0886      0.0541       0.190       1.088       1.399              </t>
  </si>
  <si>
    <t xml:space="preserve">        34.2        0.41      0.6529      0.0831      0.0522       0.183       1.049       1.312              </t>
  </si>
  <si>
    <t xml:space="preserve">        36.5        0.44      0.6769      0.0775      0.0501       0.176       1.006       1.223              </t>
  </si>
  <si>
    <t xml:space="preserve">        38.7        0.46      0.6981      0.0719      0.0479       0.168       0.963       1.136              </t>
  </si>
  <si>
    <t xml:space="preserve">        41.0        0.49      0.7164      0.0662      0.0455       0.160       0.915       1.046              </t>
  </si>
  <si>
    <t xml:space="preserve">        43.3        0.52      0.7303      0.0605      0.0431       0.151       0.866       0.956              </t>
  </si>
  <si>
    <t xml:space="preserve">        45.6        0.55      0.7403      0.0546      0.0403       0.141       0.810       0.862              </t>
  </si>
  <si>
    <t xml:space="preserve">        47.8        0.57      0.7458      0.0487      0.0375       0.132       0.754       0.769              </t>
  </si>
  <si>
    <t xml:space="preserve">        50.1        0.60      0.7458      0.0430      0.0347       0.122       0.697       0.679              </t>
  </si>
  <si>
    <t xml:space="preserve">        52.4        0.63      0.7370      0.0371      0.0316       0.111       0.636       0.585              </t>
  </si>
  <si>
    <t xml:space="preserve">        54.7        0.66      0.7154      0.0311      0.0285       0.100       0.573       0.491              </t>
  </si>
  <si>
    <t xml:space="preserve">        57.0        0.68      0.6738      0.0250      0.0253       0.089       0.510       0.395              </t>
  </si>
  <si>
    <t xml:space="preserve">        59.2        0.71      0.5903      0.0185      0.0223       0.078       0.448       0.292              </t>
  </si>
  <si>
    <t xml:space="preserve">        61.5        0.74      0.4637      0.0123      0.0196       0.069       0.394       0.194              </t>
  </si>
  <si>
    <t xml:space="preserve">        63.8        0.77      0.2967      0.0065      0.0167       0.059       0.336       0.102              </t>
  </si>
  <si>
    <t xml:space="preserve">        66.1        0.79      0.0140      0.0002      0.0140       0.049       0.282       0.004              </t>
  </si>
  <si>
    <t xml:space="preserve">         0.0        0.00      0.0000      0.1445      0.0687       0.313       1.643       2.716              </t>
  </si>
  <si>
    <t xml:space="preserve">         2.5        0.03      0.0580      0.1420      0.0678       0.309       1.621       2.669              </t>
  </si>
  <si>
    <t xml:space="preserve">         5.0        0.06      0.1151      0.1393      0.0669       0.305       1.601       2.618              </t>
  </si>
  <si>
    <t xml:space="preserve">         7.5        0.08      0.1711      0.1364      0.0661       0.301       1.582       2.563              </t>
  </si>
  <si>
    <t xml:space="preserve">        10.1        0.11      0.2255      0.1332      0.0653       0.298       1.563       2.503              </t>
  </si>
  <si>
    <t xml:space="preserve">        12.6        0.14      0.2781      0.1297      0.0645       0.294       1.543       2.438              </t>
  </si>
  <si>
    <t xml:space="preserve">        15.1        0.17      0.3285      0.1260      0.0637       0.290       1.523       2.368              </t>
  </si>
  <si>
    <t xml:space="preserve">        17.6        0.19      0.3765      0.1221      0.0628       0.286       1.501       2.293              </t>
  </si>
  <si>
    <t xml:space="preserve">        20.1        0.22      0.4216      0.1177      0.0618       0.281       1.478       2.212              </t>
  </si>
  <si>
    <t xml:space="preserve">        22.6        0.25      0.4634      0.1132      0.0608       0.277       1.454       2.126              </t>
  </si>
  <si>
    <t xml:space="preserve">        25.1        0.28      0.5021      0.1085      0.0598       0.272       1.429       2.038              </t>
  </si>
  <si>
    <t xml:space="preserve">        27.7        0.30      0.5385      0.1036      0.0585       0.267       1.400       1.947              </t>
  </si>
  <si>
    <t xml:space="preserve">        30.2        0.33      0.5727      0.0985      0.0571       0.260       1.366       1.851              </t>
  </si>
  <si>
    <t xml:space="preserve">        32.7        0.36      0.6043      0.0932      0.0555       0.253       1.327       1.751              </t>
  </si>
  <si>
    <t xml:space="preserve">        35.2        0.39      0.6335      0.0877      0.0536       0.244       1.283       1.648              </t>
  </si>
  <si>
    <t xml:space="preserve">        37.7        0.41      0.6601      0.0821      0.0516       0.235       1.235       1.543              </t>
  </si>
  <si>
    <t xml:space="preserve">        40.2        0.44      0.6841      0.0765      0.0495       0.225       1.184       1.438              </t>
  </si>
  <si>
    <t xml:space="preserve">        42.7        0.47      0.7055      0.0710      0.0473       0.216       1.132       1.335              </t>
  </si>
  <si>
    <t xml:space="preserve">        45.3        0.50      0.7237      0.0654      0.0450       0.205       1.076       1.229              </t>
  </si>
  <si>
    <t xml:space="preserve">        47.8        0.53      0.7377      0.0597      0.0425       0.194       1.017       1.121              </t>
  </si>
  <si>
    <t xml:space="preserve">        50.3        0.55      0.7480      0.0538      0.0398       0.181       0.953       1.012              </t>
  </si>
  <si>
    <t xml:space="preserve">        52.8        0.58      0.7537      0.0481      0.0371       0.169       0.887       0.904              </t>
  </si>
  <si>
    <t xml:space="preserve">        55.3        0.61      0.7529      0.0424      0.0342       0.156       0.819       0.796              </t>
  </si>
  <si>
    <t xml:space="preserve">        57.8        0.64      0.7428      0.0363      0.0311       0.142       0.745       0.683              </t>
  </si>
  <si>
    <t xml:space="preserve">        60.3        0.66      0.7184      0.0303      0.0280       0.128       0.670       0.569              </t>
  </si>
  <si>
    <t xml:space="preserve">        62.9        0.69      0.6644      0.0239      0.0249       0.113       0.595       0.449              </t>
  </si>
  <si>
    <t xml:space="preserve">        65.4        0.72      0.5931      0.0181      0.0219       0.100       0.525       0.340              </t>
  </si>
  <si>
    <t xml:space="preserve">        67.9        0.75      0.4662      0.0123      0.0197       0.090       0.472       0.232              </t>
  </si>
  <si>
    <t xml:space="preserve">        70.4        0.77      0.2760      0.0058      0.0163       0.074       0.391       0.109              </t>
  </si>
  <si>
    <t xml:space="preserve">        72.9        0.80      0.0221      0.0004      0.0151       0.069       0.361       0.008              </t>
  </si>
  <si>
    <t xml:space="preserve">         0.0        0.00      0.0000      0.1458      0.0712       0.413       2.000       3.215              </t>
  </si>
  <si>
    <t xml:space="preserve">         2.7        0.03      0.0563      0.1433      0.0698       0.404       1.961       3.160              </t>
  </si>
  <si>
    <t xml:space="preserve">         5.4        0.05      0.1125      0.1406      0.0686       0.397       1.926       3.101              </t>
  </si>
  <si>
    <t xml:space="preserve">         8.1        0.08      0.1679      0.1376      0.0674       0.391       1.894       3.035              </t>
  </si>
  <si>
    <t xml:space="preserve">        10.8        0.11      0.2222      0.1344      0.0664       0.384       1.863       2.963              </t>
  </si>
  <si>
    <t xml:space="preserve">        13.5        0.14      0.2750      0.1309      0.0653       0.378       1.833       2.886              </t>
  </si>
  <si>
    <t xml:space="preserve">        16.2        0.16      0.3258      0.1271      0.0642       0.372       1.803       2.803              </t>
  </si>
  <si>
    <t xml:space="preserve">        18.9        0.19      0.3743      0.1231      0.0632       0.366       1.773       2.715              </t>
  </si>
  <si>
    <t xml:space="preserve">        21.6        0.22      0.4199      0.1187      0.0620       0.359       1.742       2.618              </t>
  </si>
  <si>
    <t xml:space="preserve">        24.3        0.25      0.4621      0.1141      0.0610       0.353       1.712       2.517              </t>
  </si>
  <si>
    <t xml:space="preserve">        27.0        0.27      0.5010      0.1094      0.0599       0.347       1.682       2.413              </t>
  </si>
  <si>
    <t xml:space="preserve">        29.7        0.30      0.5374      0.1046      0.0587       0.340       1.649       2.307              </t>
  </si>
  <si>
    <t xml:space="preserve">        32.4        0.33      0.5717      0.0996      0.0573       0.332       1.610       2.196              </t>
  </si>
  <si>
    <t xml:space="preserve">        35.1        0.36      0.6035      0.0944      0.0558       0.323       1.566       2.082              </t>
  </si>
  <si>
    <t xml:space="preserve">        37.8        0.38      0.6330      0.0890      0.0540       0.313       1.517       1.964              </t>
  </si>
  <si>
    <t xml:space="preserve">        40.5        0.41      0.6599      0.0836      0.0522       0.302       1.464       1.844              </t>
  </si>
  <si>
    <t xml:space="preserve">        43.2        0.44      0.6834      0.0779      0.0500       0.290       1.404       1.717              </t>
  </si>
  <si>
    <t xml:space="preserve">        45.9        0.47      0.7064      0.0727      0.0480       0.278       1.347       1.603              </t>
  </si>
  <si>
    <t xml:space="preserve">        48.6        0.49      0.7246      0.0670      0.0457       0.264       1.282       1.477              </t>
  </si>
  <si>
    <t xml:space="preserve">        51.3        0.52      0.7401      0.0614      0.0432       0.250       1.214       1.353              </t>
  </si>
  <si>
    <t xml:space="preserve">        54.0        0.55      0.7509      0.0558      0.0408       0.236       1.144       1.230              </t>
  </si>
  <si>
    <t xml:space="preserve">        56.7        0.58      0.7592      0.0499      0.0379       0.219       1.063       1.100              </t>
  </si>
  <si>
    <t xml:space="preserve">        59.4        0.60      0.7606      0.0442      0.0351       0.203       0.984       0.974              </t>
  </si>
  <si>
    <t xml:space="preserve">        62.1        0.63      0.7529      0.0382      0.0320       0.185       0.898       0.842              </t>
  </si>
  <si>
    <t xml:space="preserve">        64.8        0.66      0.7330      0.0323      0.0290       0.168       0.814       0.712              </t>
  </si>
  <si>
    <t xml:space="preserve">        67.5        0.69      0.6939      0.0255      0.0252       0.146       0.708       0.563              </t>
  </si>
  <si>
    <t xml:space="preserve">        70.2        0.71      0.6235      0.0192      0.0220       0.127       0.617       0.424              </t>
  </si>
  <si>
    <t xml:space="preserve">        72.9        0.74      0.5011      0.0139      0.0205       0.119       0.577       0.307              </t>
  </si>
  <si>
    <t xml:space="preserve">        75.6        0.77      0.3424      0.0078      0.0175       0.101       0.492       0.172              </t>
  </si>
  <si>
    <t xml:space="preserve">        78.3        0.80      0.0005      0.0000      0.0126       0.073       0.354       0.000              </t>
  </si>
  <si>
    <t xml:space="preserve">         0.0        0.00      0.0000      0.1467      0.0737       0.533       2.399       3.751              </t>
  </si>
  <si>
    <t xml:space="preserve">         2.9        0.03      0.0557      0.1440      0.0718       0.519       2.337       3.684              </t>
  </si>
  <si>
    <t xml:space="preserve">         5.9        0.06      0.1118      0.1412      0.0701       0.507       2.281       3.611              </t>
  </si>
  <si>
    <t xml:space="preserve">         8.8        0.08      0.1677      0.1381      0.0685       0.496       2.232       3.532              </t>
  </si>
  <si>
    <t xml:space="preserve">        11.8        0.11      0.2227      0.1347      0.0671       0.486       2.186       3.446              </t>
  </si>
  <si>
    <t xml:space="preserve">        14.7        0.14      0.2764      0.1311      0.0658       0.476       2.143       3.353              </t>
  </si>
  <si>
    <t xml:space="preserve">        17.7        0.17      0.3282      0.1272      0.0645       0.467       2.101       3.254              </t>
  </si>
  <si>
    <t xml:space="preserve">        20.6        0.19      0.3776      0.1230      0.0633       0.458       2.061       3.147              </t>
  </si>
  <si>
    <t xml:space="preserve">        23.5        0.22      0.4240      0.1185      0.0620       0.449       2.020       3.031              </t>
  </si>
  <si>
    <t xml:space="preserve">        26.5        0.25      0.4666      0.1138      0.0609       0.441       1.983       2.910              </t>
  </si>
  <si>
    <t xml:space="preserve">        29.4        0.28      0.5058      0.1091      0.0598       0.433       1.948       2.789              </t>
  </si>
  <si>
    <t xml:space="preserve">        32.4        0.31      0.5425      0.1042      0.0586       0.424       1.909       2.665              </t>
  </si>
  <si>
    <t xml:space="preserve">        35.3        0.33      0.5769      0.0992      0.0572       0.414       1.864       2.537              </t>
  </si>
  <si>
    <t xml:space="preserve">        38.3        0.36      0.6090      0.0939      0.0556       0.402       1.812       2.403              </t>
  </si>
  <si>
    <t xml:space="preserve">        41.2        0.39      0.6387      0.0885      0.0538       0.389       1.753       2.264              </t>
  </si>
  <si>
    <t xml:space="preserve">        44.1        0.42      0.6658      0.0831      0.0519       0.375       1.690       2.124              </t>
  </si>
  <si>
    <t xml:space="preserve">        47.1        0.44      0.6905      0.0775      0.0498       0.360       1.623       1.982              </t>
  </si>
  <si>
    <t xml:space="preserve">        50.0        0.47      0.7127      0.0720      0.0477       0.345       1.552       1.842              </t>
  </si>
  <si>
    <t xml:space="preserve">        53.0        0.50      0.7320      0.0665      0.0454       0.328       1.477       1.700              </t>
  </si>
  <si>
    <t xml:space="preserve">        55.9        0.53      0.7475      0.0608      0.0429       0.310       1.396       1.555              </t>
  </si>
  <si>
    <t xml:space="preserve">        58.9        0.55      0.7590      0.0551      0.0403       0.292       1.313       1.410              </t>
  </si>
  <si>
    <t xml:space="preserve">        61.8        0.58      0.7661      0.0494      0.0376       0.272       1.223       1.263              </t>
  </si>
  <si>
    <t xml:space="preserve">        64.7        0.61      0.7665      0.0435      0.0346       0.251       1.128       1.112              </t>
  </si>
  <si>
    <t xml:space="preserve">        67.7        0.64      0.7539      0.0371      0.0314       0.227       1.022       0.948              </t>
  </si>
  <si>
    <t xml:space="preserve">        70.6        0.67      0.7231      0.0312      0.0287       0.208       0.935       0.798              </t>
  </si>
  <si>
    <t xml:space="preserve">        73.6        0.69      0.6862      0.0250      0.0252       0.183       0.822       0.638              </t>
  </si>
  <si>
    <t xml:space="preserve">        76.5        0.72      0.5654      0.0181      0.0230       0.167       0.750       0.462              </t>
  </si>
  <si>
    <t xml:space="preserve">        79.4        0.75      0.4824      0.0126      0.0196       0.142       0.638       0.323              </t>
  </si>
  <si>
    <t xml:space="preserve">        82.4        0.78      0.2783      0.0055      0.0155       0.112       0.504       0.142              </t>
  </si>
  <si>
    <t xml:space="preserve">        85.3        0.80      0.0150      0.0003      0.0139       0.101       0.454       0.007              </t>
  </si>
  <si>
    <t xml:space="preserve">         0.0        0.00      0.0000      0.1476      0.0763       0.678       2.850       4.334              </t>
  </si>
  <si>
    <t xml:space="preserve">         3.1        0.03      0.0541      0.1450      0.0738       0.657       2.759       4.256              </t>
  </si>
  <si>
    <t xml:space="preserve">         6.3        0.06      0.1092      0.1421      0.0717       0.638       2.680       4.171              </t>
  </si>
  <si>
    <t xml:space="preserve">         9.4        0.08      0.1644      0.1390      0.0699       0.621       2.611       4.080              </t>
  </si>
  <si>
    <t xml:space="preserve">        12.5        0.11      0.2192      0.1356      0.0682       0.606       2.548       3.981              </t>
  </si>
  <si>
    <t xml:space="preserve">        15.7        0.14      0.2728      0.1319      0.0666       0.592       2.489       3.872              </t>
  </si>
  <si>
    <t xml:space="preserve">        18.8        0.17      0.3248      0.1280      0.0651       0.580       2.435       3.758              </t>
  </si>
  <si>
    <t xml:space="preserve">        21.9        0.19      0.3745      0.1238      0.0638       0.567       2.383       3.635              </t>
  </si>
  <si>
    <t xml:space="preserve">        25.0        0.22      0.4211      0.1193      0.0624       0.555       2.333       3.502              </t>
  </si>
  <si>
    <t xml:space="preserve">        28.2        0.25      0.4639      0.1146      0.0612       0.545       2.288       3.364              </t>
  </si>
  <si>
    <t xml:space="preserve">        31.3        0.28      0.5031      0.1099      0.0602       0.535       2.248       3.225              </t>
  </si>
  <si>
    <t xml:space="preserve">        34.4        0.30      0.5399      0.1051      0.0590       0.525       2.204       3.084              </t>
  </si>
  <si>
    <t xml:space="preserve">        37.6        0.33      0.5745      0.1000      0.0576       0.512       2.152       2.937              </t>
  </si>
  <si>
    <t xml:space="preserve">        40.7        0.36      0.6066      0.0950      0.0561       0.499       2.096       2.788              </t>
  </si>
  <si>
    <t xml:space="preserve">        43.8        0.39      0.6365      0.0897      0.0543       0.483       2.030       2.632              </t>
  </si>
  <si>
    <t xml:space="preserve">        47.0        0.41      0.6642      0.0842      0.0524       0.466       1.958       2.473              </t>
  </si>
  <si>
    <t xml:space="preserve">        50.1        0.44      0.6893      0.0788      0.0504       0.448       1.884       2.314              </t>
  </si>
  <si>
    <t xml:space="preserve">        53.2        0.47      0.7119      0.0735      0.0483       0.430       1.806       2.156              </t>
  </si>
  <si>
    <t xml:space="preserve">        56.3        0.50      0.7320      0.0679      0.0460       0.409       1.719       1.993              </t>
  </si>
  <si>
    <t xml:space="preserve">        59.5        0.52      0.7486      0.0623      0.0435       0.387       1.628       1.829              </t>
  </si>
  <si>
    <t xml:space="preserve">        62.6        0.55      0.7608      0.0569      0.0412       0.366       1.539       1.669              </t>
  </si>
  <si>
    <t xml:space="preserve">        65.7        0.58      0.7698      0.0509      0.0382       0.340       1.429       1.494              </t>
  </si>
  <si>
    <t xml:space="preserve">        68.9        0.61      0.7722      0.0450      0.0353       0.314       1.321       1.322              </t>
  </si>
  <si>
    <t xml:space="preserve">        72.0        0.63      0.7570      0.0394      0.0330       0.293       1.233       1.157              </t>
  </si>
  <si>
    <t xml:space="preserve">        75.1        0.66      0.7367      0.0320      0.0287       0.255       1.073       0.939              </t>
  </si>
  <si>
    <t xml:space="preserve">        78.3        0.69      0.7027      0.0253      0.0248       0.221       0.927       0.743              </t>
  </si>
  <si>
    <t xml:space="preserve">        81.4        0.72      0.6186      0.0199      0.0230       0.205       0.860       0.583              </t>
  </si>
  <si>
    <t xml:space="preserve">        84.5        0.74      0.4975      0.0119      0.0178       0.159       0.667       0.351              </t>
  </si>
  <si>
    <t xml:space="preserve">        87.6        0.77      0.2935      0.0055      0.0146       0.130       0.545       0.163              </t>
  </si>
  <si>
    <t xml:space="preserve">        90.8        0.80     -0.0566     -0.0010      0.0136       0.121       0.510      -0.028              </t>
  </si>
  <si>
    <t>Root interpolated</t>
  </si>
  <si>
    <t>Arduino Uno and shield: 60gr</t>
  </si>
  <si>
    <t>Receiver small: 4gr</t>
  </si>
  <si>
    <t>Receiver large: 8gr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</si>
</sst>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3" fillId="0" borderId="0"/>
    <xf numFmtId="0" fontId="2" fillId="0" borderId="0"/>
    <xf numFmtId="0" fontId="1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4" fillId="0" borderId="0" xfId="1" applyFont="1" applyBorder="1" applyAlignment="1" applyProtection="1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4" fillId="0" borderId="0" xfId="1"/>
    <xf numFmtId="0" fontId="3" fillId="0" borderId="0" xfId="2"/>
    <xf numFmtId="0" fontId="5" fillId="0" borderId="0" xfId="0" applyFont="1"/>
    <xf numFmtId="2" fontId="3" fillId="0" borderId="0" xfId="2" applyNumberFormat="1"/>
    <xf numFmtId="164" fontId="3" fillId="0" borderId="0" xfId="2" applyNumberFormat="1"/>
    <xf numFmtId="166" fontId="0" fillId="0" borderId="0" xfId="0" applyNumberFormat="1"/>
    <xf numFmtId="0" fontId="0" fillId="4" borderId="0" xfId="0" applyFill="1"/>
    <xf numFmtId="0" fontId="2" fillId="0" borderId="0" xfId="3"/>
    <xf numFmtId="0" fontId="1" fillId="0" borderId="0" xfId="4"/>
    <xf numFmtId="167" fontId="0" fillId="0" borderId="0" xfId="0" applyNumberFormat="1"/>
    <xf numFmtId="167" fontId="0" fillId="2" borderId="0" xfId="0" applyNumberFormat="1" applyFill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Airfoil!$AW$6:$AW$6</c:f>
              <c:strCache>
                <c:ptCount val="1"/>
                <c:pt idx="0">
                  <c:v>Airfoil Section Tip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Airfoil!$AW$8:$AW$126</c:f>
              <c:numCache>
                <c:formatCode>0.00000</c:formatCode>
                <c:ptCount val="119"/>
                <c:pt idx="0">
                  <c:v>1</c:v>
                </c:pt>
                <c:pt idx="1">
                  <c:v>0.96091000000000004</c:v>
                </c:pt>
                <c:pt idx="2">
                  <c:v>0.94833000000000001</c:v>
                </c:pt>
                <c:pt idx="3">
                  <c:v>0.93571000000000004</c:v>
                </c:pt>
                <c:pt idx="4">
                  <c:v>0.92306999999999995</c:v>
                </c:pt>
                <c:pt idx="5">
                  <c:v>0.89778000000000002</c:v>
                </c:pt>
                <c:pt idx="6">
                  <c:v>0.88514999999999999</c:v>
                </c:pt>
                <c:pt idx="7">
                  <c:v>0.84728000000000003</c:v>
                </c:pt>
                <c:pt idx="8">
                  <c:v>0.82206000000000001</c:v>
                </c:pt>
                <c:pt idx="9">
                  <c:v>0.80944000000000005</c:v>
                </c:pt>
                <c:pt idx="10">
                  <c:v>0.79683000000000004</c:v>
                </c:pt>
                <c:pt idx="11">
                  <c:v>0.78422000000000003</c:v>
                </c:pt>
                <c:pt idx="12">
                  <c:v>0.77159999999999995</c:v>
                </c:pt>
                <c:pt idx="13">
                  <c:v>0.73373999999999995</c:v>
                </c:pt>
                <c:pt idx="14">
                  <c:v>0.72111999999999998</c:v>
                </c:pt>
                <c:pt idx="15">
                  <c:v>0.69586999999999999</c:v>
                </c:pt>
                <c:pt idx="16">
                  <c:v>0.68325000000000002</c:v>
                </c:pt>
                <c:pt idx="17">
                  <c:v>0.67062999999999995</c:v>
                </c:pt>
                <c:pt idx="18">
                  <c:v>0.65800999999999998</c:v>
                </c:pt>
                <c:pt idx="19">
                  <c:v>0.62017</c:v>
                </c:pt>
                <c:pt idx="20">
                  <c:v>0.60755999999999999</c:v>
                </c:pt>
                <c:pt idx="21">
                  <c:v>0.59494999999999998</c:v>
                </c:pt>
                <c:pt idx="22">
                  <c:v>0.56974999999999998</c:v>
                </c:pt>
                <c:pt idx="23">
                  <c:v>0.55715000000000003</c:v>
                </c:pt>
                <c:pt idx="24">
                  <c:v>0.54454999999999998</c:v>
                </c:pt>
                <c:pt idx="25">
                  <c:v>0.50678000000000001</c:v>
                </c:pt>
                <c:pt idx="26">
                  <c:v>0.49419999999999997</c:v>
                </c:pt>
                <c:pt idx="27">
                  <c:v>0.48161999999999999</c:v>
                </c:pt>
                <c:pt idx="28">
                  <c:v>0.46904000000000001</c:v>
                </c:pt>
                <c:pt idx="29">
                  <c:v>0.43131999999999998</c:v>
                </c:pt>
                <c:pt idx="30">
                  <c:v>0.40620000000000001</c:v>
                </c:pt>
                <c:pt idx="31">
                  <c:v>0.38107999999999997</c:v>
                </c:pt>
                <c:pt idx="32">
                  <c:v>0.36853000000000002</c:v>
                </c:pt>
                <c:pt idx="33">
                  <c:v>0.35598999999999997</c:v>
                </c:pt>
                <c:pt idx="34">
                  <c:v>0.34345999999999999</c:v>
                </c:pt>
                <c:pt idx="35">
                  <c:v>0.33093</c:v>
                </c:pt>
                <c:pt idx="36">
                  <c:v>0.29342000000000001</c:v>
                </c:pt>
                <c:pt idx="37">
                  <c:v>0.26848</c:v>
                </c:pt>
                <c:pt idx="38">
                  <c:v>0.25603999999999999</c:v>
                </c:pt>
                <c:pt idx="39">
                  <c:v>0.24362</c:v>
                </c:pt>
                <c:pt idx="40">
                  <c:v>0.23122000000000001</c:v>
                </c:pt>
                <c:pt idx="41">
                  <c:v>0.21884999999999999</c:v>
                </c:pt>
                <c:pt idx="42">
                  <c:v>0.20652000000000001</c:v>
                </c:pt>
                <c:pt idx="43">
                  <c:v>0.15762000000000001</c:v>
                </c:pt>
                <c:pt idx="44">
                  <c:v>0.14554</c:v>
                </c:pt>
                <c:pt idx="45">
                  <c:v>0.13355</c:v>
                </c:pt>
                <c:pt idx="46">
                  <c:v>0.12166</c:v>
                </c:pt>
                <c:pt idx="47">
                  <c:v>9.8250000000000004E-2</c:v>
                </c:pt>
                <c:pt idx="48">
                  <c:v>7.5560000000000002E-2</c:v>
                </c:pt>
                <c:pt idx="49">
                  <c:v>6.4600000000000005E-2</c:v>
                </c:pt>
                <c:pt idx="50">
                  <c:v>3.4520000000000002E-2</c:v>
                </c:pt>
                <c:pt idx="51">
                  <c:v>2.6190000000000001E-2</c:v>
                </c:pt>
                <c:pt idx="52">
                  <c:v>1.925E-2</c:v>
                </c:pt>
                <c:pt idx="53">
                  <c:v>1.384E-2</c:v>
                </c:pt>
                <c:pt idx="54">
                  <c:v>6.8100000000000001E-3</c:v>
                </c:pt>
                <c:pt idx="55">
                  <c:v>4.5999999999999999E-3</c:v>
                </c:pt>
                <c:pt idx="56">
                  <c:v>1.74E-3</c:v>
                </c:pt>
                <c:pt idx="57">
                  <c:v>2.7999999999999998E-4</c:v>
                </c:pt>
                <c:pt idx="58">
                  <c:v>2.0000000000000002E-5</c:v>
                </c:pt>
                <c:pt idx="59">
                  <c:v>0</c:v>
                </c:pt>
                <c:pt idx="60">
                  <c:v>2.0000000000000002E-5</c:v>
                </c:pt>
                <c:pt idx="61">
                  <c:v>2.7999999999999998E-4</c:v>
                </c:pt>
                <c:pt idx="62">
                  <c:v>1.74E-3</c:v>
                </c:pt>
                <c:pt idx="63">
                  <c:v>4.5999999999999999E-3</c:v>
                </c:pt>
                <c:pt idx="64">
                  <c:v>6.8100000000000001E-3</c:v>
                </c:pt>
                <c:pt idx="65">
                  <c:v>1.384E-2</c:v>
                </c:pt>
                <c:pt idx="66">
                  <c:v>1.925E-2</c:v>
                </c:pt>
                <c:pt idx="67">
                  <c:v>2.6190000000000001E-2</c:v>
                </c:pt>
                <c:pt idx="68">
                  <c:v>3.4520000000000002E-2</c:v>
                </c:pt>
                <c:pt idx="69">
                  <c:v>6.4600000000000005E-2</c:v>
                </c:pt>
                <c:pt idx="70">
                  <c:v>7.5560000000000002E-2</c:v>
                </c:pt>
                <c:pt idx="71">
                  <c:v>9.8250000000000004E-2</c:v>
                </c:pt>
                <c:pt idx="72">
                  <c:v>0.12166</c:v>
                </c:pt>
                <c:pt idx="73">
                  <c:v>0.13355</c:v>
                </c:pt>
                <c:pt idx="74">
                  <c:v>0.14554</c:v>
                </c:pt>
                <c:pt idx="75">
                  <c:v>0.15762000000000001</c:v>
                </c:pt>
                <c:pt idx="76">
                  <c:v>0.20652000000000001</c:v>
                </c:pt>
                <c:pt idx="77">
                  <c:v>0.21884999999999999</c:v>
                </c:pt>
                <c:pt idx="78">
                  <c:v>0.23122000000000001</c:v>
                </c:pt>
                <c:pt idx="79">
                  <c:v>0.24362</c:v>
                </c:pt>
                <c:pt idx="80">
                  <c:v>0.25603999999999999</c:v>
                </c:pt>
                <c:pt idx="81">
                  <c:v>0.26848</c:v>
                </c:pt>
                <c:pt idx="82">
                  <c:v>0.29342000000000001</c:v>
                </c:pt>
                <c:pt idx="83">
                  <c:v>0.33093</c:v>
                </c:pt>
                <c:pt idx="84">
                  <c:v>0.34345999999999999</c:v>
                </c:pt>
                <c:pt idx="85">
                  <c:v>0.35598999999999997</c:v>
                </c:pt>
                <c:pt idx="86">
                  <c:v>0.36853000000000002</c:v>
                </c:pt>
                <c:pt idx="87">
                  <c:v>0.38107999999999997</c:v>
                </c:pt>
                <c:pt idx="88">
                  <c:v>0.40620000000000001</c:v>
                </c:pt>
                <c:pt idx="89">
                  <c:v>0.43131999999999998</c:v>
                </c:pt>
                <c:pt idx="90">
                  <c:v>0.46904000000000001</c:v>
                </c:pt>
                <c:pt idx="91">
                  <c:v>0.48161999999999999</c:v>
                </c:pt>
                <c:pt idx="92">
                  <c:v>0.49419999999999997</c:v>
                </c:pt>
                <c:pt idx="93">
                  <c:v>0.50678000000000001</c:v>
                </c:pt>
                <c:pt idx="94">
                  <c:v>0.54454999999999998</c:v>
                </c:pt>
                <c:pt idx="95">
                  <c:v>0.55715000000000003</c:v>
                </c:pt>
                <c:pt idx="96">
                  <c:v>0.56974999999999998</c:v>
                </c:pt>
                <c:pt idx="97">
                  <c:v>0.59494999999999998</c:v>
                </c:pt>
                <c:pt idx="98">
                  <c:v>0.60755999999999999</c:v>
                </c:pt>
                <c:pt idx="99">
                  <c:v>0.62017</c:v>
                </c:pt>
                <c:pt idx="100">
                  <c:v>0.65800999999999998</c:v>
                </c:pt>
                <c:pt idx="101">
                  <c:v>0.67062999999999995</c:v>
                </c:pt>
                <c:pt idx="102">
                  <c:v>0.68325000000000002</c:v>
                </c:pt>
                <c:pt idx="103">
                  <c:v>0.69586999999999999</c:v>
                </c:pt>
                <c:pt idx="104">
                  <c:v>0.72111999999999998</c:v>
                </c:pt>
                <c:pt idx="105">
                  <c:v>0.73373999999999995</c:v>
                </c:pt>
                <c:pt idx="106">
                  <c:v>0.77159999999999995</c:v>
                </c:pt>
                <c:pt idx="107">
                  <c:v>0.78422000000000003</c:v>
                </c:pt>
                <c:pt idx="108">
                  <c:v>0.79683000000000004</c:v>
                </c:pt>
                <c:pt idx="109">
                  <c:v>0.80944000000000005</c:v>
                </c:pt>
                <c:pt idx="110">
                  <c:v>0.82206000000000001</c:v>
                </c:pt>
                <c:pt idx="111">
                  <c:v>0.84728000000000003</c:v>
                </c:pt>
                <c:pt idx="112">
                  <c:v>0.88514999999999999</c:v>
                </c:pt>
                <c:pt idx="113">
                  <c:v>0.89778000000000002</c:v>
                </c:pt>
                <c:pt idx="114">
                  <c:v>0.92306999999999995</c:v>
                </c:pt>
                <c:pt idx="115">
                  <c:v>0.93571000000000004</c:v>
                </c:pt>
                <c:pt idx="116">
                  <c:v>0.94833000000000001</c:v>
                </c:pt>
                <c:pt idx="117">
                  <c:v>0.96091000000000004</c:v>
                </c:pt>
                <c:pt idx="118">
                  <c:v>1</c:v>
                </c:pt>
              </c:numCache>
            </c:numRef>
          </c:xVal>
          <c:yVal>
            <c:numRef>
              <c:f>Airfoil!$AX$8:$AX$126</c:f>
              <c:numCache>
                <c:formatCode>0.00000</c:formatCode>
                <c:ptCount val="119"/>
                <c:pt idx="0">
                  <c:v>6.9999999999999999E-4</c:v>
                </c:pt>
                <c:pt idx="1">
                  <c:v>4.28E-3</c:v>
                </c:pt>
                <c:pt idx="2">
                  <c:v>5.4000000000000003E-3</c:v>
                </c:pt>
                <c:pt idx="3">
                  <c:v>6.5399999999999998E-3</c:v>
                </c:pt>
                <c:pt idx="4">
                  <c:v>7.6899999999999998E-3</c:v>
                </c:pt>
                <c:pt idx="5">
                  <c:v>9.9900000000000006E-3</c:v>
                </c:pt>
                <c:pt idx="6">
                  <c:v>1.1140000000000001E-2</c:v>
                </c:pt>
                <c:pt idx="7">
                  <c:v>1.455E-2</c:v>
                </c:pt>
                <c:pt idx="8">
                  <c:v>1.6789999999999999E-2</c:v>
                </c:pt>
                <c:pt idx="9">
                  <c:v>1.789E-2</c:v>
                </c:pt>
                <c:pt idx="10">
                  <c:v>1.898E-2</c:v>
                </c:pt>
                <c:pt idx="11">
                  <c:v>2.0060000000000001E-2</c:v>
                </c:pt>
                <c:pt idx="12">
                  <c:v>2.1129999999999999E-2</c:v>
                </c:pt>
                <c:pt idx="13">
                  <c:v>2.4279999999999999E-2</c:v>
                </c:pt>
                <c:pt idx="14">
                  <c:v>2.5309999999999999E-2</c:v>
                </c:pt>
                <c:pt idx="15">
                  <c:v>2.734E-2</c:v>
                </c:pt>
                <c:pt idx="16">
                  <c:v>2.8340000000000001E-2</c:v>
                </c:pt>
                <c:pt idx="17">
                  <c:v>2.9329999999999998E-2</c:v>
                </c:pt>
                <c:pt idx="18">
                  <c:v>3.031E-2</c:v>
                </c:pt>
                <c:pt idx="19">
                  <c:v>3.3149999999999999E-2</c:v>
                </c:pt>
                <c:pt idx="20">
                  <c:v>3.406E-2</c:v>
                </c:pt>
                <c:pt idx="21">
                  <c:v>3.4959999999999998E-2</c:v>
                </c:pt>
                <c:pt idx="22">
                  <c:v>3.6700000000000003E-2</c:v>
                </c:pt>
                <c:pt idx="23">
                  <c:v>3.7539999999999997E-2</c:v>
                </c:pt>
                <c:pt idx="24">
                  <c:v>3.8359999999999998E-2</c:v>
                </c:pt>
                <c:pt idx="25">
                  <c:v>4.0669999999999998E-2</c:v>
                </c:pt>
                <c:pt idx="26">
                  <c:v>4.1390000000000003E-2</c:v>
                </c:pt>
                <c:pt idx="27">
                  <c:v>4.2079999999999999E-2</c:v>
                </c:pt>
                <c:pt idx="28">
                  <c:v>4.274E-2</c:v>
                </c:pt>
                <c:pt idx="29">
                  <c:v>4.453E-2</c:v>
                </c:pt>
                <c:pt idx="30">
                  <c:v>4.5560000000000003E-2</c:v>
                </c:pt>
                <c:pt idx="31">
                  <c:v>4.6440000000000002E-2</c:v>
                </c:pt>
                <c:pt idx="32">
                  <c:v>4.6820000000000001E-2</c:v>
                </c:pt>
                <c:pt idx="33">
                  <c:v>4.7160000000000001E-2</c:v>
                </c:pt>
                <c:pt idx="34">
                  <c:v>4.7449999999999999E-2</c:v>
                </c:pt>
                <c:pt idx="35">
                  <c:v>4.7699999999999999E-2</c:v>
                </c:pt>
                <c:pt idx="36">
                  <c:v>4.8140000000000002E-2</c:v>
                </c:pt>
                <c:pt idx="37">
                  <c:v>4.8160000000000001E-2</c:v>
                </c:pt>
                <c:pt idx="38">
                  <c:v>4.8070000000000002E-2</c:v>
                </c:pt>
                <c:pt idx="39">
                  <c:v>4.7910000000000001E-2</c:v>
                </c:pt>
                <c:pt idx="40">
                  <c:v>4.7669999999999997E-2</c:v>
                </c:pt>
                <c:pt idx="41">
                  <c:v>4.7359999999999999E-2</c:v>
                </c:pt>
                <c:pt idx="42">
                  <c:v>4.6960000000000002E-2</c:v>
                </c:pt>
                <c:pt idx="43">
                  <c:v>4.4339999999999997E-2</c:v>
                </c:pt>
                <c:pt idx="44">
                  <c:v>4.3380000000000002E-2</c:v>
                </c:pt>
                <c:pt idx="45">
                  <c:v>4.2290000000000001E-2</c:v>
                </c:pt>
                <c:pt idx="46">
                  <c:v>4.1029999999999997E-2</c:v>
                </c:pt>
                <c:pt idx="47">
                  <c:v>3.8010000000000002E-2</c:v>
                </c:pt>
                <c:pt idx="48">
                  <c:v>3.415E-2</c:v>
                </c:pt>
                <c:pt idx="49">
                  <c:v>3.1859999999999999E-2</c:v>
                </c:pt>
                <c:pt idx="50">
                  <c:v>2.3470000000000001E-2</c:v>
                </c:pt>
                <c:pt idx="51">
                  <c:v>2.0299999999999999E-2</c:v>
                </c:pt>
                <c:pt idx="52">
                  <c:v>1.7180000000000001E-2</c:v>
                </c:pt>
                <c:pt idx="53">
                  <c:v>1.43E-2</c:v>
                </c:pt>
                <c:pt idx="54">
                  <c:v>9.5600000000000008E-3</c:v>
                </c:pt>
                <c:pt idx="55">
                  <c:v>7.6299999999999996E-3</c:v>
                </c:pt>
                <c:pt idx="56">
                  <c:v>4.3499999999999997E-3</c:v>
                </c:pt>
                <c:pt idx="57">
                  <c:v>1.6100000000000001E-3</c:v>
                </c:pt>
                <c:pt idx="58">
                  <c:v>3.8000000000000002E-4</c:v>
                </c:pt>
                <c:pt idx="59">
                  <c:v>0</c:v>
                </c:pt>
                <c:pt idx="60">
                  <c:v>-3.8000000000000002E-4</c:v>
                </c:pt>
                <c:pt idx="61">
                  <c:v>-1.6100000000000001E-3</c:v>
                </c:pt>
                <c:pt idx="62">
                  <c:v>-4.3499999999999997E-3</c:v>
                </c:pt>
                <c:pt idx="63">
                  <c:v>-7.6299999999999996E-3</c:v>
                </c:pt>
                <c:pt idx="64">
                  <c:v>-9.5600000000000008E-3</c:v>
                </c:pt>
                <c:pt idx="65">
                  <c:v>-1.43E-2</c:v>
                </c:pt>
                <c:pt idx="66">
                  <c:v>-1.7180000000000001E-2</c:v>
                </c:pt>
                <c:pt idx="67">
                  <c:v>-2.0299999999999999E-2</c:v>
                </c:pt>
                <c:pt idx="68">
                  <c:v>-2.3470000000000001E-2</c:v>
                </c:pt>
                <c:pt idx="69">
                  <c:v>-3.1859999999999999E-2</c:v>
                </c:pt>
                <c:pt idx="70">
                  <c:v>-3.415E-2</c:v>
                </c:pt>
                <c:pt idx="71">
                  <c:v>-3.8010000000000002E-2</c:v>
                </c:pt>
                <c:pt idx="72">
                  <c:v>-4.1029999999999997E-2</c:v>
                </c:pt>
                <c:pt idx="73">
                  <c:v>-4.2290000000000001E-2</c:v>
                </c:pt>
                <c:pt idx="74">
                  <c:v>-4.3380000000000002E-2</c:v>
                </c:pt>
                <c:pt idx="75">
                  <c:v>-4.4339999999999997E-2</c:v>
                </c:pt>
                <c:pt idx="76">
                  <c:v>-4.6960000000000002E-2</c:v>
                </c:pt>
                <c:pt idx="77">
                  <c:v>-4.7359999999999999E-2</c:v>
                </c:pt>
                <c:pt idx="78">
                  <c:v>-4.7669999999999997E-2</c:v>
                </c:pt>
                <c:pt idx="79">
                  <c:v>-4.7910000000000001E-2</c:v>
                </c:pt>
                <c:pt idx="80">
                  <c:v>-4.8070000000000002E-2</c:v>
                </c:pt>
                <c:pt idx="81">
                  <c:v>-4.8160000000000001E-2</c:v>
                </c:pt>
                <c:pt idx="82">
                  <c:v>-4.8140000000000002E-2</c:v>
                </c:pt>
                <c:pt idx="83">
                  <c:v>-4.7699999999999999E-2</c:v>
                </c:pt>
                <c:pt idx="84">
                  <c:v>-4.7449999999999999E-2</c:v>
                </c:pt>
                <c:pt idx="85">
                  <c:v>-4.7160000000000001E-2</c:v>
                </c:pt>
                <c:pt idx="86">
                  <c:v>-4.6820000000000001E-2</c:v>
                </c:pt>
                <c:pt idx="87">
                  <c:v>-4.6440000000000002E-2</c:v>
                </c:pt>
                <c:pt idx="88">
                  <c:v>-4.5560000000000003E-2</c:v>
                </c:pt>
                <c:pt idx="89">
                  <c:v>-4.453E-2</c:v>
                </c:pt>
                <c:pt idx="90">
                  <c:v>-4.274E-2</c:v>
                </c:pt>
                <c:pt idx="91">
                  <c:v>-4.2079999999999999E-2</c:v>
                </c:pt>
                <c:pt idx="92">
                  <c:v>-4.1390000000000003E-2</c:v>
                </c:pt>
                <c:pt idx="93">
                  <c:v>-4.0669999999999998E-2</c:v>
                </c:pt>
                <c:pt idx="94">
                  <c:v>-3.8359999999999998E-2</c:v>
                </c:pt>
                <c:pt idx="95">
                  <c:v>-3.7539999999999997E-2</c:v>
                </c:pt>
                <c:pt idx="96">
                  <c:v>-3.6700000000000003E-2</c:v>
                </c:pt>
                <c:pt idx="97">
                  <c:v>-3.4959999999999998E-2</c:v>
                </c:pt>
                <c:pt idx="98">
                  <c:v>-3.406E-2</c:v>
                </c:pt>
                <c:pt idx="99">
                  <c:v>-3.3149999999999999E-2</c:v>
                </c:pt>
                <c:pt idx="100">
                  <c:v>-3.031E-2</c:v>
                </c:pt>
                <c:pt idx="101">
                  <c:v>-2.9329999999999998E-2</c:v>
                </c:pt>
                <c:pt idx="102">
                  <c:v>-2.8340000000000001E-2</c:v>
                </c:pt>
                <c:pt idx="103">
                  <c:v>-2.734E-2</c:v>
                </c:pt>
                <c:pt idx="104">
                  <c:v>-2.5309999999999999E-2</c:v>
                </c:pt>
                <c:pt idx="105">
                  <c:v>-2.4279999999999999E-2</c:v>
                </c:pt>
                <c:pt idx="106">
                  <c:v>-2.1129999999999999E-2</c:v>
                </c:pt>
                <c:pt idx="107">
                  <c:v>-2.0060000000000001E-2</c:v>
                </c:pt>
                <c:pt idx="108">
                  <c:v>-1.898E-2</c:v>
                </c:pt>
                <c:pt idx="109">
                  <c:v>-1.789E-2</c:v>
                </c:pt>
                <c:pt idx="110">
                  <c:v>-1.6789999999999999E-2</c:v>
                </c:pt>
                <c:pt idx="111">
                  <c:v>-1.455E-2</c:v>
                </c:pt>
                <c:pt idx="112">
                  <c:v>-1.1140000000000001E-2</c:v>
                </c:pt>
                <c:pt idx="113">
                  <c:v>-9.9900000000000006E-3</c:v>
                </c:pt>
                <c:pt idx="114">
                  <c:v>-7.6899999999999998E-3</c:v>
                </c:pt>
                <c:pt idx="115">
                  <c:v>-6.5399999999999998E-3</c:v>
                </c:pt>
                <c:pt idx="116">
                  <c:v>-5.4000000000000003E-3</c:v>
                </c:pt>
                <c:pt idx="117">
                  <c:v>-4.28E-3</c:v>
                </c:pt>
                <c:pt idx="118">
                  <c:v>6.9999999999999999E-4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0B-4C24-950F-2494D9334278}"/>
            </c:ext>
          </c:extLst>
        </c:ser>
        <c:ser>
          <c:idx val="1"/>
          <c:order val="1"/>
          <c:tx>
            <c:strRef>
              <c:f>Airfoil!$K$6:$K$6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0.00000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0.00000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B-4C24-950F-2494D93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17440"/>
        <c:axId val="120318976"/>
      </c:scatterChart>
      <c:valAx>
        <c:axId val="1203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318976"/>
        <c:crosses val="autoZero"/>
        <c:crossBetween val="midCat"/>
      </c:valAx>
      <c:valAx>
        <c:axId val="120318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317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Twist [°]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Airfoil!$BD$8:$BD$8</c:f>
              <c:strCache>
                <c:ptCount val="1"/>
                <c:pt idx="0">
                  <c:v>Twist [°]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Airfoil!$BC$9:$BC$29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Airfoil!$BD$9:$BD$29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0-448D-9A34-A69928EA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6448"/>
        <c:axId val="151897984"/>
      </c:scatterChart>
      <c:valAx>
        <c:axId val="1518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897984"/>
        <c:crosses val="autoZero"/>
        <c:crossBetween val="midCat"/>
      </c:valAx>
      <c:valAx>
        <c:axId val="151897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8964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Airfoil!$A$2</c:f>
              <c:strCache>
                <c:ptCount val="1"/>
                <c:pt idx="0">
                  <c:v>Wing twist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Airfoil!$B$4:$B$24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BC-4943-AEF9-9D54EBBF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0672"/>
        <c:axId val="151982464"/>
      </c:scatterChart>
      <c:valAx>
        <c:axId val="1519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982464"/>
        <c:crosses val="autoZero"/>
        <c:crossBetween val="midCat"/>
      </c:valAx>
      <c:valAx>
        <c:axId val="151982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9806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Airfoil!$AZ$6:$AZ$6</c:f>
              <c:strCache>
                <c:ptCount val="1"/>
                <c:pt idx="0">
                  <c:v>Rotated airfoil about trailing edge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Airfoil!$AZ$8:$AZ$86</c:f>
              <c:numCache>
                <c:formatCode>General</c:formatCode>
                <c:ptCount val="79"/>
                <c:pt idx="0">
                  <c:v>0.99839</c:v>
                </c:pt>
                <c:pt idx="1">
                  <c:v>0.98674216004868798</c:v>
                </c:pt>
                <c:pt idx="2">
                  <c:v>0.95280407868506789</c:v>
                </c:pt>
                <c:pt idx="3">
                  <c:v>0.89913011622268524</c:v>
                </c:pt>
                <c:pt idx="4">
                  <c:v>0.8287442027012677</c:v>
                </c:pt>
                <c:pt idx="5">
                  <c:v>0.81001438933682635</c:v>
                </c:pt>
                <c:pt idx="6">
                  <c:v>0.78445350520537238</c:v>
                </c:pt>
                <c:pt idx="7">
                  <c:v>0.75772989410094727</c:v>
                </c:pt>
                <c:pt idx="8">
                  <c:v>0.72996204732929404</c:v>
                </c:pt>
                <c:pt idx="9">
                  <c:v>0.70127280107802692</c:v>
                </c:pt>
                <c:pt idx="10">
                  <c:v>0.67177220038042773</c:v>
                </c:pt>
                <c:pt idx="11">
                  <c:v>0.64158018483619661</c:v>
                </c:pt>
                <c:pt idx="12">
                  <c:v>0.61082079543562384</c:v>
                </c:pt>
                <c:pt idx="13">
                  <c:v>0.57959683574220533</c:v>
                </c:pt>
                <c:pt idx="14">
                  <c:v>0.54804489440928339</c:v>
                </c:pt>
                <c:pt idx="15">
                  <c:v>0.5162704280969872</c:v>
                </c:pt>
                <c:pt idx="16">
                  <c:v>0.48439168461977811</c:v>
                </c:pt>
                <c:pt idx="17">
                  <c:v>0.45253270496794723</c:v>
                </c:pt>
                <c:pt idx="18">
                  <c:v>0.42081342874119426</c:v>
                </c:pt>
                <c:pt idx="19">
                  <c:v>0.38938203094451856</c:v>
                </c:pt>
                <c:pt idx="20">
                  <c:v>0.35836014296285851</c:v>
                </c:pt>
                <c:pt idx="21">
                  <c:v>0.32788194384420449</c:v>
                </c:pt>
                <c:pt idx="22">
                  <c:v>0.29808620100969896</c:v>
                </c:pt>
                <c:pt idx="23">
                  <c:v>0.26910613219593754</c:v>
                </c:pt>
                <c:pt idx="24">
                  <c:v>0.24108629799989151</c:v>
                </c:pt>
                <c:pt idx="25">
                  <c:v>0.21416112096083198</c:v>
                </c:pt>
                <c:pt idx="26">
                  <c:v>0.18844113309460295</c:v>
                </c:pt>
                <c:pt idx="27">
                  <c:v>0.16404096780763841</c:v>
                </c:pt>
                <c:pt idx="28">
                  <c:v>0.14107260540973932</c:v>
                </c:pt>
                <c:pt idx="29">
                  <c:v>0.11963643985904945</c:v>
                </c:pt>
                <c:pt idx="30">
                  <c:v>9.9840106583498636E-2</c:v>
                </c:pt>
                <c:pt idx="31">
                  <c:v>8.1766145684912639E-2</c:v>
                </c:pt>
                <c:pt idx="32">
                  <c:v>6.5486472224855583E-2</c:v>
                </c:pt>
                <c:pt idx="33">
                  <c:v>5.1052725149491475E-2</c:v>
                </c:pt>
                <c:pt idx="34">
                  <c:v>3.8662346765821129E-2</c:v>
                </c:pt>
                <c:pt idx="35">
                  <c:v>2.8264390640334348E-2</c:v>
                </c:pt>
                <c:pt idx="36">
                  <c:v>1.9787403386570184E-2</c:v>
                </c:pt>
                <c:pt idx="37">
                  <c:v>1.3586691352855132E-2</c:v>
                </c:pt>
                <c:pt idx="38">
                  <c:v>9.7863208369392309E-3</c:v>
                </c:pt>
                <c:pt idx="39">
                  <c:v>8.2163544632770352E-3</c:v>
                </c:pt>
                <c:pt idx="40">
                  <c:v>8.5219602123748732E-3</c:v>
                </c:pt>
                <c:pt idx="41">
                  <c:v>1.1173833620295889E-2</c:v>
                </c:pt>
                <c:pt idx="42">
                  <c:v>1.5979838573305927E-2</c:v>
                </c:pt>
                <c:pt idx="43">
                  <c:v>2.2901358117124938E-2</c:v>
                </c:pt>
                <c:pt idx="44">
                  <c:v>3.1859710049236038E-2</c:v>
                </c:pt>
                <c:pt idx="45">
                  <c:v>4.2888692113215089E-2</c:v>
                </c:pt>
                <c:pt idx="46">
                  <c:v>5.5992905335944518E-2</c:v>
                </c:pt>
                <c:pt idx="47">
                  <c:v>7.1015459641222814E-2</c:v>
                </c:pt>
                <c:pt idx="48">
                  <c:v>8.7942371725771032E-2</c:v>
                </c:pt>
                <c:pt idx="49">
                  <c:v>0.10668434700053965</c:v>
                </c:pt>
                <c:pt idx="50">
                  <c:v>0.12716174195161714</c:v>
                </c:pt>
                <c:pt idx="51">
                  <c:v>0.14927995579668774</c:v>
                </c:pt>
                <c:pt idx="52">
                  <c:v>0.17294004287156478</c:v>
                </c:pt>
                <c:pt idx="53">
                  <c:v>0.19803147116040443</c:v>
                </c:pt>
                <c:pt idx="54">
                  <c:v>0.22444540043260114</c:v>
                </c:pt>
                <c:pt idx="55">
                  <c:v>0.25207709184813948</c:v>
                </c:pt>
                <c:pt idx="56">
                  <c:v>0.28079357116170534</c:v>
                </c:pt>
                <c:pt idx="57">
                  <c:v>0.31045896754007019</c:v>
                </c:pt>
                <c:pt idx="58">
                  <c:v>0.34095454618620968</c:v>
                </c:pt>
                <c:pt idx="59">
                  <c:v>0.37214153967898123</c:v>
                </c:pt>
                <c:pt idx="60">
                  <c:v>0.40388287238248022</c:v>
                </c:pt>
                <c:pt idx="61">
                  <c:v>0.436052568029897</c:v>
                </c:pt>
                <c:pt idx="62">
                  <c:v>0.46848796867666104</c:v>
                </c:pt>
                <c:pt idx="63">
                  <c:v>0.50106044495932978</c:v>
                </c:pt>
                <c:pt idx="64">
                  <c:v>0.53362567977221265</c:v>
                </c:pt>
                <c:pt idx="65">
                  <c:v>0.56604370089149147</c:v>
                </c:pt>
                <c:pt idx="66">
                  <c:v>0.59818443065976579</c:v>
                </c:pt>
                <c:pt idx="67">
                  <c:v>0.62988810772037973</c:v>
                </c:pt>
                <c:pt idx="68">
                  <c:v>0.66103454898235203</c:v>
                </c:pt>
                <c:pt idx="69">
                  <c:v>0.69148233392790659</c:v>
                </c:pt>
                <c:pt idx="70">
                  <c:v>0.7211042814875579</c:v>
                </c:pt>
                <c:pt idx="71">
                  <c:v>0.74978165686428155</c:v>
                </c:pt>
                <c:pt idx="72">
                  <c:v>0.77738438240067753</c:v>
                </c:pt>
                <c:pt idx="73">
                  <c:v>0.80378672532121731</c:v>
                </c:pt>
                <c:pt idx="74">
                  <c:v>0.81933930459988191</c:v>
                </c:pt>
                <c:pt idx="75">
                  <c:v>0.89467377591486463</c:v>
                </c:pt>
                <c:pt idx="76">
                  <c:v>0.9513358153724798</c:v>
                </c:pt>
                <c:pt idx="77">
                  <c:v>0.98647760923709771</c:v>
                </c:pt>
                <c:pt idx="78">
                  <c:v>0.99839</c:v>
                </c:pt>
              </c:numCache>
            </c:numRef>
          </c:xVal>
          <c:yVal>
            <c:numRef>
              <c:f>Airfoil!$BA$8:$BA$86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1.7503326903333841E-2</c:v>
                </c:pt>
                <c:pt idx="2">
                  <c:v>2.3784786395864253E-2</c:v>
                </c:pt>
                <c:pt idx="3">
                  <c:v>3.8159916085252682E-2</c:v>
                </c:pt>
                <c:pt idx="4">
                  <c:v>6.1954742786775853E-2</c:v>
                </c:pt>
                <c:pt idx="5">
                  <c:v>6.8567086647556064E-2</c:v>
                </c:pt>
                <c:pt idx="6">
                  <c:v>7.7533591117994155E-2</c:v>
                </c:pt>
                <c:pt idx="7">
                  <c:v>8.6842098492404124E-2</c:v>
                </c:pt>
                <c:pt idx="8">
                  <c:v>9.6404518984412574E-2</c:v>
                </c:pt>
                <c:pt idx="9">
                  <c:v>0.10616244650690229</c:v>
                </c:pt>
                <c:pt idx="10">
                  <c:v>0.11603913413387573</c:v>
                </c:pt>
                <c:pt idx="11">
                  <c:v>0.1259563866453782</c:v>
                </c:pt>
                <c:pt idx="12">
                  <c:v>0.13579498226182321</c:v>
                </c:pt>
                <c:pt idx="13">
                  <c:v>0.14542870122511983</c:v>
                </c:pt>
                <c:pt idx="14">
                  <c:v>0.15468595233567387</c:v>
                </c:pt>
                <c:pt idx="15">
                  <c:v>0.16338959470934381</c:v>
                </c:pt>
                <c:pt idx="16">
                  <c:v>0.17138082830086843</c:v>
                </c:pt>
                <c:pt idx="17">
                  <c:v>0.17854043133066116</c:v>
                </c:pt>
                <c:pt idx="18">
                  <c:v>0.18479020857876743</c:v>
                </c:pt>
                <c:pt idx="19">
                  <c:v>0.1900377253769425</c:v>
                </c:pt>
                <c:pt idx="20">
                  <c:v>0.19428539133053829</c:v>
                </c:pt>
                <c:pt idx="21">
                  <c:v>0.19748324662489916</c:v>
                </c:pt>
                <c:pt idx="22">
                  <c:v>0.19968172540351331</c:v>
                </c:pt>
                <c:pt idx="23">
                  <c:v>0.20096239380308223</c:v>
                </c:pt>
                <c:pt idx="24">
                  <c:v>0.20141526423276887</c:v>
                </c:pt>
                <c:pt idx="25">
                  <c:v>0.20106108713680543</c:v>
                </c:pt>
                <c:pt idx="26">
                  <c:v>0.19996453610697021</c:v>
                </c:pt>
                <c:pt idx="27">
                  <c:v>0.19814925817540971</c:v>
                </c:pt>
                <c:pt idx="28">
                  <c:v>0.1956898215003208</c:v>
                </c:pt>
                <c:pt idx="29">
                  <c:v>0.19258163770855111</c:v>
                </c:pt>
                <c:pt idx="30">
                  <c:v>0.18886959125904149</c:v>
                </c:pt>
                <c:pt idx="31">
                  <c:v>0.1847033054507482</c:v>
                </c:pt>
                <c:pt idx="32">
                  <c:v>0.18002172109992085</c:v>
                </c:pt>
                <c:pt idx="33">
                  <c:v>0.17462525509294755</c:v>
                </c:pt>
                <c:pt idx="34">
                  <c:v>0.16958662199363642</c:v>
                </c:pt>
                <c:pt idx="35">
                  <c:v>0.16407443473153682</c:v>
                </c:pt>
                <c:pt idx="36">
                  <c:v>0.15746243903435733</c:v>
                </c:pt>
                <c:pt idx="37">
                  <c:v>0.15190185720554289</c:v>
                </c:pt>
                <c:pt idx="38">
                  <c:v>0.14810220143932454</c:v>
                </c:pt>
                <c:pt idx="39">
                  <c:v>0.14476438694694027</c:v>
                </c:pt>
                <c:pt idx="40">
                  <c:v>0.13946424495581228</c:v>
                </c:pt>
                <c:pt idx="41">
                  <c:v>0.1354175095520132</c:v>
                </c:pt>
                <c:pt idx="42">
                  <c:v>0.13144962391963375</c:v>
                </c:pt>
                <c:pt idx="43">
                  <c:v>0.12743485528314527</c:v>
                </c:pt>
                <c:pt idx="44">
                  <c:v>0.12311184352507168</c:v>
                </c:pt>
                <c:pt idx="45">
                  <c:v>0.11884958419081865</c:v>
                </c:pt>
                <c:pt idx="46">
                  <c:v>0.11516283822543888</c:v>
                </c:pt>
                <c:pt idx="47">
                  <c:v>0.11125593892484742</c:v>
                </c:pt>
                <c:pt idx="48">
                  <c:v>0.10758572812954195</c:v>
                </c:pt>
                <c:pt idx="49">
                  <c:v>0.1040945302262487</c:v>
                </c:pt>
                <c:pt idx="50">
                  <c:v>0.10065251104884876</c:v>
                </c:pt>
                <c:pt idx="51">
                  <c:v>9.7303837236169394E-2</c:v>
                </c:pt>
                <c:pt idx="52">
                  <c:v>9.4062991727781736E-2</c:v>
                </c:pt>
                <c:pt idx="53">
                  <c:v>9.0865300931907533E-2</c:v>
                </c:pt>
                <c:pt idx="54">
                  <c:v>8.7726696082075062E-2</c:v>
                </c:pt>
                <c:pt idx="55">
                  <c:v>8.4622081852180758E-2</c:v>
                </c:pt>
                <c:pt idx="56">
                  <c:v>8.1540602364411158E-2</c:v>
                </c:pt>
                <c:pt idx="57">
                  <c:v>7.8451612608115312E-2</c:v>
                </c:pt>
                <c:pt idx="58">
                  <c:v>7.5372492110778677E-2</c:v>
                </c:pt>
                <c:pt idx="59">
                  <c:v>7.2252806728912988E-2</c:v>
                </c:pt>
                <c:pt idx="60">
                  <c:v>6.9122727144336565E-2</c:v>
                </c:pt>
                <c:pt idx="61">
                  <c:v>6.5950160052441434E-2</c:v>
                </c:pt>
                <c:pt idx="62">
                  <c:v>6.272859445728543E-2</c:v>
                </c:pt>
                <c:pt idx="63">
                  <c:v>5.9476858180311065E-2</c:v>
                </c:pt>
                <c:pt idx="64">
                  <c:v>5.6175649071243283E-2</c:v>
                </c:pt>
                <c:pt idx="65">
                  <c:v>5.2835348679063053E-2</c:v>
                </c:pt>
                <c:pt idx="66">
                  <c:v>4.9464890258794199E-2</c:v>
                </c:pt>
                <c:pt idx="67">
                  <c:v>4.6077551947331985E-2</c:v>
                </c:pt>
                <c:pt idx="68">
                  <c:v>4.2680818705743105E-2</c:v>
                </c:pt>
                <c:pt idx="69">
                  <c:v>3.9275177516589849E-2</c:v>
                </c:pt>
                <c:pt idx="70">
                  <c:v>3.5889350767733454E-2</c:v>
                </c:pt>
                <c:pt idx="71">
                  <c:v>3.2540717986659327E-2</c:v>
                </c:pt>
                <c:pt idx="72">
                  <c:v>2.9238212428391336E-2</c:v>
                </c:pt>
                <c:pt idx="73">
                  <c:v>2.6020451047209386E-2</c:v>
                </c:pt>
                <c:pt idx="74">
                  <c:v>2.4077495108221485E-2</c:v>
                </c:pt>
                <c:pt idx="75">
                  <c:v>1.7588432641881521E-2</c:v>
                </c:pt>
                <c:pt idx="76">
                  <c:v>1.5894241240749334E-2</c:v>
                </c:pt>
                <c:pt idx="77">
                  <c:v>1.583404176649025E-2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2-4DD0-926E-46535AC9E574}"/>
            </c:ext>
          </c:extLst>
        </c:ser>
        <c:ser>
          <c:idx val="1"/>
          <c:order val="1"/>
          <c:tx>
            <c:strRef>
              <c:f>Airfoil!$K$6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0.00000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0.00000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2-4DD0-926E-46535AC9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91808"/>
        <c:axId val="151993344"/>
      </c:scatterChart>
      <c:valAx>
        <c:axId val="151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993344"/>
        <c:crosses val="autoZero"/>
        <c:crossBetween val="midCat"/>
      </c:valAx>
      <c:valAx>
        <c:axId val="151993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19918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14412872303999E-2"/>
          <c:y val="4.7214074282423218E-2"/>
          <c:w val="0.87474946935980824"/>
          <c:h val="0.90557185143515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Airfoil!$N$6</c:f>
              <c:strCache>
                <c:ptCount val="1"/>
                <c:pt idx="0">
                  <c:v>Root interpolated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Airfoil!$M$8:$M$126</c:f>
              <c:numCache>
                <c:formatCode>General</c:formatCode>
                <c:ptCount val="119"/>
                <c:pt idx="0">
                  <c:v>0.99839</c:v>
                </c:pt>
                <c:pt idx="1">
                  <c:v>0.99331000000000003</c:v>
                </c:pt>
                <c:pt idx="2">
                  <c:v>0.98663999999999996</c:v>
                </c:pt>
                <c:pt idx="3">
                  <c:v>0.97729299999999997</c:v>
                </c:pt>
                <c:pt idx="4">
                  <c:v>0.96564300000000003</c:v>
                </c:pt>
                <c:pt idx="5">
                  <c:v>0.95215000000000005</c:v>
                </c:pt>
                <c:pt idx="6">
                  <c:v>0.93696299999999999</c:v>
                </c:pt>
                <c:pt idx="7">
                  <c:v>0.91901699999999997</c:v>
                </c:pt>
                <c:pt idx="8">
                  <c:v>0.89695999999999998</c:v>
                </c:pt>
                <c:pt idx="9">
                  <c:v>0.87058899999999995</c:v>
                </c:pt>
                <c:pt idx="10">
                  <c:v>0.82386999999999999</c:v>
                </c:pt>
                <c:pt idx="11">
                  <c:v>0.80437999999999998</c:v>
                </c:pt>
                <c:pt idx="12">
                  <c:v>0.72114</c:v>
                </c:pt>
                <c:pt idx="13">
                  <c:v>0.69133999999999995</c:v>
                </c:pt>
                <c:pt idx="14">
                  <c:v>0.66071999999999997</c:v>
                </c:pt>
                <c:pt idx="15">
                  <c:v>0.62941000000000003</c:v>
                </c:pt>
                <c:pt idx="16">
                  <c:v>0.59755000000000003</c:v>
                </c:pt>
                <c:pt idx="17">
                  <c:v>0.56525999999999998</c:v>
                </c:pt>
                <c:pt idx="18">
                  <c:v>0.53269999999999995</c:v>
                </c:pt>
                <c:pt idx="19">
                  <c:v>0.5</c:v>
                </c:pt>
                <c:pt idx="20">
                  <c:v>0.46729999999999999</c:v>
                </c:pt>
                <c:pt idx="21">
                  <c:v>0.43474000000000002</c:v>
                </c:pt>
                <c:pt idx="22">
                  <c:v>0.40244999999999997</c:v>
                </c:pt>
                <c:pt idx="23">
                  <c:v>0.37058999999999997</c:v>
                </c:pt>
                <c:pt idx="24">
                  <c:v>0.33928000000000003</c:v>
                </c:pt>
                <c:pt idx="25">
                  <c:v>0.30865999999999999</c:v>
                </c:pt>
                <c:pt idx="26">
                  <c:v>0.27886</c:v>
                </c:pt>
                <c:pt idx="27">
                  <c:v>0.25</c:v>
                </c:pt>
                <c:pt idx="28">
                  <c:v>0.22220999999999999</c:v>
                </c:pt>
                <c:pt idx="29">
                  <c:v>0.19561999999999999</c:v>
                </c:pt>
                <c:pt idx="30">
                  <c:v>0.17033000000000001</c:v>
                </c:pt>
                <c:pt idx="31">
                  <c:v>0.14645</c:v>
                </c:pt>
                <c:pt idx="32">
                  <c:v>0.13136200000000001</c:v>
                </c:pt>
                <c:pt idx="33">
                  <c:v>0.12408</c:v>
                </c:pt>
                <c:pt idx="34">
                  <c:v>0.116976</c:v>
                </c:pt>
                <c:pt idx="35">
                  <c:v>0.110054</c:v>
                </c:pt>
                <c:pt idx="36">
                  <c:v>0.10332</c:v>
                </c:pt>
                <c:pt idx="37">
                  <c:v>9.6777000000000002E-2</c:v>
                </c:pt>
                <c:pt idx="38">
                  <c:v>9.0426000000000006E-2</c:v>
                </c:pt>
                <c:pt idx="39">
                  <c:v>8.4269999999999998E-2</c:v>
                </c:pt>
                <c:pt idx="40">
                  <c:v>7.8311000000000006E-2</c:v>
                </c:pt>
                <c:pt idx="41">
                  <c:v>7.2548000000000001E-2</c:v>
                </c:pt>
                <c:pt idx="42">
                  <c:v>6.6989999999999994E-2</c:v>
                </c:pt>
                <c:pt idx="43">
                  <c:v>6.1636999999999997E-2</c:v>
                </c:pt>
                <c:pt idx="44">
                  <c:v>5.6492000000000001E-2</c:v>
                </c:pt>
                <c:pt idx="45">
                  <c:v>5.1560000000000002E-2</c:v>
                </c:pt>
                <c:pt idx="46">
                  <c:v>4.6843999999999997E-2</c:v>
                </c:pt>
                <c:pt idx="47">
                  <c:v>3.8059999999999997E-2</c:v>
                </c:pt>
                <c:pt idx="48">
                  <c:v>3.0148999999999999E-2</c:v>
                </c:pt>
                <c:pt idx="49">
                  <c:v>2.6530000000000001E-2</c:v>
                </c:pt>
                <c:pt idx="50">
                  <c:v>2.3139E-2</c:v>
                </c:pt>
                <c:pt idx="51">
                  <c:v>1.9975E-2</c:v>
                </c:pt>
                <c:pt idx="52">
                  <c:v>1.704E-2</c:v>
                </c:pt>
                <c:pt idx="53">
                  <c:v>1.4333E-2</c:v>
                </c:pt>
                <c:pt idx="54">
                  <c:v>1.1854999999999999E-2</c:v>
                </c:pt>
                <c:pt idx="55">
                  <c:v>9.6100000000000005E-3</c:v>
                </c:pt>
                <c:pt idx="56">
                  <c:v>7.5989999999999999E-3</c:v>
                </c:pt>
                <c:pt idx="57">
                  <c:v>5.8219999999999999E-3</c:v>
                </c:pt>
                <c:pt idx="58">
                  <c:v>4.28E-3</c:v>
                </c:pt>
                <c:pt idx="59">
                  <c:v>2.9729999999999999E-3</c:v>
                </c:pt>
                <c:pt idx="60">
                  <c:v>1.903E-3</c:v>
                </c:pt>
                <c:pt idx="61">
                  <c:v>1.07E-3</c:v>
                </c:pt>
                <c:pt idx="62">
                  <c:v>4.75E-4</c:v>
                </c:pt>
                <c:pt idx="63">
                  <c:v>1.1900000000000001E-4</c:v>
                </c:pt>
                <c:pt idx="64">
                  <c:v>0</c:v>
                </c:pt>
                <c:pt idx="65">
                  <c:v>1.1900000000000001E-4</c:v>
                </c:pt>
                <c:pt idx="66">
                  <c:v>4.75E-4</c:v>
                </c:pt>
                <c:pt idx="67">
                  <c:v>1.07E-3</c:v>
                </c:pt>
                <c:pt idx="68">
                  <c:v>1.903E-3</c:v>
                </c:pt>
                <c:pt idx="69">
                  <c:v>2.9729999999999999E-3</c:v>
                </c:pt>
                <c:pt idx="70">
                  <c:v>4.28E-3</c:v>
                </c:pt>
                <c:pt idx="71">
                  <c:v>5.8219999999999999E-3</c:v>
                </c:pt>
                <c:pt idx="72">
                  <c:v>7.5989999999999999E-3</c:v>
                </c:pt>
                <c:pt idx="73">
                  <c:v>9.6100000000000005E-3</c:v>
                </c:pt>
                <c:pt idx="74">
                  <c:v>1.1854999999999999E-2</c:v>
                </c:pt>
                <c:pt idx="75">
                  <c:v>1.4333E-2</c:v>
                </c:pt>
                <c:pt idx="76">
                  <c:v>1.704E-2</c:v>
                </c:pt>
                <c:pt idx="77">
                  <c:v>1.9975E-2</c:v>
                </c:pt>
                <c:pt idx="78">
                  <c:v>2.3139E-2</c:v>
                </c:pt>
                <c:pt idx="79">
                  <c:v>2.6530000000000001E-2</c:v>
                </c:pt>
                <c:pt idx="80">
                  <c:v>3.0148999999999999E-2</c:v>
                </c:pt>
                <c:pt idx="81">
                  <c:v>3.3994999999999997E-2</c:v>
                </c:pt>
                <c:pt idx="82">
                  <c:v>3.8059999999999997E-2</c:v>
                </c:pt>
                <c:pt idx="83">
                  <c:v>4.2342999999999999E-2</c:v>
                </c:pt>
                <c:pt idx="84">
                  <c:v>5.1560000000000002E-2</c:v>
                </c:pt>
                <c:pt idx="85">
                  <c:v>6.1636999999999997E-2</c:v>
                </c:pt>
                <c:pt idx="86">
                  <c:v>6.6989999999999994E-2</c:v>
                </c:pt>
                <c:pt idx="87">
                  <c:v>7.2548000000000001E-2</c:v>
                </c:pt>
                <c:pt idx="88">
                  <c:v>8.4269999999999998E-2</c:v>
                </c:pt>
                <c:pt idx="89">
                  <c:v>0.10332</c:v>
                </c:pt>
                <c:pt idx="90">
                  <c:v>0.12408</c:v>
                </c:pt>
                <c:pt idx="91">
                  <c:v>0.14645</c:v>
                </c:pt>
                <c:pt idx="92">
                  <c:v>0.17033000000000001</c:v>
                </c:pt>
                <c:pt idx="93">
                  <c:v>0.19561999999999999</c:v>
                </c:pt>
                <c:pt idx="94">
                  <c:v>0.22220999999999999</c:v>
                </c:pt>
                <c:pt idx="95">
                  <c:v>0.25</c:v>
                </c:pt>
                <c:pt idx="96">
                  <c:v>0.27886</c:v>
                </c:pt>
                <c:pt idx="97">
                  <c:v>0.30865999999999999</c:v>
                </c:pt>
                <c:pt idx="98">
                  <c:v>0.40244999999999997</c:v>
                </c:pt>
                <c:pt idx="99">
                  <c:v>0.46729999999999999</c:v>
                </c:pt>
                <c:pt idx="100">
                  <c:v>0.5</c:v>
                </c:pt>
                <c:pt idx="101">
                  <c:v>0.53269999999999995</c:v>
                </c:pt>
                <c:pt idx="102">
                  <c:v>0.59755000000000003</c:v>
                </c:pt>
                <c:pt idx="103">
                  <c:v>0.62941000000000003</c:v>
                </c:pt>
                <c:pt idx="104">
                  <c:v>0.66071999999999997</c:v>
                </c:pt>
                <c:pt idx="105">
                  <c:v>0.69133999999999995</c:v>
                </c:pt>
                <c:pt idx="106">
                  <c:v>0.72114</c:v>
                </c:pt>
                <c:pt idx="107">
                  <c:v>0.75</c:v>
                </c:pt>
                <c:pt idx="108">
                  <c:v>0.77778999999999998</c:v>
                </c:pt>
                <c:pt idx="109">
                  <c:v>0.80437999999999998</c:v>
                </c:pt>
                <c:pt idx="110">
                  <c:v>0.81008000000000002</c:v>
                </c:pt>
                <c:pt idx="111">
                  <c:v>0.82004999999999995</c:v>
                </c:pt>
                <c:pt idx="112">
                  <c:v>0.84077800000000003</c:v>
                </c:pt>
                <c:pt idx="113">
                  <c:v>0.86804099999999995</c:v>
                </c:pt>
                <c:pt idx="114">
                  <c:v>0.89553000000000005</c:v>
                </c:pt>
                <c:pt idx="115">
                  <c:v>0.91827400000000003</c:v>
                </c:pt>
                <c:pt idx="116">
                  <c:v>0.95184000000000002</c:v>
                </c:pt>
                <c:pt idx="117">
                  <c:v>0.98662000000000005</c:v>
                </c:pt>
                <c:pt idx="118">
                  <c:v>0.99839</c:v>
                </c:pt>
              </c:numCache>
            </c:numRef>
          </c:xVal>
          <c:yVal>
            <c:numRef>
              <c:f>Airfoil!$N$8:$N$126</c:f>
              <c:numCache>
                <c:formatCode>General</c:formatCode>
                <c:ptCount val="119"/>
                <c:pt idx="0">
                  <c:v>1.5949999999999999E-2</c:v>
                </c:pt>
                <c:pt idx="1">
                  <c:v>1.5744000000000001E-2</c:v>
                </c:pt>
                <c:pt idx="2">
                  <c:v>1.5800000000000002E-2</c:v>
                </c:pt>
                <c:pt idx="3">
                  <c:v>1.5980999999999999E-2</c:v>
                </c:pt>
                <c:pt idx="4">
                  <c:v>1.6378E-2</c:v>
                </c:pt>
                <c:pt idx="5">
                  <c:v>1.7100000000000001E-2</c:v>
                </c:pt>
                <c:pt idx="6">
                  <c:v>1.8301999999999999E-2</c:v>
                </c:pt>
                <c:pt idx="7">
                  <c:v>2.0324999999999999E-2</c:v>
                </c:pt>
                <c:pt idx="8">
                  <c:v>2.3550000000000001E-2</c:v>
                </c:pt>
                <c:pt idx="9">
                  <c:v>2.809E-2</c:v>
                </c:pt>
                <c:pt idx="10">
                  <c:v>3.6900000000000002E-2</c:v>
                </c:pt>
                <c:pt idx="11">
                  <c:v>4.0730000000000002E-2</c:v>
                </c:pt>
                <c:pt idx="12">
                  <c:v>5.6680000000000001E-2</c:v>
                </c:pt>
                <c:pt idx="13">
                  <c:v>6.2179999999999999E-2</c:v>
                </c:pt>
                <c:pt idx="14">
                  <c:v>6.7680000000000004E-2</c:v>
                </c:pt>
                <c:pt idx="15">
                  <c:v>7.3120000000000004E-2</c:v>
                </c:pt>
                <c:pt idx="16">
                  <c:v>7.8399999999999997E-2</c:v>
                </c:pt>
                <c:pt idx="17">
                  <c:v>8.3409999999999998E-2</c:v>
                </c:pt>
                <c:pt idx="18">
                  <c:v>8.7999999999999995E-2</c:v>
                </c:pt>
                <c:pt idx="19">
                  <c:v>9.2009999999999995E-2</c:v>
                </c:pt>
                <c:pt idx="20">
                  <c:v>9.5299999999999996E-2</c:v>
                </c:pt>
                <c:pt idx="21">
                  <c:v>9.7769999999999996E-2</c:v>
                </c:pt>
                <c:pt idx="22">
                  <c:v>9.9360000000000004E-2</c:v>
                </c:pt>
                <c:pt idx="23">
                  <c:v>0.1</c:v>
                </c:pt>
                <c:pt idx="24">
                  <c:v>9.9709999999999993E-2</c:v>
                </c:pt>
                <c:pt idx="25">
                  <c:v>9.8460000000000006E-2</c:v>
                </c:pt>
                <c:pt idx="26">
                  <c:v>9.6320000000000003E-2</c:v>
                </c:pt>
                <c:pt idx="27">
                  <c:v>9.3390000000000001E-2</c:v>
                </c:pt>
                <c:pt idx="28">
                  <c:v>8.9779999999999999E-2</c:v>
                </c:pt>
                <c:pt idx="29">
                  <c:v>8.5529999999999995E-2</c:v>
                </c:pt>
                <c:pt idx="30">
                  <c:v>8.072E-2</c:v>
                </c:pt>
                <c:pt idx="31">
                  <c:v>7.5389999999999999E-2</c:v>
                </c:pt>
                <c:pt idx="32">
                  <c:v>7.1596000000000007E-2</c:v>
                </c:pt>
                <c:pt idx="33">
                  <c:v>6.9629999999999997E-2</c:v>
                </c:pt>
                <c:pt idx="34">
                  <c:v>6.7615999999999996E-2</c:v>
                </c:pt>
                <c:pt idx="35">
                  <c:v>6.5555000000000002E-2</c:v>
                </c:pt>
                <c:pt idx="36">
                  <c:v>6.3450000000000006E-2</c:v>
                </c:pt>
                <c:pt idx="37">
                  <c:v>6.1303000000000003E-2</c:v>
                </c:pt>
                <c:pt idx="38">
                  <c:v>5.9119999999999999E-2</c:v>
                </c:pt>
                <c:pt idx="39">
                  <c:v>5.6910000000000002E-2</c:v>
                </c:pt>
                <c:pt idx="40">
                  <c:v>5.4678999999999998E-2</c:v>
                </c:pt>
                <c:pt idx="41">
                  <c:v>5.2430999999999998E-2</c:v>
                </c:pt>
                <c:pt idx="42">
                  <c:v>5.0169999999999999E-2</c:v>
                </c:pt>
                <c:pt idx="43">
                  <c:v>4.7892999999999998E-2</c:v>
                </c:pt>
                <c:pt idx="44">
                  <c:v>4.5573000000000002E-2</c:v>
                </c:pt>
                <c:pt idx="45">
                  <c:v>4.3180000000000003E-2</c:v>
                </c:pt>
                <c:pt idx="46">
                  <c:v>4.07E-2</c:v>
                </c:pt>
                <c:pt idx="47">
                  <c:v>3.5749999999999997E-2</c:v>
                </c:pt>
                <c:pt idx="48">
                  <c:v>3.1178000000000001E-2</c:v>
                </c:pt>
                <c:pt idx="49">
                  <c:v>2.8969999999999999E-2</c:v>
                </c:pt>
                <c:pt idx="50">
                  <c:v>2.6741999999999998E-2</c:v>
                </c:pt>
                <c:pt idx="51">
                  <c:v>2.444E-2</c:v>
                </c:pt>
                <c:pt idx="52">
                  <c:v>2.2009999999999998E-2</c:v>
                </c:pt>
                <c:pt idx="53">
                  <c:v>1.9428000000000001E-2</c:v>
                </c:pt>
                <c:pt idx="54">
                  <c:v>1.6794E-2</c:v>
                </c:pt>
                <c:pt idx="55">
                  <c:v>1.4239999999999999E-2</c:v>
                </c:pt>
                <c:pt idx="56">
                  <c:v>1.1877E-2</c:v>
                </c:pt>
                <c:pt idx="57">
                  <c:v>9.7389999999999994E-3</c:v>
                </c:pt>
                <c:pt idx="58">
                  <c:v>7.8399999999999997E-3</c:v>
                </c:pt>
                <c:pt idx="59">
                  <c:v>6.1869999999999998E-3</c:v>
                </c:pt>
                <c:pt idx="60">
                  <c:v>4.7590000000000002E-3</c:v>
                </c:pt>
                <c:pt idx="61">
                  <c:v>3.5300000000000002E-3</c:v>
                </c:pt>
                <c:pt idx="62">
                  <c:v>2.4429999999999999E-3</c:v>
                </c:pt>
                <c:pt idx="63">
                  <c:v>1.3320000000000001E-3</c:v>
                </c:pt>
                <c:pt idx="64">
                  <c:v>0</c:v>
                </c:pt>
                <c:pt idx="65">
                  <c:v>-1.67E-3</c:v>
                </c:pt>
                <c:pt idx="66">
                  <c:v>-3.4919999999999999E-3</c:v>
                </c:pt>
                <c:pt idx="67">
                  <c:v>-5.1999999999999998E-3</c:v>
                </c:pt>
                <c:pt idx="68">
                  <c:v>-6.5970000000000004E-3</c:v>
                </c:pt>
                <c:pt idx="69">
                  <c:v>-7.757E-3</c:v>
                </c:pt>
                <c:pt idx="70">
                  <c:v>-8.8199999999999997E-3</c:v>
                </c:pt>
                <c:pt idx="71">
                  <c:v>-9.8989999999999998E-3</c:v>
                </c:pt>
                <c:pt idx="72">
                  <c:v>-1.0987E-2</c:v>
                </c:pt>
                <c:pt idx="73">
                  <c:v>-1.205E-2</c:v>
                </c:pt>
                <c:pt idx="74">
                  <c:v>-1.3063E-2</c:v>
                </c:pt>
                <c:pt idx="75">
                  <c:v>-1.4043999999999999E-2</c:v>
                </c:pt>
                <c:pt idx="76">
                  <c:v>-1.502E-2</c:v>
                </c:pt>
                <c:pt idx="77">
                  <c:v>-1.6012999999999999E-2</c:v>
                </c:pt>
                <c:pt idx="78">
                  <c:v>-1.7011999999999999E-2</c:v>
                </c:pt>
                <c:pt idx="79">
                  <c:v>-1.7999999999999999E-2</c:v>
                </c:pt>
                <c:pt idx="80">
                  <c:v>-1.8956000000000001E-2</c:v>
                </c:pt>
                <c:pt idx="81">
                  <c:v>-1.9843E-2</c:v>
                </c:pt>
                <c:pt idx="82">
                  <c:v>-2.0619999999999999E-2</c:v>
                </c:pt>
                <c:pt idx="83">
                  <c:v>-2.1264999999999999E-2</c:v>
                </c:pt>
                <c:pt idx="84">
                  <c:v>-2.2370000000000001E-2</c:v>
                </c:pt>
                <c:pt idx="85">
                  <c:v>-2.3522999999999999E-2</c:v>
                </c:pt>
                <c:pt idx="86">
                  <c:v>-2.4060000000000002E-2</c:v>
                </c:pt>
                <c:pt idx="87">
                  <c:v>-2.4521000000000001E-2</c:v>
                </c:pt>
                <c:pt idx="88">
                  <c:v>-2.5239999999999999E-2</c:v>
                </c:pt>
                <c:pt idx="89">
                  <c:v>-2.598E-2</c:v>
                </c:pt>
                <c:pt idx="90">
                  <c:v>-2.6419999999999999E-2</c:v>
                </c:pt>
                <c:pt idx="91">
                  <c:v>-2.6530000000000001E-2</c:v>
                </c:pt>
                <c:pt idx="92">
                  <c:v>-2.631E-2</c:v>
                </c:pt>
                <c:pt idx="93">
                  <c:v>-2.5839999999999998E-2</c:v>
                </c:pt>
                <c:pt idx="94">
                  <c:v>-2.512E-2</c:v>
                </c:pt>
                <c:pt idx="95">
                  <c:v>-2.419E-2</c:v>
                </c:pt>
                <c:pt idx="96">
                  <c:v>-2.308E-2</c:v>
                </c:pt>
                <c:pt idx="97">
                  <c:v>-2.1839999999999998E-2</c:v>
                </c:pt>
                <c:pt idx="98">
                  <c:v>-1.754E-2</c:v>
                </c:pt>
                <c:pt idx="99">
                  <c:v>-1.451E-2</c:v>
                </c:pt>
                <c:pt idx="100">
                  <c:v>-1.3010000000000001E-2</c:v>
                </c:pt>
                <c:pt idx="101">
                  <c:v>-1.1560000000000001E-2</c:v>
                </c:pt>
                <c:pt idx="102">
                  <c:v>-8.8500000000000002E-3</c:v>
                </c:pt>
                <c:pt idx="103">
                  <c:v>-7.6099999999999996E-3</c:v>
                </c:pt>
                <c:pt idx="104">
                  <c:v>-6.4599999999999996E-3</c:v>
                </c:pt>
                <c:pt idx="105">
                  <c:v>-5.4200000000000003E-3</c:v>
                </c:pt>
                <c:pt idx="106">
                  <c:v>-4.4799999999999996E-3</c:v>
                </c:pt>
                <c:pt idx="107">
                  <c:v>-3.64E-3</c:v>
                </c:pt>
                <c:pt idx="108">
                  <c:v>-2.9099999999999998E-3</c:v>
                </c:pt>
                <c:pt idx="109">
                  <c:v>-2.2699999999999999E-3</c:v>
                </c:pt>
                <c:pt idx="110">
                  <c:v>-2.3319999999999999E-3</c:v>
                </c:pt>
                <c:pt idx="111">
                  <c:v>-1.9400000000000001E-3</c:v>
                </c:pt>
                <c:pt idx="112">
                  <c:v>-9.2800000000000001E-4</c:v>
                </c:pt>
                <c:pt idx="113">
                  <c:v>6.2200000000000005E-4</c:v>
                </c:pt>
                <c:pt idx="114">
                  <c:v>2.5500000000000002E-3</c:v>
                </c:pt>
                <c:pt idx="115">
                  <c:v>4.6979999999999999E-3</c:v>
                </c:pt>
                <c:pt idx="116">
                  <c:v>9.0799999999999995E-3</c:v>
                </c:pt>
                <c:pt idx="117">
                  <c:v>1.4109999999999999E-2</c:v>
                </c:pt>
                <c:pt idx="11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0B-4C24-950F-2494D9334278}"/>
            </c:ext>
          </c:extLst>
        </c:ser>
        <c:ser>
          <c:idx val="1"/>
          <c:order val="1"/>
          <c:tx>
            <c:strRef>
              <c:f>Airfoil!$K$6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0.00000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0.00000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B-4C24-950F-2494D93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1248"/>
        <c:axId val="152582784"/>
      </c:scatterChart>
      <c:valAx>
        <c:axId val="1525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582784"/>
        <c:crosses val="autoZero"/>
        <c:crossBetween val="midCat"/>
      </c:valAx>
      <c:valAx>
        <c:axId val="152582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5812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TestFlight1!$A$101:$A$115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numCache>
            </c:numRef>
          </c:xVal>
          <c:yVal>
            <c:numRef>
              <c:f>TestFlight1!$I$101:$I$115</c:f>
              <c:numCache>
                <c:formatCode>General</c:formatCode>
                <c:ptCount val="15"/>
                <c:pt idx="0">
                  <c:v>-2.964717927843894</c:v>
                </c:pt>
                <c:pt idx="1">
                  <c:v>-2.5977157594849443</c:v>
                </c:pt>
                <c:pt idx="2">
                  <c:v>-2.4314522216426222</c:v>
                </c:pt>
                <c:pt idx="3">
                  <c:v>-2.3586038149373874</c:v>
                </c:pt>
                <c:pt idx="4">
                  <c:v>-2.3366519861481176</c:v>
                </c:pt>
                <c:pt idx="5">
                  <c:v>-2.3454165029203384</c:v>
                </c:pt>
                <c:pt idx="6">
                  <c:v>-2.3741050461278292</c:v>
                </c:pt>
                <c:pt idx="7">
                  <c:v>-2.416431839007732</c:v>
                </c:pt>
                <c:pt idx="8">
                  <c:v>-2.4684928060058988</c:v>
                </c:pt>
                <c:pt idx="9">
                  <c:v>-2.5277380648481365</c:v>
                </c:pt>
                <c:pt idx="10">
                  <c:v>-2.5924333569312994</c:v>
                </c:pt>
                <c:pt idx="11">
                  <c:v>-2.6613591254438766</c:v>
                </c:pt>
                <c:pt idx="12">
                  <c:v>-2.7336333985576067</c:v>
                </c:pt>
                <c:pt idx="13">
                  <c:v>-2.8086029359811735</c:v>
                </c:pt>
                <c:pt idx="14">
                  <c:v>-2.885773839631995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05-4371-BAEF-FA3D53EF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0688"/>
        <c:axId val="154692224"/>
      </c:scatterChart>
      <c:valAx>
        <c:axId val="1546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92224"/>
        <c:crosses val="autoZero"/>
        <c:crossBetween val="midCat"/>
      </c:valAx>
      <c:valAx>
        <c:axId val="1546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9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276120</xdr:colOff>
      <xdr:row>5</xdr:row>
      <xdr:rowOff>57240</xdr:rowOff>
    </xdr:from>
    <xdr:to>
      <xdr:col>14</xdr:col>
      <xdr:colOff>237240</xdr:colOff>
      <xdr:row>17</xdr:row>
      <xdr:rowOff>113760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314920" y="1009440"/>
          <a:ext cx="3771360" cy="2342520"/>
        </a:xfrm>
        <a:custGeom>
          <a:avLst/>
          <a:gdLst/>
          <a:ahLst/>
          <a:cxnLst/>
          <a:rect l="l" t="t" r="r" b="b"/>
          <a:pathLst>
            <a:path w="3009900" h="2343150">
              <a:moveTo>
                <a:pt x="0" y="1247775"/>
              </a:moveTo>
              <a:lnTo>
                <a:pt x="0" y="1247775"/>
              </a:lnTo>
              <a:lnTo>
                <a:pt x="0" y="0"/>
              </a:lnTo>
              <a:lnTo>
                <a:pt x="3000375" y="2028825"/>
              </a:lnTo>
              <a:lnTo>
                <a:pt x="3009900" y="2343150"/>
              </a:lnTo>
              <a:lnTo>
                <a:pt x="0" y="1247775"/>
              </a:lnTo>
              <a:close/>
            </a:path>
          </a:pathLst>
        </a:cu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199800</xdr:colOff>
      <xdr:row>5</xdr:row>
      <xdr:rowOff>104760</xdr:rowOff>
    </xdr:from>
    <xdr:to>
      <xdr:col>14</xdr:col>
      <xdr:colOff>228600</xdr:colOff>
      <xdr:row>15</xdr:row>
      <xdr:rowOff>180720</xdr:rowOff>
    </xdr:to>
    <xdr:sp macro="" textlink="">
      <xdr:nvSpPr>
        <xdr:cNvPr id="3" name="Lin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2048840" y="1056960"/>
          <a:ext cx="28800" cy="198108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361800</xdr:colOff>
      <xdr:row>9</xdr:row>
      <xdr:rowOff>85680</xdr:rowOff>
    </xdr:from>
    <xdr:to>
      <xdr:col>15</xdr:col>
      <xdr:colOff>456480</xdr:colOff>
      <xdr:row>12</xdr:row>
      <xdr:rowOff>56520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210840" y="1800000"/>
          <a:ext cx="856440" cy="542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L1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266400</xdr:colOff>
      <xdr:row>11</xdr:row>
      <xdr:rowOff>180720</xdr:rowOff>
    </xdr:from>
    <xdr:to>
      <xdr:col>9</xdr:col>
      <xdr:colOff>276120</xdr:colOff>
      <xdr:row>16</xdr:row>
      <xdr:rowOff>104760</xdr:rowOff>
    </xdr:to>
    <xdr:sp macro="" textlink="">
      <xdr:nvSpPr>
        <xdr:cNvPr id="5" name="Line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305200" y="2275920"/>
          <a:ext cx="9720" cy="87660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600120</xdr:colOff>
      <xdr:row>13</xdr:row>
      <xdr:rowOff>85680</xdr:rowOff>
    </xdr:from>
    <xdr:to>
      <xdr:col>10</xdr:col>
      <xdr:colOff>84960</xdr:colOff>
      <xdr:row>16</xdr:row>
      <xdr:rowOff>56520</xdr:rowOff>
    </xdr:to>
    <xdr:sp macro="" textlink="">
      <xdr:nvSpPr>
        <xdr:cNvPr id="6" name="CustomShap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7877160" y="2562120"/>
          <a:ext cx="1008720" cy="542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L2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66960</xdr:rowOff>
    </xdr:from>
    <xdr:to>
      <xdr:col>6</xdr:col>
      <xdr:colOff>25920</xdr:colOff>
      <xdr:row>52</xdr:row>
      <xdr:rowOff>5400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0</xdr:colOff>
      <xdr:row>8</xdr:row>
      <xdr:rowOff>15840</xdr:rowOff>
    </xdr:from>
    <xdr:to>
      <xdr:col>64</xdr:col>
      <xdr:colOff>304560</xdr:colOff>
      <xdr:row>22</xdr:row>
      <xdr:rowOff>91080</xdr:rowOff>
    </xdr:to>
    <xdr:graphicFrame macro="">
      <xdr:nvGraphicFramePr>
        <xdr:cNvPr id="6" name="Chart 2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407880</xdr:colOff>
      <xdr:row>11</xdr:row>
      <xdr:rowOff>2520</xdr:rowOff>
    </xdr:from>
    <xdr:to>
      <xdr:col>9</xdr:col>
      <xdr:colOff>433800</xdr:colOff>
      <xdr:row>26</xdr:row>
      <xdr:rowOff>116640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749160</xdr:colOff>
      <xdr:row>29</xdr:row>
      <xdr:rowOff>150480</xdr:rowOff>
    </xdr:from>
    <xdr:to>
      <xdr:col>60</xdr:col>
      <xdr:colOff>12960</xdr:colOff>
      <xdr:row>45</xdr:row>
      <xdr:rowOff>89280</xdr:rowOff>
    </xdr:to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30</xdr:row>
      <xdr:rowOff>0</xdr:rowOff>
    </xdr:from>
    <xdr:to>
      <xdr:col>29</xdr:col>
      <xdr:colOff>444500</xdr:colOff>
      <xdr:row>45</xdr:row>
      <xdr:rowOff>128940</xdr:rowOff>
    </xdr:to>
    <xdr:graphicFrame macro="">
      <xdr:nvGraphicFramePr>
        <xdr:cNvPr id="9" name="Chart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606690</xdr:colOff>
      <xdr:row>12</xdr:row>
      <xdr:rowOff>163800</xdr:rowOff>
    </xdr:from>
    <xdr:to>
      <xdr:col>6</xdr:col>
      <xdr:colOff>607245</xdr:colOff>
      <xdr:row>20</xdr:row>
      <xdr:rowOff>124920</xdr:rowOff>
    </xdr:to>
    <xdr:sp macro="" textlink="">
      <xdr:nvSpPr>
        <xdr:cNvPr id="9" name="Line 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>
        <a:xfrm flipH="1">
          <a:off x="6148800" y="217800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73800</xdr:colOff>
      <xdr:row>10</xdr:row>
      <xdr:rowOff>46800</xdr:rowOff>
    </xdr:from>
    <xdr:to>
      <xdr:col>9</xdr:col>
      <xdr:colOff>690</xdr:colOff>
      <xdr:row>13</xdr:row>
      <xdr:rowOff>92160</xdr:rowOff>
    </xdr:to>
    <xdr:sp macro="" textlink="">
      <xdr:nvSpPr>
        <xdr:cNvPr id="10" name="Freeform 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5558760" y="1722960"/>
          <a:ext cx="2219760" cy="558720"/>
        </a:xfrm>
        <a:custGeom>
          <a:avLst/>
          <a:gdLst/>
          <a:ahLst/>
          <a:cxnLst/>
          <a:rect l="0" t="0" r="r" b="b"/>
          <a:pathLst>
            <a:path w="6166" h="1552">
              <a:moveTo>
                <a:pt x="6083" y="1524"/>
              </a:moveTo>
              <a:cubicBezTo>
                <a:pt x="5697" y="1524"/>
                <a:pt x="853" y="1123"/>
                <a:pt x="991" y="1150"/>
              </a:cubicBezTo>
              <a:cubicBezTo>
                <a:pt x="1129" y="1177"/>
                <a:pt x="0" y="321"/>
                <a:pt x="0" y="321"/>
              </a:cubicBezTo>
              <a:lnTo>
                <a:pt x="1211" y="0"/>
              </a:lnTo>
              <a:lnTo>
                <a:pt x="6165" y="1551"/>
              </a:lnTo>
              <a:lnTo>
                <a:pt x="6083" y="152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480600</xdr:colOff>
      <xdr:row>13</xdr:row>
      <xdr:rowOff>24840</xdr:rowOff>
    </xdr:from>
    <xdr:to>
      <xdr:col>7</xdr:col>
      <xdr:colOff>1410</xdr:colOff>
      <xdr:row>18</xdr:row>
      <xdr:rowOff>133200</xdr:rowOff>
    </xdr:to>
    <xdr:sp macro="" textlink="">
      <xdr:nvSpPr>
        <xdr:cNvPr id="11" name="Line 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 flipV="1">
          <a:off x="4339800" y="2214000"/>
          <a:ext cx="1813320" cy="97200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133200</xdr:colOff>
      <xdr:row>5</xdr:row>
      <xdr:rowOff>127440</xdr:rowOff>
    </xdr:from>
    <xdr:to>
      <xdr:col>7</xdr:col>
      <xdr:colOff>1020</xdr:colOff>
      <xdr:row>12</xdr:row>
      <xdr:rowOff>141840</xdr:rowOff>
    </xdr:to>
    <xdr:sp macro="" textlink="">
      <xdr:nvSpPr>
        <xdr:cNvPr id="12" name="Line 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/>
      </xdr:nvSpPr>
      <xdr:spPr>
        <a:xfrm flipH="1" flipV="1">
          <a:off x="5618160" y="95292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1410</xdr:colOff>
      <xdr:row>10</xdr:row>
      <xdr:rowOff>85320</xdr:rowOff>
    </xdr:from>
    <xdr:to>
      <xdr:col>7</xdr:col>
      <xdr:colOff>479160</xdr:colOff>
      <xdr:row>12</xdr:row>
      <xdr:rowOff>122760</xdr:rowOff>
    </xdr:to>
    <xdr:sp macro="" textlink="">
      <xdr:nvSpPr>
        <xdr:cNvPr id="13" name="Line 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/>
      </xdr:nvSpPr>
      <xdr:spPr>
        <a:xfrm flipV="1">
          <a:off x="6153120" y="1761480"/>
          <a:ext cx="623880" cy="37548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526320</xdr:colOff>
      <xdr:row>23</xdr:row>
      <xdr:rowOff>33120</xdr:rowOff>
    </xdr:from>
    <xdr:to>
      <xdr:col>3</xdr:col>
      <xdr:colOff>536400</xdr:colOff>
      <xdr:row>31</xdr:row>
      <xdr:rowOff>19440</xdr:rowOff>
    </xdr:to>
    <xdr:sp macro="" textlink="">
      <xdr:nvSpPr>
        <xdr:cNvPr id="14" name="Line 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/>
      </xdr:nvSpPr>
      <xdr:spPr>
        <a:xfrm flipH="1">
          <a:off x="3573000" y="394956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510840</xdr:colOff>
      <xdr:row>22</xdr:row>
      <xdr:rowOff>90360</xdr:rowOff>
    </xdr:from>
    <xdr:to>
      <xdr:col>4</xdr:col>
      <xdr:colOff>213840</xdr:colOff>
      <xdr:row>29</xdr:row>
      <xdr:rowOff>117360</xdr:rowOff>
    </xdr:to>
    <xdr:sp macro="" textlink="">
      <xdr:nvSpPr>
        <xdr:cNvPr id="15" name="Line 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>
        <a:xfrm flipH="1" flipV="1">
          <a:off x="3557520" y="383148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550440</xdr:colOff>
      <xdr:row>29</xdr:row>
      <xdr:rowOff>68760</xdr:rowOff>
    </xdr:from>
    <xdr:to>
      <xdr:col>4</xdr:col>
      <xdr:colOff>213120</xdr:colOff>
      <xdr:row>31</xdr:row>
      <xdr:rowOff>7560</xdr:rowOff>
    </xdr:to>
    <xdr:sp macro="" textlink="">
      <xdr:nvSpPr>
        <xdr:cNvPr id="16" name="Line 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/>
      </xdr:nvSpPr>
      <xdr:spPr>
        <a:xfrm flipV="1">
          <a:off x="3597120" y="4986000"/>
          <a:ext cx="475200" cy="28944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138600</xdr:colOff>
      <xdr:row>26</xdr:row>
      <xdr:rowOff>132120</xdr:rowOff>
    </xdr:from>
    <xdr:to>
      <xdr:col>3</xdr:col>
      <xdr:colOff>608940</xdr:colOff>
      <xdr:row>28</xdr:row>
      <xdr:rowOff>60480</xdr:rowOff>
    </xdr:to>
    <xdr:sp macro="" textlink="">
      <xdr:nvSpPr>
        <xdr:cNvPr id="17" name="TextShape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185280" y="453636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mg</a:t>
          </a:r>
        </a:p>
      </xdr:txBody>
    </xdr:sp>
    <xdr:clientData/>
  </xdr:twoCellAnchor>
  <xdr:twoCellAnchor editAs="absolute">
    <xdr:from>
      <xdr:col>4</xdr:col>
      <xdr:colOff>34920</xdr:colOff>
      <xdr:row>24</xdr:row>
      <xdr:rowOff>156240</xdr:rowOff>
    </xdr:from>
    <xdr:to>
      <xdr:col>5</xdr:col>
      <xdr:colOff>435</xdr:colOff>
      <xdr:row>26</xdr:row>
      <xdr:rowOff>110160</xdr:rowOff>
    </xdr:to>
    <xdr:sp macro="" textlink="">
      <xdr:nvSpPr>
        <xdr:cNvPr id="18" name="TextShape 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3894120" y="423540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L</a:t>
          </a:r>
        </a:p>
      </xdr:txBody>
    </xdr:sp>
    <xdr:clientData/>
  </xdr:twoCellAnchor>
  <xdr:twoCellAnchor editAs="absolute">
    <xdr:from>
      <xdr:col>3</xdr:col>
      <xdr:colOff>605205</xdr:colOff>
      <xdr:row>30</xdr:row>
      <xdr:rowOff>115560</xdr:rowOff>
    </xdr:from>
    <xdr:to>
      <xdr:col>4</xdr:col>
      <xdr:colOff>520200</xdr:colOff>
      <xdr:row>32</xdr:row>
      <xdr:rowOff>56880</xdr:rowOff>
    </xdr:to>
    <xdr:sp macro="" textlink="">
      <xdr:nvSpPr>
        <xdr:cNvPr id="19" name="TextShape 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3794760" y="520812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D</a:t>
          </a:r>
        </a:p>
      </xdr:txBody>
    </xdr:sp>
    <xdr:clientData/>
  </xdr:twoCellAnchor>
  <xdr:twoCellAnchor editAs="absolute">
    <xdr:from>
      <xdr:col>3</xdr:col>
      <xdr:colOff>594720</xdr:colOff>
      <xdr:row>31</xdr:row>
      <xdr:rowOff>14040</xdr:rowOff>
    </xdr:from>
    <xdr:to>
      <xdr:col>5</xdr:col>
      <xdr:colOff>237600</xdr:colOff>
      <xdr:row>31</xdr:row>
      <xdr:rowOff>14040</xdr:rowOff>
    </xdr:to>
    <xdr:sp macro="" textlink="">
      <xdr:nvSpPr>
        <xdr:cNvPr id="20" name="Line 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/>
      </xdr:nvSpPr>
      <xdr:spPr>
        <a:xfrm>
          <a:off x="3641400" y="5281920"/>
          <a:ext cx="12682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272520</xdr:colOff>
      <xdr:row>29</xdr:row>
      <xdr:rowOff>88560</xdr:rowOff>
    </xdr:from>
    <xdr:to>
      <xdr:col>5</xdr:col>
      <xdr:colOff>44280</xdr:colOff>
      <xdr:row>31</xdr:row>
      <xdr:rowOff>75960</xdr:rowOff>
    </xdr:to>
    <xdr:sp macro="" textlink="">
      <xdr:nvSpPr>
        <xdr:cNvPr id="21" name="TextShape 1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131720" y="500580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3</xdr:col>
      <xdr:colOff>401400</xdr:colOff>
      <xdr:row>24</xdr:row>
      <xdr:rowOff>60120</xdr:rowOff>
    </xdr:from>
    <xdr:to>
      <xdr:col>4</xdr:col>
      <xdr:colOff>173520</xdr:colOff>
      <xdr:row>26</xdr:row>
      <xdr:rowOff>73080</xdr:rowOff>
    </xdr:to>
    <xdr:sp macro="" textlink="">
      <xdr:nvSpPr>
        <xdr:cNvPr id="22" name="TextShape 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448080" y="413928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4</xdr:col>
      <xdr:colOff>607065</xdr:colOff>
      <xdr:row>35</xdr:row>
      <xdr:rowOff>173160</xdr:rowOff>
    </xdr:from>
    <xdr:to>
      <xdr:col>9</xdr:col>
      <xdr:colOff>479160</xdr:colOff>
      <xdr:row>49</xdr:row>
      <xdr:rowOff>124920</xdr:rowOff>
    </xdr:to>
    <xdr:sp macro="" textlink="">
      <xdr:nvSpPr>
        <xdr:cNvPr id="2" name="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/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17</xdr:col>
      <xdr:colOff>542172</xdr:colOff>
      <xdr:row>49</xdr:row>
      <xdr:rowOff>18524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953000"/>
          <a:ext cx="6028572" cy="4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161925</xdr:rowOff>
    </xdr:from>
    <xdr:to>
      <xdr:col>22</xdr:col>
      <xdr:colOff>475124</xdr:colOff>
      <xdr:row>83</xdr:row>
      <xdr:rowOff>132544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9305925"/>
          <a:ext cx="9009524" cy="6447619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65</xdr:row>
      <xdr:rowOff>57150</xdr:rowOff>
    </xdr:from>
    <xdr:to>
      <xdr:col>5</xdr:col>
      <xdr:colOff>542925</xdr:colOff>
      <xdr:row>72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2390775" y="12249150"/>
          <a:ext cx="1657350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561181</xdr:colOff>
      <xdr:row>65</xdr:row>
      <xdr:rowOff>48419</xdr:rowOff>
    </xdr:from>
    <xdr:to>
      <xdr:col>5</xdr:col>
      <xdr:colOff>562769</xdr:colOff>
      <xdr:row>69</xdr:row>
      <xdr:rowOff>181769</xdr:rowOff>
    </xdr:to>
    <xdr:cxnSp macro="">
      <xdr:nvCxnSpPr>
        <xdr:cNvPr id="26" name="Straight Connector 25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CxnSpPr/>
      </xdr:nvCxnSpPr>
      <xdr:spPr>
        <a:xfrm rot="5400000">
          <a:off x="3619500" y="12687300"/>
          <a:ext cx="8953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104779</xdr:colOff>
      <xdr:row>72</xdr:row>
      <xdr:rowOff>794</xdr:rowOff>
    </xdr:from>
    <xdr:to>
      <xdr:col>3</xdr:col>
      <xdr:colOff>115094</xdr:colOff>
      <xdr:row>73</xdr:row>
      <xdr:rowOff>152403</xdr:rowOff>
    </xdr:to>
    <xdr:cxnSp macro="">
      <xdr:nvCxnSpPr>
        <xdr:cNvPr id="27" name="Straight Connector 26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CxnSpPr/>
      </xdr:nvCxnSpPr>
      <xdr:spPr>
        <a:xfrm rot="5400000">
          <a:off x="2224882" y="13692191"/>
          <a:ext cx="342109" cy="10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69</xdr:row>
      <xdr:rowOff>171450</xdr:rowOff>
    </xdr:from>
    <xdr:to>
      <xdr:col>5</xdr:col>
      <xdr:colOff>571500</xdr:colOff>
      <xdr:row>73</xdr:row>
      <xdr:rowOff>161925</xdr:rowOff>
    </xdr:to>
    <xdr:cxnSp macro="">
      <xdr:nvCxnSpPr>
        <xdr:cNvPr id="30" name="Straight Connector 29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CxnSpPr/>
      </xdr:nvCxnSpPr>
      <xdr:spPr>
        <a:xfrm flipV="1">
          <a:off x="2381250" y="13125450"/>
          <a:ext cx="169545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113507</xdr:colOff>
      <xdr:row>65</xdr:row>
      <xdr:rowOff>123824</xdr:rowOff>
    </xdr:from>
    <xdr:to>
      <xdr:col>3</xdr:col>
      <xdr:colOff>114301</xdr:colOff>
      <xdr:row>72</xdr:row>
      <xdr:rowOff>793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CxnSpPr/>
      </xdr:nvCxnSpPr>
      <xdr:spPr>
        <a:xfrm rot="5400000">
          <a:off x="1794669" y="12920662"/>
          <a:ext cx="1210469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65</xdr:row>
      <xdr:rowOff>47627</xdr:rowOff>
    </xdr:from>
    <xdr:to>
      <xdr:col>5</xdr:col>
      <xdr:colOff>552452</xdr:colOff>
      <xdr:row>65</xdr:row>
      <xdr:rowOff>85725</xdr:rowOff>
    </xdr:to>
    <xdr:cxnSp macro="">
      <xdr:nvCxnSpPr>
        <xdr:cNvPr id="35" name="Straight Connector 3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CxnSpPr/>
      </xdr:nvCxnSpPr>
      <xdr:spPr>
        <a:xfrm rot="10800000" flipV="1">
          <a:off x="2400300" y="12239627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69</xdr:row>
      <xdr:rowOff>181769</xdr:rowOff>
    </xdr:from>
    <xdr:to>
      <xdr:col>5</xdr:col>
      <xdr:colOff>562769</xdr:colOff>
      <xdr:row>73</xdr:row>
      <xdr:rowOff>66675</xdr:rowOff>
    </xdr:to>
    <xdr:cxnSp macro="">
      <xdr:nvCxnSpPr>
        <xdr:cNvPr id="38" name="Straight Connector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CxnSpPr/>
      </xdr:nvCxnSpPr>
      <xdr:spPr>
        <a:xfrm rot="5400000">
          <a:off x="3744119" y="13458825"/>
          <a:ext cx="646906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73</xdr:row>
      <xdr:rowOff>95252</xdr:rowOff>
    </xdr:from>
    <xdr:to>
      <xdr:col>5</xdr:col>
      <xdr:colOff>571502</xdr:colOff>
      <xdr:row>73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 rot="10800000" flipV="1">
          <a:off x="2419350" y="13811252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67</xdr:row>
      <xdr:rowOff>0</xdr:rowOff>
    </xdr:from>
    <xdr:to>
      <xdr:col>3</xdr:col>
      <xdr:colOff>514350</xdr:colOff>
      <xdr:row>68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2428875" y="125730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L1</a:t>
          </a:r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6</xdr:col>
      <xdr:colOff>371475</xdr:colOff>
      <xdr:row>73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114800" y="135255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L2</a:t>
          </a:r>
        </a:p>
      </xdr:txBody>
    </xdr:sp>
    <xdr:clientData/>
  </xdr:twoCellAnchor>
  <xdr:twoCellAnchor>
    <xdr:from>
      <xdr:col>9</xdr:col>
      <xdr:colOff>381000</xdr:colOff>
      <xdr:row>87</xdr:row>
      <xdr:rowOff>142875</xdr:rowOff>
    </xdr:from>
    <xdr:to>
      <xdr:col>17</xdr:col>
      <xdr:colOff>76200</xdr:colOff>
      <xdr:row>102</xdr:row>
      <xdr:rowOff>28575</xdr:rowOff>
    </xdr:to>
    <xdr:graphicFrame macro="">
      <xdr:nvGraphicFramePr>
        <xdr:cNvPr id="43" name="Chart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180974</xdr:colOff>
      <xdr:row>1</xdr:row>
      <xdr:rowOff>0</xdr:rowOff>
    </xdr:from>
    <xdr:to>
      <xdr:col>15</xdr:col>
      <xdr:colOff>346709</xdr:colOff>
      <xdr:row>12</xdr:row>
      <xdr:rowOff>131547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23690DE-CEB9-4571-98E5-BBD5BB3D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4" y="295275"/>
          <a:ext cx="4432935" cy="222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cprop.com/technical-information/performanc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bion.h.bowers@nasa.go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pcprop.com/technical-information/performance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I26"/>
  <sheetViews>
    <sheetView zoomScale="75" zoomScaleNormal="75" workbookViewId="0">
      <selection activeCell="D7" sqref="D7"/>
    </sheetView>
  </sheetViews>
  <sheetFormatPr defaultRowHeight="15" x14ac:dyDescent="0.25"/>
  <cols>
    <col min="1" max="1" width="21.85546875"/>
    <col min="2" max="6" width="8.5703125"/>
    <col min="7" max="7" width="12.7109375" bestFit="1" customWidth="1"/>
    <col min="8" max="1025" width="8.5703125"/>
  </cols>
  <sheetData>
    <row r="4" spans="1:8" x14ac:dyDescent="0.25">
      <c r="D4" t="s">
        <v>0</v>
      </c>
    </row>
    <row r="5" spans="1:8" x14ac:dyDescent="0.25">
      <c r="A5" t="s">
        <v>1</v>
      </c>
      <c r="B5">
        <v>773</v>
      </c>
      <c r="C5" t="s">
        <v>2</v>
      </c>
      <c r="D5">
        <f>D6*B5/B6</f>
        <v>148.1978527607362</v>
      </c>
      <c r="E5" t="s">
        <v>2</v>
      </c>
    </row>
    <row r="6" spans="1:8" x14ac:dyDescent="0.25">
      <c r="A6" t="s">
        <v>3</v>
      </c>
      <c r="B6">
        <v>3912</v>
      </c>
      <c r="C6" t="s">
        <v>2</v>
      </c>
      <c r="D6">
        <v>750</v>
      </c>
      <c r="E6" t="s">
        <v>2</v>
      </c>
    </row>
    <row r="7" spans="1:8" x14ac:dyDescent="0.25">
      <c r="A7" t="s">
        <v>4</v>
      </c>
      <c r="D7" s="1">
        <f>D24*(D6*2)/(D21*1000)</f>
        <v>160.0609756097561</v>
      </c>
      <c r="E7" t="s">
        <v>2</v>
      </c>
    </row>
    <row r="8" spans="1:8" x14ac:dyDescent="0.25">
      <c r="A8" t="s">
        <v>5</v>
      </c>
      <c r="D8" s="1">
        <f>D25*(D6*2)/(D21*1000)</f>
        <v>40.040650406504064</v>
      </c>
      <c r="E8" t="s">
        <v>2</v>
      </c>
    </row>
    <row r="10" spans="1:8" x14ac:dyDescent="0.25">
      <c r="A10" t="s">
        <v>6</v>
      </c>
      <c r="B10">
        <f>73+22</f>
        <v>95</v>
      </c>
      <c r="D10" s="1">
        <f>D7*Airfoil!L4</f>
        <v>20.25251524390244</v>
      </c>
      <c r="E10" t="s">
        <v>2</v>
      </c>
      <c r="F10">
        <f>B10/B5</f>
        <v>0.12289780077619664</v>
      </c>
      <c r="G10" t="s">
        <v>7</v>
      </c>
    </row>
    <row r="11" spans="1:8" x14ac:dyDescent="0.25">
      <c r="A11" t="s">
        <v>8</v>
      </c>
      <c r="D11" s="1">
        <f>D8*Airfoil!AX4</f>
        <v>3.8567154471544716</v>
      </c>
      <c r="E11" t="s">
        <v>2</v>
      </c>
    </row>
    <row r="13" spans="1:8" x14ac:dyDescent="0.25">
      <c r="F13" t="s">
        <v>9</v>
      </c>
      <c r="G13" s="1">
        <f>D6*TAN(D22*PI()/180)</f>
        <v>333.92151398140209</v>
      </c>
      <c r="H13" t="s">
        <v>2</v>
      </c>
    </row>
    <row r="14" spans="1:8" x14ac:dyDescent="0.25">
      <c r="F14" t="s">
        <v>10</v>
      </c>
      <c r="G14" s="1">
        <f>G13+D8-D7</f>
        <v>213.90118877815007</v>
      </c>
      <c r="H14" t="s">
        <v>2</v>
      </c>
    </row>
    <row r="15" spans="1:8" x14ac:dyDescent="0.25">
      <c r="F15" t="s">
        <v>11</v>
      </c>
      <c r="G15" s="1">
        <f>2*((G13+D8)*D6-(0.5*G13*D6)-(0.5*G14*D6))</f>
        <v>150076.21951219518</v>
      </c>
      <c r="H15" t="s">
        <v>12</v>
      </c>
    </row>
    <row r="16" spans="1:8" x14ac:dyDescent="0.25">
      <c r="F16" t="s">
        <v>11</v>
      </c>
      <c r="G16">
        <f>G15/(1000^2)</f>
        <v>0.15007621951219519</v>
      </c>
      <c r="H16" t="s">
        <v>13</v>
      </c>
    </row>
    <row r="17" spans="1:9" x14ac:dyDescent="0.25">
      <c r="F17" t="s">
        <v>14</v>
      </c>
      <c r="H17" s="2">
        <f>(G16/D23)*MassProperties!E10</f>
        <v>1.0493507244245284</v>
      </c>
      <c r="I17" t="s">
        <v>15</v>
      </c>
    </row>
    <row r="18" spans="1:9" x14ac:dyDescent="0.25">
      <c r="A18" t="s">
        <v>16</v>
      </c>
      <c r="F18" t="s">
        <v>17</v>
      </c>
      <c r="H18" s="1">
        <f>CONVERT(MassProperties!F8,"in","mm")*(Planform!D7/Planform!D24)</f>
        <v>130.66056910569105</v>
      </c>
      <c r="I18" t="s">
        <v>18</v>
      </c>
    </row>
    <row r="20" spans="1:9" x14ac:dyDescent="0.25">
      <c r="A20" t="s">
        <v>1</v>
      </c>
    </row>
    <row r="21" spans="1:9" x14ac:dyDescent="0.25">
      <c r="A21" t="s">
        <v>19</v>
      </c>
      <c r="B21">
        <v>12.3</v>
      </c>
      <c r="C21" t="s">
        <v>20</v>
      </c>
      <c r="D21">
        <f>CONVERT(B21, "ft","m")</f>
        <v>3.7490399999999999</v>
      </c>
      <c r="E21" t="s">
        <v>21</v>
      </c>
    </row>
    <row r="22" spans="1:9" x14ac:dyDescent="0.25">
      <c r="A22" t="s">
        <v>22</v>
      </c>
      <c r="D22">
        <v>24</v>
      </c>
      <c r="E22" t="s">
        <v>23</v>
      </c>
    </row>
    <row r="23" spans="1:9" x14ac:dyDescent="0.25">
      <c r="A23" t="s">
        <v>24</v>
      </c>
      <c r="B23">
        <v>10.125</v>
      </c>
      <c r="C23" t="s">
        <v>25</v>
      </c>
      <c r="D23">
        <f>B23*CONVERT(1,"ft", "m")^2</f>
        <v>0.94064328000000008</v>
      </c>
      <c r="E23" t="s">
        <v>13</v>
      </c>
    </row>
    <row r="24" spans="1:9" x14ac:dyDescent="0.25">
      <c r="A24" t="s">
        <v>4</v>
      </c>
      <c r="B24">
        <v>15.75</v>
      </c>
      <c r="C24" t="s">
        <v>26</v>
      </c>
      <c r="D24">
        <f>CONVERT(B24, "in","mm")</f>
        <v>400.05</v>
      </c>
      <c r="E24" t="s">
        <v>2</v>
      </c>
    </row>
    <row r="25" spans="1:9" x14ac:dyDescent="0.25">
      <c r="A25" t="s">
        <v>5</v>
      </c>
      <c r="B25">
        <v>3.94</v>
      </c>
      <c r="C25" t="s">
        <v>26</v>
      </c>
      <c r="D25">
        <f>CONVERT(B25, "in","mm")</f>
        <v>100.07599999999999</v>
      </c>
      <c r="E25" t="s">
        <v>21</v>
      </c>
    </row>
    <row r="26" spans="1:9" x14ac:dyDescent="0.25">
      <c r="A26" t="s">
        <v>27</v>
      </c>
      <c r="B26">
        <v>2.5</v>
      </c>
      <c r="C2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791"/>
  <sheetViews>
    <sheetView topLeftCell="A769" workbookViewId="0">
      <selection activeCell="M806" sqref="M806"/>
    </sheetView>
  </sheetViews>
  <sheetFormatPr defaultRowHeight="15" x14ac:dyDescent="0.25"/>
  <cols>
    <col min="1" max="16384" width="9.140625" style="10"/>
  </cols>
  <sheetData>
    <row r="1" spans="1:1" x14ac:dyDescent="0.25">
      <c r="A1" s="10" t="s">
        <v>172</v>
      </c>
    </row>
    <row r="2" spans="1:1" x14ac:dyDescent="0.25">
      <c r="A2" s="10" t="s">
        <v>152</v>
      </c>
    </row>
    <row r="3" spans="1:1" x14ac:dyDescent="0.25">
      <c r="A3" s="10" t="s">
        <v>152</v>
      </c>
    </row>
    <row r="4" spans="1:1" x14ac:dyDescent="0.25">
      <c r="A4" s="10" t="s">
        <v>153</v>
      </c>
    </row>
    <row r="5" spans="1:1" x14ac:dyDescent="0.25">
      <c r="A5" s="10" t="s">
        <v>152</v>
      </c>
    </row>
    <row r="6" spans="1:1" x14ac:dyDescent="0.25">
      <c r="A6" s="10" t="s">
        <v>154</v>
      </c>
    </row>
    <row r="7" spans="1:1" x14ac:dyDescent="0.25">
      <c r="A7" s="10" t="s">
        <v>155</v>
      </c>
    </row>
    <row r="8" spans="1:1" x14ac:dyDescent="0.25">
      <c r="A8" s="10" t="s">
        <v>156</v>
      </c>
    </row>
    <row r="9" spans="1:1" x14ac:dyDescent="0.25">
      <c r="A9" s="10" t="s">
        <v>157</v>
      </c>
    </row>
    <row r="10" spans="1:1" x14ac:dyDescent="0.25">
      <c r="A10" s="10" t="s">
        <v>158</v>
      </c>
    </row>
    <row r="11" spans="1:1" x14ac:dyDescent="0.25">
      <c r="A11" s="10" t="s">
        <v>159</v>
      </c>
    </row>
    <row r="12" spans="1:1" x14ac:dyDescent="0.25">
      <c r="A12" s="10" t="s">
        <v>152</v>
      </c>
    </row>
    <row r="13" spans="1:1" x14ac:dyDescent="0.25">
      <c r="A13" s="10" t="s">
        <v>152</v>
      </c>
    </row>
    <row r="14" spans="1:1" x14ac:dyDescent="0.25">
      <c r="A14" s="10" t="s">
        <v>160</v>
      </c>
    </row>
    <row r="15" spans="1:1" x14ac:dyDescent="0.25">
      <c r="A15" s="10" t="s">
        <v>152</v>
      </c>
    </row>
    <row r="16" spans="1:1" x14ac:dyDescent="0.25">
      <c r="A16" s="10" t="s">
        <v>161</v>
      </c>
    </row>
    <row r="17" spans="1:1" x14ac:dyDescent="0.25">
      <c r="A17" s="10" t="s">
        <v>162</v>
      </c>
    </row>
    <row r="18" spans="1:1" x14ac:dyDescent="0.25">
      <c r="A18" s="10" t="s">
        <v>173</v>
      </c>
    </row>
    <row r="19" spans="1:1" x14ac:dyDescent="0.25">
      <c r="A19" s="10" t="s">
        <v>174</v>
      </c>
    </row>
    <row r="20" spans="1:1" x14ac:dyDescent="0.25">
      <c r="A20" s="10" t="s">
        <v>175</v>
      </c>
    </row>
    <row r="21" spans="1:1" x14ac:dyDescent="0.25">
      <c r="A21" s="10" t="s">
        <v>176</v>
      </c>
    </row>
    <row r="22" spans="1:1" x14ac:dyDescent="0.25">
      <c r="A22" s="10" t="s">
        <v>177</v>
      </c>
    </row>
    <row r="23" spans="1:1" x14ac:dyDescent="0.25">
      <c r="A23" s="10" t="s">
        <v>178</v>
      </c>
    </row>
    <row r="24" spans="1:1" x14ac:dyDescent="0.25">
      <c r="A24" s="10" t="s">
        <v>179</v>
      </c>
    </row>
    <row r="25" spans="1:1" x14ac:dyDescent="0.25">
      <c r="A25" s="10" t="s">
        <v>180</v>
      </c>
    </row>
    <row r="26" spans="1:1" x14ac:dyDescent="0.25">
      <c r="A26" s="10" t="s">
        <v>181</v>
      </c>
    </row>
    <row r="27" spans="1:1" x14ac:dyDescent="0.25">
      <c r="A27" s="10" t="s">
        <v>182</v>
      </c>
    </row>
    <row r="28" spans="1:1" x14ac:dyDescent="0.25">
      <c r="A28" s="10" t="s">
        <v>183</v>
      </c>
    </row>
    <row r="29" spans="1:1" x14ac:dyDescent="0.25">
      <c r="A29" s="10" t="s">
        <v>184</v>
      </c>
    </row>
    <row r="30" spans="1:1" x14ac:dyDescent="0.25">
      <c r="A30" s="10" t="s">
        <v>185</v>
      </c>
    </row>
    <row r="31" spans="1:1" x14ac:dyDescent="0.25">
      <c r="A31" s="10" t="s">
        <v>186</v>
      </c>
    </row>
    <row r="32" spans="1:1" x14ac:dyDescent="0.25">
      <c r="A32" s="10" t="s">
        <v>187</v>
      </c>
    </row>
    <row r="33" spans="1:1" x14ac:dyDescent="0.25">
      <c r="A33" s="10" t="s">
        <v>188</v>
      </c>
    </row>
    <row r="34" spans="1:1" x14ac:dyDescent="0.25">
      <c r="A34" s="10" t="s">
        <v>189</v>
      </c>
    </row>
    <row r="35" spans="1:1" x14ac:dyDescent="0.25">
      <c r="A35" s="10" t="s">
        <v>190</v>
      </c>
    </row>
    <row r="36" spans="1:1" x14ac:dyDescent="0.25">
      <c r="A36" s="10" t="s">
        <v>191</v>
      </c>
    </row>
    <row r="37" spans="1:1" x14ac:dyDescent="0.25">
      <c r="A37" s="10" t="s">
        <v>192</v>
      </c>
    </row>
    <row r="38" spans="1:1" x14ac:dyDescent="0.25">
      <c r="A38" s="10" t="s">
        <v>193</v>
      </c>
    </row>
    <row r="39" spans="1:1" x14ac:dyDescent="0.25">
      <c r="A39" s="10" t="s">
        <v>194</v>
      </c>
    </row>
    <row r="40" spans="1:1" x14ac:dyDescent="0.25">
      <c r="A40" s="10" t="s">
        <v>195</v>
      </c>
    </row>
    <row r="41" spans="1:1" x14ac:dyDescent="0.25">
      <c r="A41" s="10" t="s">
        <v>196</v>
      </c>
    </row>
    <row r="42" spans="1:1" x14ac:dyDescent="0.25">
      <c r="A42" s="10" t="s">
        <v>197</v>
      </c>
    </row>
    <row r="43" spans="1:1" x14ac:dyDescent="0.25">
      <c r="A43" s="10" t="s">
        <v>198</v>
      </c>
    </row>
    <row r="44" spans="1:1" x14ac:dyDescent="0.25">
      <c r="A44" s="10" t="s">
        <v>199</v>
      </c>
    </row>
    <row r="45" spans="1:1" x14ac:dyDescent="0.25">
      <c r="A45" s="10" t="s">
        <v>200</v>
      </c>
    </row>
    <row r="46" spans="1:1" x14ac:dyDescent="0.25">
      <c r="A46" s="10" t="s">
        <v>201</v>
      </c>
    </row>
    <row r="47" spans="1:1" x14ac:dyDescent="0.25">
      <c r="A47" s="10" t="s">
        <v>202</v>
      </c>
    </row>
    <row r="48" spans="1:1" x14ac:dyDescent="0.25">
      <c r="A48" s="10" t="s">
        <v>152</v>
      </c>
    </row>
    <row r="49" spans="1:1" x14ac:dyDescent="0.25">
      <c r="A49" s="10" t="s">
        <v>152</v>
      </c>
    </row>
    <row r="50" spans="1:1" x14ac:dyDescent="0.25">
      <c r="A50" s="10" t="s">
        <v>152</v>
      </c>
    </row>
    <row r="51" spans="1:1" x14ac:dyDescent="0.25">
      <c r="A51" s="10" t="s">
        <v>163</v>
      </c>
    </row>
    <row r="52" spans="1:1" x14ac:dyDescent="0.25">
      <c r="A52" s="10" t="s">
        <v>152</v>
      </c>
    </row>
    <row r="53" spans="1:1" x14ac:dyDescent="0.25">
      <c r="A53" s="10" t="s">
        <v>161</v>
      </c>
    </row>
    <row r="54" spans="1:1" x14ac:dyDescent="0.25">
      <c r="A54" s="10" t="s">
        <v>162</v>
      </c>
    </row>
    <row r="55" spans="1:1" x14ac:dyDescent="0.25">
      <c r="A55" s="10" t="s">
        <v>203</v>
      </c>
    </row>
    <row r="56" spans="1:1" x14ac:dyDescent="0.25">
      <c r="A56" s="10" t="s">
        <v>204</v>
      </c>
    </row>
    <row r="57" spans="1:1" x14ac:dyDescent="0.25">
      <c r="A57" s="10" t="s">
        <v>205</v>
      </c>
    </row>
    <row r="58" spans="1:1" x14ac:dyDescent="0.25">
      <c r="A58" s="10" t="s">
        <v>206</v>
      </c>
    </row>
    <row r="59" spans="1:1" x14ac:dyDescent="0.25">
      <c r="A59" s="10" t="s">
        <v>207</v>
      </c>
    </row>
    <row r="60" spans="1:1" x14ac:dyDescent="0.25">
      <c r="A60" s="10" t="s">
        <v>208</v>
      </c>
    </row>
    <row r="61" spans="1:1" x14ac:dyDescent="0.25">
      <c r="A61" s="10" t="s">
        <v>209</v>
      </c>
    </row>
    <row r="62" spans="1:1" x14ac:dyDescent="0.25">
      <c r="A62" s="10" t="s">
        <v>210</v>
      </c>
    </row>
    <row r="63" spans="1:1" x14ac:dyDescent="0.25">
      <c r="A63" s="10" t="s">
        <v>211</v>
      </c>
    </row>
    <row r="64" spans="1:1" x14ac:dyDescent="0.25">
      <c r="A64" s="10" t="s">
        <v>212</v>
      </c>
    </row>
    <row r="65" spans="1:1" x14ac:dyDescent="0.25">
      <c r="A65" s="10" t="s">
        <v>213</v>
      </c>
    </row>
    <row r="66" spans="1:1" x14ac:dyDescent="0.25">
      <c r="A66" s="10" t="s">
        <v>214</v>
      </c>
    </row>
    <row r="67" spans="1:1" x14ac:dyDescent="0.25">
      <c r="A67" s="10" t="s">
        <v>215</v>
      </c>
    </row>
    <row r="68" spans="1:1" x14ac:dyDescent="0.25">
      <c r="A68" s="10" t="s">
        <v>216</v>
      </c>
    </row>
    <row r="69" spans="1:1" x14ac:dyDescent="0.25">
      <c r="A69" s="10" t="s">
        <v>217</v>
      </c>
    </row>
    <row r="70" spans="1:1" x14ac:dyDescent="0.25">
      <c r="A70" s="10" t="s">
        <v>218</v>
      </c>
    </row>
    <row r="71" spans="1:1" x14ac:dyDescent="0.25">
      <c r="A71" s="10" t="s">
        <v>219</v>
      </c>
    </row>
    <row r="72" spans="1:1" x14ac:dyDescent="0.25">
      <c r="A72" s="10" t="s">
        <v>220</v>
      </c>
    </row>
    <row r="73" spans="1:1" x14ac:dyDescent="0.25">
      <c r="A73" s="10" t="s">
        <v>221</v>
      </c>
    </row>
    <row r="74" spans="1:1" x14ac:dyDescent="0.25">
      <c r="A74" s="10" t="s">
        <v>222</v>
      </c>
    </row>
    <row r="75" spans="1:1" x14ac:dyDescent="0.25">
      <c r="A75" s="10" t="s">
        <v>223</v>
      </c>
    </row>
    <row r="76" spans="1:1" x14ac:dyDescent="0.25">
      <c r="A76" s="10" t="s">
        <v>224</v>
      </c>
    </row>
    <row r="77" spans="1:1" x14ac:dyDescent="0.25">
      <c r="A77" s="10" t="s">
        <v>225</v>
      </c>
    </row>
    <row r="78" spans="1:1" x14ac:dyDescent="0.25">
      <c r="A78" s="10" t="s">
        <v>226</v>
      </c>
    </row>
    <row r="79" spans="1:1" x14ac:dyDescent="0.25">
      <c r="A79" s="10" t="s">
        <v>227</v>
      </c>
    </row>
    <row r="80" spans="1:1" x14ac:dyDescent="0.25">
      <c r="A80" s="10" t="s">
        <v>228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231</v>
      </c>
    </row>
    <row r="84" spans="1:1" x14ac:dyDescent="0.25">
      <c r="A84" s="10" t="s">
        <v>232</v>
      </c>
    </row>
    <row r="85" spans="1:1" x14ac:dyDescent="0.25">
      <c r="A85" s="10" t="s">
        <v>152</v>
      </c>
    </row>
    <row r="86" spans="1:1" x14ac:dyDescent="0.25">
      <c r="A86" s="10" t="s">
        <v>152</v>
      </c>
    </row>
    <row r="87" spans="1:1" x14ac:dyDescent="0.25">
      <c r="A87" s="10" t="s">
        <v>152</v>
      </c>
    </row>
    <row r="88" spans="1:1" x14ac:dyDescent="0.25">
      <c r="A88" s="10" t="s">
        <v>164</v>
      </c>
    </row>
    <row r="89" spans="1:1" x14ac:dyDescent="0.25">
      <c r="A89" s="10" t="s">
        <v>152</v>
      </c>
    </row>
    <row r="90" spans="1:1" x14ac:dyDescent="0.25">
      <c r="A90" s="10" t="s">
        <v>161</v>
      </c>
    </row>
    <row r="91" spans="1:1" x14ac:dyDescent="0.25">
      <c r="A91" s="10" t="s">
        <v>162</v>
      </c>
    </row>
    <row r="92" spans="1:1" x14ac:dyDescent="0.25">
      <c r="A92" s="10" t="s">
        <v>233</v>
      </c>
    </row>
    <row r="93" spans="1:1" x14ac:dyDescent="0.25">
      <c r="A93" s="10" t="s">
        <v>234</v>
      </c>
    </row>
    <row r="94" spans="1:1" x14ac:dyDescent="0.25">
      <c r="A94" s="10" t="s">
        <v>235</v>
      </c>
    </row>
    <row r="95" spans="1:1" x14ac:dyDescent="0.25">
      <c r="A95" s="10" t="s">
        <v>236</v>
      </c>
    </row>
    <row r="96" spans="1:1" x14ac:dyDescent="0.25">
      <c r="A96" s="10" t="s">
        <v>237</v>
      </c>
    </row>
    <row r="97" spans="1:1" x14ac:dyDescent="0.25">
      <c r="A97" s="10" t="s">
        <v>238</v>
      </c>
    </row>
    <row r="98" spans="1:1" x14ac:dyDescent="0.25">
      <c r="A98" s="10" t="s">
        <v>239</v>
      </c>
    </row>
    <row r="99" spans="1:1" x14ac:dyDescent="0.25">
      <c r="A99" s="10" t="s">
        <v>240</v>
      </c>
    </row>
    <row r="100" spans="1:1" x14ac:dyDescent="0.25">
      <c r="A100" s="10" t="s">
        <v>241</v>
      </c>
    </row>
    <row r="101" spans="1:1" x14ac:dyDescent="0.25">
      <c r="A101" s="10" t="s">
        <v>242</v>
      </c>
    </row>
    <row r="102" spans="1:1" x14ac:dyDescent="0.25">
      <c r="A102" s="10" t="s">
        <v>243</v>
      </c>
    </row>
    <row r="103" spans="1:1" x14ac:dyDescent="0.25">
      <c r="A103" s="10" t="s">
        <v>244</v>
      </c>
    </row>
    <row r="104" spans="1:1" x14ac:dyDescent="0.25">
      <c r="A104" s="10" t="s">
        <v>245</v>
      </c>
    </row>
    <row r="105" spans="1:1" x14ac:dyDescent="0.25">
      <c r="A105" s="10" t="s">
        <v>246</v>
      </c>
    </row>
    <row r="106" spans="1:1" x14ac:dyDescent="0.25">
      <c r="A106" s="10" t="s">
        <v>247</v>
      </c>
    </row>
    <row r="107" spans="1:1" x14ac:dyDescent="0.25">
      <c r="A107" s="10" t="s">
        <v>248</v>
      </c>
    </row>
    <row r="108" spans="1:1" x14ac:dyDescent="0.25">
      <c r="A108" s="10" t="s">
        <v>249</v>
      </c>
    </row>
    <row r="109" spans="1:1" x14ac:dyDescent="0.25">
      <c r="A109" s="10" t="s">
        <v>250</v>
      </c>
    </row>
    <row r="110" spans="1:1" x14ac:dyDescent="0.25">
      <c r="A110" s="10" t="s">
        <v>251</v>
      </c>
    </row>
    <row r="111" spans="1:1" x14ac:dyDescent="0.25">
      <c r="A111" s="10" t="s">
        <v>252</v>
      </c>
    </row>
    <row r="112" spans="1:1" x14ac:dyDescent="0.25">
      <c r="A112" s="10" t="s">
        <v>253</v>
      </c>
    </row>
    <row r="113" spans="1:1" x14ac:dyDescent="0.25">
      <c r="A113" s="10" t="s">
        <v>254</v>
      </c>
    </row>
    <row r="114" spans="1:1" x14ac:dyDescent="0.25">
      <c r="A114" s="10" t="s">
        <v>255</v>
      </c>
    </row>
    <row r="115" spans="1:1" x14ac:dyDescent="0.25">
      <c r="A115" s="10" t="s">
        <v>256</v>
      </c>
    </row>
    <row r="116" spans="1:1" x14ac:dyDescent="0.25">
      <c r="A116" s="10" t="s">
        <v>257</v>
      </c>
    </row>
    <row r="117" spans="1:1" x14ac:dyDescent="0.25">
      <c r="A117" s="10" t="s">
        <v>258</v>
      </c>
    </row>
    <row r="118" spans="1:1" x14ac:dyDescent="0.25">
      <c r="A118" s="10" t="s">
        <v>259</v>
      </c>
    </row>
    <row r="119" spans="1:1" x14ac:dyDescent="0.25">
      <c r="A119" s="10" t="s">
        <v>260</v>
      </c>
    </row>
    <row r="120" spans="1:1" x14ac:dyDescent="0.25">
      <c r="A120" s="10" t="s">
        <v>261</v>
      </c>
    </row>
    <row r="121" spans="1:1" x14ac:dyDescent="0.25">
      <c r="A121" s="10" t="s">
        <v>262</v>
      </c>
    </row>
    <row r="122" spans="1:1" x14ac:dyDescent="0.25">
      <c r="A122" s="10" t="s">
        <v>152</v>
      </c>
    </row>
    <row r="123" spans="1:1" x14ac:dyDescent="0.25">
      <c r="A123" s="10" t="s">
        <v>152</v>
      </c>
    </row>
    <row r="124" spans="1:1" x14ac:dyDescent="0.25">
      <c r="A124" s="10" t="s">
        <v>152</v>
      </c>
    </row>
    <row r="125" spans="1:1" x14ac:dyDescent="0.25">
      <c r="A125" s="10" t="s">
        <v>165</v>
      </c>
    </row>
    <row r="126" spans="1:1" x14ac:dyDescent="0.25">
      <c r="A126" s="10" t="s">
        <v>152</v>
      </c>
    </row>
    <row r="127" spans="1:1" x14ac:dyDescent="0.25">
      <c r="A127" s="10" t="s">
        <v>161</v>
      </c>
    </row>
    <row r="128" spans="1:1" x14ac:dyDescent="0.25">
      <c r="A128" s="10" t="s">
        <v>162</v>
      </c>
    </row>
    <row r="129" spans="1:1" x14ac:dyDescent="0.25">
      <c r="A129" s="10" t="s">
        <v>263</v>
      </c>
    </row>
    <row r="130" spans="1:1" x14ac:dyDescent="0.25">
      <c r="A130" s="10" t="s">
        <v>264</v>
      </c>
    </row>
    <row r="131" spans="1:1" x14ac:dyDescent="0.25">
      <c r="A131" s="10" t="s">
        <v>265</v>
      </c>
    </row>
    <row r="132" spans="1:1" x14ac:dyDescent="0.25">
      <c r="A132" s="10" t="s">
        <v>266</v>
      </c>
    </row>
    <row r="133" spans="1:1" x14ac:dyDescent="0.25">
      <c r="A133" s="10" t="s">
        <v>267</v>
      </c>
    </row>
    <row r="134" spans="1:1" x14ac:dyDescent="0.25">
      <c r="A134" s="10" t="s">
        <v>268</v>
      </c>
    </row>
    <row r="135" spans="1:1" x14ac:dyDescent="0.25">
      <c r="A135" s="10" t="s">
        <v>269</v>
      </c>
    </row>
    <row r="136" spans="1:1" x14ac:dyDescent="0.25">
      <c r="A136" s="10" t="s">
        <v>270</v>
      </c>
    </row>
    <row r="137" spans="1:1" x14ac:dyDescent="0.25">
      <c r="A137" s="10" t="s">
        <v>271</v>
      </c>
    </row>
    <row r="138" spans="1:1" x14ac:dyDescent="0.25">
      <c r="A138" s="10" t="s">
        <v>272</v>
      </c>
    </row>
    <row r="139" spans="1:1" x14ac:dyDescent="0.25">
      <c r="A139" s="10" t="s">
        <v>273</v>
      </c>
    </row>
    <row r="140" spans="1:1" x14ac:dyDescent="0.25">
      <c r="A140" s="10" t="s">
        <v>274</v>
      </c>
    </row>
    <row r="141" spans="1:1" x14ac:dyDescent="0.25">
      <c r="A141" s="10" t="s">
        <v>275</v>
      </c>
    </row>
    <row r="142" spans="1:1" x14ac:dyDescent="0.25">
      <c r="A142" s="10" t="s">
        <v>276</v>
      </c>
    </row>
    <row r="143" spans="1:1" x14ac:dyDescent="0.25">
      <c r="A143" s="10" t="s">
        <v>277</v>
      </c>
    </row>
    <row r="144" spans="1:1" x14ac:dyDescent="0.25">
      <c r="A144" s="10" t="s">
        <v>278</v>
      </c>
    </row>
    <row r="145" spans="1:1" x14ac:dyDescent="0.25">
      <c r="A145" s="10" t="s">
        <v>279</v>
      </c>
    </row>
    <row r="146" spans="1:1" x14ac:dyDescent="0.25">
      <c r="A146" s="10" t="s">
        <v>280</v>
      </c>
    </row>
    <row r="147" spans="1:1" x14ac:dyDescent="0.25">
      <c r="A147" s="10" t="s">
        <v>281</v>
      </c>
    </row>
    <row r="148" spans="1:1" x14ac:dyDescent="0.25">
      <c r="A148" s="10" t="s">
        <v>282</v>
      </c>
    </row>
    <row r="149" spans="1:1" x14ac:dyDescent="0.25">
      <c r="A149" s="10" t="s">
        <v>283</v>
      </c>
    </row>
    <row r="150" spans="1:1" x14ac:dyDescent="0.25">
      <c r="A150" s="10" t="s">
        <v>284</v>
      </c>
    </row>
    <row r="151" spans="1:1" x14ac:dyDescent="0.25">
      <c r="A151" s="10" t="s">
        <v>285</v>
      </c>
    </row>
    <row r="152" spans="1:1" x14ac:dyDescent="0.25">
      <c r="A152" s="10" t="s">
        <v>286</v>
      </c>
    </row>
    <row r="153" spans="1:1" x14ac:dyDescent="0.25">
      <c r="A153" s="10" t="s">
        <v>287</v>
      </c>
    </row>
    <row r="154" spans="1:1" x14ac:dyDescent="0.25">
      <c r="A154" s="10" t="s">
        <v>288</v>
      </c>
    </row>
    <row r="155" spans="1:1" x14ac:dyDescent="0.25">
      <c r="A155" s="10" t="s">
        <v>289</v>
      </c>
    </row>
    <row r="156" spans="1:1" x14ac:dyDescent="0.25">
      <c r="A156" s="10" t="s">
        <v>290</v>
      </c>
    </row>
    <row r="157" spans="1:1" x14ac:dyDescent="0.25">
      <c r="A157" s="10" t="s">
        <v>291</v>
      </c>
    </row>
    <row r="158" spans="1:1" x14ac:dyDescent="0.25">
      <c r="A158" s="10" t="s">
        <v>292</v>
      </c>
    </row>
    <row r="159" spans="1:1" x14ac:dyDescent="0.25">
      <c r="A159" s="10" t="s">
        <v>152</v>
      </c>
    </row>
    <row r="160" spans="1:1" x14ac:dyDescent="0.25">
      <c r="A160" s="10" t="s">
        <v>152</v>
      </c>
    </row>
    <row r="161" spans="1:1" x14ac:dyDescent="0.25">
      <c r="A161" s="10" t="s">
        <v>152</v>
      </c>
    </row>
    <row r="162" spans="1:1" x14ac:dyDescent="0.25">
      <c r="A162" s="10" t="s">
        <v>166</v>
      </c>
    </row>
    <row r="163" spans="1:1" x14ac:dyDescent="0.25">
      <c r="A163" s="10" t="s">
        <v>152</v>
      </c>
    </row>
    <row r="164" spans="1:1" x14ac:dyDescent="0.25">
      <c r="A164" s="10" t="s">
        <v>161</v>
      </c>
    </row>
    <row r="165" spans="1:1" x14ac:dyDescent="0.25">
      <c r="A165" s="10" t="s">
        <v>162</v>
      </c>
    </row>
    <row r="166" spans="1:1" x14ac:dyDescent="0.25">
      <c r="A166" s="10" t="s">
        <v>293</v>
      </c>
    </row>
    <row r="167" spans="1:1" x14ac:dyDescent="0.25">
      <c r="A167" s="10" t="s">
        <v>294</v>
      </c>
    </row>
    <row r="168" spans="1:1" x14ac:dyDescent="0.25">
      <c r="A168" s="10" t="s">
        <v>295</v>
      </c>
    </row>
    <row r="169" spans="1:1" x14ac:dyDescent="0.25">
      <c r="A169" s="10" t="s">
        <v>296</v>
      </c>
    </row>
    <row r="170" spans="1:1" x14ac:dyDescent="0.25">
      <c r="A170" s="10" t="s">
        <v>297</v>
      </c>
    </row>
    <row r="171" spans="1:1" x14ac:dyDescent="0.25">
      <c r="A171" s="10" t="s">
        <v>298</v>
      </c>
    </row>
    <row r="172" spans="1:1" x14ac:dyDescent="0.25">
      <c r="A172" s="10" t="s">
        <v>299</v>
      </c>
    </row>
    <row r="173" spans="1:1" x14ac:dyDescent="0.25">
      <c r="A173" s="10" t="s">
        <v>300</v>
      </c>
    </row>
    <row r="174" spans="1:1" x14ac:dyDescent="0.25">
      <c r="A174" s="10" t="s">
        <v>301</v>
      </c>
    </row>
    <row r="175" spans="1:1" x14ac:dyDescent="0.25">
      <c r="A175" s="10" t="s">
        <v>302</v>
      </c>
    </row>
    <row r="176" spans="1:1" x14ac:dyDescent="0.25">
      <c r="A176" s="10" t="s">
        <v>303</v>
      </c>
    </row>
    <row r="177" spans="1:1" x14ac:dyDescent="0.25">
      <c r="A177" s="10" t="s">
        <v>304</v>
      </c>
    </row>
    <row r="178" spans="1:1" x14ac:dyDescent="0.25">
      <c r="A178" s="10" t="s">
        <v>305</v>
      </c>
    </row>
    <row r="179" spans="1:1" x14ac:dyDescent="0.25">
      <c r="A179" s="10" t="s">
        <v>306</v>
      </c>
    </row>
    <row r="180" spans="1:1" x14ac:dyDescent="0.25">
      <c r="A180" s="10" t="s">
        <v>307</v>
      </c>
    </row>
    <row r="181" spans="1:1" x14ac:dyDescent="0.25">
      <c r="A181" s="10" t="s">
        <v>308</v>
      </c>
    </row>
    <row r="182" spans="1:1" x14ac:dyDescent="0.25">
      <c r="A182" s="10" t="s">
        <v>309</v>
      </c>
    </row>
    <row r="183" spans="1:1" x14ac:dyDescent="0.25">
      <c r="A183" s="10" t="s">
        <v>310</v>
      </c>
    </row>
    <row r="184" spans="1:1" x14ac:dyDescent="0.25">
      <c r="A184" s="10" t="s">
        <v>311</v>
      </c>
    </row>
    <row r="185" spans="1:1" x14ac:dyDescent="0.25">
      <c r="A185" s="10" t="s">
        <v>312</v>
      </c>
    </row>
    <row r="186" spans="1:1" x14ac:dyDescent="0.25">
      <c r="A186" s="10" t="s">
        <v>313</v>
      </c>
    </row>
    <row r="187" spans="1:1" x14ac:dyDescent="0.25">
      <c r="A187" s="10" t="s">
        <v>314</v>
      </c>
    </row>
    <row r="188" spans="1:1" x14ac:dyDescent="0.25">
      <c r="A188" s="10" t="s">
        <v>315</v>
      </c>
    </row>
    <row r="189" spans="1:1" x14ac:dyDescent="0.25">
      <c r="A189" s="10" t="s">
        <v>316</v>
      </c>
    </row>
    <row r="190" spans="1:1" x14ac:dyDescent="0.25">
      <c r="A190" s="10" t="s">
        <v>317</v>
      </c>
    </row>
    <row r="191" spans="1:1" x14ac:dyDescent="0.25">
      <c r="A191" s="10" t="s">
        <v>318</v>
      </c>
    </row>
    <row r="192" spans="1:1" x14ac:dyDescent="0.25">
      <c r="A192" s="10" t="s">
        <v>319</v>
      </c>
    </row>
    <row r="193" spans="1:1" x14ac:dyDescent="0.25">
      <c r="A193" s="10" t="s">
        <v>320</v>
      </c>
    </row>
    <row r="194" spans="1:1" x14ac:dyDescent="0.25">
      <c r="A194" s="10" t="s">
        <v>321</v>
      </c>
    </row>
    <row r="195" spans="1:1" x14ac:dyDescent="0.25">
      <c r="A195" s="10" t="s">
        <v>322</v>
      </c>
    </row>
    <row r="196" spans="1:1" x14ac:dyDescent="0.25">
      <c r="A196" s="10" t="s">
        <v>152</v>
      </c>
    </row>
    <row r="197" spans="1:1" x14ac:dyDescent="0.25">
      <c r="A197" s="10" t="s">
        <v>152</v>
      </c>
    </row>
    <row r="198" spans="1:1" x14ac:dyDescent="0.25">
      <c r="A198" s="10" t="s">
        <v>152</v>
      </c>
    </row>
    <row r="199" spans="1:1" x14ac:dyDescent="0.25">
      <c r="A199" s="10" t="s">
        <v>167</v>
      </c>
    </row>
    <row r="200" spans="1:1" x14ac:dyDescent="0.25">
      <c r="A200" s="10" t="s">
        <v>152</v>
      </c>
    </row>
    <row r="201" spans="1:1" x14ac:dyDescent="0.25">
      <c r="A201" s="10" t="s">
        <v>161</v>
      </c>
    </row>
    <row r="202" spans="1:1" x14ac:dyDescent="0.25">
      <c r="A202" s="10" t="s">
        <v>162</v>
      </c>
    </row>
    <row r="203" spans="1:1" x14ac:dyDescent="0.25">
      <c r="A203" s="10" t="s">
        <v>323</v>
      </c>
    </row>
    <row r="204" spans="1:1" x14ac:dyDescent="0.25">
      <c r="A204" s="10" t="s">
        <v>324</v>
      </c>
    </row>
    <row r="205" spans="1:1" x14ac:dyDescent="0.25">
      <c r="A205" s="10" t="s">
        <v>325</v>
      </c>
    </row>
    <row r="206" spans="1:1" x14ac:dyDescent="0.25">
      <c r="A206" s="10" t="s">
        <v>326</v>
      </c>
    </row>
    <row r="207" spans="1:1" x14ac:dyDescent="0.25">
      <c r="A207" s="10" t="s">
        <v>327</v>
      </c>
    </row>
    <row r="208" spans="1:1" x14ac:dyDescent="0.25">
      <c r="A208" s="10" t="s">
        <v>328</v>
      </c>
    </row>
    <row r="209" spans="1:1" x14ac:dyDescent="0.25">
      <c r="A209" s="10" t="s">
        <v>329</v>
      </c>
    </row>
    <row r="210" spans="1:1" x14ac:dyDescent="0.25">
      <c r="A210" s="10" t="s">
        <v>330</v>
      </c>
    </row>
    <row r="211" spans="1:1" x14ac:dyDescent="0.25">
      <c r="A211" s="10" t="s">
        <v>331</v>
      </c>
    </row>
    <row r="212" spans="1:1" x14ac:dyDescent="0.25">
      <c r="A212" s="10" t="s">
        <v>332</v>
      </c>
    </row>
    <row r="213" spans="1:1" x14ac:dyDescent="0.25">
      <c r="A213" s="10" t="s">
        <v>333</v>
      </c>
    </row>
    <row r="214" spans="1:1" x14ac:dyDescent="0.25">
      <c r="A214" s="10" t="s">
        <v>334</v>
      </c>
    </row>
    <row r="215" spans="1:1" x14ac:dyDescent="0.25">
      <c r="A215" s="10" t="s">
        <v>335</v>
      </c>
    </row>
    <row r="216" spans="1:1" x14ac:dyDescent="0.25">
      <c r="A216" s="10" t="s">
        <v>336</v>
      </c>
    </row>
    <row r="217" spans="1:1" x14ac:dyDescent="0.25">
      <c r="A217" s="10" t="s">
        <v>337</v>
      </c>
    </row>
    <row r="218" spans="1:1" x14ac:dyDescent="0.25">
      <c r="A218" s="10" t="s">
        <v>338</v>
      </c>
    </row>
    <row r="219" spans="1:1" x14ac:dyDescent="0.25">
      <c r="A219" s="10" t="s">
        <v>339</v>
      </c>
    </row>
    <row r="220" spans="1:1" x14ac:dyDescent="0.25">
      <c r="A220" s="10" t="s">
        <v>340</v>
      </c>
    </row>
    <row r="221" spans="1:1" x14ac:dyDescent="0.25">
      <c r="A221" s="10" t="s">
        <v>341</v>
      </c>
    </row>
    <row r="222" spans="1:1" x14ac:dyDescent="0.25">
      <c r="A222" s="10" t="s">
        <v>342</v>
      </c>
    </row>
    <row r="223" spans="1:1" x14ac:dyDescent="0.25">
      <c r="A223" s="10" t="s">
        <v>343</v>
      </c>
    </row>
    <row r="224" spans="1:1" x14ac:dyDescent="0.25">
      <c r="A224" s="10" t="s">
        <v>344</v>
      </c>
    </row>
    <row r="225" spans="1:1" x14ac:dyDescent="0.25">
      <c r="A225" s="10" t="s">
        <v>345</v>
      </c>
    </row>
    <row r="226" spans="1:1" x14ac:dyDescent="0.25">
      <c r="A226" s="10" t="s">
        <v>346</v>
      </c>
    </row>
    <row r="227" spans="1:1" x14ac:dyDescent="0.25">
      <c r="A227" s="10" t="s">
        <v>347</v>
      </c>
    </row>
    <row r="228" spans="1:1" x14ac:dyDescent="0.25">
      <c r="A228" s="10" t="s">
        <v>348</v>
      </c>
    </row>
    <row r="229" spans="1:1" x14ac:dyDescent="0.25">
      <c r="A229" s="10" t="s">
        <v>349</v>
      </c>
    </row>
    <row r="230" spans="1:1" x14ac:dyDescent="0.25">
      <c r="A230" s="10" t="s">
        <v>350</v>
      </c>
    </row>
    <row r="231" spans="1:1" x14ac:dyDescent="0.25">
      <c r="A231" s="10" t="s">
        <v>351</v>
      </c>
    </row>
    <row r="232" spans="1:1" x14ac:dyDescent="0.25">
      <c r="A232" s="10" t="s">
        <v>352</v>
      </c>
    </row>
    <row r="233" spans="1:1" x14ac:dyDescent="0.25">
      <c r="A233" s="10" t="s">
        <v>152</v>
      </c>
    </row>
    <row r="234" spans="1:1" x14ac:dyDescent="0.25">
      <c r="A234" s="10" t="s">
        <v>152</v>
      </c>
    </row>
    <row r="235" spans="1:1" x14ac:dyDescent="0.25">
      <c r="A235" s="10" t="s">
        <v>152</v>
      </c>
    </row>
    <row r="236" spans="1:1" x14ac:dyDescent="0.25">
      <c r="A236" s="10" t="s">
        <v>168</v>
      </c>
    </row>
    <row r="237" spans="1:1" x14ac:dyDescent="0.25">
      <c r="A237" s="10" t="s">
        <v>152</v>
      </c>
    </row>
    <row r="238" spans="1:1" x14ac:dyDescent="0.25">
      <c r="A238" s="10" t="s">
        <v>161</v>
      </c>
    </row>
    <row r="239" spans="1:1" x14ac:dyDescent="0.25">
      <c r="A239" s="10" t="s">
        <v>162</v>
      </c>
    </row>
    <row r="240" spans="1:1" x14ac:dyDescent="0.25">
      <c r="A240" s="10" t="s">
        <v>353</v>
      </c>
    </row>
    <row r="241" spans="1:1" x14ac:dyDescent="0.25">
      <c r="A241" s="10" t="s">
        <v>354</v>
      </c>
    </row>
    <row r="242" spans="1:1" x14ac:dyDescent="0.25">
      <c r="A242" s="10" t="s">
        <v>355</v>
      </c>
    </row>
    <row r="243" spans="1:1" x14ac:dyDescent="0.25">
      <c r="A243" s="10" t="s">
        <v>356</v>
      </c>
    </row>
    <row r="244" spans="1:1" x14ac:dyDescent="0.25">
      <c r="A244" s="10" t="s">
        <v>357</v>
      </c>
    </row>
    <row r="245" spans="1:1" x14ac:dyDescent="0.25">
      <c r="A245" s="10" t="s">
        <v>358</v>
      </c>
    </row>
    <row r="246" spans="1:1" x14ac:dyDescent="0.25">
      <c r="A246" s="10" t="s">
        <v>359</v>
      </c>
    </row>
    <row r="247" spans="1:1" x14ac:dyDescent="0.25">
      <c r="A247" s="10" t="s">
        <v>360</v>
      </c>
    </row>
    <row r="248" spans="1:1" x14ac:dyDescent="0.25">
      <c r="A248" s="10" t="s">
        <v>361</v>
      </c>
    </row>
    <row r="249" spans="1:1" x14ac:dyDescent="0.25">
      <c r="A249" s="10" t="s">
        <v>362</v>
      </c>
    </row>
    <row r="250" spans="1:1" x14ac:dyDescent="0.25">
      <c r="A250" s="10" t="s">
        <v>363</v>
      </c>
    </row>
    <row r="251" spans="1:1" x14ac:dyDescent="0.25">
      <c r="A251" s="10" t="s">
        <v>364</v>
      </c>
    </row>
    <row r="252" spans="1:1" x14ac:dyDescent="0.25">
      <c r="A252" s="10" t="s">
        <v>365</v>
      </c>
    </row>
    <row r="253" spans="1:1" x14ac:dyDescent="0.25">
      <c r="A253" s="10" t="s">
        <v>366</v>
      </c>
    </row>
    <row r="254" spans="1:1" x14ac:dyDescent="0.25">
      <c r="A254" s="10" t="s">
        <v>367</v>
      </c>
    </row>
    <row r="255" spans="1:1" x14ac:dyDescent="0.25">
      <c r="A255" s="10" t="s">
        <v>368</v>
      </c>
    </row>
    <row r="256" spans="1:1" x14ac:dyDescent="0.25">
      <c r="A256" s="10" t="s">
        <v>369</v>
      </c>
    </row>
    <row r="257" spans="1:11" x14ac:dyDescent="0.25">
      <c r="A257" s="10" t="s">
        <v>370</v>
      </c>
    </row>
    <row r="258" spans="1:11" x14ac:dyDescent="0.25">
      <c r="A258" s="10" t="s">
        <v>371</v>
      </c>
    </row>
    <row r="259" spans="1:11" x14ac:dyDescent="0.25">
      <c r="A259" s="10" t="s">
        <v>372</v>
      </c>
    </row>
    <row r="260" spans="1:11" x14ac:dyDescent="0.25">
      <c r="A260" s="10" t="s">
        <v>373</v>
      </c>
    </row>
    <row r="261" spans="1:11" x14ac:dyDescent="0.25">
      <c r="A261" s="10" t="s">
        <v>374</v>
      </c>
    </row>
    <row r="262" spans="1:11" x14ac:dyDescent="0.25">
      <c r="A262" s="10" t="s">
        <v>375</v>
      </c>
    </row>
    <row r="263" spans="1:11" x14ac:dyDescent="0.25">
      <c r="A263" s="10" t="s">
        <v>376</v>
      </c>
    </row>
    <row r="264" spans="1:11" x14ac:dyDescent="0.25">
      <c r="A264" s="10" t="s">
        <v>377</v>
      </c>
    </row>
    <row r="265" spans="1:11" x14ac:dyDescent="0.25">
      <c r="A265" s="10" t="s">
        <v>378</v>
      </c>
    </row>
    <row r="266" spans="1:11" x14ac:dyDescent="0.25">
      <c r="A266" s="10" t="s">
        <v>379</v>
      </c>
    </row>
    <row r="267" spans="1:11" x14ac:dyDescent="0.25">
      <c r="A267" s="10" t="s">
        <v>380</v>
      </c>
    </row>
    <row r="268" spans="1:11" x14ac:dyDescent="0.25">
      <c r="A268" s="10" t="s">
        <v>381</v>
      </c>
    </row>
    <row r="269" spans="1:11" x14ac:dyDescent="0.25">
      <c r="A269" s="10" t="s">
        <v>382</v>
      </c>
      <c r="K269" s="10" t="s">
        <v>154</v>
      </c>
    </row>
    <row r="270" spans="1:11" x14ac:dyDescent="0.25">
      <c r="A270" s="10" t="s">
        <v>152</v>
      </c>
      <c r="K270" s="10" t="s">
        <v>155</v>
      </c>
    </row>
    <row r="271" spans="1:11" x14ac:dyDescent="0.25">
      <c r="A271" s="10" t="s">
        <v>152</v>
      </c>
      <c r="K271" s="10" t="s">
        <v>156</v>
      </c>
    </row>
    <row r="272" spans="1:11" x14ac:dyDescent="0.25">
      <c r="A272" s="10" t="s">
        <v>152</v>
      </c>
      <c r="K272" s="10" t="s">
        <v>157</v>
      </c>
    </row>
    <row r="273" spans="1:15" x14ac:dyDescent="0.25">
      <c r="A273" s="10" t="s">
        <v>784</v>
      </c>
      <c r="B273" s="10">
        <v>8000</v>
      </c>
      <c r="K273" s="10" t="s">
        <v>158</v>
      </c>
    </row>
    <row r="274" spans="1:15" x14ac:dyDescent="0.25">
      <c r="A274" s="10" t="s">
        <v>152</v>
      </c>
      <c r="K274" s="10" t="s">
        <v>159</v>
      </c>
    </row>
    <row r="275" spans="1:15" x14ac:dyDescent="0.25">
      <c r="B275" s="10" t="s">
        <v>785</v>
      </c>
      <c r="C275" s="10" t="s">
        <v>786</v>
      </c>
      <c r="D275" s="10" t="s">
        <v>787</v>
      </c>
      <c r="E275" s="10" t="s">
        <v>788</v>
      </c>
      <c r="F275" s="10" t="s">
        <v>789</v>
      </c>
      <c r="G275" s="10" t="s">
        <v>790</v>
      </c>
      <c r="H275" s="10" t="s">
        <v>791</v>
      </c>
      <c r="I275" s="10" t="s">
        <v>792</v>
      </c>
    </row>
    <row r="276" spans="1:15" x14ac:dyDescent="0.25">
      <c r="B276" s="10" t="s">
        <v>793</v>
      </c>
      <c r="C276" s="10" t="s">
        <v>794</v>
      </c>
      <c r="G276" s="10" t="s">
        <v>795</v>
      </c>
      <c r="H276" s="10" t="s">
        <v>796</v>
      </c>
      <c r="I276" s="10" t="s">
        <v>797</v>
      </c>
      <c r="K276" s="10" t="s">
        <v>110</v>
      </c>
      <c r="L276" s="10" t="s">
        <v>71</v>
      </c>
      <c r="M276" s="10" t="s">
        <v>78</v>
      </c>
      <c r="N276" s="10" t="s">
        <v>95</v>
      </c>
      <c r="O276" s="10" t="s">
        <v>820</v>
      </c>
    </row>
    <row r="278" spans="1:15" x14ac:dyDescent="0.25">
      <c r="B278" s="10">
        <v>0</v>
      </c>
      <c r="C278" s="10">
        <v>0</v>
      </c>
      <c r="D278" s="10">
        <v>0</v>
      </c>
      <c r="E278" s="10">
        <v>0.11559999999999999</v>
      </c>
      <c r="F278" s="10">
        <v>6.25E-2</v>
      </c>
      <c r="G278" s="10">
        <v>0.152</v>
      </c>
      <c r="H278" s="10">
        <v>1.1970000000000001</v>
      </c>
      <c r="I278" s="10">
        <v>1.5469999999999999</v>
      </c>
      <c r="K278" s="13">
        <f>1.60934*B278</f>
        <v>0</v>
      </c>
      <c r="L278" s="12">
        <f>K278/3.6</f>
        <v>0</v>
      </c>
      <c r="M278" s="12">
        <f>4.44822*I278</f>
        <v>6.8813963400000002</v>
      </c>
      <c r="N278" s="13">
        <f>4.44822*H278*25.4</f>
        <v>135.24279123599999</v>
      </c>
      <c r="O278" s="13">
        <f>0.7457*G278*1000</f>
        <v>113.3464</v>
      </c>
    </row>
    <row r="279" spans="1:15" x14ac:dyDescent="0.25">
      <c r="B279" s="10">
        <v>3</v>
      </c>
      <c r="C279" s="10">
        <v>0.04</v>
      </c>
      <c r="D279" s="10">
        <v>7.8E-2</v>
      </c>
      <c r="E279" s="10">
        <v>0.1158</v>
      </c>
      <c r="F279" s="10">
        <v>6.4399999999999999E-2</v>
      </c>
      <c r="G279" s="10">
        <v>0.157</v>
      </c>
      <c r="H279" s="10">
        <v>1.2330000000000001</v>
      </c>
      <c r="I279" s="10">
        <v>1.5489999999999999</v>
      </c>
      <c r="K279" s="13">
        <f>1.60934*B279</f>
        <v>4.8280200000000004</v>
      </c>
      <c r="L279" s="12">
        <f t="shared" ref="L279:L307" si="0">K279/3.6</f>
        <v>1.3411166666666667</v>
      </c>
      <c r="M279" s="12">
        <f t="shared" ref="M279:M307" si="1">4.44822*I279</f>
        <v>6.8902927800000002</v>
      </c>
      <c r="N279" s="13">
        <f t="shared" ref="N279:N307" si="2">4.44822*H279*25.4</f>
        <v>139.31024360399999</v>
      </c>
      <c r="O279" s="13">
        <f t="shared" ref="O279:O307" si="3">0.7457*G279*1000</f>
        <v>117.07490000000001</v>
      </c>
    </row>
    <row r="280" spans="1:15" x14ac:dyDescent="0.25">
      <c r="B280" s="10">
        <v>5.9</v>
      </c>
      <c r="C280" s="10">
        <v>0.09</v>
      </c>
      <c r="D280" s="10">
        <v>0.1515</v>
      </c>
      <c r="E280" s="10">
        <v>0.1159</v>
      </c>
      <c r="F280" s="10">
        <v>6.6400000000000001E-2</v>
      </c>
      <c r="G280" s="10">
        <v>0.161</v>
      </c>
      <c r="H280" s="10">
        <v>1.2709999999999999</v>
      </c>
      <c r="I280" s="10">
        <v>1.55</v>
      </c>
      <c r="K280" s="13">
        <f t="shared" ref="K280:K307" si="4">1.60934*B280</f>
        <v>9.4951059999999998</v>
      </c>
      <c r="L280" s="12">
        <f t="shared" si="0"/>
        <v>2.6375294444444441</v>
      </c>
      <c r="M280" s="12">
        <f t="shared" si="1"/>
        <v>6.8947410000000007</v>
      </c>
      <c r="N280" s="13">
        <f t="shared" si="2"/>
        <v>143.60366554799998</v>
      </c>
      <c r="O280" s="13">
        <f t="shared" si="3"/>
        <v>120.0577</v>
      </c>
    </row>
    <row r="281" spans="1:15" x14ac:dyDescent="0.25">
      <c r="B281" s="10">
        <v>8.9</v>
      </c>
      <c r="C281" s="10">
        <v>0.13</v>
      </c>
      <c r="D281" s="10">
        <v>0.22059999999999999</v>
      </c>
      <c r="E281" s="10">
        <v>0.11600000000000001</v>
      </c>
      <c r="F281" s="10">
        <v>6.8400000000000002E-2</v>
      </c>
      <c r="G281" s="10">
        <v>0.16600000000000001</v>
      </c>
      <c r="H281" s="10">
        <v>1.3109999999999999</v>
      </c>
      <c r="I281" s="10">
        <v>1.552</v>
      </c>
      <c r="K281" s="13">
        <f t="shared" si="4"/>
        <v>14.323126</v>
      </c>
      <c r="L281" s="12">
        <f t="shared" si="0"/>
        <v>3.9786461111111109</v>
      </c>
      <c r="M281" s="12">
        <f t="shared" si="1"/>
        <v>6.9036374400000007</v>
      </c>
      <c r="N281" s="13">
        <f t="shared" si="2"/>
        <v>148.12305706799998</v>
      </c>
      <c r="O281" s="13">
        <f t="shared" si="3"/>
        <v>123.78620000000001</v>
      </c>
    </row>
    <row r="282" spans="1:15" x14ac:dyDescent="0.25">
      <c r="B282" s="10">
        <v>11.8</v>
      </c>
      <c r="C282" s="10">
        <v>0.17</v>
      </c>
      <c r="D282" s="10">
        <v>0.28520000000000001</v>
      </c>
      <c r="E282" s="10">
        <v>0.11609999999999999</v>
      </c>
      <c r="F282" s="10">
        <v>7.0699999999999999E-2</v>
      </c>
      <c r="G282" s="10">
        <v>0.17199999999999999</v>
      </c>
      <c r="H282" s="10">
        <v>1.3540000000000001</v>
      </c>
      <c r="I282" s="10">
        <v>1.554</v>
      </c>
      <c r="K282" s="13">
        <f t="shared" si="4"/>
        <v>18.990212</v>
      </c>
      <c r="L282" s="12">
        <f t="shared" si="0"/>
        <v>5.2750588888888883</v>
      </c>
      <c r="M282" s="12">
        <f t="shared" si="1"/>
        <v>6.9125338800000007</v>
      </c>
      <c r="N282" s="13">
        <f t="shared" si="2"/>
        <v>152.981402952</v>
      </c>
      <c r="O282" s="13">
        <f t="shared" si="3"/>
        <v>128.2604</v>
      </c>
    </row>
    <row r="283" spans="1:15" x14ac:dyDescent="0.25">
      <c r="B283" s="10">
        <v>14.8</v>
      </c>
      <c r="C283" s="10">
        <v>0.22</v>
      </c>
      <c r="D283" s="10">
        <v>0.34539999999999998</v>
      </c>
      <c r="E283" s="10">
        <v>0.1162</v>
      </c>
      <c r="F283" s="10">
        <v>7.2999999999999995E-2</v>
      </c>
      <c r="G283" s="10">
        <v>0.17699999999999999</v>
      </c>
      <c r="H283" s="10">
        <v>1.3979999999999999</v>
      </c>
      <c r="I283" s="10">
        <v>1.5549999999999999</v>
      </c>
      <c r="K283" s="13">
        <f t="shared" si="4"/>
        <v>23.818232000000002</v>
      </c>
      <c r="L283" s="12">
        <f t="shared" si="0"/>
        <v>6.6161755555555555</v>
      </c>
      <c r="M283" s="12">
        <f t="shared" si="1"/>
        <v>6.9169821000000002</v>
      </c>
      <c r="N283" s="13">
        <f t="shared" si="2"/>
        <v>157.95273362399996</v>
      </c>
      <c r="O283" s="13">
        <f t="shared" si="3"/>
        <v>131.9889</v>
      </c>
    </row>
    <row r="284" spans="1:15" x14ac:dyDescent="0.25">
      <c r="B284" s="10">
        <v>17.7</v>
      </c>
      <c r="C284" s="10">
        <v>0.26</v>
      </c>
      <c r="D284" s="10">
        <v>0.40139999999999998</v>
      </c>
      <c r="E284" s="10">
        <v>0.1163</v>
      </c>
      <c r="F284" s="10">
        <v>7.5399999999999995E-2</v>
      </c>
      <c r="G284" s="10">
        <v>0.183</v>
      </c>
      <c r="H284" s="10">
        <v>1.444</v>
      </c>
      <c r="I284" s="10">
        <v>1.5549999999999999</v>
      </c>
      <c r="K284" s="13">
        <f t="shared" si="4"/>
        <v>28.485317999999999</v>
      </c>
      <c r="L284" s="12">
        <f t="shared" si="0"/>
        <v>7.9125883333333329</v>
      </c>
      <c r="M284" s="12">
        <f t="shared" si="1"/>
        <v>6.9169821000000002</v>
      </c>
      <c r="N284" s="13">
        <f t="shared" si="2"/>
        <v>163.15003387199997</v>
      </c>
      <c r="O284" s="13">
        <f t="shared" si="3"/>
        <v>136.4631</v>
      </c>
    </row>
    <row r="285" spans="1:15" x14ac:dyDescent="0.25">
      <c r="B285" s="10">
        <v>20.7</v>
      </c>
      <c r="C285" s="10">
        <v>0.3</v>
      </c>
      <c r="D285" s="10">
        <v>0.45329999999999998</v>
      </c>
      <c r="E285" s="10">
        <v>0.1162</v>
      </c>
      <c r="F285" s="10">
        <v>7.7899999999999997E-2</v>
      </c>
      <c r="G285" s="10">
        <v>0.189</v>
      </c>
      <c r="H285" s="10">
        <v>1.492</v>
      </c>
      <c r="I285" s="10">
        <v>1.5549999999999999</v>
      </c>
      <c r="K285" s="13">
        <f t="shared" si="4"/>
        <v>33.313338000000002</v>
      </c>
      <c r="L285" s="12">
        <f t="shared" si="0"/>
        <v>9.2537050000000001</v>
      </c>
      <c r="M285" s="12">
        <f t="shared" si="1"/>
        <v>6.9169821000000002</v>
      </c>
      <c r="N285" s="13">
        <f t="shared" si="2"/>
        <v>168.57330369599998</v>
      </c>
      <c r="O285" s="13">
        <f t="shared" si="3"/>
        <v>140.93730000000002</v>
      </c>
    </row>
    <row r="286" spans="1:15" x14ac:dyDescent="0.25">
      <c r="B286" s="10">
        <v>23.7</v>
      </c>
      <c r="C286" s="10">
        <v>0.35</v>
      </c>
      <c r="D286" s="10">
        <v>0.50139999999999996</v>
      </c>
      <c r="E286" s="10">
        <v>0.11609999999999999</v>
      </c>
      <c r="F286" s="10">
        <v>8.0399999999999999E-2</v>
      </c>
      <c r="G286" s="10">
        <v>0.19500000000000001</v>
      </c>
      <c r="H286" s="10">
        <v>1.54</v>
      </c>
      <c r="I286" s="10">
        <v>1.554</v>
      </c>
      <c r="K286" s="13">
        <f t="shared" si="4"/>
        <v>38.141357999999997</v>
      </c>
      <c r="L286" s="12">
        <f t="shared" si="0"/>
        <v>10.594821666666666</v>
      </c>
      <c r="M286" s="12">
        <f t="shared" si="1"/>
        <v>6.9125338800000007</v>
      </c>
      <c r="N286" s="13">
        <f t="shared" si="2"/>
        <v>173.99657352</v>
      </c>
      <c r="O286" s="13">
        <f t="shared" si="3"/>
        <v>145.41149999999999</v>
      </c>
    </row>
    <row r="287" spans="1:15" x14ac:dyDescent="0.25">
      <c r="B287" s="10">
        <v>26.6</v>
      </c>
      <c r="C287" s="10">
        <v>0.39</v>
      </c>
      <c r="D287" s="10">
        <v>0.54569999999999996</v>
      </c>
      <c r="E287" s="10">
        <v>0.11600000000000001</v>
      </c>
      <c r="F287" s="10">
        <v>8.3000000000000004E-2</v>
      </c>
      <c r="G287" s="10">
        <v>0.20200000000000001</v>
      </c>
      <c r="H287" s="10">
        <v>1.59</v>
      </c>
      <c r="I287" s="10">
        <v>1.5509999999999999</v>
      </c>
      <c r="K287" s="13">
        <f t="shared" si="4"/>
        <v>42.808444000000001</v>
      </c>
      <c r="L287" s="12">
        <f t="shared" si="0"/>
        <v>11.891234444444445</v>
      </c>
      <c r="M287" s="12">
        <f t="shared" si="1"/>
        <v>6.8991892200000002</v>
      </c>
      <c r="N287" s="13">
        <f t="shared" si="2"/>
        <v>179.64581292</v>
      </c>
      <c r="O287" s="13">
        <f t="shared" si="3"/>
        <v>150.63140000000001</v>
      </c>
    </row>
    <row r="288" spans="1:15" x14ac:dyDescent="0.25">
      <c r="B288" s="10">
        <v>29.6</v>
      </c>
      <c r="C288" s="10">
        <v>0.43</v>
      </c>
      <c r="D288" s="10">
        <v>0.58640000000000003</v>
      </c>
      <c r="E288" s="10">
        <v>0.1157</v>
      </c>
      <c r="F288" s="10">
        <v>8.5599999999999996E-2</v>
      </c>
      <c r="G288" s="10">
        <v>0.20799999999999999</v>
      </c>
      <c r="H288" s="10">
        <v>1.639</v>
      </c>
      <c r="I288" s="10">
        <v>1.5469999999999999</v>
      </c>
      <c r="K288" s="13">
        <f t="shared" si="4"/>
        <v>47.636464000000004</v>
      </c>
      <c r="L288" s="12">
        <f t="shared" si="0"/>
        <v>13.232351111111111</v>
      </c>
      <c r="M288" s="12">
        <f t="shared" si="1"/>
        <v>6.8813963400000002</v>
      </c>
      <c r="N288" s="13">
        <f t="shared" si="2"/>
        <v>185.18206753199999</v>
      </c>
      <c r="O288" s="13">
        <f t="shared" si="3"/>
        <v>155.10560000000001</v>
      </c>
    </row>
    <row r="289" spans="2:15" x14ac:dyDescent="0.25">
      <c r="B289" s="10">
        <v>32.5</v>
      </c>
      <c r="C289" s="10">
        <v>0.48</v>
      </c>
      <c r="D289" s="10">
        <v>0.62380000000000002</v>
      </c>
      <c r="E289" s="10">
        <v>0.1152</v>
      </c>
      <c r="F289" s="10">
        <v>8.8099999999999998E-2</v>
      </c>
      <c r="G289" s="10">
        <v>0.214</v>
      </c>
      <c r="H289" s="10">
        <v>1.6879999999999999</v>
      </c>
      <c r="I289" s="10">
        <v>1.5409999999999999</v>
      </c>
      <c r="K289" s="13">
        <f t="shared" si="4"/>
        <v>52.303550000000001</v>
      </c>
      <c r="L289" s="12">
        <f t="shared" si="0"/>
        <v>14.528763888888889</v>
      </c>
      <c r="M289" s="12">
        <f t="shared" si="1"/>
        <v>6.8547070200000002</v>
      </c>
      <c r="N289" s="13">
        <f t="shared" si="2"/>
        <v>190.71832214399998</v>
      </c>
      <c r="O289" s="13">
        <f t="shared" si="3"/>
        <v>159.57980000000001</v>
      </c>
    </row>
    <row r="290" spans="2:15" x14ac:dyDescent="0.25">
      <c r="B290" s="10">
        <v>35.5</v>
      </c>
      <c r="C290" s="10">
        <v>0.52</v>
      </c>
      <c r="D290" s="10">
        <v>0.65800000000000003</v>
      </c>
      <c r="E290" s="10">
        <v>0.1145</v>
      </c>
      <c r="F290" s="10">
        <v>9.06E-2</v>
      </c>
      <c r="G290" s="10">
        <v>0.22</v>
      </c>
      <c r="H290" s="10">
        <v>1.7350000000000001</v>
      </c>
      <c r="I290" s="10">
        <v>1.5309999999999999</v>
      </c>
      <c r="K290" s="13">
        <f t="shared" si="4"/>
        <v>57.131569999999996</v>
      </c>
      <c r="L290" s="12">
        <f t="shared" si="0"/>
        <v>15.869880555555554</v>
      </c>
      <c r="M290" s="12">
        <f t="shared" si="1"/>
        <v>6.8102248199999993</v>
      </c>
      <c r="N290" s="13">
        <f t="shared" si="2"/>
        <v>196.02860717999999</v>
      </c>
      <c r="O290" s="13">
        <f t="shared" si="3"/>
        <v>164.054</v>
      </c>
    </row>
    <row r="291" spans="2:15" x14ac:dyDescent="0.25">
      <c r="B291" s="10">
        <v>38.4</v>
      </c>
      <c r="C291" s="10">
        <v>0.56000000000000005</v>
      </c>
      <c r="D291" s="10">
        <v>0.68940000000000001</v>
      </c>
      <c r="E291" s="10">
        <v>0.1135</v>
      </c>
      <c r="F291" s="10">
        <v>9.2899999999999996E-2</v>
      </c>
      <c r="G291" s="10">
        <v>0.22600000000000001</v>
      </c>
      <c r="H291" s="10">
        <v>1.7789999999999999</v>
      </c>
      <c r="I291" s="10">
        <v>1.518</v>
      </c>
      <c r="K291" s="13">
        <f t="shared" si="4"/>
        <v>61.798655999999994</v>
      </c>
      <c r="L291" s="12">
        <f t="shared" si="0"/>
        <v>17.166293333333332</v>
      </c>
      <c r="M291" s="12">
        <f t="shared" si="1"/>
        <v>6.7523979600000006</v>
      </c>
      <c r="N291" s="13">
        <f t="shared" si="2"/>
        <v>200.99993785199999</v>
      </c>
      <c r="O291" s="13">
        <f t="shared" si="3"/>
        <v>168.52820000000003</v>
      </c>
    </row>
    <row r="292" spans="2:15" x14ac:dyDescent="0.25">
      <c r="B292" s="10">
        <v>41.4</v>
      </c>
      <c r="C292" s="10">
        <v>0.61</v>
      </c>
      <c r="D292" s="10">
        <v>0.71799999999999997</v>
      </c>
      <c r="E292" s="10">
        <v>0.11210000000000001</v>
      </c>
      <c r="F292" s="10">
        <v>9.4799999999999995E-2</v>
      </c>
      <c r="G292" s="10">
        <v>0.23100000000000001</v>
      </c>
      <c r="H292" s="10">
        <v>1.8160000000000001</v>
      </c>
      <c r="I292" s="10">
        <v>1.4990000000000001</v>
      </c>
      <c r="K292" s="13">
        <f t="shared" si="4"/>
        <v>66.626676000000003</v>
      </c>
      <c r="L292" s="12">
        <f t="shared" si="0"/>
        <v>18.50741</v>
      </c>
      <c r="M292" s="12">
        <f t="shared" si="1"/>
        <v>6.667881780000001</v>
      </c>
      <c r="N292" s="13">
        <f t="shared" si="2"/>
        <v>205.18037500799997</v>
      </c>
      <c r="O292" s="13">
        <f t="shared" si="3"/>
        <v>172.25670000000002</v>
      </c>
    </row>
    <row r="293" spans="2:15" x14ac:dyDescent="0.25">
      <c r="B293" s="10">
        <v>44.4</v>
      </c>
      <c r="C293" s="10">
        <v>0.65</v>
      </c>
      <c r="D293" s="10">
        <v>0.74439999999999995</v>
      </c>
      <c r="E293" s="10">
        <v>0.1099</v>
      </c>
      <c r="F293" s="10">
        <v>9.6000000000000002E-2</v>
      </c>
      <c r="G293" s="10">
        <v>0.23400000000000001</v>
      </c>
      <c r="H293" s="10">
        <v>1.84</v>
      </c>
      <c r="I293" s="10">
        <v>1.4690000000000001</v>
      </c>
      <c r="K293" s="13">
        <f t="shared" si="4"/>
        <v>71.454695999999998</v>
      </c>
      <c r="L293" s="12">
        <f t="shared" si="0"/>
        <v>19.848526666666665</v>
      </c>
      <c r="M293" s="12">
        <f t="shared" si="1"/>
        <v>6.5344351800000009</v>
      </c>
      <c r="N293" s="13">
        <f t="shared" si="2"/>
        <v>207.89200991999999</v>
      </c>
      <c r="O293" s="13">
        <f t="shared" si="3"/>
        <v>174.49379999999999</v>
      </c>
    </row>
    <row r="294" spans="2:15" x14ac:dyDescent="0.25">
      <c r="B294" s="10">
        <v>47.3</v>
      </c>
      <c r="C294" s="10">
        <v>0.69</v>
      </c>
      <c r="D294" s="10">
        <v>0.76849999999999996</v>
      </c>
      <c r="E294" s="10">
        <v>0.10639999999999999</v>
      </c>
      <c r="F294" s="10">
        <v>9.6100000000000005E-2</v>
      </c>
      <c r="G294" s="10">
        <v>0.23400000000000001</v>
      </c>
      <c r="H294" s="10">
        <v>1.841</v>
      </c>
      <c r="I294" s="10">
        <v>1.423</v>
      </c>
      <c r="K294" s="13">
        <f t="shared" si="4"/>
        <v>76.121781999999996</v>
      </c>
      <c r="L294" s="12">
        <f t="shared" si="0"/>
        <v>21.144939444444443</v>
      </c>
      <c r="M294" s="12">
        <f t="shared" si="1"/>
        <v>6.3298170599999999</v>
      </c>
      <c r="N294" s="13">
        <f t="shared" si="2"/>
        <v>208.004994708</v>
      </c>
      <c r="O294" s="13">
        <f t="shared" si="3"/>
        <v>174.49379999999999</v>
      </c>
    </row>
    <row r="295" spans="2:15" x14ac:dyDescent="0.25">
      <c r="B295" s="10">
        <v>50.3</v>
      </c>
      <c r="C295" s="10">
        <v>0.74</v>
      </c>
      <c r="D295" s="10">
        <v>0.79069999999999996</v>
      </c>
      <c r="E295" s="10">
        <v>0.1012</v>
      </c>
      <c r="F295" s="10">
        <v>9.4399999999999998E-2</v>
      </c>
      <c r="G295" s="10">
        <v>0.23</v>
      </c>
      <c r="H295" s="10">
        <v>1.8080000000000001</v>
      </c>
      <c r="I295" s="10">
        <v>1.353</v>
      </c>
      <c r="K295" s="13">
        <f t="shared" si="4"/>
        <v>80.949801999999991</v>
      </c>
      <c r="L295" s="12">
        <f t="shared" si="0"/>
        <v>22.486056111111107</v>
      </c>
      <c r="M295" s="12">
        <f t="shared" si="1"/>
        <v>6.0184416599999997</v>
      </c>
      <c r="N295" s="13">
        <f t="shared" si="2"/>
        <v>204.27649670399998</v>
      </c>
      <c r="O295" s="13">
        <f t="shared" si="3"/>
        <v>171.51100000000002</v>
      </c>
    </row>
    <row r="296" spans="2:15" x14ac:dyDescent="0.25">
      <c r="B296" s="10">
        <v>53.2</v>
      </c>
      <c r="C296" s="10">
        <v>0.78</v>
      </c>
      <c r="D296" s="10">
        <v>0.81110000000000004</v>
      </c>
      <c r="E296" s="10">
        <v>9.3700000000000006E-2</v>
      </c>
      <c r="F296" s="10">
        <v>9.0200000000000002E-2</v>
      </c>
      <c r="G296" s="10">
        <v>0.219</v>
      </c>
      <c r="H296" s="10">
        <v>1.7270000000000001</v>
      </c>
      <c r="I296" s="10">
        <v>1.2529999999999999</v>
      </c>
      <c r="K296" s="13">
        <f t="shared" si="4"/>
        <v>85.616888000000003</v>
      </c>
      <c r="L296" s="12">
        <f t="shared" si="0"/>
        <v>23.782468888888889</v>
      </c>
      <c r="M296" s="12">
        <f t="shared" si="1"/>
        <v>5.5736196599999994</v>
      </c>
      <c r="N296" s="13">
        <f t="shared" si="2"/>
        <v>195.12472887600001</v>
      </c>
      <c r="O296" s="13">
        <f t="shared" si="3"/>
        <v>163.30830000000003</v>
      </c>
    </row>
    <row r="297" spans="2:15" x14ac:dyDescent="0.25">
      <c r="B297" s="10">
        <v>56.2</v>
      </c>
      <c r="C297" s="10">
        <v>0.82</v>
      </c>
      <c r="D297" s="10">
        <v>0.82850000000000001</v>
      </c>
      <c r="E297" s="10">
        <v>8.5900000000000004E-2</v>
      </c>
      <c r="F297" s="10">
        <v>8.5400000000000004E-2</v>
      </c>
      <c r="G297" s="10">
        <v>0.20799999999999999</v>
      </c>
      <c r="H297" s="10">
        <v>1.637</v>
      </c>
      <c r="I297" s="10">
        <v>1.149</v>
      </c>
      <c r="K297" s="13">
        <f t="shared" si="4"/>
        <v>90.444907999999998</v>
      </c>
      <c r="L297" s="12">
        <f t="shared" si="0"/>
        <v>25.123585555555554</v>
      </c>
      <c r="M297" s="12">
        <f t="shared" si="1"/>
        <v>5.11100478</v>
      </c>
      <c r="N297" s="13">
        <f t="shared" si="2"/>
        <v>184.95609795600001</v>
      </c>
      <c r="O297" s="13">
        <f t="shared" si="3"/>
        <v>155.10560000000001</v>
      </c>
    </row>
    <row r="298" spans="2:15" x14ac:dyDescent="0.25">
      <c r="B298" s="10">
        <v>59.2</v>
      </c>
      <c r="C298" s="10">
        <v>0.87</v>
      </c>
      <c r="D298" s="10">
        <v>0.84360000000000002</v>
      </c>
      <c r="E298" s="10">
        <v>7.7899999999999997E-2</v>
      </c>
      <c r="F298" s="10">
        <v>8.0199999999999994E-2</v>
      </c>
      <c r="G298" s="10">
        <v>0.19500000000000001</v>
      </c>
      <c r="H298" s="10">
        <v>1.536</v>
      </c>
      <c r="I298" s="10">
        <v>1.0429999999999999</v>
      </c>
      <c r="K298" s="13">
        <f t="shared" si="4"/>
        <v>95.272928000000007</v>
      </c>
      <c r="L298" s="12">
        <f t="shared" si="0"/>
        <v>26.464702222222222</v>
      </c>
      <c r="M298" s="12">
        <f t="shared" si="1"/>
        <v>4.6394934599999997</v>
      </c>
      <c r="N298" s="13">
        <f t="shared" si="2"/>
        <v>173.544634368</v>
      </c>
      <c r="O298" s="13">
        <f t="shared" si="3"/>
        <v>145.41149999999999</v>
      </c>
    </row>
    <row r="299" spans="2:15" x14ac:dyDescent="0.25">
      <c r="B299" s="10">
        <v>62.1</v>
      </c>
      <c r="C299" s="10">
        <v>0.91</v>
      </c>
      <c r="D299" s="10">
        <v>0.85589999999999999</v>
      </c>
      <c r="E299" s="10">
        <v>6.9900000000000004E-2</v>
      </c>
      <c r="F299" s="10">
        <v>7.4399999999999994E-2</v>
      </c>
      <c r="G299" s="10">
        <v>0.18099999999999999</v>
      </c>
      <c r="H299" s="10">
        <v>1.425</v>
      </c>
      <c r="I299" s="10">
        <v>0.93500000000000005</v>
      </c>
      <c r="K299" s="13">
        <f t="shared" si="4"/>
        <v>99.940014000000005</v>
      </c>
      <c r="L299" s="12">
        <f t="shared" si="0"/>
        <v>27.761115</v>
      </c>
      <c r="M299" s="12">
        <f t="shared" si="1"/>
        <v>4.1590857000000003</v>
      </c>
      <c r="N299" s="13">
        <f t="shared" si="2"/>
        <v>161.0033229</v>
      </c>
      <c r="O299" s="13">
        <f t="shared" si="3"/>
        <v>134.9717</v>
      </c>
    </row>
    <row r="300" spans="2:15" x14ac:dyDescent="0.25">
      <c r="B300" s="10">
        <v>65.099999999999994</v>
      </c>
      <c r="C300" s="10">
        <v>0.95</v>
      </c>
      <c r="D300" s="10">
        <v>0.86550000000000005</v>
      </c>
      <c r="E300" s="10">
        <v>6.1699999999999998E-2</v>
      </c>
      <c r="F300" s="10">
        <v>6.8000000000000005E-2</v>
      </c>
      <c r="G300" s="10">
        <v>0.16500000000000001</v>
      </c>
      <c r="H300" s="10">
        <v>1.3029999999999999</v>
      </c>
      <c r="I300" s="10">
        <v>0.82499999999999996</v>
      </c>
      <c r="K300" s="13">
        <f t="shared" si="4"/>
        <v>104.76803399999999</v>
      </c>
      <c r="L300" s="12">
        <f t="shared" si="0"/>
        <v>29.102231666666661</v>
      </c>
      <c r="M300" s="12">
        <f t="shared" si="1"/>
        <v>3.6697815</v>
      </c>
      <c r="N300" s="13">
        <f t="shared" si="2"/>
        <v>147.21917876399999</v>
      </c>
      <c r="O300" s="13">
        <f t="shared" si="3"/>
        <v>123.04050000000001</v>
      </c>
    </row>
    <row r="301" spans="2:15" x14ac:dyDescent="0.25">
      <c r="B301" s="10">
        <v>68</v>
      </c>
      <c r="C301" s="10">
        <v>1</v>
      </c>
      <c r="D301" s="10">
        <v>0.872</v>
      </c>
      <c r="E301" s="10">
        <v>5.33E-2</v>
      </c>
      <c r="F301" s="10">
        <v>6.0900000000000003E-2</v>
      </c>
      <c r="G301" s="10">
        <v>0.14799999999999999</v>
      </c>
      <c r="H301" s="10">
        <v>1.1679999999999999</v>
      </c>
      <c r="I301" s="10">
        <v>0.71199999999999997</v>
      </c>
      <c r="K301" s="13">
        <f t="shared" si="4"/>
        <v>109.43512</v>
      </c>
      <c r="L301" s="12">
        <f t="shared" si="0"/>
        <v>30.398644444444443</v>
      </c>
      <c r="M301" s="12">
        <f t="shared" si="1"/>
        <v>3.1671326399999997</v>
      </c>
      <c r="N301" s="13">
        <f t="shared" si="2"/>
        <v>131.96623238399999</v>
      </c>
      <c r="O301" s="13">
        <f t="shared" si="3"/>
        <v>110.36359999999999</v>
      </c>
    </row>
    <row r="302" spans="2:15" x14ac:dyDescent="0.25">
      <c r="B302" s="10">
        <v>71</v>
      </c>
      <c r="C302" s="10">
        <v>1.04</v>
      </c>
      <c r="D302" s="10">
        <v>0.87409999999999999</v>
      </c>
      <c r="E302" s="10">
        <v>4.4699999999999997E-2</v>
      </c>
      <c r="F302" s="10">
        <v>5.33E-2</v>
      </c>
      <c r="G302" s="10">
        <v>0.13</v>
      </c>
      <c r="H302" s="10">
        <v>1.0209999999999999</v>
      </c>
      <c r="I302" s="10">
        <v>0.59799999999999998</v>
      </c>
      <c r="K302" s="13">
        <f t="shared" si="4"/>
        <v>114.26313999999999</v>
      </c>
      <c r="L302" s="12">
        <f t="shared" si="0"/>
        <v>31.739761111111108</v>
      </c>
      <c r="M302" s="12">
        <f t="shared" si="1"/>
        <v>2.6600355599999999</v>
      </c>
      <c r="N302" s="13">
        <f t="shared" si="2"/>
        <v>115.35746854799999</v>
      </c>
      <c r="O302" s="13">
        <f t="shared" si="3"/>
        <v>96.941000000000017</v>
      </c>
    </row>
    <row r="303" spans="2:15" x14ac:dyDescent="0.25">
      <c r="B303" s="10">
        <v>73.900000000000006</v>
      </c>
      <c r="C303" s="10">
        <v>1.08</v>
      </c>
      <c r="D303" s="10">
        <v>0.86560000000000004</v>
      </c>
      <c r="E303" s="10">
        <v>3.61E-2</v>
      </c>
      <c r="F303" s="10">
        <v>4.5199999999999997E-2</v>
      </c>
      <c r="G303" s="10">
        <v>0.11</v>
      </c>
      <c r="H303" s="10">
        <v>0.86599999999999999</v>
      </c>
      <c r="I303" s="10">
        <v>0.48299999999999998</v>
      </c>
      <c r="K303" s="13">
        <f t="shared" si="4"/>
        <v>118.930226</v>
      </c>
      <c r="L303" s="12">
        <f t="shared" si="0"/>
        <v>33.036173888888889</v>
      </c>
      <c r="M303" s="12">
        <f t="shared" si="1"/>
        <v>2.14849026</v>
      </c>
      <c r="N303" s="13">
        <f t="shared" si="2"/>
        <v>97.844826408000003</v>
      </c>
      <c r="O303" s="13">
        <f t="shared" si="3"/>
        <v>82.027000000000001</v>
      </c>
    </row>
    <row r="304" spans="2:15" x14ac:dyDescent="0.25">
      <c r="B304" s="10">
        <v>76.900000000000006</v>
      </c>
      <c r="C304" s="10">
        <v>1.1299999999999999</v>
      </c>
      <c r="D304" s="10">
        <v>0.83699999999999997</v>
      </c>
      <c r="E304" s="10">
        <v>2.7300000000000001E-2</v>
      </c>
      <c r="F304" s="10">
        <v>3.6799999999999999E-2</v>
      </c>
      <c r="G304" s="10">
        <v>8.8999999999999996E-2</v>
      </c>
      <c r="H304" s="10">
        <v>0.70499999999999996</v>
      </c>
      <c r="I304" s="10">
        <v>0.36499999999999999</v>
      </c>
      <c r="K304" s="13">
        <f t="shared" si="4"/>
        <v>123.75824600000001</v>
      </c>
      <c r="L304" s="12">
        <f t="shared" si="0"/>
        <v>34.377290555555561</v>
      </c>
      <c r="M304" s="12">
        <f t="shared" si="1"/>
        <v>1.6236002999999999</v>
      </c>
      <c r="N304" s="13">
        <f t="shared" si="2"/>
        <v>79.654275539999986</v>
      </c>
      <c r="O304" s="13">
        <f t="shared" si="3"/>
        <v>66.3673</v>
      </c>
    </row>
    <row r="305" spans="1:15" x14ac:dyDescent="0.25">
      <c r="B305" s="10">
        <v>79.900000000000006</v>
      </c>
      <c r="C305" s="10">
        <v>1.17</v>
      </c>
      <c r="D305" s="10">
        <v>0.7621</v>
      </c>
      <c r="E305" s="10">
        <v>1.84E-2</v>
      </c>
      <c r="F305" s="10">
        <v>2.8199999999999999E-2</v>
      </c>
      <c r="G305" s="10">
        <v>6.9000000000000006E-2</v>
      </c>
      <c r="H305" s="10">
        <v>0.54100000000000004</v>
      </c>
      <c r="I305" s="10">
        <v>0.246</v>
      </c>
      <c r="K305" s="13">
        <f t="shared" si="4"/>
        <v>128.58626599999999</v>
      </c>
      <c r="L305" s="12">
        <f t="shared" si="0"/>
        <v>35.718407222222218</v>
      </c>
      <c r="M305" s="12">
        <f t="shared" si="1"/>
        <v>1.09426212</v>
      </c>
      <c r="N305" s="13">
        <f t="shared" si="2"/>
        <v>61.124770308000002</v>
      </c>
      <c r="O305" s="13">
        <f t="shared" si="3"/>
        <v>51.453300000000006</v>
      </c>
    </row>
    <row r="306" spans="1:15" x14ac:dyDescent="0.25">
      <c r="B306" s="10">
        <v>82.8</v>
      </c>
      <c r="C306" s="10">
        <v>1.21</v>
      </c>
      <c r="D306" s="10">
        <v>0.57250000000000001</v>
      </c>
      <c r="E306" s="10">
        <v>9.2999999999999992E-3</v>
      </c>
      <c r="F306" s="10">
        <v>1.9699999999999999E-2</v>
      </c>
      <c r="G306" s="10">
        <v>4.8000000000000001E-2</v>
      </c>
      <c r="H306" s="10">
        <v>0.378</v>
      </c>
      <c r="I306" s="10">
        <v>0.124</v>
      </c>
      <c r="K306" s="13">
        <f t="shared" si="4"/>
        <v>133.25335200000001</v>
      </c>
      <c r="L306" s="12">
        <f t="shared" si="0"/>
        <v>37.01482</v>
      </c>
      <c r="M306" s="12">
        <f t="shared" si="1"/>
        <v>0.55157928000000001</v>
      </c>
      <c r="N306" s="13">
        <f t="shared" si="2"/>
        <v>42.708249864000003</v>
      </c>
      <c r="O306" s="13">
        <f t="shared" si="3"/>
        <v>35.793600000000005</v>
      </c>
    </row>
    <row r="307" spans="1:15" x14ac:dyDescent="0.25">
      <c r="B307" s="10">
        <v>85.8</v>
      </c>
      <c r="C307" s="10">
        <v>1.26</v>
      </c>
      <c r="D307" s="10">
        <v>2.0000000000000001E-4</v>
      </c>
      <c r="E307" s="10">
        <v>0</v>
      </c>
      <c r="F307" s="10">
        <v>1.14E-2</v>
      </c>
      <c r="G307" s="10">
        <v>2.8000000000000001E-2</v>
      </c>
      <c r="H307" s="10">
        <v>0.218</v>
      </c>
      <c r="I307" s="10">
        <v>0</v>
      </c>
      <c r="K307" s="13">
        <f t="shared" si="4"/>
        <v>138.08137199999999</v>
      </c>
      <c r="L307" s="12">
        <f t="shared" si="0"/>
        <v>38.355936666666665</v>
      </c>
      <c r="M307" s="12">
        <f t="shared" si="1"/>
        <v>0</v>
      </c>
      <c r="N307" s="13">
        <f t="shared" si="2"/>
        <v>24.630683783999999</v>
      </c>
      <c r="O307" s="13">
        <f t="shared" si="3"/>
        <v>20.8796</v>
      </c>
    </row>
    <row r="308" spans="1:15" x14ac:dyDescent="0.25">
      <c r="A308" s="10" t="s">
        <v>152</v>
      </c>
    </row>
    <row r="309" spans="1:15" x14ac:dyDescent="0.25">
      <c r="A309" s="10" t="s">
        <v>152</v>
      </c>
    </row>
    <row r="310" spans="1:15" x14ac:dyDescent="0.25">
      <c r="A310" s="10" t="s">
        <v>152</v>
      </c>
    </row>
    <row r="311" spans="1:15" x14ac:dyDescent="0.25">
      <c r="A311" s="10" t="s">
        <v>169</v>
      </c>
    </row>
    <row r="312" spans="1:15" x14ac:dyDescent="0.25">
      <c r="A312" s="10" t="s">
        <v>152</v>
      </c>
    </row>
    <row r="313" spans="1:15" x14ac:dyDescent="0.25">
      <c r="A313" s="10" t="s">
        <v>161</v>
      </c>
    </row>
    <row r="314" spans="1:15" x14ac:dyDescent="0.25">
      <c r="A314" s="10" t="s">
        <v>162</v>
      </c>
    </row>
    <row r="315" spans="1:15" x14ac:dyDescent="0.25">
      <c r="A315" s="10" t="s">
        <v>383</v>
      </c>
    </row>
    <row r="316" spans="1:15" x14ac:dyDescent="0.25">
      <c r="A316" s="10" t="s">
        <v>384</v>
      </c>
    </row>
    <row r="317" spans="1:15" x14ac:dyDescent="0.25">
      <c r="A317" s="10" t="s">
        <v>385</v>
      </c>
    </row>
    <row r="318" spans="1:15" x14ac:dyDescent="0.25">
      <c r="A318" s="10" t="s">
        <v>386</v>
      </c>
    </row>
    <row r="319" spans="1:15" x14ac:dyDescent="0.25">
      <c r="A319" s="10" t="s">
        <v>387</v>
      </c>
    </row>
    <row r="320" spans="1:15" x14ac:dyDescent="0.25">
      <c r="A320" s="10" t="s">
        <v>388</v>
      </c>
    </row>
    <row r="321" spans="1:1" x14ac:dyDescent="0.25">
      <c r="A321" s="10" t="s">
        <v>389</v>
      </c>
    </row>
    <row r="322" spans="1:1" x14ac:dyDescent="0.25">
      <c r="A322" s="10" t="s">
        <v>390</v>
      </c>
    </row>
    <row r="323" spans="1:1" x14ac:dyDescent="0.25">
      <c r="A323" s="10" t="s">
        <v>391</v>
      </c>
    </row>
    <row r="324" spans="1:1" x14ac:dyDescent="0.25">
      <c r="A324" s="10" t="s">
        <v>392</v>
      </c>
    </row>
    <row r="325" spans="1:1" x14ac:dyDescent="0.25">
      <c r="A325" s="10" t="s">
        <v>393</v>
      </c>
    </row>
    <row r="326" spans="1:1" x14ac:dyDescent="0.25">
      <c r="A326" s="10" t="s">
        <v>394</v>
      </c>
    </row>
    <row r="327" spans="1:1" x14ac:dyDescent="0.25">
      <c r="A327" s="10" t="s">
        <v>395</v>
      </c>
    </row>
    <row r="328" spans="1:1" x14ac:dyDescent="0.25">
      <c r="A328" s="10" t="s">
        <v>396</v>
      </c>
    </row>
    <row r="329" spans="1:1" x14ac:dyDescent="0.25">
      <c r="A329" s="10" t="s">
        <v>397</v>
      </c>
    </row>
    <row r="330" spans="1:1" x14ac:dyDescent="0.25">
      <c r="A330" s="10" t="s">
        <v>398</v>
      </c>
    </row>
    <row r="331" spans="1:1" x14ac:dyDescent="0.25">
      <c r="A331" s="10" t="s">
        <v>399</v>
      </c>
    </row>
    <row r="332" spans="1:1" x14ac:dyDescent="0.25">
      <c r="A332" s="10" t="s">
        <v>400</v>
      </c>
    </row>
    <row r="333" spans="1:1" x14ac:dyDescent="0.25">
      <c r="A333" s="10" t="s">
        <v>401</v>
      </c>
    </row>
    <row r="334" spans="1:1" x14ac:dyDescent="0.25">
      <c r="A334" s="10" t="s">
        <v>402</v>
      </c>
    </row>
    <row r="335" spans="1:1" x14ac:dyDescent="0.25">
      <c r="A335" s="10" t="s">
        <v>403</v>
      </c>
    </row>
    <row r="336" spans="1:1" x14ac:dyDescent="0.25">
      <c r="A336" s="10" t="s">
        <v>404</v>
      </c>
    </row>
    <row r="337" spans="1:1" x14ac:dyDescent="0.25">
      <c r="A337" s="10" t="s">
        <v>405</v>
      </c>
    </row>
    <row r="338" spans="1:1" x14ac:dyDescent="0.25">
      <c r="A338" s="10" t="s">
        <v>406</v>
      </c>
    </row>
    <row r="339" spans="1:1" x14ac:dyDescent="0.25">
      <c r="A339" s="10" t="s">
        <v>407</v>
      </c>
    </row>
    <row r="340" spans="1:1" x14ac:dyDescent="0.25">
      <c r="A340" s="10" t="s">
        <v>408</v>
      </c>
    </row>
    <row r="341" spans="1:1" x14ac:dyDescent="0.25">
      <c r="A341" s="10" t="s">
        <v>409</v>
      </c>
    </row>
    <row r="342" spans="1:1" x14ac:dyDescent="0.25">
      <c r="A342" s="10" t="s">
        <v>410</v>
      </c>
    </row>
    <row r="343" spans="1:1" x14ac:dyDescent="0.25">
      <c r="A343" s="10" t="s">
        <v>411</v>
      </c>
    </row>
    <row r="344" spans="1:1" x14ac:dyDescent="0.25">
      <c r="A344" s="10" t="s">
        <v>412</v>
      </c>
    </row>
    <row r="345" spans="1:1" x14ac:dyDescent="0.25">
      <c r="A345" s="10" t="s">
        <v>152</v>
      </c>
    </row>
    <row r="346" spans="1:1" x14ac:dyDescent="0.25">
      <c r="A346" s="10" t="s">
        <v>152</v>
      </c>
    </row>
    <row r="347" spans="1:1" x14ac:dyDescent="0.25">
      <c r="A347" s="10" t="s">
        <v>152</v>
      </c>
    </row>
    <row r="348" spans="1:1" x14ac:dyDescent="0.25">
      <c r="A348" s="10" t="s">
        <v>170</v>
      </c>
    </row>
    <row r="349" spans="1:1" x14ac:dyDescent="0.25">
      <c r="A349" s="10" t="s">
        <v>152</v>
      </c>
    </row>
    <row r="350" spans="1:1" x14ac:dyDescent="0.25">
      <c r="A350" s="10" t="s">
        <v>161</v>
      </c>
    </row>
    <row r="351" spans="1:1" x14ac:dyDescent="0.25">
      <c r="A351" s="10" t="s">
        <v>162</v>
      </c>
    </row>
    <row r="352" spans="1:1" x14ac:dyDescent="0.25">
      <c r="A352" s="10" t="s">
        <v>413</v>
      </c>
    </row>
    <row r="353" spans="1:1" x14ac:dyDescent="0.25">
      <c r="A353" s="10" t="s">
        <v>414</v>
      </c>
    </row>
    <row r="354" spans="1:1" x14ac:dyDescent="0.25">
      <c r="A354" s="10" t="s">
        <v>415</v>
      </c>
    </row>
    <row r="355" spans="1:1" x14ac:dyDescent="0.25">
      <c r="A355" s="10" t="s">
        <v>416</v>
      </c>
    </row>
    <row r="356" spans="1:1" x14ac:dyDescent="0.25">
      <c r="A356" s="10" t="s">
        <v>417</v>
      </c>
    </row>
    <row r="357" spans="1:1" x14ac:dyDescent="0.25">
      <c r="A357" s="10" t="s">
        <v>418</v>
      </c>
    </row>
    <row r="358" spans="1:1" x14ac:dyDescent="0.25">
      <c r="A358" s="10" t="s">
        <v>419</v>
      </c>
    </row>
    <row r="359" spans="1:1" x14ac:dyDescent="0.25">
      <c r="A359" s="10" t="s">
        <v>420</v>
      </c>
    </row>
    <row r="360" spans="1:1" x14ac:dyDescent="0.25">
      <c r="A360" s="10" t="s">
        <v>421</v>
      </c>
    </row>
    <row r="361" spans="1:1" x14ac:dyDescent="0.25">
      <c r="A361" s="10" t="s">
        <v>422</v>
      </c>
    </row>
    <row r="362" spans="1:1" x14ac:dyDescent="0.25">
      <c r="A362" s="10" t="s">
        <v>423</v>
      </c>
    </row>
    <row r="363" spans="1:1" x14ac:dyDescent="0.25">
      <c r="A363" s="10" t="s">
        <v>424</v>
      </c>
    </row>
    <row r="364" spans="1:1" x14ac:dyDescent="0.25">
      <c r="A364" s="10" t="s">
        <v>425</v>
      </c>
    </row>
    <row r="365" spans="1:1" x14ac:dyDescent="0.25">
      <c r="A365" s="10" t="s">
        <v>426</v>
      </c>
    </row>
    <row r="366" spans="1:1" x14ac:dyDescent="0.25">
      <c r="A366" s="10" t="s">
        <v>427</v>
      </c>
    </row>
    <row r="367" spans="1:1" x14ac:dyDescent="0.25">
      <c r="A367" s="10" t="s">
        <v>428</v>
      </c>
    </row>
    <row r="368" spans="1:1" x14ac:dyDescent="0.25">
      <c r="A368" s="10" t="s">
        <v>429</v>
      </c>
    </row>
    <row r="369" spans="1:1" x14ac:dyDescent="0.25">
      <c r="A369" s="10" t="s">
        <v>430</v>
      </c>
    </row>
    <row r="370" spans="1:1" x14ac:dyDescent="0.25">
      <c r="A370" s="10" t="s">
        <v>431</v>
      </c>
    </row>
    <row r="371" spans="1:1" x14ac:dyDescent="0.25">
      <c r="A371" s="10" t="s">
        <v>432</v>
      </c>
    </row>
    <row r="372" spans="1:1" x14ac:dyDescent="0.25">
      <c r="A372" s="10" t="s">
        <v>433</v>
      </c>
    </row>
    <row r="373" spans="1:1" x14ac:dyDescent="0.25">
      <c r="A373" s="10" t="s">
        <v>434</v>
      </c>
    </row>
    <row r="374" spans="1:1" x14ac:dyDescent="0.25">
      <c r="A374" s="10" t="s">
        <v>435</v>
      </c>
    </row>
    <row r="375" spans="1:1" x14ac:dyDescent="0.25">
      <c r="A375" s="10" t="s">
        <v>436</v>
      </c>
    </row>
    <row r="376" spans="1:1" x14ac:dyDescent="0.25">
      <c r="A376" s="10" t="s">
        <v>437</v>
      </c>
    </row>
    <row r="377" spans="1:1" x14ac:dyDescent="0.25">
      <c r="A377" s="10" t="s">
        <v>438</v>
      </c>
    </row>
    <row r="378" spans="1:1" x14ac:dyDescent="0.25">
      <c r="A378" s="10" t="s">
        <v>439</v>
      </c>
    </row>
    <row r="379" spans="1:1" x14ac:dyDescent="0.25">
      <c r="A379" s="10" t="s">
        <v>440</v>
      </c>
    </row>
    <row r="380" spans="1:1" x14ac:dyDescent="0.25">
      <c r="A380" s="10" t="s">
        <v>441</v>
      </c>
    </row>
    <row r="381" spans="1:1" x14ac:dyDescent="0.25">
      <c r="A381" s="10" t="s">
        <v>442</v>
      </c>
    </row>
    <row r="382" spans="1:1" x14ac:dyDescent="0.25">
      <c r="A382" s="10" t="s">
        <v>152</v>
      </c>
    </row>
    <row r="383" spans="1:1" x14ac:dyDescent="0.25">
      <c r="A383" s="10" t="s">
        <v>152</v>
      </c>
    </row>
    <row r="384" spans="1:1" x14ac:dyDescent="0.25">
      <c r="A384" s="10" t="s">
        <v>152</v>
      </c>
    </row>
    <row r="385" spans="1:1" x14ac:dyDescent="0.25">
      <c r="A385" s="10" t="s">
        <v>443</v>
      </c>
    </row>
    <row r="386" spans="1:1" x14ac:dyDescent="0.25">
      <c r="A386" s="10" t="s">
        <v>152</v>
      </c>
    </row>
    <row r="387" spans="1:1" x14ac:dyDescent="0.25">
      <c r="A387" s="10" t="s">
        <v>161</v>
      </c>
    </row>
    <row r="388" spans="1:1" x14ac:dyDescent="0.25">
      <c r="A388" s="10" t="s">
        <v>162</v>
      </c>
    </row>
    <row r="389" spans="1:1" x14ac:dyDescent="0.25">
      <c r="A389" s="10" t="s">
        <v>444</v>
      </c>
    </row>
    <row r="390" spans="1:1" x14ac:dyDescent="0.25">
      <c r="A390" s="10" t="s">
        <v>445</v>
      </c>
    </row>
    <row r="391" spans="1:1" x14ac:dyDescent="0.25">
      <c r="A391" s="10" t="s">
        <v>446</v>
      </c>
    </row>
    <row r="392" spans="1:1" x14ac:dyDescent="0.25">
      <c r="A392" s="10" t="s">
        <v>447</v>
      </c>
    </row>
    <row r="393" spans="1:1" x14ac:dyDescent="0.25">
      <c r="A393" s="10" t="s">
        <v>448</v>
      </c>
    </row>
    <row r="394" spans="1:1" x14ac:dyDescent="0.25">
      <c r="A394" s="10" t="s">
        <v>449</v>
      </c>
    </row>
    <row r="395" spans="1:1" x14ac:dyDescent="0.25">
      <c r="A395" s="10" t="s">
        <v>450</v>
      </c>
    </row>
    <row r="396" spans="1:1" x14ac:dyDescent="0.25">
      <c r="A396" s="10" t="s">
        <v>451</v>
      </c>
    </row>
    <row r="397" spans="1:1" x14ac:dyDescent="0.25">
      <c r="A397" s="10" t="s">
        <v>452</v>
      </c>
    </row>
    <row r="398" spans="1:1" x14ac:dyDescent="0.25">
      <c r="A398" s="10" t="s">
        <v>453</v>
      </c>
    </row>
    <row r="399" spans="1:1" x14ac:dyDescent="0.25">
      <c r="A399" s="10" t="s">
        <v>454</v>
      </c>
    </row>
    <row r="400" spans="1:1" x14ac:dyDescent="0.25">
      <c r="A400" s="10" t="s">
        <v>455</v>
      </c>
    </row>
    <row r="401" spans="1:1" x14ac:dyDescent="0.25">
      <c r="A401" s="10" t="s">
        <v>456</v>
      </c>
    </row>
    <row r="402" spans="1:1" x14ac:dyDescent="0.25">
      <c r="A402" s="10" t="s">
        <v>457</v>
      </c>
    </row>
    <row r="403" spans="1:1" x14ac:dyDescent="0.25">
      <c r="A403" s="10" t="s">
        <v>458</v>
      </c>
    </row>
    <row r="404" spans="1:1" x14ac:dyDescent="0.25">
      <c r="A404" s="10" t="s">
        <v>459</v>
      </c>
    </row>
    <row r="405" spans="1:1" x14ac:dyDescent="0.25">
      <c r="A405" s="10" t="s">
        <v>460</v>
      </c>
    </row>
    <row r="406" spans="1:1" x14ac:dyDescent="0.25">
      <c r="A406" s="10" t="s">
        <v>461</v>
      </c>
    </row>
    <row r="407" spans="1:1" x14ac:dyDescent="0.25">
      <c r="A407" s="10" t="s">
        <v>462</v>
      </c>
    </row>
    <row r="408" spans="1:1" x14ac:dyDescent="0.25">
      <c r="A408" s="10" t="s">
        <v>463</v>
      </c>
    </row>
    <row r="409" spans="1:1" x14ac:dyDescent="0.25">
      <c r="A409" s="10" t="s">
        <v>464</v>
      </c>
    </row>
    <row r="410" spans="1:1" x14ac:dyDescent="0.25">
      <c r="A410" s="10" t="s">
        <v>465</v>
      </c>
    </row>
    <row r="411" spans="1:1" x14ac:dyDescent="0.25">
      <c r="A411" s="10" t="s">
        <v>466</v>
      </c>
    </row>
    <row r="412" spans="1:1" x14ac:dyDescent="0.25">
      <c r="A412" s="10" t="s">
        <v>467</v>
      </c>
    </row>
    <row r="413" spans="1:1" x14ac:dyDescent="0.25">
      <c r="A413" s="10" t="s">
        <v>468</v>
      </c>
    </row>
    <row r="414" spans="1:1" x14ac:dyDescent="0.25">
      <c r="A414" s="10" t="s">
        <v>469</v>
      </c>
    </row>
    <row r="415" spans="1:1" x14ac:dyDescent="0.25">
      <c r="A415" s="10" t="s">
        <v>470</v>
      </c>
    </row>
    <row r="416" spans="1:1" x14ac:dyDescent="0.25">
      <c r="A416" s="10" t="s">
        <v>471</v>
      </c>
    </row>
    <row r="417" spans="1:1" x14ac:dyDescent="0.25">
      <c r="A417" s="10" t="s">
        <v>472</v>
      </c>
    </row>
    <row r="418" spans="1:1" x14ac:dyDescent="0.25">
      <c r="A418" s="10" t="s">
        <v>473</v>
      </c>
    </row>
    <row r="419" spans="1:1" x14ac:dyDescent="0.25">
      <c r="A419" s="10" t="s">
        <v>152</v>
      </c>
    </row>
    <row r="420" spans="1:1" x14ac:dyDescent="0.25">
      <c r="A420" s="10" t="s">
        <v>152</v>
      </c>
    </row>
    <row r="421" spans="1:1" x14ac:dyDescent="0.25">
      <c r="A421" s="10" t="s">
        <v>152</v>
      </c>
    </row>
    <row r="422" spans="1:1" x14ac:dyDescent="0.25">
      <c r="A422" s="10" t="s">
        <v>474</v>
      </c>
    </row>
    <row r="423" spans="1:1" x14ac:dyDescent="0.25">
      <c r="A423" s="10" t="s">
        <v>152</v>
      </c>
    </row>
    <row r="424" spans="1:1" x14ac:dyDescent="0.25">
      <c r="A424" s="10" t="s">
        <v>161</v>
      </c>
    </row>
    <row r="425" spans="1:1" x14ac:dyDescent="0.25">
      <c r="A425" s="10" t="s">
        <v>162</v>
      </c>
    </row>
    <row r="426" spans="1:1" x14ac:dyDescent="0.25">
      <c r="A426" s="10" t="s">
        <v>475</v>
      </c>
    </row>
    <row r="427" spans="1:1" x14ac:dyDescent="0.25">
      <c r="A427" s="10" t="s">
        <v>476</v>
      </c>
    </row>
    <row r="428" spans="1:1" x14ac:dyDescent="0.25">
      <c r="A428" s="10" t="s">
        <v>477</v>
      </c>
    </row>
    <row r="429" spans="1:1" x14ac:dyDescent="0.25">
      <c r="A429" s="10" t="s">
        <v>478</v>
      </c>
    </row>
    <row r="430" spans="1:1" x14ac:dyDescent="0.25">
      <c r="A430" s="10" t="s">
        <v>479</v>
      </c>
    </row>
    <row r="431" spans="1:1" x14ac:dyDescent="0.25">
      <c r="A431" s="10" t="s">
        <v>480</v>
      </c>
    </row>
    <row r="432" spans="1:1" x14ac:dyDescent="0.25">
      <c r="A432" s="10" t="s">
        <v>481</v>
      </c>
    </row>
    <row r="433" spans="1:1" x14ac:dyDescent="0.25">
      <c r="A433" s="10" t="s">
        <v>482</v>
      </c>
    </row>
    <row r="434" spans="1:1" x14ac:dyDescent="0.25">
      <c r="A434" s="10" t="s">
        <v>483</v>
      </c>
    </row>
    <row r="435" spans="1:1" x14ac:dyDescent="0.25">
      <c r="A435" s="10" t="s">
        <v>484</v>
      </c>
    </row>
    <row r="436" spans="1:1" x14ac:dyDescent="0.25">
      <c r="A436" s="10" t="s">
        <v>485</v>
      </c>
    </row>
    <row r="437" spans="1:1" x14ac:dyDescent="0.25">
      <c r="A437" s="10" t="s">
        <v>486</v>
      </c>
    </row>
    <row r="438" spans="1:1" x14ac:dyDescent="0.25">
      <c r="A438" s="10" t="s">
        <v>487</v>
      </c>
    </row>
    <row r="439" spans="1:1" x14ac:dyDescent="0.25">
      <c r="A439" s="10" t="s">
        <v>488</v>
      </c>
    </row>
    <row r="440" spans="1:1" x14ac:dyDescent="0.25">
      <c r="A440" s="10" t="s">
        <v>489</v>
      </c>
    </row>
    <row r="441" spans="1:1" x14ac:dyDescent="0.25">
      <c r="A441" s="10" t="s">
        <v>490</v>
      </c>
    </row>
    <row r="442" spans="1:1" x14ac:dyDescent="0.25">
      <c r="A442" s="10" t="s">
        <v>491</v>
      </c>
    </row>
    <row r="443" spans="1:1" x14ac:dyDescent="0.25">
      <c r="A443" s="10" t="s">
        <v>492</v>
      </c>
    </row>
    <row r="444" spans="1:1" x14ac:dyDescent="0.25">
      <c r="A444" s="10" t="s">
        <v>493</v>
      </c>
    </row>
    <row r="445" spans="1:1" x14ac:dyDescent="0.25">
      <c r="A445" s="10" t="s">
        <v>494</v>
      </c>
    </row>
    <row r="446" spans="1:1" x14ac:dyDescent="0.25">
      <c r="A446" s="10" t="s">
        <v>495</v>
      </c>
    </row>
    <row r="447" spans="1:1" x14ac:dyDescent="0.25">
      <c r="A447" s="10" t="s">
        <v>496</v>
      </c>
    </row>
    <row r="448" spans="1:1" x14ac:dyDescent="0.25">
      <c r="A448" s="10" t="s">
        <v>497</v>
      </c>
    </row>
    <row r="449" spans="1:1" x14ac:dyDescent="0.25">
      <c r="A449" s="10" t="s">
        <v>498</v>
      </c>
    </row>
    <row r="450" spans="1:1" x14ac:dyDescent="0.25">
      <c r="A450" s="10" t="s">
        <v>499</v>
      </c>
    </row>
    <row r="451" spans="1:1" x14ac:dyDescent="0.25">
      <c r="A451" s="10" t="s">
        <v>500</v>
      </c>
    </row>
    <row r="452" spans="1:1" x14ac:dyDescent="0.25">
      <c r="A452" s="10" t="s">
        <v>501</v>
      </c>
    </row>
    <row r="453" spans="1:1" x14ac:dyDescent="0.25">
      <c r="A453" s="10" t="s">
        <v>502</v>
      </c>
    </row>
    <row r="454" spans="1:1" x14ac:dyDescent="0.25">
      <c r="A454" s="10" t="s">
        <v>503</v>
      </c>
    </row>
    <row r="455" spans="1:1" x14ac:dyDescent="0.25">
      <c r="A455" s="10" t="s">
        <v>504</v>
      </c>
    </row>
    <row r="456" spans="1:1" x14ac:dyDescent="0.25">
      <c r="A456" s="10" t="s">
        <v>152</v>
      </c>
    </row>
    <row r="457" spans="1:1" x14ac:dyDescent="0.25">
      <c r="A457" s="10" t="s">
        <v>152</v>
      </c>
    </row>
    <row r="458" spans="1:1" x14ac:dyDescent="0.25">
      <c r="A458" s="10" t="s">
        <v>152</v>
      </c>
    </row>
    <row r="459" spans="1:1" x14ac:dyDescent="0.25">
      <c r="A459" s="10" t="s">
        <v>505</v>
      </c>
    </row>
    <row r="460" spans="1:1" x14ac:dyDescent="0.25">
      <c r="A460" s="10" t="s">
        <v>152</v>
      </c>
    </row>
    <row r="461" spans="1:1" x14ac:dyDescent="0.25">
      <c r="A461" s="10" t="s">
        <v>161</v>
      </c>
    </row>
    <row r="462" spans="1:1" x14ac:dyDescent="0.25">
      <c r="A462" s="10" t="s">
        <v>162</v>
      </c>
    </row>
    <row r="463" spans="1:1" x14ac:dyDescent="0.25">
      <c r="A463" s="10" t="s">
        <v>506</v>
      </c>
    </row>
    <row r="464" spans="1:1" x14ac:dyDescent="0.25">
      <c r="A464" s="10" t="s">
        <v>507</v>
      </c>
    </row>
    <row r="465" spans="1:1" x14ac:dyDescent="0.25">
      <c r="A465" s="10" t="s">
        <v>508</v>
      </c>
    </row>
    <row r="466" spans="1:1" x14ac:dyDescent="0.25">
      <c r="A466" s="10" t="s">
        <v>509</v>
      </c>
    </row>
    <row r="467" spans="1:1" x14ac:dyDescent="0.25">
      <c r="A467" s="10" t="s">
        <v>510</v>
      </c>
    </row>
    <row r="468" spans="1:1" x14ac:dyDescent="0.25">
      <c r="A468" s="10" t="s">
        <v>511</v>
      </c>
    </row>
    <row r="469" spans="1:1" x14ac:dyDescent="0.25">
      <c r="A469" s="10" t="s">
        <v>512</v>
      </c>
    </row>
    <row r="470" spans="1:1" x14ac:dyDescent="0.25">
      <c r="A470" s="10" t="s">
        <v>513</v>
      </c>
    </row>
    <row r="471" spans="1:1" x14ac:dyDescent="0.25">
      <c r="A471" s="10" t="s">
        <v>514</v>
      </c>
    </row>
    <row r="472" spans="1:1" x14ac:dyDescent="0.25">
      <c r="A472" s="10" t="s">
        <v>515</v>
      </c>
    </row>
    <row r="473" spans="1:1" x14ac:dyDescent="0.25">
      <c r="A473" s="10" t="s">
        <v>516</v>
      </c>
    </row>
    <row r="474" spans="1:1" x14ac:dyDescent="0.25">
      <c r="A474" s="10" t="s">
        <v>517</v>
      </c>
    </row>
    <row r="475" spans="1:1" x14ac:dyDescent="0.25">
      <c r="A475" s="10" t="s">
        <v>518</v>
      </c>
    </row>
    <row r="476" spans="1:1" x14ac:dyDescent="0.25">
      <c r="A476" s="10" t="s">
        <v>519</v>
      </c>
    </row>
    <row r="477" spans="1:1" x14ac:dyDescent="0.25">
      <c r="A477" s="10" t="s">
        <v>520</v>
      </c>
    </row>
    <row r="478" spans="1:1" x14ac:dyDescent="0.25">
      <c r="A478" s="10" t="s">
        <v>521</v>
      </c>
    </row>
    <row r="479" spans="1:1" x14ac:dyDescent="0.25">
      <c r="A479" s="10" t="s">
        <v>522</v>
      </c>
    </row>
    <row r="480" spans="1:1" x14ac:dyDescent="0.25">
      <c r="A480" s="10" t="s">
        <v>523</v>
      </c>
    </row>
    <row r="481" spans="1:1" x14ac:dyDescent="0.25">
      <c r="A481" s="10" t="s">
        <v>524</v>
      </c>
    </row>
    <row r="482" spans="1:1" x14ac:dyDescent="0.25">
      <c r="A482" s="10" t="s">
        <v>525</v>
      </c>
    </row>
    <row r="483" spans="1:1" x14ac:dyDescent="0.25">
      <c r="A483" s="10" t="s">
        <v>526</v>
      </c>
    </row>
    <row r="484" spans="1:1" x14ac:dyDescent="0.25">
      <c r="A484" s="10" t="s">
        <v>527</v>
      </c>
    </row>
    <row r="485" spans="1:1" x14ac:dyDescent="0.25">
      <c r="A485" s="10" t="s">
        <v>528</v>
      </c>
    </row>
    <row r="486" spans="1:1" x14ac:dyDescent="0.25">
      <c r="A486" s="10" t="s">
        <v>529</v>
      </c>
    </row>
    <row r="487" spans="1:1" x14ac:dyDescent="0.25">
      <c r="A487" s="10" t="s">
        <v>530</v>
      </c>
    </row>
    <row r="488" spans="1:1" x14ac:dyDescent="0.25">
      <c r="A488" s="10" t="s">
        <v>531</v>
      </c>
    </row>
    <row r="489" spans="1:1" x14ac:dyDescent="0.25">
      <c r="A489" s="10" t="s">
        <v>532</v>
      </c>
    </row>
    <row r="490" spans="1:1" x14ac:dyDescent="0.25">
      <c r="A490" s="10" t="s">
        <v>533</v>
      </c>
    </row>
    <row r="491" spans="1:1" x14ac:dyDescent="0.25">
      <c r="A491" s="10" t="s">
        <v>534</v>
      </c>
    </row>
    <row r="492" spans="1:1" x14ac:dyDescent="0.25">
      <c r="A492" s="10" t="s">
        <v>535</v>
      </c>
    </row>
    <row r="493" spans="1:1" x14ac:dyDescent="0.25">
      <c r="A493" s="10" t="s">
        <v>152</v>
      </c>
    </row>
    <row r="494" spans="1:1" x14ac:dyDescent="0.25">
      <c r="A494" s="10" t="s">
        <v>152</v>
      </c>
    </row>
    <row r="495" spans="1:1" x14ac:dyDescent="0.25">
      <c r="A495" s="10" t="s">
        <v>152</v>
      </c>
    </row>
    <row r="496" spans="1:1" x14ac:dyDescent="0.25">
      <c r="A496" s="10" t="s">
        <v>536</v>
      </c>
    </row>
    <row r="497" spans="1:1" x14ac:dyDescent="0.25">
      <c r="A497" s="10" t="s">
        <v>152</v>
      </c>
    </row>
    <row r="498" spans="1:1" x14ac:dyDescent="0.25">
      <c r="A498" s="10" t="s">
        <v>161</v>
      </c>
    </row>
    <row r="499" spans="1:1" x14ac:dyDescent="0.25">
      <c r="A499" s="10" t="s">
        <v>162</v>
      </c>
    </row>
    <row r="500" spans="1:1" x14ac:dyDescent="0.25">
      <c r="A500" s="10" t="s">
        <v>537</v>
      </c>
    </row>
    <row r="501" spans="1:1" x14ac:dyDescent="0.25">
      <c r="A501" s="10" t="s">
        <v>538</v>
      </c>
    </row>
    <row r="502" spans="1:1" x14ac:dyDescent="0.25">
      <c r="A502" s="10" t="s">
        <v>539</v>
      </c>
    </row>
    <row r="503" spans="1:1" x14ac:dyDescent="0.25">
      <c r="A503" s="10" t="s">
        <v>540</v>
      </c>
    </row>
    <row r="504" spans="1:1" x14ac:dyDescent="0.25">
      <c r="A504" s="10" t="s">
        <v>541</v>
      </c>
    </row>
    <row r="505" spans="1:1" x14ac:dyDescent="0.25">
      <c r="A505" s="10" t="s">
        <v>542</v>
      </c>
    </row>
    <row r="506" spans="1:1" x14ac:dyDescent="0.25">
      <c r="A506" s="10" t="s">
        <v>543</v>
      </c>
    </row>
    <row r="507" spans="1:1" x14ac:dyDescent="0.25">
      <c r="A507" s="10" t="s">
        <v>544</v>
      </c>
    </row>
    <row r="508" spans="1:1" x14ac:dyDescent="0.25">
      <c r="A508" s="10" t="s">
        <v>545</v>
      </c>
    </row>
    <row r="509" spans="1:1" x14ac:dyDescent="0.25">
      <c r="A509" s="10" t="s">
        <v>546</v>
      </c>
    </row>
    <row r="510" spans="1:1" x14ac:dyDescent="0.25">
      <c r="A510" s="10" t="s">
        <v>547</v>
      </c>
    </row>
    <row r="511" spans="1:1" x14ac:dyDescent="0.25">
      <c r="A511" s="10" t="s">
        <v>548</v>
      </c>
    </row>
    <row r="512" spans="1:1" x14ac:dyDescent="0.25">
      <c r="A512" s="10" t="s">
        <v>549</v>
      </c>
    </row>
    <row r="513" spans="1:1" x14ac:dyDescent="0.25">
      <c r="A513" s="10" t="s">
        <v>550</v>
      </c>
    </row>
    <row r="514" spans="1:1" x14ac:dyDescent="0.25">
      <c r="A514" s="10" t="s">
        <v>551</v>
      </c>
    </row>
    <row r="515" spans="1:1" x14ac:dyDescent="0.25">
      <c r="A515" s="10" t="s">
        <v>552</v>
      </c>
    </row>
    <row r="516" spans="1:1" x14ac:dyDescent="0.25">
      <c r="A516" s="10" t="s">
        <v>553</v>
      </c>
    </row>
    <row r="517" spans="1:1" x14ac:dyDescent="0.25">
      <c r="A517" s="10" t="s">
        <v>554</v>
      </c>
    </row>
    <row r="518" spans="1:1" x14ac:dyDescent="0.25">
      <c r="A518" s="10" t="s">
        <v>555</v>
      </c>
    </row>
    <row r="519" spans="1:1" x14ac:dyDescent="0.25">
      <c r="A519" s="10" t="s">
        <v>556</v>
      </c>
    </row>
    <row r="520" spans="1:1" x14ac:dyDescent="0.25">
      <c r="A520" s="10" t="s">
        <v>557</v>
      </c>
    </row>
    <row r="521" spans="1:1" x14ac:dyDescent="0.25">
      <c r="A521" s="10" t="s">
        <v>558</v>
      </c>
    </row>
    <row r="522" spans="1:1" x14ac:dyDescent="0.25">
      <c r="A522" s="10" t="s">
        <v>559</v>
      </c>
    </row>
    <row r="523" spans="1:1" x14ac:dyDescent="0.25">
      <c r="A523" s="10" t="s">
        <v>560</v>
      </c>
    </row>
    <row r="524" spans="1:1" x14ac:dyDescent="0.25">
      <c r="A524" s="10" t="s">
        <v>561</v>
      </c>
    </row>
    <row r="525" spans="1:1" x14ac:dyDescent="0.25">
      <c r="A525" s="10" t="s">
        <v>562</v>
      </c>
    </row>
    <row r="526" spans="1:1" x14ac:dyDescent="0.25">
      <c r="A526" s="10" t="s">
        <v>563</v>
      </c>
    </row>
    <row r="527" spans="1:1" x14ac:dyDescent="0.25">
      <c r="A527" s="10" t="s">
        <v>564</v>
      </c>
    </row>
    <row r="528" spans="1:1" x14ac:dyDescent="0.25">
      <c r="A528" s="10" t="s">
        <v>565</v>
      </c>
    </row>
    <row r="529" spans="1:1" x14ac:dyDescent="0.25">
      <c r="A529" s="10" t="s">
        <v>566</v>
      </c>
    </row>
    <row r="530" spans="1:1" x14ac:dyDescent="0.25">
      <c r="A530" s="10" t="s">
        <v>152</v>
      </c>
    </row>
    <row r="531" spans="1:1" x14ac:dyDescent="0.25">
      <c r="A531" s="10" t="s">
        <v>152</v>
      </c>
    </row>
    <row r="532" spans="1:1" x14ac:dyDescent="0.25">
      <c r="A532" s="10" t="s">
        <v>152</v>
      </c>
    </row>
    <row r="533" spans="1:1" x14ac:dyDescent="0.25">
      <c r="A533" s="10" t="s">
        <v>567</v>
      </c>
    </row>
    <row r="534" spans="1:1" x14ac:dyDescent="0.25">
      <c r="A534" s="10" t="s">
        <v>152</v>
      </c>
    </row>
    <row r="535" spans="1:1" x14ac:dyDescent="0.25">
      <c r="A535" s="10" t="s">
        <v>161</v>
      </c>
    </row>
    <row r="536" spans="1:1" x14ac:dyDescent="0.25">
      <c r="A536" s="10" t="s">
        <v>162</v>
      </c>
    </row>
    <row r="537" spans="1:1" x14ac:dyDescent="0.25">
      <c r="A537" s="10" t="s">
        <v>568</v>
      </c>
    </row>
    <row r="538" spans="1:1" x14ac:dyDescent="0.25">
      <c r="A538" s="10" t="s">
        <v>569</v>
      </c>
    </row>
    <row r="539" spans="1:1" x14ac:dyDescent="0.25">
      <c r="A539" s="10" t="s">
        <v>570</v>
      </c>
    </row>
    <row r="540" spans="1:1" x14ac:dyDescent="0.25">
      <c r="A540" s="10" t="s">
        <v>571</v>
      </c>
    </row>
    <row r="541" spans="1:1" x14ac:dyDescent="0.25">
      <c r="A541" s="10" t="s">
        <v>572</v>
      </c>
    </row>
    <row r="542" spans="1:1" x14ac:dyDescent="0.25">
      <c r="A542" s="10" t="s">
        <v>573</v>
      </c>
    </row>
    <row r="543" spans="1:1" x14ac:dyDescent="0.25">
      <c r="A543" s="10" t="s">
        <v>574</v>
      </c>
    </row>
    <row r="544" spans="1:1" x14ac:dyDescent="0.25">
      <c r="A544" s="10" t="s">
        <v>575</v>
      </c>
    </row>
    <row r="545" spans="1:1" x14ac:dyDescent="0.25">
      <c r="A545" s="10" t="s">
        <v>576</v>
      </c>
    </row>
    <row r="546" spans="1:1" x14ac:dyDescent="0.25">
      <c r="A546" s="10" t="s">
        <v>577</v>
      </c>
    </row>
    <row r="547" spans="1:1" x14ac:dyDescent="0.25">
      <c r="A547" s="10" t="s">
        <v>578</v>
      </c>
    </row>
    <row r="548" spans="1:1" x14ac:dyDescent="0.25">
      <c r="A548" s="10" t="s">
        <v>579</v>
      </c>
    </row>
    <row r="549" spans="1:1" x14ac:dyDescent="0.25">
      <c r="A549" s="10" t="s">
        <v>580</v>
      </c>
    </row>
    <row r="550" spans="1:1" x14ac:dyDescent="0.25">
      <c r="A550" s="10" t="s">
        <v>581</v>
      </c>
    </row>
    <row r="551" spans="1:1" x14ac:dyDescent="0.25">
      <c r="A551" s="10" t="s">
        <v>582</v>
      </c>
    </row>
    <row r="552" spans="1:1" x14ac:dyDescent="0.25">
      <c r="A552" s="10" t="s">
        <v>583</v>
      </c>
    </row>
    <row r="553" spans="1:1" x14ac:dyDescent="0.25">
      <c r="A553" s="10" t="s">
        <v>584</v>
      </c>
    </row>
    <row r="554" spans="1:1" x14ac:dyDescent="0.25">
      <c r="A554" s="10" t="s">
        <v>585</v>
      </c>
    </row>
    <row r="555" spans="1:1" x14ac:dyDescent="0.25">
      <c r="A555" s="10" t="s">
        <v>586</v>
      </c>
    </row>
    <row r="556" spans="1:1" x14ac:dyDescent="0.25">
      <c r="A556" s="10" t="s">
        <v>587</v>
      </c>
    </row>
    <row r="557" spans="1:1" x14ac:dyDescent="0.25">
      <c r="A557" s="10" t="s">
        <v>588</v>
      </c>
    </row>
    <row r="558" spans="1:1" x14ac:dyDescent="0.25">
      <c r="A558" s="10" t="s">
        <v>589</v>
      </c>
    </row>
    <row r="559" spans="1:1" x14ac:dyDescent="0.25">
      <c r="A559" s="10" t="s">
        <v>590</v>
      </c>
    </row>
    <row r="560" spans="1:1" x14ac:dyDescent="0.25">
      <c r="A560" s="10" t="s">
        <v>591</v>
      </c>
    </row>
    <row r="561" spans="1:1" x14ac:dyDescent="0.25">
      <c r="A561" s="10" t="s">
        <v>592</v>
      </c>
    </row>
    <row r="562" spans="1:1" x14ac:dyDescent="0.25">
      <c r="A562" s="10" t="s">
        <v>593</v>
      </c>
    </row>
    <row r="563" spans="1:1" x14ac:dyDescent="0.25">
      <c r="A563" s="10" t="s">
        <v>594</v>
      </c>
    </row>
    <row r="564" spans="1:1" x14ac:dyDescent="0.25">
      <c r="A564" s="10" t="s">
        <v>595</v>
      </c>
    </row>
    <row r="565" spans="1:1" x14ac:dyDescent="0.25">
      <c r="A565" s="10" t="s">
        <v>596</v>
      </c>
    </row>
    <row r="566" spans="1:1" x14ac:dyDescent="0.25">
      <c r="A566" s="10" t="s">
        <v>597</v>
      </c>
    </row>
    <row r="567" spans="1:1" x14ac:dyDescent="0.25">
      <c r="A567" s="10" t="s">
        <v>152</v>
      </c>
    </row>
    <row r="568" spans="1:1" x14ac:dyDescent="0.25">
      <c r="A568" s="10" t="s">
        <v>152</v>
      </c>
    </row>
    <row r="569" spans="1:1" x14ac:dyDescent="0.25">
      <c r="A569" s="10" t="s">
        <v>152</v>
      </c>
    </row>
    <row r="570" spans="1:1" x14ac:dyDescent="0.25">
      <c r="A570" s="10" t="s">
        <v>598</v>
      </c>
    </row>
    <row r="571" spans="1:1" x14ac:dyDescent="0.25">
      <c r="A571" s="10" t="s">
        <v>152</v>
      </c>
    </row>
    <row r="572" spans="1:1" x14ac:dyDescent="0.25">
      <c r="A572" s="10" t="s">
        <v>161</v>
      </c>
    </row>
    <row r="573" spans="1:1" x14ac:dyDescent="0.25">
      <c r="A573" s="10" t="s">
        <v>162</v>
      </c>
    </row>
    <row r="574" spans="1:1" x14ac:dyDescent="0.25">
      <c r="A574" s="10" t="s">
        <v>599</v>
      </c>
    </row>
    <row r="575" spans="1:1" x14ac:dyDescent="0.25">
      <c r="A575" s="10" t="s">
        <v>600</v>
      </c>
    </row>
    <row r="576" spans="1:1" x14ac:dyDescent="0.25">
      <c r="A576" s="10" t="s">
        <v>601</v>
      </c>
    </row>
    <row r="577" spans="1:1" x14ac:dyDescent="0.25">
      <c r="A577" s="10" t="s">
        <v>602</v>
      </c>
    </row>
    <row r="578" spans="1:1" x14ac:dyDescent="0.25">
      <c r="A578" s="10" t="s">
        <v>603</v>
      </c>
    </row>
    <row r="579" spans="1:1" x14ac:dyDescent="0.25">
      <c r="A579" s="10" t="s">
        <v>604</v>
      </c>
    </row>
    <row r="580" spans="1:1" x14ac:dyDescent="0.25">
      <c r="A580" s="10" t="s">
        <v>605</v>
      </c>
    </row>
    <row r="581" spans="1:1" x14ac:dyDescent="0.25">
      <c r="A581" s="10" t="s">
        <v>606</v>
      </c>
    </row>
    <row r="582" spans="1:1" x14ac:dyDescent="0.25">
      <c r="A582" s="10" t="s">
        <v>607</v>
      </c>
    </row>
    <row r="583" spans="1:1" x14ac:dyDescent="0.25">
      <c r="A583" s="10" t="s">
        <v>608</v>
      </c>
    </row>
    <row r="584" spans="1:1" x14ac:dyDescent="0.25">
      <c r="A584" s="10" t="s">
        <v>609</v>
      </c>
    </row>
    <row r="585" spans="1:1" x14ac:dyDescent="0.25">
      <c r="A585" s="10" t="s">
        <v>610</v>
      </c>
    </row>
    <row r="586" spans="1:1" x14ac:dyDescent="0.25">
      <c r="A586" s="10" t="s">
        <v>611</v>
      </c>
    </row>
    <row r="587" spans="1:1" x14ac:dyDescent="0.25">
      <c r="A587" s="10" t="s">
        <v>612</v>
      </c>
    </row>
    <row r="588" spans="1:1" x14ac:dyDescent="0.25">
      <c r="A588" s="10" t="s">
        <v>613</v>
      </c>
    </row>
    <row r="589" spans="1:1" x14ac:dyDescent="0.25">
      <c r="A589" s="10" t="s">
        <v>614</v>
      </c>
    </row>
    <row r="590" spans="1:1" x14ac:dyDescent="0.25">
      <c r="A590" s="10" t="s">
        <v>615</v>
      </c>
    </row>
    <row r="591" spans="1:1" x14ac:dyDescent="0.25">
      <c r="A591" s="10" t="s">
        <v>616</v>
      </c>
    </row>
    <row r="592" spans="1:1" x14ac:dyDescent="0.25">
      <c r="A592" s="10" t="s">
        <v>617</v>
      </c>
    </row>
    <row r="593" spans="1:1" x14ac:dyDescent="0.25">
      <c r="A593" s="10" t="s">
        <v>618</v>
      </c>
    </row>
    <row r="594" spans="1:1" x14ac:dyDescent="0.25">
      <c r="A594" s="10" t="s">
        <v>619</v>
      </c>
    </row>
    <row r="595" spans="1:1" x14ac:dyDescent="0.25">
      <c r="A595" s="10" t="s">
        <v>620</v>
      </c>
    </row>
    <row r="596" spans="1:1" x14ac:dyDescent="0.25">
      <c r="A596" s="10" t="s">
        <v>621</v>
      </c>
    </row>
    <row r="597" spans="1:1" x14ac:dyDescent="0.25">
      <c r="A597" s="10" t="s">
        <v>622</v>
      </c>
    </row>
    <row r="598" spans="1:1" x14ac:dyDescent="0.25">
      <c r="A598" s="10" t="s">
        <v>623</v>
      </c>
    </row>
    <row r="599" spans="1:1" x14ac:dyDescent="0.25">
      <c r="A599" s="10" t="s">
        <v>624</v>
      </c>
    </row>
    <row r="600" spans="1:1" x14ac:dyDescent="0.25">
      <c r="A600" s="10" t="s">
        <v>625</v>
      </c>
    </row>
    <row r="601" spans="1:1" x14ac:dyDescent="0.25">
      <c r="A601" s="10" t="s">
        <v>626</v>
      </c>
    </row>
    <row r="602" spans="1:1" x14ac:dyDescent="0.25">
      <c r="A602" s="10" t="s">
        <v>627</v>
      </c>
    </row>
    <row r="603" spans="1:1" x14ac:dyDescent="0.25">
      <c r="A603" s="10" t="s">
        <v>628</v>
      </c>
    </row>
    <row r="604" spans="1:1" x14ac:dyDescent="0.25">
      <c r="A604" s="10" t="s">
        <v>152</v>
      </c>
    </row>
    <row r="605" spans="1:1" x14ac:dyDescent="0.25">
      <c r="A605" s="10" t="s">
        <v>152</v>
      </c>
    </row>
    <row r="606" spans="1:1" x14ac:dyDescent="0.25">
      <c r="A606" s="10" t="s">
        <v>152</v>
      </c>
    </row>
    <row r="607" spans="1:1" x14ac:dyDescent="0.25">
      <c r="A607" s="10" t="s">
        <v>629</v>
      </c>
    </row>
    <row r="608" spans="1:1" x14ac:dyDescent="0.25">
      <c r="A608" s="10" t="s">
        <v>152</v>
      </c>
    </row>
    <row r="609" spans="1:1" x14ac:dyDescent="0.25">
      <c r="A609" s="10" t="s">
        <v>161</v>
      </c>
    </row>
    <row r="610" spans="1:1" x14ac:dyDescent="0.25">
      <c r="A610" s="10" t="s">
        <v>162</v>
      </c>
    </row>
    <row r="611" spans="1:1" x14ac:dyDescent="0.25">
      <c r="A611" s="10" t="s">
        <v>630</v>
      </c>
    </row>
    <row r="612" spans="1:1" x14ac:dyDescent="0.25">
      <c r="A612" s="10" t="s">
        <v>631</v>
      </c>
    </row>
    <row r="613" spans="1:1" x14ac:dyDescent="0.25">
      <c r="A613" s="10" t="s">
        <v>632</v>
      </c>
    </row>
    <row r="614" spans="1:1" x14ac:dyDescent="0.25">
      <c r="A614" s="10" t="s">
        <v>633</v>
      </c>
    </row>
    <row r="615" spans="1:1" x14ac:dyDescent="0.25">
      <c r="A615" s="10" t="s">
        <v>634</v>
      </c>
    </row>
    <row r="616" spans="1:1" x14ac:dyDescent="0.25">
      <c r="A616" s="10" t="s">
        <v>635</v>
      </c>
    </row>
    <row r="617" spans="1:1" x14ac:dyDescent="0.25">
      <c r="A617" s="10" t="s">
        <v>636</v>
      </c>
    </row>
    <row r="618" spans="1:1" x14ac:dyDescent="0.25">
      <c r="A618" s="10" t="s">
        <v>637</v>
      </c>
    </row>
    <row r="619" spans="1:1" x14ac:dyDescent="0.25">
      <c r="A619" s="10" t="s">
        <v>638</v>
      </c>
    </row>
    <row r="620" spans="1:1" x14ac:dyDescent="0.25">
      <c r="A620" s="10" t="s">
        <v>639</v>
      </c>
    </row>
    <row r="621" spans="1:1" x14ac:dyDescent="0.25">
      <c r="A621" s="10" t="s">
        <v>640</v>
      </c>
    </row>
    <row r="622" spans="1:1" x14ac:dyDescent="0.25">
      <c r="A622" s="10" t="s">
        <v>641</v>
      </c>
    </row>
    <row r="623" spans="1:1" x14ac:dyDescent="0.25">
      <c r="A623" s="10" t="s">
        <v>642</v>
      </c>
    </row>
    <row r="624" spans="1:1" x14ac:dyDescent="0.25">
      <c r="A624" s="10" t="s">
        <v>643</v>
      </c>
    </row>
    <row r="625" spans="1:1" x14ac:dyDescent="0.25">
      <c r="A625" s="10" t="s">
        <v>644</v>
      </c>
    </row>
    <row r="626" spans="1:1" x14ac:dyDescent="0.25">
      <c r="A626" s="10" t="s">
        <v>645</v>
      </c>
    </row>
    <row r="627" spans="1:1" x14ac:dyDescent="0.25">
      <c r="A627" s="10" t="s">
        <v>646</v>
      </c>
    </row>
    <row r="628" spans="1:1" x14ac:dyDescent="0.25">
      <c r="A628" s="10" t="s">
        <v>647</v>
      </c>
    </row>
    <row r="629" spans="1:1" x14ac:dyDescent="0.25">
      <c r="A629" s="10" t="s">
        <v>648</v>
      </c>
    </row>
    <row r="630" spans="1:1" x14ac:dyDescent="0.25">
      <c r="A630" s="10" t="s">
        <v>649</v>
      </c>
    </row>
    <row r="631" spans="1:1" x14ac:dyDescent="0.25">
      <c r="A631" s="10" t="s">
        <v>650</v>
      </c>
    </row>
    <row r="632" spans="1:1" x14ac:dyDescent="0.25">
      <c r="A632" s="10" t="s">
        <v>651</v>
      </c>
    </row>
    <row r="633" spans="1:1" x14ac:dyDescent="0.25">
      <c r="A633" s="10" t="s">
        <v>652</v>
      </c>
    </row>
    <row r="634" spans="1:1" x14ac:dyDescent="0.25">
      <c r="A634" s="10" t="s">
        <v>653</v>
      </c>
    </row>
    <row r="635" spans="1:1" x14ac:dyDescent="0.25">
      <c r="A635" s="10" t="s">
        <v>654</v>
      </c>
    </row>
    <row r="636" spans="1:1" x14ac:dyDescent="0.25">
      <c r="A636" s="10" t="s">
        <v>655</v>
      </c>
    </row>
    <row r="637" spans="1:1" x14ac:dyDescent="0.25">
      <c r="A637" s="10" t="s">
        <v>656</v>
      </c>
    </row>
    <row r="638" spans="1:1" x14ac:dyDescent="0.25">
      <c r="A638" s="10" t="s">
        <v>657</v>
      </c>
    </row>
    <row r="639" spans="1:1" x14ac:dyDescent="0.25">
      <c r="A639" s="10" t="s">
        <v>658</v>
      </c>
    </row>
    <row r="640" spans="1:1" x14ac:dyDescent="0.25">
      <c r="A640" s="10" t="s">
        <v>659</v>
      </c>
    </row>
    <row r="641" spans="1:1" x14ac:dyDescent="0.25">
      <c r="A641" s="10" t="s">
        <v>152</v>
      </c>
    </row>
    <row r="642" spans="1:1" x14ac:dyDescent="0.25">
      <c r="A642" s="10" t="s">
        <v>152</v>
      </c>
    </row>
    <row r="643" spans="1:1" x14ac:dyDescent="0.25">
      <c r="A643" s="10" t="s">
        <v>152</v>
      </c>
    </row>
    <row r="644" spans="1:1" x14ac:dyDescent="0.25">
      <c r="A644" s="10" t="s">
        <v>660</v>
      </c>
    </row>
    <row r="645" spans="1:1" x14ac:dyDescent="0.25">
      <c r="A645" s="10" t="s">
        <v>152</v>
      </c>
    </row>
    <row r="646" spans="1:1" x14ac:dyDescent="0.25">
      <c r="A646" s="10" t="s">
        <v>161</v>
      </c>
    </row>
    <row r="647" spans="1:1" x14ac:dyDescent="0.25">
      <c r="A647" s="10" t="s">
        <v>162</v>
      </c>
    </row>
    <row r="648" spans="1:1" x14ac:dyDescent="0.25">
      <c r="A648" s="10" t="s">
        <v>661</v>
      </c>
    </row>
    <row r="649" spans="1:1" x14ac:dyDescent="0.25">
      <c r="A649" s="10" t="s">
        <v>662</v>
      </c>
    </row>
    <row r="650" spans="1:1" x14ac:dyDescent="0.25">
      <c r="A650" s="10" t="s">
        <v>663</v>
      </c>
    </row>
    <row r="651" spans="1:1" x14ac:dyDescent="0.25">
      <c r="A651" s="10" t="s">
        <v>664</v>
      </c>
    </row>
    <row r="652" spans="1:1" x14ac:dyDescent="0.25">
      <c r="A652" s="10" t="s">
        <v>665</v>
      </c>
    </row>
    <row r="653" spans="1:1" x14ac:dyDescent="0.25">
      <c r="A653" s="10" t="s">
        <v>666</v>
      </c>
    </row>
    <row r="654" spans="1:1" x14ac:dyDescent="0.25">
      <c r="A654" s="10" t="s">
        <v>667</v>
      </c>
    </row>
    <row r="655" spans="1:1" x14ac:dyDescent="0.25">
      <c r="A655" s="10" t="s">
        <v>668</v>
      </c>
    </row>
    <row r="656" spans="1:1" x14ac:dyDescent="0.25">
      <c r="A656" s="10" t="s">
        <v>669</v>
      </c>
    </row>
    <row r="657" spans="1:1" x14ac:dyDescent="0.25">
      <c r="A657" s="10" t="s">
        <v>670</v>
      </c>
    </row>
    <row r="658" spans="1:1" x14ac:dyDescent="0.25">
      <c r="A658" s="10" t="s">
        <v>671</v>
      </c>
    </row>
    <row r="659" spans="1:1" x14ac:dyDescent="0.25">
      <c r="A659" s="10" t="s">
        <v>672</v>
      </c>
    </row>
    <row r="660" spans="1:1" x14ac:dyDescent="0.25">
      <c r="A660" s="10" t="s">
        <v>673</v>
      </c>
    </row>
    <row r="661" spans="1:1" x14ac:dyDescent="0.25">
      <c r="A661" s="10" t="s">
        <v>674</v>
      </c>
    </row>
    <row r="662" spans="1:1" x14ac:dyDescent="0.25">
      <c r="A662" s="10" t="s">
        <v>675</v>
      </c>
    </row>
    <row r="663" spans="1:1" x14ac:dyDescent="0.25">
      <c r="A663" s="10" t="s">
        <v>676</v>
      </c>
    </row>
    <row r="664" spans="1:1" x14ac:dyDescent="0.25">
      <c r="A664" s="10" t="s">
        <v>677</v>
      </c>
    </row>
    <row r="665" spans="1:1" x14ac:dyDescent="0.25">
      <c r="A665" s="10" t="s">
        <v>678</v>
      </c>
    </row>
    <row r="666" spans="1:1" x14ac:dyDescent="0.25">
      <c r="A666" s="10" t="s">
        <v>679</v>
      </c>
    </row>
    <row r="667" spans="1:1" x14ac:dyDescent="0.25">
      <c r="A667" s="10" t="s">
        <v>680</v>
      </c>
    </row>
    <row r="668" spans="1:1" x14ac:dyDescent="0.25">
      <c r="A668" s="10" t="s">
        <v>681</v>
      </c>
    </row>
    <row r="669" spans="1:1" x14ac:dyDescent="0.25">
      <c r="A669" s="10" t="s">
        <v>682</v>
      </c>
    </row>
    <row r="670" spans="1:1" x14ac:dyDescent="0.25">
      <c r="A670" s="10" t="s">
        <v>683</v>
      </c>
    </row>
    <row r="671" spans="1:1" x14ac:dyDescent="0.25">
      <c r="A671" s="10" t="s">
        <v>684</v>
      </c>
    </row>
    <row r="672" spans="1:1" x14ac:dyDescent="0.25">
      <c r="A672" s="10" t="s">
        <v>685</v>
      </c>
    </row>
    <row r="673" spans="1:1" x14ac:dyDescent="0.25">
      <c r="A673" s="10" t="s">
        <v>686</v>
      </c>
    </row>
    <row r="674" spans="1:1" x14ac:dyDescent="0.25">
      <c r="A674" s="10" t="s">
        <v>687</v>
      </c>
    </row>
    <row r="675" spans="1:1" x14ac:dyDescent="0.25">
      <c r="A675" s="10" t="s">
        <v>688</v>
      </c>
    </row>
    <row r="676" spans="1:1" x14ac:dyDescent="0.25">
      <c r="A676" s="10" t="s">
        <v>689</v>
      </c>
    </row>
    <row r="677" spans="1:1" x14ac:dyDescent="0.25">
      <c r="A677" s="10" t="s">
        <v>690</v>
      </c>
    </row>
    <row r="678" spans="1:1" x14ac:dyDescent="0.25">
      <c r="A678" s="10" t="s">
        <v>152</v>
      </c>
    </row>
    <row r="679" spans="1:1" x14ac:dyDescent="0.25">
      <c r="A679" s="10" t="s">
        <v>152</v>
      </c>
    </row>
    <row r="680" spans="1:1" x14ac:dyDescent="0.25">
      <c r="A680" s="10" t="s">
        <v>152</v>
      </c>
    </row>
    <row r="681" spans="1:1" x14ac:dyDescent="0.25">
      <c r="A681" s="10" t="s">
        <v>691</v>
      </c>
    </row>
    <row r="682" spans="1:1" x14ac:dyDescent="0.25">
      <c r="A682" s="10" t="s">
        <v>152</v>
      </c>
    </row>
    <row r="683" spans="1:1" x14ac:dyDescent="0.25">
      <c r="A683" s="10" t="s">
        <v>161</v>
      </c>
    </row>
    <row r="684" spans="1:1" x14ac:dyDescent="0.25">
      <c r="A684" s="10" t="s">
        <v>162</v>
      </c>
    </row>
    <row r="685" spans="1:1" x14ac:dyDescent="0.25">
      <c r="A685" s="10" t="s">
        <v>692</v>
      </c>
    </row>
    <row r="686" spans="1:1" x14ac:dyDescent="0.25">
      <c r="A686" s="10" t="s">
        <v>693</v>
      </c>
    </row>
    <row r="687" spans="1:1" x14ac:dyDescent="0.25">
      <c r="A687" s="10" t="s">
        <v>694</v>
      </c>
    </row>
    <row r="688" spans="1:1" x14ac:dyDescent="0.25">
      <c r="A688" s="10" t="s">
        <v>695</v>
      </c>
    </row>
    <row r="689" spans="1:1" x14ac:dyDescent="0.25">
      <c r="A689" s="10" t="s">
        <v>696</v>
      </c>
    </row>
    <row r="690" spans="1:1" x14ac:dyDescent="0.25">
      <c r="A690" s="10" t="s">
        <v>697</v>
      </c>
    </row>
    <row r="691" spans="1:1" x14ac:dyDescent="0.25">
      <c r="A691" s="10" t="s">
        <v>698</v>
      </c>
    </row>
    <row r="692" spans="1:1" x14ac:dyDescent="0.25">
      <c r="A692" s="10" t="s">
        <v>699</v>
      </c>
    </row>
    <row r="693" spans="1:1" x14ac:dyDescent="0.25">
      <c r="A693" s="10" t="s">
        <v>700</v>
      </c>
    </row>
    <row r="694" spans="1:1" x14ac:dyDescent="0.25">
      <c r="A694" s="10" t="s">
        <v>701</v>
      </c>
    </row>
    <row r="695" spans="1:1" x14ac:dyDescent="0.25">
      <c r="A695" s="10" t="s">
        <v>702</v>
      </c>
    </row>
    <row r="696" spans="1:1" x14ac:dyDescent="0.25">
      <c r="A696" s="10" t="s">
        <v>703</v>
      </c>
    </row>
    <row r="697" spans="1:1" x14ac:dyDescent="0.25">
      <c r="A697" s="10" t="s">
        <v>704</v>
      </c>
    </row>
    <row r="698" spans="1:1" x14ac:dyDescent="0.25">
      <c r="A698" s="10" t="s">
        <v>705</v>
      </c>
    </row>
    <row r="699" spans="1:1" x14ac:dyDescent="0.25">
      <c r="A699" s="10" t="s">
        <v>706</v>
      </c>
    </row>
    <row r="700" spans="1:1" x14ac:dyDescent="0.25">
      <c r="A700" s="10" t="s">
        <v>707</v>
      </c>
    </row>
    <row r="701" spans="1:1" x14ac:dyDescent="0.25">
      <c r="A701" s="10" t="s">
        <v>708</v>
      </c>
    </row>
    <row r="702" spans="1:1" x14ac:dyDescent="0.25">
      <c r="A702" s="10" t="s">
        <v>709</v>
      </c>
    </row>
    <row r="703" spans="1:1" x14ac:dyDescent="0.25">
      <c r="A703" s="10" t="s">
        <v>710</v>
      </c>
    </row>
    <row r="704" spans="1:1" x14ac:dyDescent="0.25">
      <c r="A704" s="10" t="s">
        <v>711</v>
      </c>
    </row>
    <row r="705" spans="1:1" x14ac:dyDescent="0.25">
      <c r="A705" s="10" t="s">
        <v>712</v>
      </c>
    </row>
    <row r="706" spans="1:1" x14ac:dyDescent="0.25">
      <c r="A706" s="10" t="s">
        <v>713</v>
      </c>
    </row>
    <row r="707" spans="1:1" x14ac:dyDescent="0.25">
      <c r="A707" s="10" t="s">
        <v>714</v>
      </c>
    </row>
    <row r="708" spans="1:1" x14ac:dyDescent="0.25">
      <c r="A708" s="10" t="s">
        <v>715</v>
      </c>
    </row>
    <row r="709" spans="1:1" x14ac:dyDescent="0.25">
      <c r="A709" s="10" t="s">
        <v>716</v>
      </c>
    </row>
    <row r="710" spans="1:1" x14ac:dyDescent="0.25">
      <c r="A710" s="10" t="s">
        <v>717</v>
      </c>
    </row>
    <row r="711" spans="1:1" x14ac:dyDescent="0.25">
      <c r="A711" s="10" t="s">
        <v>718</v>
      </c>
    </row>
    <row r="712" spans="1:1" x14ac:dyDescent="0.25">
      <c r="A712" s="10" t="s">
        <v>719</v>
      </c>
    </row>
    <row r="713" spans="1:1" x14ac:dyDescent="0.25">
      <c r="A713" s="10" t="s">
        <v>720</v>
      </c>
    </row>
    <row r="714" spans="1:1" x14ac:dyDescent="0.25">
      <c r="A714" s="10" t="s">
        <v>721</v>
      </c>
    </row>
    <row r="715" spans="1:1" x14ac:dyDescent="0.25">
      <c r="A715" s="10" t="s">
        <v>152</v>
      </c>
    </row>
    <row r="716" spans="1:1" x14ac:dyDescent="0.25">
      <c r="A716" s="10" t="s">
        <v>152</v>
      </c>
    </row>
    <row r="717" spans="1:1" x14ac:dyDescent="0.25">
      <c r="A717" s="10" t="s">
        <v>152</v>
      </c>
    </row>
    <row r="718" spans="1:1" x14ac:dyDescent="0.25">
      <c r="A718" s="10" t="s">
        <v>722</v>
      </c>
    </row>
    <row r="719" spans="1:1" x14ac:dyDescent="0.25">
      <c r="A719" s="10" t="s">
        <v>152</v>
      </c>
    </row>
    <row r="720" spans="1:1" x14ac:dyDescent="0.25">
      <c r="A720" s="10" t="s">
        <v>161</v>
      </c>
    </row>
    <row r="721" spans="1:1" x14ac:dyDescent="0.25">
      <c r="A721" s="10" t="s">
        <v>162</v>
      </c>
    </row>
    <row r="722" spans="1:1" x14ac:dyDescent="0.25">
      <c r="A722" s="10" t="s">
        <v>723</v>
      </c>
    </row>
    <row r="723" spans="1:1" x14ac:dyDescent="0.25">
      <c r="A723" s="10" t="s">
        <v>724</v>
      </c>
    </row>
    <row r="724" spans="1:1" x14ac:dyDescent="0.25">
      <c r="A724" s="10" t="s">
        <v>725</v>
      </c>
    </row>
    <row r="725" spans="1:1" x14ac:dyDescent="0.25">
      <c r="A725" s="10" t="s">
        <v>726</v>
      </c>
    </row>
    <row r="726" spans="1:1" x14ac:dyDescent="0.25">
      <c r="A726" s="10" t="s">
        <v>727</v>
      </c>
    </row>
    <row r="727" spans="1:1" x14ac:dyDescent="0.25">
      <c r="A727" s="10" t="s">
        <v>728</v>
      </c>
    </row>
    <row r="728" spans="1:1" x14ac:dyDescent="0.25">
      <c r="A728" s="10" t="s">
        <v>729</v>
      </c>
    </row>
    <row r="729" spans="1:1" x14ac:dyDescent="0.25">
      <c r="A729" s="10" t="s">
        <v>730</v>
      </c>
    </row>
    <row r="730" spans="1:1" x14ac:dyDescent="0.25">
      <c r="A730" s="10" t="s">
        <v>731</v>
      </c>
    </row>
    <row r="731" spans="1:1" x14ac:dyDescent="0.25">
      <c r="A731" s="10" t="s">
        <v>732</v>
      </c>
    </row>
    <row r="732" spans="1:1" x14ac:dyDescent="0.25">
      <c r="A732" s="10" t="s">
        <v>733</v>
      </c>
    </row>
    <row r="733" spans="1:1" x14ac:dyDescent="0.25">
      <c r="A733" s="10" t="s">
        <v>734</v>
      </c>
    </row>
    <row r="734" spans="1:1" x14ac:dyDescent="0.25">
      <c r="A734" s="10" t="s">
        <v>735</v>
      </c>
    </row>
    <row r="735" spans="1:1" x14ac:dyDescent="0.25">
      <c r="A735" s="10" t="s">
        <v>736</v>
      </c>
    </row>
    <row r="736" spans="1:1" x14ac:dyDescent="0.25">
      <c r="A736" s="10" t="s">
        <v>737</v>
      </c>
    </row>
    <row r="737" spans="1:1" x14ac:dyDescent="0.25">
      <c r="A737" s="10" t="s">
        <v>738</v>
      </c>
    </row>
    <row r="738" spans="1:1" x14ac:dyDescent="0.25">
      <c r="A738" s="10" t="s">
        <v>739</v>
      </c>
    </row>
    <row r="739" spans="1:1" x14ac:dyDescent="0.25">
      <c r="A739" s="10" t="s">
        <v>740</v>
      </c>
    </row>
    <row r="740" spans="1:1" x14ac:dyDescent="0.25">
      <c r="A740" s="10" t="s">
        <v>741</v>
      </c>
    </row>
    <row r="741" spans="1:1" x14ac:dyDescent="0.25">
      <c r="A741" s="10" t="s">
        <v>742</v>
      </c>
    </row>
    <row r="742" spans="1:1" x14ac:dyDescent="0.25">
      <c r="A742" s="10" t="s">
        <v>743</v>
      </c>
    </row>
    <row r="743" spans="1:1" x14ac:dyDescent="0.25">
      <c r="A743" s="10" t="s">
        <v>744</v>
      </c>
    </row>
    <row r="744" spans="1:1" x14ac:dyDescent="0.25">
      <c r="A744" s="10" t="s">
        <v>745</v>
      </c>
    </row>
    <row r="745" spans="1:1" x14ac:dyDescent="0.25">
      <c r="A745" s="10" t="s">
        <v>746</v>
      </c>
    </row>
    <row r="746" spans="1:1" x14ac:dyDescent="0.25">
      <c r="A746" s="10" t="s">
        <v>747</v>
      </c>
    </row>
    <row r="747" spans="1:1" x14ac:dyDescent="0.25">
      <c r="A747" s="10" t="s">
        <v>748</v>
      </c>
    </row>
    <row r="748" spans="1:1" x14ac:dyDescent="0.25">
      <c r="A748" s="10" t="s">
        <v>749</v>
      </c>
    </row>
    <row r="749" spans="1:1" x14ac:dyDescent="0.25">
      <c r="A749" s="10" t="s">
        <v>750</v>
      </c>
    </row>
    <row r="750" spans="1:1" x14ac:dyDescent="0.25">
      <c r="A750" s="10" t="s">
        <v>751</v>
      </c>
    </row>
    <row r="751" spans="1:1" x14ac:dyDescent="0.25">
      <c r="A751" s="10" t="s">
        <v>752</v>
      </c>
    </row>
    <row r="752" spans="1:1" x14ac:dyDescent="0.25">
      <c r="A752" s="10" t="s">
        <v>152</v>
      </c>
    </row>
    <row r="753" spans="1:1" x14ac:dyDescent="0.25">
      <c r="A753" s="10" t="s">
        <v>152</v>
      </c>
    </row>
    <row r="754" spans="1:1" x14ac:dyDescent="0.25">
      <c r="A754" s="10" t="s">
        <v>152</v>
      </c>
    </row>
    <row r="755" spans="1:1" x14ac:dyDescent="0.25">
      <c r="A755" s="10" t="s">
        <v>753</v>
      </c>
    </row>
    <row r="756" spans="1:1" x14ac:dyDescent="0.25">
      <c r="A756" s="10" t="s">
        <v>152</v>
      </c>
    </row>
    <row r="757" spans="1:1" x14ac:dyDescent="0.25">
      <c r="A757" s="10" t="s">
        <v>161</v>
      </c>
    </row>
    <row r="758" spans="1:1" x14ac:dyDescent="0.25">
      <c r="A758" s="10" t="s">
        <v>162</v>
      </c>
    </row>
    <row r="759" spans="1:1" x14ac:dyDescent="0.25">
      <c r="A759" s="10" t="s">
        <v>754</v>
      </c>
    </row>
    <row r="760" spans="1:1" x14ac:dyDescent="0.25">
      <c r="A760" s="10" t="s">
        <v>755</v>
      </c>
    </row>
    <row r="761" spans="1:1" x14ac:dyDescent="0.25">
      <c r="A761" s="10" t="s">
        <v>756</v>
      </c>
    </row>
    <row r="762" spans="1:1" x14ac:dyDescent="0.25">
      <c r="A762" s="10" t="s">
        <v>757</v>
      </c>
    </row>
    <row r="763" spans="1:1" x14ac:dyDescent="0.25">
      <c r="A763" s="10" t="s">
        <v>758</v>
      </c>
    </row>
    <row r="764" spans="1:1" x14ac:dyDescent="0.25">
      <c r="A764" s="10" t="s">
        <v>759</v>
      </c>
    </row>
    <row r="765" spans="1:1" x14ac:dyDescent="0.25">
      <c r="A765" s="10" t="s">
        <v>760</v>
      </c>
    </row>
    <row r="766" spans="1:1" x14ac:dyDescent="0.25">
      <c r="A766" s="10" t="s">
        <v>761</v>
      </c>
    </row>
    <row r="767" spans="1:1" x14ac:dyDescent="0.25">
      <c r="A767" s="10" t="s">
        <v>762</v>
      </c>
    </row>
    <row r="768" spans="1:1" x14ac:dyDescent="0.25">
      <c r="A768" s="10" t="s">
        <v>763</v>
      </c>
    </row>
    <row r="769" spans="1:1" x14ac:dyDescent="0.25">
      <c r="A769" s="10" t="s">
        <v>764</v>
      </c>
    </row>
    <row r="770" spans="1:1" x14ac:dyDescent="0.25">
      <c r="A770" s="10" t="s">
        <v>765</v>
      </c>
    </row>
    <row r="771" spans="1:1" x14ac:dyDescent="0.25">
      <c r="A771" s="10" t="s">
        <v>766</v>
      </c>
    </row>
    <row r="772" spans="1:1" x14ac:dyDescent="0.25">
      <c r="A772" s="10" t="s">
        <v>767</v>
      </c>
    </row>
    <row r="773" spans="1:1" x14ac:dyDescent="0.25">
      <c r="A773" s="10" t="s">
        <v>768</v>
      </c>
    </row>
    <row r="774" spans="1:1" x14ac:dyDescent="0.25">
      <c r="A774" s="10" t="s">
        <v>769</v>
      </c>
    </row>
    <row r="775" spans="1:1" x14ac:dyDescent="0.25">
      <c r="A775" s="10" t="s">
        <v>770</v>
      </c>
    </row>
    <row r="776" spans="1:1" x14ac:dyDescent="0.25">
      <c r="A776" s="10" t="s">
        <v>771</v>
      </c>
    </row>
    <row r="777" spans="1:1" x14ac:dyDescent="0.25">
      <c r="A777" s="10" t="s">
        <v>772</v>
      </c>
    </row>
    <row r="778" spans="1:1" x14ac:dyDescent="0.25">
      <c r="A778" s="10" t="s">
        <v>773</v>
      </c>
    </row>
    <row r="779" spans="1:1" x14ac:dyDescent="0.25">
      <c r="A779" s="10" t="s">
        <v>774</v>
      </c>
    </row>
    <row r="780" spans="1:1" x14ac:dyDescent="0.25">
      <c r="A780" s="10" t="s">
        <v>775</v>
      </c>
    </row>
    <row r="781" spans="1:1" x14ac:dyDescent="0.25">
      <c r="A781" s="10" t="s">
        <v>776</v>
      </c>
    </row>
    <row r="782" spans="1:1" x14ac:dyDescent="0.25">
      <c r="A782" s="10" t="s">
        <v>777</v>
      </c>
    </row>
    <row r="783" spans="1:1" x14ac:dyDescent="0.25">
      <c r="A783" s="10" t="s">
        <v>778</v>
      </c>
    </row>
    <row r="784" spans="1:1" x14ac:dyDescent="0.25">
      <c r="A784" s="10" t="s">
        <v>779</v>
      </c>
    </row>
    <row r="785" spans="1:1" x14ac:dyDescent="0.25">
      <c r="A785" s="10" t="s">
        <v>780</v>
      </c>
    </row>
    <row r="786" spans="1:1" x14ac:dyDescent="0.25">
      <c r="A786" s="10" t="s">
        <v>781</v>
      </c>
    </row>
    <row r="787" spans="1:1" x14ac:dyDescent="0.25">
      <c r="A787" s="10" t="s">
        <v>782</v>
      </c>
    </row>
    <row r="788" spans="1:1" x14ac:dyDescent="0.25">
      <c r="A788" s="10" t="s">
        <v>783</v>
      </c>
    </row>
    <row r="789" spans="1:1" x14ac:dyDescent="0.25">
      <c r="A789" s="10" t="s">
        <v>152</v>
      </c>
    </row>
    <row r="790" spans="1:1" x14ac:dyDescent="0.25">
      <c r="A790" s="10" t="s">
        <v>152</v>
      </c>
    </row>
    <row r="791" spans="1:1" x14ac:dyDescent="0.25">
      <c r="A791" s="10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0"/>
  <sheetViews>
    <sheetView topLeftCell="A25" workbookViewId="0">
      <selection activeCell="J48" sqref="J48"/>
    </sheetView>
  </sheetViews>
  <sheetFormatPr defaultRowHeight="15" x14ac:dyDescent="0.25"/>
  <cols>
    <col min="1" max="1" width="16.28515625" customWidth="1"/>
    <col min="7" max="7" width="15.85546875" customWidth="1"/>
    <col min="8" max="8" width="20.140625" customWidth="1"/>
  </cols>
  <sheetData>
    <row r="1" spans="1:8" ht="23.25" x14ac:dyDescent="0.35">
      <c r="A1" s="11" t="s">
        <v>798</v>
      </c>
    </row>
    <row r="5" spans="1:8" x14ac:dyDescent="0.25">
      <c r="A5" t="s">
        <v>799</v>
      </c>
    </row>
    <row r="9" spans="1:8" x14ac:dyDescent="0.25">
      <c r="A9" t="s">
        <v>800</v>
      </c>
    </row>
    <row r="10" spans="1:8" x14ac:dyDescent="0.25">
      <c r="A10" t="s">
        <v>801</v>
      </c>
      <c r="B10" s="9" t="s">
        <v>151</v>
      </c>
    </row>
    <row r="11" spans="1:8" x14ac:dyDescent="0.25">
      <c r="A11" t="s">
        <v>171</v>
      </c>
      <c r="B11">
        <v>9</v>
      </c>
      <c r="C11" t="s">
        <v>26</v>
      </c>
      <c r="D11">
        <f>B11*25.4</f>
        <v>228.6</v>
      </c>
      <c r="E11" t="s">
        <v>2</v>
      </c>
    </row>
    <row r="15" spans="1:8" x14ac:dyDescent="0.25">
      <c r="A15" t="s">
        <v>802</v>
      </c>
    </row>
    <row r="16" spans="1:8" x14ac:dyDescent="0.25">
      <c r="C16" t="s">
        <v>814</v>
      </c>
      <c r="G16" t="s">
        <v>815</v>
      </c>
      <c r="H16" t="s">
        <v>816</v>
      </c>
    </row>
    <row r="17" spans="1:8" x14ac:dyDescent="0.25">
      <c r="A17" t="s">
        <v>84</v>
      </c>
      <c r="C17">
        <v>0.64300000000000002</v>
      </c>
      <c r="G17">
        <v>0.64300000000000002</v>
      </c>
      <c r="H17">
        <v>0.64300000000000002</v>
      </c>
    </row>
    <row r="18" spans="1:8" x14ac:dyDescent="0.25">
      <c r="A18" t="s">
        <v>85</v>
      </c>
      <c r="C18">
        <v>5.1100000000000003</v>
      </c>
      <c r="D18" t="s">
        <v>86</v>
      </c>
      <c r="G18">
        <v>5.1100000000000003</v>
      </c>
      <c r="H18">
        <v>5.1100000000000003</v>
      </c>
    </row>
    <row r="19" spans="1:8" x14ac:dyDescent="0.25">
      <c r="A19" t="s">
        <v>98</v>
      </c>
      <c r="C19">
        <v>-0.45605136575205035</v>
      </c>
      <c r="D19" t="s">
        <v>86</v>
      </c>
      <c r="G19">
        <v>-0.45605136575205035</v>
      </c>
      <c r="H19">
        <v>-0.45605136575205035</v>
      </c>
    </row>
    <row r="20" spans="1:8" x14ac:dyDescent="0.25">
      <c r="A20" t="s">
        <v>100</v>
      </c>
      <c r="C20">
        <v>2.8307848736559525E-3</v>
      </c>
      <c r="G20">
        <v>2.8307848736559525E-3</v>
      </c>
      <c r="H20">
        <v>2.8307848736559525E-3</v>
      </c>
    </row>
    <row r="22" spans="1:8" x14ac:dyDescent="0.25">
      <c r="A22" t="s">
        <v>118</v>
      </c>
      <c r="C22">
        <v>4.6843282830796237E-2</v>
      </c>
      <c r="G22" s="15">
        <f>0.6*C22</f>
        <v>2.8105969698477742E-2</v>
      </c>
      <c r="H22">
        <v>4.6843282830796237E-2</v>
      </c>
    </row>
    <row r="24" spans="1:8" x14ac:dyDescent="0.25">
      <c r="A24" t="s">
        <v>812</v>
      </c>
      <c r="C24">
        <v>0.6</v>
      </c>
      <c r="G24">
        <v>0.6</v>
      </c>
      <c r="H24">
        <v>0.6</v>
      </c>
    </row>
    <row r="26" spans="1:8" x14ac:dyDescent="0.25">
      <c r="A26" t="s">
        <v>119</v>
      </c>
      <c r="C26">
        <v>1.5</v>
      </c>
      <c r="D26" t="s">
        <v>15</v>
      </c>
      <c r="G26">
        <v>1.5</v>
      </c>
      <c r="H26">
        <v>1.5</v>
      </c>
    </row>
    <row r="27" spans="1:8" x14ac:dyDescent="0.25">
      <c r="A27" t="s">
        <v>120</v>
      </c>
      <c r="C27">
        <v>0.33767149390243895</v>
      </c>
      <c r="D27" t="s">
        <v>13</v>
      </c>
      <c r="G27">
        <v>0.33767149390243895</v>
      </c>
      <c r="H27">
        <v>0.33767149390243895</v>
      </c>
    </row>
    <row r="28" spans="1:8" x14ac:dyDescent="0.25">
      <c r="A28" t="s">
        <v>121</v>
      </c>
      <c r="C28">
        <v>2.25</v>
      </c>
      <c r="D28" t="s">
        <v>21</v>
      </c>
      <c r="G28">
        <v>2.25</v>
      </c>
      <c r="H28">
        <v>2.25</v>
      </c>
    </row>
    <row r="29" spans="1:8" x14ac:dyDescent="0.25">
      <c r="A29" t="s">
        <v>122</v>
      </c>
      <c r="C29">
        <v>24</v>
      </c>
      <c r="D29" t="s">
        <v>23</v>
      </c>
      <c r="G29">
        <v>24</v>
      </c>
      <c r="H29">
        <v>24</v>
      </c>
    </row>
    <row r="30" spans="1:8" x14ac:dyDescent="0.25">
      <c r="A30" t="s">
        <v>122</v>
      </c>
      <c r="C30">
        <v>0.41887902047863906</v>
      </c>
      <c r="D30" t="s">
        <v>76</v>
      </c>
      <c r="G30">
        <v>0.41887902047863906</v>
      </c>
      <c r="H30">
        <v>0.41887902047863906</v>
      </c>
    </row>
    <row r="31" spans="1:8" x14ac:dyDescent="0.25">
      <c r="A31" t="s">
        <v>123</v>
      </c>
      <c r="C31">
        <v>0.25015873015873014</v>
      </c>
      <c r="G31">
        <v>0.25015873015873014</v>
      </c>
      <c r="H31">
        <v>0.25015873015873014</v>
      </c>
    </row>
    <row r="32" spans="1:8" x14ac:dyDescent="0.25">
      <c r="A32" t="s">
        <v>124</v>
      </c>
      <c r="C32">
        <v>0.24009146341463414</v>
      </c>
      <c r="D32" t="s">
        <v>21</v>
      </c>
      <c r="G32">
        <v>0.24009146341463414</v>
      </c>
      <c r="H32">
        <v>0.24009146341463414</v>
      </c>
    </row>
    <row r="33" spans="1:8" x14ac:dyDescent="0.25">
      <c r="A33" t="s">
        <v>125</v>
      </c>
      <c r="C33">
        <v>6.0060975609756088E-2</v>
      </c>
      <c r="D33" t="s">
        <v>21</v>
      </c>
      <c r="G33">
        <v>6.0060975609756088E-2</v>
      </c>
      <c r="H33">
        <v>6.0060975609756088E-2</v>
      </c>
    </row>
    <row r="34" spans="1:8" x14ac:dyDescent="0.25">
      <c r="A34" t="s">
        <v>142</v>
      </c>
      <c r="C34">
        <v>14.992381919756221</v>
      </c>
      <c r="G34">
        <v>14.992381919756221</v>
      </c>
      <c r="H34">
        <v>14.992381919756221</v>
      </c>
    </row>
    <row r="36" spans="1:8" x14ac:dyDescent="0.25">
      <c r="A36" t="s">
        <v>92</v>
      </c>
      <c r="C36">
        <v>0.16807317279622769</v>
      </c>
      <c r="D36" t="s">
        <v>21</v>
      </c>
      <c r="G36">
        <v>0.16807317279622769</v>
      </c>
      <c r="H36">
        <v>0.16807317279622769</v>
      </c>
    </row>
    <row r="40" spans="1:8" x14ac:dyDescent="0.25">
      <c r="A40" t="s">
        <v>803</v>
      </c>
      <c r="C40">
        <v>20</v>
      </c>
      <c r="D40" t="s">
        <v>71</v>
      </c>
      <c r="G40">
        <v>20</v>
      </c>
      <c r="H40" s="15">
        <v>10</v>
      </c>
    </row>
    <row r="41" spans="1:8" x14ac:dyDescent="0.25">
      <c r="A41" t="s">
        <v>804</v>
      </c>
      <c r="C41">
        <f>0.5*1*C40^2</f>
        <v>200</v>
      </c>
      <c r="D41" t="s">
        <v>129</v>
      </c>
      <c r="G41">
        <f>0.5*1*G40^2</f>
        <v>200</v>
      </c>
      <c r="H41">
        <f>0.5*1*H40^2</f>
        <v>50</v>
      </c>
    </row>
    <row r="42" spans="1:8" x14ac:dyDescent="0.25">
      <c r="A42" t="s">
        <v>805</v>
      </c>
      <c r="C42">
        <f>C41*C27</f>
        <v>67.534298780487788</v>
      </c>
      <c r="D42" t="s">
        <v>78</v>
      </c>
      <c r="G42">
        <f>G41*G27</f>
        <v>67.534298780487788</v>
      </c>
      <c r="H42">
        <f>H41*H27</f>
        <v>16.883574695121947</v>
      </c>
    </row>
    <row r="43" spans="1:8" x14ac:dyDescent="0.25">
      <c r="A43" t="s">
        <v>77</v>
      </c>
      <c r="C43">
        <f>9.81*C26</f>
        <v>14.715</v>
      </c>
      <c r="D43" t="s">
        <v>78</v>
      </c>
      <c r="E43" t="s">
        <v>807</v>
      </c>
      <c r="G43">
        <f>9.81*G26</f>
        <v>14.715</v>
      </c>
      <c r="H43">
        <f>9.81*H26</f>
        <v>14.715</v>
      </c>
    </row>
    <row r="45" spans="1:8" x14ac:dyDescent="0.25">
      <c r="A45" t="s">
        <v>806</v>
      </c>
      <c r="C45" s="14">
        <f>C43/C42</f>
        <v>0.21788928390045714</v>
      </c>
      <c r="G45" s="14">
        <f>G43/G42</f>
        <v>0.21788928390045714</v>
      </c>
      <c r="H45" s="14">
        <f>H43/H42</f>
        <v>0.87155713560182857</v>
      </c>
    </row>
    <row r="46" spans="1:8" x14ac:dyDescent="0.25">
      <c r="A46" t="s">
        <v>808</v>
      </c>
      <c r="C46" s="14">
        <f>(C45-C17)/C18</f>
        <v>-8.3191920958814641E-2</v>
      </c>
      <c r="D46" t="s">
        <v>76</v>
      </c>
      <c r="E46">
        <f>C46*180/PI()</f>
        <v>-4.7665459605260159</v>
      </c>
      <c r="F46" t="s">
        <v>809</v>
      </c>
      <c r="G46" s="14">
        <f>(G45-G17)/G18</f>
        <v>-8.3191920958814641E-2</v>
      </c>
      <c r="H46" s="14">
        <f>(H45-H17)/H18</f>
        <v>4.4727423796835329E-2</v>
      </c>
    </row>
    <row r="48" spans="1:8" x14ac:dyDescent="0.25">
      <c r="A48" t="s">
        <v>810</v>
      </c>
      <c r="C48">
        <f>C22+C45^2/(PI()*C34*C24)</f>
        <v>4.8523246860648107E-2</v>
      </c>
      <c r="D48" t="s">
        <v>811</v>
      </c>
      <c r="G48">
        <f>G22+G45^2/(PI()*G34*G24)</f>
        <v>2.9785933728329612E-2</v>
      </c>
      <c r="H48">
        <f>H22+H45^2/(PI()*H34*H24)</f>
        <v>7.3722707308426172E-2</v>
      </c>
    </row>
    <row r="49" spans="1:8" x14ac:dyDescent="0.25">
      <c r="A49" t="s">
        <v>813</v>
      </c>
      <c r="C49">
        <f>C48*C42</f>
        <v>3.2769834512863754</v>
      </c>
      <c r="D49" t="s">
        <v>78</v>
      </c>
      <c r="G49">
        <f>G48*G42</f>
        <v>2.0115721478648205</v>
      </c>
      <c r="H49">
        <f>H48*H42</f>
        <v>1.244702835568426</v>
      </c>
    </row>
    <row r="52" spans="1:8" x14ac:dyDescent="0.25">
      <c r="G52" t="s">
        <v>1366</v>
      </c>
    </row>
    <row r="53" spans="1:8" x14ac:dyDescent="0.25">
      <c r="G53" t="s">
        <v>817</v>
      </c>
    </row>
    <row r="54" spans="1:8" x14ac:dyDescent="0.25">
      <c r="G54" t="s">
        <v>818</v>
      </c>
    </row>
    <row r="55" spans="1:8" x14ac:dyDescent="0.25">
      <c r="G55" t="s">
        <v>819</v>
      </c>
    </row>
    <row r="57" spans="1:8" x14ac:dyDescent="0.25">
      <c r="G57" t="s">
        <v>821</v>
      </c>
    </row>
    <row r="58" spans="1:8" x14ac:dyDescent="0.25">
      <c r="G58" t="s">
        <v>822</v>
      </c>
    </row>
    <row r="60" spans="1:8" x14ac:dyDescent="0.25">
      <c r="G60" t="s">
        <v>1367</v>
      </c>
    </row>
  </sheetData>
  <hyperlinks>
    <hyperlink ref="B10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7"/>
  <sheetViews>
    <sheetView topLeftCell="A115" workbookViewId="0">
      <selection activeCell="I124" sqref="I124"/>
    </sheetView>
  </sheetViews>
  <sheetFormatPr defaultRowHeight="15" x14ac:dyDescent="0.25"/>
  <cols>
    <col min="1" max="16384" width="9.140625" style="17"/>
  </cols>
  <sheetData>
    <row r="1" spans="1:1" x14ac:dyDescent="0.25">
      <c r="A1" s="17" t="s">
        <v>1371</v>
      </c>
    </row>
    <row r="2" spans="1:1" x14ac:dyDescent="0.25">
      <c r="A2" s="17" t="s">
        <v>152</v>
      </c>
    </row>
    <row r="3" spans="1:1" x14ac:dyDescent="0.25">
      <c r="A3" s="17" t="s">
        <v>152</v>
      </c>
    </row>
    <row r="4" spans="1:1" x14ac:dyDescent="0.25">
      <c r="A4" s="17" t="s">
        <v>153</v>
      </c>
    </row>
    <row r="5" spans="1:1" x14ac:dyDescent="0.25">
      <c r="A5" s="17" t="s">
        <v>152</v>
      </c>
    </row>
    <row r="6" spans="1:1" x14ac:dyDescent="0.25">
      <c r="A6" s="17" t="s">
        <v>154</v>
      </c>
    </row>
    <row r="7" spans="1:1" x14ac:dyDescent="0.25">
      <c r="A7" s="17" t="s">
        <v>155</v>
      </c>
    </row>
    <row r="8" spans="1:1" x14ac:dyDescent="0.25">
      <c r="A8" s="17" t="s">
        <v>156</v>
      </c>
    </row>
    <row r="9" spans="1:1" x14ac:dyDescent="0.25">
      <c r="A9" s="17" t="s">
        <v>157</v>
      </c>
    </row>
    <row r="10" spans="1:1" x14ac:dyDescent="0.25">
      <c r="A10" s="17" t="s">
        <v>158</v>
      </c>
    </row>
    <row r="11" spans="1:1" x14ac:dyDescent="0.25">
      <c r="A11" s="17" t="s">
        <v>159</v>
      </c>
    </row>
    <row r="12" spans="1:1" x14ac:dyDescent="0.25">
      <c r="A12" s="17" t="s">
        <v>152</v>
      </c>
    </row>
    <row r="13" spans="1:1" x14ac:dyDescent="0.25">
      <c r="A13" s="17" t="s">
        <v>152</v>
      </c>
    </row>
    <row r="14" spans="1:1" x14ac:dyDescent="0.25">
      <c r="A14" s="17" t="s">
        <v>165</v>
      </c>
    </row>
    <row r="15" spans="1:1" x14ac:dyDescent="0.25">
      <c r="A15" s="17" t="s">
        <v>152</v>
      </c>
    </row>
    <row r="16" spans="1:1" x14ac:dyDescent="0.25">
      <c r="A16" s="17" t="s">
        <v>161</v>
      </c>
    </row>
    <row r="17" spans="1:1" x14ac:dyDescent="0.25">
      <c r="A17" s="17" t="s">
        <v>162</v>
      </c>
    </row>
    <row r="18" spans="1:1" x14ac:dyDescent="0.25">
      <c r="A18" s="17" t="s">
        <v>1372</v>
      </c>
    </row>
    <row r="19" spans="1:1" x14ac:dyDescent="0.25">
      <c r="A19" s="17" t="s">
        <v>1373</v>
      </c>
    </row>
    <row r="20" spans="1:1" x14ac:dyDescent="0.25">
      <c r="A20" s="17" t="s">
        <v>1374</v>
      </c>
    </row>
    <row r="21" spans="1:1" x14ac:dyDescent="0.25">
      <c r="A21" s="17" t="s">
        <v>1375</v>
      </c>
    </row>
    <row r="22" spans="1:1" x14ac:dyDescent="0.25">
      <c r="A22" s="17" t="s">
        <v>1376</v>
      </c>
    </row>
    <row r="23" spans="1:1" x14ac:dyDescent="0.25">
      <c r="A23" s="17" t="s">
        <v>1377</v>
      </c>
    </row>
    <row r="24" spans="1:1" x14ac:dyDescent="0.25">
      <c r="A24" s="17" t="s">
        <v>1378</v>
      </c>
    </row>
    <row r="25" spans="1:1" x14ac:dyDescent="0.25">
      <c r="A25" s="17" t="s">
        <v>1379</v>
      </c>
    </row>
    <row r="26" spans="1:1" x14ac:dyDescent="0.25">
      <c r="A26" s="17" t="s">
        <v>1380</v>
      </c>
    </row>
    <row r="27" spans="1:1" x14ac:dyDescent="0.25">
      <c r="A27" s="17" t="s">
        <v>1381</v>
      </c>
    </row>
    <row r="28" spans="1:1" x14ac:dyDescent="0.25">
      <c r="A28" s="17" t="s">
        <v>1382</v>
      </c>
    </row>
    <row r="29" spans="1:1" x14ac:dyDescent="0.25">
      <c r="A29" s="17" t="s">
        <v>1383</v>
      </c>
    </row>
    <row r="30" spans="1:1" x14ac:dyDescent="0.25">
      <c r="A30" s="17" t="s">
        <v>1384</v>
      </c>
    </row>
    <row r="31" spans="1:1" x14ac:dyDescent="0.25">
      <c r="A31" s="17" t="s">
        <v>1385</v>
      </c>
    </row>
    <row r="32" spans="1:1" x14ac:dyDescent="0.25">
      <c r="A32" s="17" t="s">
        <v>1386</v>
      </c>
    </row>
    <row r="33" spans="1:1" x14ac:dyDescent="0.25">
      <c r="A33" s="17" t="s">
        <v>1387</v>
      </c>
    </row>
    <row r="34" spans="1:1" x14ac:dyDescent="0.25">
      <c r="A34" s="17" t="s">
        <v>1388</v>
      </c>
    </row>
    <row r="35" spans="1:1" x14ac:dyDescent="0.25">
      <c r="A35" s="17" t="s">
        <v>1389</v>
      </c>
    </row>
    <row r="36" spans="1:1" x14ac:dyDescent="0.25">
      <c r="A36" s="17" t="s">
        <v>1390</v>
      </c>
    </row>
    <row r="37" spans="1:1" x14ac:dyDescent="0.25">
      <c r="A37" s="17" t="s">
        <v>1391</v>
      </c>
    </row>
    <row r="38" spans="1:1" x14ac:dyDescent="0.25">
      <c r="A38" s="17" t="s">
        <v>1392</v>
      </c>
    </row>
    <row r="39" spans="1:1" x14ac:dyDescent="0.25">
      <c r="A39" s="17" t="s">
        <v>1393</v>
      </c>
    </row>
    <row r="40" spans="1:1" x14ac:dyDescent="0.25">
      <c r="A40" s="17" t="s">
        <v>1394</v>
      </c>
    </row>
    <row r="41" spans="1:1" x14ac:dyDescent="0.25">
      <c r="A41" s="17" t="s">
        <v>1395</v>
      </c>
    </row>
    <row r="42" spans="1:1" x14ac:dyDescent="0.25">
      <c r="A42" s="17" t="s">
        <v>1396</v>
      </c>
    </row>
    <row r="43" spans="1:1" x14ac:dyDescent="0.25">
      <c r="A43" s="17" t="s">
        <v>1397</v>
      </c>
    </row>
    <row r="44" spans="1:1" x14ac:dyDescent="0.25">
      <c r="A44" s="17" t="s">
        <v>1398</v>
      </c>
    </row>
    <row r="45" spans="1:1" x14ac:dyDescent="0.25">
      <c r="A45" s="17" t="s">
        <v>1399</v>
      </c>
    </row>
    <row r="46" spans="1:1" x14ac:dyDescent="0.25">
      <c r="A46" s="17" t="s">
        <v>1400</v>
      </c>
    </row>
    <row r="47" spans="1:1" x14ac:dyDescent="0.25">
      <c r="A47" s="17" t="s">
        <v>1401</v>
      </c>
    </row>
    <row r="48" spans="1:1" x14ac:dyDescent="0.25">
      <c r="A48" s="17" t="s">
        <v>152</v>
      </c>
    </row>
    <row r="49" spans="1:1" x14ac:dyDescent="0.25">
      <c r="A49" s="17" t="s">
        <v>152</v>
      </c>
    </row>
    <row r="50" spans="1:1" x14ac:dyDescent="0.25">
      <c r="A50" s="17" t="s">
        <v>152</v>
      </c>
    </row>
    <row r="51" spans="1:1" x14ac:dyDescent="0.25">
      <c r="A51" s="17" t="s">
        <v>166</v>
      </c>
    </row>
    <row r="52" spans="1:1" x14ac:dyDescent="0.25">
      <c r="A52" s="17" t="s">
        <v>152</v>
      </c>
    </row>
    <row r="53" spans="1:1" x14ac:dyDescent="0.25">
      <c r="A53" s="17" t="s">
        <v>161</v>
      </c>
    </row>
    <row r="54" spans="1:1" x14ac:dyDescent="0.25">
      <c r="A54" s="17" t="s">
        <v>162</v>
      </c>
    </row>
    <row r="55" spans="1:1" x14ac:dyDescent="0.25">
      <c r="A55" s="17" t="s">
        <v>1402</v>
      </c>
    </row>
    <row r="56" spans="1:1" x14ac:dyDescent="0.25">
      <c r="A56" s="17" t="s">
        <v>1403</v>
      </c>
    </row>
    <row r="57" spans="1:1" x14ac:dyDescent="0.25">
      <c r="A57" s="17" t="s">
        <v>1404</v>
      </c>
    </row>
    <row r="58" spans="1:1" x14ac:dyDescent="0.25">
      <c r="A58" s="17" t="s">
        <v>1405</v>
      </c>
    </row>
    <row r="59" spans="1:1" x14ac:dyDescent="0.25">
      <c r="A59" s="17" t="s">
        <v>1406</v>
      </c>
    </row>
    <row r="60" spans="1:1" x14ac:dyDescent="0.25">
      <c r="A60" s="17" t="s">
        <v>1407</v>
      </c>
    </row>
    <row r="61" spans="1:1" x14ac:dyDescent="0.25">
      <c r="A61" s="17" t="s">
        <v>1408</v>
      </c>
    </row>
    <row r="62" spans="1:1" x14ac:dyDescent="0.25">
      <c r="A62" s="17" t="s">
        <v>1409</v>
      </c>
    </row>
    <row r="63" spans="1:1" x14ac:dyDescent="0.25">
      <c r="A63" s="17" t="s">
        <v>1410</v>
      </c>
    </row>
    <row r="64" spans="1:1" x14ac:dyDescent="0.25">
      <c r="A64" s="17" t="s">
        <v>1411</v>
      </c>
    </row>
    <row r="65" spans="1:1" x14ac:dyDescent="0.25">
      <c r="A65" s="17" t="s">
        <v>1412</v>
      </c>
    </row>
    <row r="66" spans="1:1" x14ac:dyDescent="0.25">
      <c r="A66" s="17" t="s">
        <v>1413</v>
      </c>
    </row>
    <row r="67" spans="1:1" x14ac:dyDescent="0.25">
      <c r="A67" s="17" t="s">
        <v>1414</v>
      </c>
    </row>
    <row r="68" spans="1:1" x14ac:dyDescent="0.25">
      <c r="A68" s="17" t="s">
        <v>1415</v>
      </c>
    </row>
    <row r="69" spans="1:1" x14ac:dyDescent="0.25">
      <c r="A69" s="17" t="s">
        <v>1416</v>
      </c>
    </row>
    <row r="70" spans="1:1" x14ac:dyDescent="0.25">
      <c r="A70" s="17" t="s">
        <v>1417</v>
      </c>
    </row>
    <row r="71" spans="1:1" x14ac:dyDescent="0.25">
      <c r="A71" s="17" t="s">
        <v>1418</v>
      </c>
    </row>
    <row r="72" spans="1:1" x14ac:dyDescent="0.25">
      <c r="A72" s="17" t="s">
        <v>1419</v>
      </c>
    </row>
    <row r="73" spans="1:1" x14ac:dyDescent="0.25">
      <c r="A73" s="17" t="s">
        <v>1420</v>
      </c>
    </row>
    <row r="74" spans="1:1" x14ac:dyDescent="0.25">
      <c r="A74" s="17" t="s">
        <v>1421</v>
      </c>
    </row>
    <row r="75" spans="1:1" x14ac:dyDescent="0.25">
      <c r="A75" s="17" t="s">
        <v>1422</v>
      </c>
    </row>
    <row r="76" spans="1:1" x14ac:dyDescent="0.25">
      <c r="A76" s="17" t="s">
        <v>1423</v>
      </c>
    </row>
    <row r="77" spans="1:1" x14ac:dyDescent="0.25">
      <c r="A77" s="17" t="s">
        <v>1424</v>
      </c>
    </row>
    <row r="78" spans="1:1" x14ac:dyDescent="0.25">
      <c r="A78" s="17" t="s">
        <v>1425</v>
      </c>
    </row>
    <row r="79" spans="1:1" x14ac:dyDescent="0.25">
      <c r="A79" s="17" t="s">
        <v>1426</v>
      </c>
    </row>
    <row r="80" spans="1:1" x14ac:dyDescent="0.25">
      <c r="A80" s="17" t="s">
        <v>1427</v>
      </c>
    </row>
    <row r="81" spans="1:1" x14ac:dyDescent="0.25">
      <c r="A81" s="17" t="s">
        <v>1428</v>
      </c>
    </row>
    <row r="82" spans="1:1" x14ac:dyDescent="0.25">
      <c r="A82" s="17" t="s">
        <v>1429</v>
      </c>
    </row>
    <row r="83" spans="1:1" x14ac:dyDescent="0.25">
      <c r="A83" s="17" t="s">
        <v>1430</v>
      </c>
    </row>
    <row r="84" spans="1:1" x14ac:dyDescent="0.25">
      <c r="A84" s="17" t="s">
        <v>1431</v>
      </c>
    </row>
    <row r="85" spans="1:1" x14ac:dyDescent="0.25">
      <c r="A85" s="17" t="s">
        <v>152</v>
      </c>
    </row>
    <row r="86" spans="1:1" x14ac:dyDescent="0.25">
      <c r="A86" s="17" t="s">
        <v>152</v>
      </c>
    </row>
    <row r="87" spans="1:1" x14ac:dyDescent="0.25">
      <c r="A87" s="17" t="s">
        <v>152</v>
      </c>
    </row>
    <row r="88" spans="1:1" x14ac:dyDescent="0.25">
      <c r="A88" s="17" t="s">
        <v>167</v>
      </c>
    </row>
    <row r="89" spans="1:1" x14ac:dyDescent="0.25">
      <c r="A89" s="17" t="s">
        <v>152</v>
      </c>
    </row>
    <row r="90" spans="1:1" x14ac:dyDescent="0.25">
      <c r="A90" s="17" t="s">
        <v>161</v>
      </c>
    </row>
    <row r="91" spans="1:1" x14ac:dyDescent="0.25">
      <c r="A91" s="17" t="s">
        <v>162</v>
      </c>
    </row>
    <row r="92" spans="1:1" x14ac:dyDescent="0.25">
      <c r="A92" s="17" t="s">
        <v>1432</v>
      </c>
    </row>
    <row r="93" spans="1:1" x14ac:dyDescent="0.25">
      <c r="A93" s="17" t="s">
        <v>1433</v>
      </c>
    </row>
    <row r="94" spans="1:1" x14ac:dyDescent="0.25">
      <c r="A94" s="17" t="s">
        <v>1434</v>
      </c>
    </row>
    <row r="95" spans="1:1" x14ac:dyDescent="0.25">
      <c r="A95" s="17" t="s">
        <v>1435</v>
      </c>
    </row>
    <row r="96" spans="1:1" x14ac:dyDescent="0.25">
      <c r="A96" s="17" t="s">
        <v>1436</v>
      </c>
    </row>
    <row r="97" spans="1:1" x14ac:dyDescent="0.25">
      <c r="A97" s="17" t="s">
        <v>1437</v>
      </c>
    </row>
    <row r="98" spans="1:1" x14ac:dyDescent="0.25">
      <c r="A98" s="17" t="s">
        <v>1438</v>
      </c>
    </row>
    <row r="99" spans="1:1" x14ac:dyDescent="0.25">
      <c r="A99" s="17" t="s">
        <v>1439</v>
      </c>
    </row>
    <row r="100" spans="1:1" x14ac:dyDescent="0.25">
      <c r="A100" s="17" t="s">
        <v>1440</v>
      </c>
    </row>
    <row r="101" spans="1:1" x14ac:dyDescent="0.25">
      <c r="A101" s="17" t="s">
        <v>1441</v>
      </c>
    </row>
    <row r="102" spans="1:1" x14ac:dyDescent="0.25">
      <c r="A102" s="17" t="s">
        <v>1442</v>
      </c>
    </row>
    <row r="103" spans="1:1" x14ac:dyDescent="0.25">
      <c r="A103" s="17" t="s">
        <v>1443</v>
      </c>
    </row>
    <row r="104" spans="1:1" x14ac:dyDescent="0.25">
      <c r="A104" s="17" t="s">
        <v>1444</v>
      </c>
    </row>
    <row r="105" spans="1:1" x14ac:dyDescent="0.25">
      <c r="A105" s="17" t="s">
        <v>1445</v>
      </c>
    </row>
    <row r="106" spans="1:1" x14ac:dyDescent="0.25">
      <c r="A106" s="17" t="s">
        <v>1446</v>
      </c>
    </row>
    <row r="107" spans="1:1" x14ac:dyDescent="0.25">
      <c r="A107" s="17" t="s">
        <v>1447</v>
      </c>
    </row>
    <row r="108" spans="1:1" x14ac:dyDescent="0.25">
      <c r="A108" s="17" t="s">
        <v>1448</v>
      </c>
    </row>
    <row r="109" spans="1:1" x14ac:dyDescent="0.25">
      <c r="A109" s="17" t="s">
        <v>1449</v>
      </c>
    </row>
    <row r="110" spans="1:1" x14ac:dyDescent="0.25">
      <c r="A110" s="17" t="s">
        <v>1450</v>
      </c>
    </row>
    <row r="111" spans="1:1" x14ac:dyDescent="0.25">
      <c r="A111" s="17" t="s">
        <v>1451</v>
      </c>
    </row>
    <row r="112" spans="1:1" x14ac:dyDescent="0.25">
      <c r="A112" s="17" t="s">
        <v>1452</v>
      </c>
    </row>
    <row r="113" spans="1:15" x14ac:dyDescent="0.25">
      <c r="A113" s="17" t="s">
        <v>1453</v>
      </c>
    </row>
    <row r="114" spans="1:15" x14ac:dyDescent="0.25">
      <c r="A114" s="17" t="s">
        <v>1454</v>
      </c>
    </row>
    <row r="115" spans="1:15" x14ac:dyDescent="0.25">
      <c r="A115" s="17" t="s">
        <v>1455</v>
      </c>
    </row>
    <row r="116" spans="1:15" x14ac:dyDescent="0.25">
      <c r="A116" s="17" t="s">
        <v>1456</v>
      </c>
    </row>
    <row r="117" spans="1:15" x14ac:dyDescent="0.25">
      <c r="A117" s="17" t="s">
        <v>1457</v>
      </c>
    </row>
    <row r="118" spans="1:15" x14ac:dyDescent="0.25">
      <c r="A118" s="17" t="s">
        <v>1458</v>
      </c>
    </row>
    <row r="119" spans="1:15" x14ac:dyDescent="0.25">
      <c r="A119" s="17" t="s">
        <v>1459</v>
      </c>
    </row>
    <row r="120" spans="1:15" x14ac:dyDescent="0.25">
      <c r="A120" s="17" t="s">
        <v>1460</v>
      </c>
    </row>
    <row r="121" spans="1:15" x14ac:dyDescent="0.25">
      <c r="A121" s="17" t="s">
        <v>1461</v>
      </c>
    </row>
    <row r="122" spans="1:15" x14ac:dyDescent="0.25">
      <c r="A122" s="17" t="s">
        <v>152</v>
      </c>
    </row>
    <row r="123" spans="1:15" x14ac:dyDescent="0.25">
      <c r="A123" s="17" t="s">
        <v>152</v>
      </c>
    </row>
    <row r="124" spans="1:15" x14ac:dyDescent="0.25">
      <c r="A124" s="17" t="s">
        <v>152</v>
      </c>
    </row>
    <row r="125" spans="1:15" x14ac:dyDescent="0.25">
      <c r="A125" s="17" t="s">
        <v>168</v>
      </c>
    </row>
    <row r="126" spans="1:15" x14ac:dyDescent="0.25">
      <c r="A126" s="17" t="s">
        <v>152</v>
      </c>
    </row>
    <row r="127" spans="1:15" x14ac:dyDescent="0.25">
      <c r="A127" s="17" t="s">
        <v>161</v>
      </c>
      <c r="K127" s="10" t="s">
        <v>110</v>
      </c>
      <c r="L127" s="10" t="s">
        <v>71</v>
      </c>
      <c r="M127" s="10" t="s">
        <v>78</v>
      </c>
      <c r="N127" s="10" t="s">
        <v>95</v>
      </c>
      <c r="O127" s="10" t="s">
        <v>820</v>
      </c>
    </row>
    <row r="128" spans="1:15" x14ac:dyDescent="0.25">
      <c r="A128" s="17" t="s">
        <v>162</v>
      </c>
      <c r="K128" s="10"/>
      <c r="L128" s="10"/>
      <c r="M128" s="10"/>
      <c r="N128" s="10"/>
      <c r="O128" s="10"/>
    </row>
    <row r="129" spans="2:15" x14ac:dyDescent="0.25">
      <c r="B129" s="17">
        <v>0</v>
      </c>
      <c r="C129" s="17">
        <v>0</v>
      </c>
      <c r="D129" s="17">
        <v>0</v>
      </c>
      <c r="E129" s="17">
        <v>0.14180000000000001</v>
      </c>
      <c r="F129" s="17">
        <v>6.3600000000000004E-2</v>
      </c>
      <c r="G129" s="17">
        <v>5.7000000000000002E-2</v>
      </c>
      <c r="H129" s="17">
        <v>0.51700000000000002</v>
      </c>
      <c r="I129" s="17">
        <v>0.90700000000000003</v>
      </c>
      <c r="K129" s="13">
        <f>1.60934*B129</f>
        <v>0</v>
      </c>
      <c r="L129" s="12">
        <f>K129/3.6</f>
        <v>0</v>
      </c>
      <c r="M129" s="12">
        <f>4.44822*I129</f>
        <v>4.0345355400000003</v>
      </c>
      <c r="N129" s="13">
        <f>4.44822*H129*25.4</f>
        <v>58.413135396000001</v>
      </c>
      <c r="O129" s="13">
        <f>0.7457*G129*1000</f>
        <v>42.504900000000006</v>
      </c>
    </row>
    <row r="130" spans="2:15" x14ac:dyDescent="0.25">
      <c r="B130" s="17">
        <v>1.4</v>
      </c>
      <c r="C130" s="17">
        <v>0.03</v>
      </c>
      <c r="D130" s="17">
        <v>5.7200000000000001E-2</v>
      </c>
      <c r="E130" s="17">
        <v>0.13969999999999999</v>
      </c>
      <c r="F130" s="17">
        <v>6.3799999999999996E-2</v>
      </c>
      <c r="G130" s="17">
        <v>5.8000000000000003E-2</v>
      </c>
      <c r="H130" s="17">
        <v>0.51900000000000002</v>
      </c>
      <c r="I130" s="17">
        <v>0.89300000000000002</v>
      </c>
      <c r="K130" s="13">
        <f>1.60934*B130</f>
        <v>2.2530759999999996</v>
      </c>
      <c r="L130" s="12">
        <f t="shared" ref="L130:L158" si="0">K130/3.6</f>
        <v>0.62585444444444438</v>
      </c>
      <c r="M130" s="12">
        <f t="shared" ref="M130:M158" si="1">4.44822*I130</f>
        <v>3.9722604600000002</v>
      </c>
      <c r="N130" s="13">
        <f t="shared" ref="N130:N158" si="2">4.44822*H130*25.4</f>
        <v>58.639104971999998</v>
      </c>
      <c r="O130" s="13">
        <f t="shared" ref="O130:O158" si="3">0.7457*G130*1000</f>
        <v>43.250600000000006</v>
      </c>
    </row>
    <row r="131" spans="2:15" x14ac:dyDescent="0.25">
      <c r="B131" s="17">
        <v>2.8</v>
      </c>
      <c r="C131" s="17">
        <v>0.05</v>
      </c>
      <c r="D131" s="17">
        <v>0.11210000000000001</v>
      </c>
      <c r="E131" s="17">
        <v>0.13739999999999999</v>
      </c>
      <c r="F131" s="17">
        <v>6.4000000000000001E-2</v>
      </c>
      <c r="G131" s="17">
        <v>5.8000000000000003E-2</v>
      </c>
      <c r="H131" s="17">
        <v>0.52100000000000002</v>
      </c>
      <c r="I131" s="17">
        <v>0.878</v>
      </c>
      <c r="K131" s="13">
        <f t="shared" ref="K131:K158" si="4">1.60934*B131</f>
        <v>4.5061519999999993</v>
      </c>
      <c r="L131" s="12">
        <f t="shared" si="0"/>
        <v>1.2517088888888888</v>
      </c>
      <c r="M131" s="12">
        <f t="shared" si="1"/>
        <v>3.9055371600000002</v>
      </c>
      <c r="N131" s="13">
        <f t="shared" si="2"/>
        <v>58.865074547999996</v>
      </c>
      <c r="O131" s="13">
        <f t="shared" si="3"/>
        <v>43.250600000000006</v>
      </c>
    </row>
    <row r="132" spans="2:15" x14ac:dyDescent="0.25">
      <c r="B132" s="17">
        <v>4.2</v>
      </c>
      <c r="C132" s="17">
        <v>0.08</v>
      </c>
      <c r="D132" s="17">
        <v>0.1648</v>
      </c>
      <c r="E132" s="17">
        <v>0.13489999999999999</v>
      </c>
      <c r="F132" s="17">
        <v>6.4100000000000004E-2</v>
      </c>
      <c r="G132" s="17">
        <v>5.8000000000000003E-2</v>
      </c>
      <c r="H132" s="17">
        <v>0.52200000000000002</v>
      </c>
      <c r="I132" s="17">
        <v>0.86299999999999999</v>
      </c>
      <c r="K132" s="13">
        <f t="shared" si="4"/>
        <v>6.7592280000000002</v>
      </c>
      <c r="L132" s="12">
        <f t="shared" si="0"/>
        <v>1.8775633333333333</v>
      </c>
      <c r="M132" s="12">
        <f t="shared" si="1"/>
        <v>3.8388138600000001</v>
      </c>
      <c r="N132" s="13">
        <f t="shared" si="2"/>
        <v>58.978059336000001</v>
      </c>
      <c r="O132" s="13">
        <f t="shared" si="3"/>
        <v>43.250600000000006</v>
      </c>
    </row>
    <row r="133" spans="2:15" x14ac:dyDescent="0.25">
      <c r="B133" s="17">
        <v>5.5</v>
      </c>
      <c r="C133" s="17">
        <v>0.1</v>
      </c>
      <c r="D133" s="17">
        <v>0.2152</v>
      </c>
      <c r="E133" s="17">
        <v>0.13220000000000001</v>
      </c>
      <c r="F133" s="17">
        <v>6.4199999999999993E-2</v>
      </c>
      <c r="G133" s="17">
        <v>5.8000000000000003E-2</v>
      </c>
      <c r="H133" s="17">
        <v>0.52300000000000002</v>
      </c>
      <c r="I133" s="17">
        <v>0.84499999999999997</v>
      </c>
      <c r="K133" s="13">
        <f t="shared" si="4"/>
        <v>8.8513699999999993</v>
      </c>
      <c r="L133" s="12">
        <f t="shared" si="0"/>
        <v>2.4587138888888886</v>
      </c>
      <c r="M133" s="12">
        <f t="shared" si="1"/>
        <v>3.7587459000000001</v>
      </c>
      <c r="N133" s="13">
        <f t="shared" si="2"/>
        <v>59.091044124</v>
      </c>
      <c r="O133" s="13">
        <f t="shared" si="3"/>
        <v>43.250600000000006</v>
      </c>
    </row>
    <row r="134" spans="2:15" x14ac:dyDescent="0.25">
      <c r="B134" s="17">
        <v>6.9</v>
      </c>
      <c r="C134" s="17">
        <v>0.13</v>
      </c>
      <c r="D134" s="17">
        <v>0.26319999999999999</v>
      </c>
      <c r="E134" s="17">
        <v>0.12939999999999999</v>
      </c>
      <c r="F134" s="17">
        <v>6.4199999999999993E-2</v>
      </c>
      <c r="G134" s="17">
        <v>5.8000000000000003E-2</v>
      </c>
      <c r="H134" s="17">
        <v>0.52300000000000002</v>
      </c>
      <c r="I134" s="17">
        <v>0.82699999999999996</v>
      </c>
      <c r="K134" s="13">
        <f t="shared" si="4"/>
        <v>11.104446000000001</v>
      </c>
      <c r="L134" s="12">
        <f t="shared" si="0"/>
        <v>3.0845683333333334</v>
      </c>
      <c r="M134" s="12">
        <f t="shared" si="1"/>
        <v>3.67867794</v>
      </c>
      <c r="N134" s="13">
        <f t="shared" si="2"/>
        <v>59.091044124</v>
      </c>
      <c r="O134" s="13">
        <f t="shared" si="3"/>
        <v>43.250600000000006</v>
      </c>
    </row>
    <row r="135" spans="2:15" x14ac:dyDescent="0.25">
      <c r="B135" s="17">
        <v>8.3000000000000007</v>
      </c>
      <c r="C135" s="17">
        <v>0.16</v>
      </c>
      <c r="D135" s="17">
        <v>0.30880000000000002</v>
      </c>
      <c r="E135" s="17">
        <v>0.1263</v>
      </c>
      <c r="F135" s="17">
        <v>6.4100000000000004E-2</v>
      </c>
      <c r="G135" s="17">
        <v>5.8000000000000003E-2</v>
      </c>
      <c r="H135" s="17">
        <v>0.52200000000000002</v>
      </c>
      <c r="I135" s="17">
        <v>0.80700000000000005</v>
      </c>
      <c r="K135" s="13">
        <f t="shared" si="4"/>
        <v>13.357522000000001</v>
      </c>
      <c r="L135" s="12">
        <f t="shared" si="0"/>
        <v>3.7104227777777781</v>
      </c>
      <c r="M135" s="12">
        <f t="shared" si="1"/>
        <v>3.5897135400000004</v>
      </c>
      <c r="N135" s="13">
        <f t="shared" si="2"/>
        <v>58.978059336000001</v>
      </c>
      <c r="O135" s="13">
        <f t="shared" si="3"/>
        <v>43.250600000000006</v>
      </c>
    </row>
    <row r="136" spans="2:15" x14ac:dyDescent="0.25">
      <c r="B136" s="17">
        <v>9.6999999999999993</v>
      </c>
      <c r="C136" s="17">
        <v>0.18</v>
      </c>
      <c r="D136" s="17">
        <v>0.35199999999999998</v>
      </c>
      <c r="E136" s="17">
        <v>0.123</v>
      </c>
      <c r="F136" s="17">
        <v>6.3899999999999998E-2</v>
      </c>
      <c r="G136" s="17">
        <v>5.8000000000000003E-2</v>
      </c>
      <c r="H136" s="17">
        <v>0.52</v>
      </c>
      <c r="I136" s="17">
        <v>0.78600000000000003</v>
      </c>
      <c r="K136" s="13">
        <f t="shared" si="4"/>
        <v>15.610598</v>
      </c>
      <c r="L136" s="12">
        <f t="shared" si="0"/>
        <v>4.3362772222222219</v>
      </c>
      <c r="M136" s="12">
        <f t="shared" si="1"/>
        <v>3.4963009200000004</v>
      </c>
      <c r="N136" s="13">
        <f t="shared" si="2"/>
        <v>58.752089759999997</v>
      </c>
      <c r="O136" s="13">
        <f t="shared" si="3"/>
        <v>43.250600000000006</v>
      </c>
    </row>
    <row r="137" spans="2:15" x14ac:dyDescent="0.25">
      <c r="B137" s="17">
        <v>11.1</v>
      </c>
      <c r="C137" s="17">
        <v>0.21</v>
      </c>
      <c r="D137" s="17">
        <v>0.39269999999999999</v>
      </c>
      <c r="E137" s="17">
        <v>0.11940000000000001</v>
      </c>
      <c r="F137" s="17">
        <v>6.3500000000000001E-2</v>
      </c>
      <c r="G137" s="17">
        <v>5.7000000000000002E-2</v>
      </c>
      <c r="H137" s="17">
        <v>0.51700000000000002</v>
      </c>
      <c r="I137" s="17">
        <v>0.76300000000000001</v>
      </c>
      <c r="K137" s="13">
        <f t="shared" si="4"/>
        <v>17.863674</v>
      </c>
      <c r="L137" s="12">
        <f t="shared" si="0"/>
        <v>4.9621316666666662</v>
      </c>
      <c r="M137" s="12">
        <f t="shared" si="1"/>
        <v>3.3939918600000003</v>
      </c>
      <c r="N137" s="13">
        <f t="shared" si="2"/>
        <v>58.413135396000001</v>
      </c>
      <c r="O137" s="13">
        <f t="shared" si="3"/>
        <v>42.504900000000006</v>
      </c>
    </row>
    <row r="138" spans="2:15" x14ac:dyDescent="0.25">
      <c r="B138" s="17">
        <v>12.5</v>
      </c>
      <c r="C138" s="17">
        <v>0.24</v>
      </c>
      <c r="D138" s="17">
        <v>0.43080000000000002</v>
      </c>
      <c r="E138" s="17">
        <v>0.11550000000000001</v>
      </c>
      <c r="F138" s="17">
        <v>6.3E-2</v>
      </c>
      <c r="G138" s="17">
        <v>5.7000000000000002E-2</v>
      </c>
      <c r="H138" s="17">
        <v>0.51300000000000001</v>
      </c>
      <c r="I138" s="17">
        <v>0.73799999999999999</v>
      </c>
      <c r="K138" s="13">
        <f t="shared" si="4"/>
        <v>20.11675</v>
      </c>
      <c r="L138" s="12">
        <f t="shared" si="0"/>
        <v>5.5879861111111113</v>
      </c>
      <c r="M138" s="12">
        <f t="shared" si="1"/>
        <v>3.2827863599999998</v>
      </c>
      <c r="N138" s="13">
        <f t="shared" si="2"/>
        <v>57.961196244</v>
      </c>
      <c r="O138" s="13">
        <f t="shared" si="3"/>
        <v>42.504900000000006</v>
      </c>
    </row>
    <row r="139" spans="2:15" x14ac:dyDescent="0.25">
      <c r="B139" s="17">
        <v>13.9</v>
      </c>
      <c r="C139" s="17">
        <v>0.26</v>
      </c>
      <c r="D139" s="17">
        <v>0.46650000000000003</v>
      </c>
      <c r="E139" s="17">
        <v>0.1113</v>
      </c>
      <c r="F139" s="17">
        <v>6.2300000000000001E-2</v>
      </c>
      <c r="G139" s="17">
        <v>5.6000000000000001E-2</v>
      </c>
      <c r="H139" s="17">
        <v>0.50700000000000001</v>
      </c>
      <c r="I139" s="17">
        <v>0.71199999999999997</v>
      </c>
      <c r="K139" s="13">
        <f t="shared" si="4"/>
        <v>22.369826</v>
      </c>
      <c r="L139" s="12">
        <f t="shared" si="0"/>
        <v>6.2138405555555556</v>
      </c>
      <c r="M139" s="12">
        <f t="shared" si="1"/>
        <v>3.1671326399999997</v>
      </c>
      <c r="N139" s="13">
        <f t="shared" si="2"/>
        <v>57.283287516000001</v>
      </c>
      <c r="O139" s="13">
        <f t="shared" si="3"/>
        <v>41.7592</v>
      </c>
    </row>
    <row r="140" spans="2:15" x14ac:dyDescent="0.25">
      <c r="B140" s="17">
        <v>15.2</v>
      </c>
      <c r="C140" s="17">
        <v>0.28999999999999998</v>
      </c>
      <c r="D140" s="17">
        <v>0.49980000000000002</v>
      </c>
      <c r="E140" s="17">
        <v>0.107</v>
      </c>
      <c r="F140" s="17">
        <v>6.1499999999999999E-2</v>
      </c>
      <c r="G140" s="17">
        <v>5.6000000000000001E-2</v>
      </c>
      <c r="H140" s="17">
        <v>0.501</v>
      </c>
      <c r="I140" s="17">
        <v>0.68400000000000005</v>
      </c>
      <c r="K140" s="13">
        <f t="shared" si="4"/>
        <v>24.461967999999999</v>
      </c>
      <c r="L140" s="12">
        <f t="shared" si="0"/>
        <v>6.794991111111111</v>
      </c>
      <c r="M140" s="12">
        <f t="shared" si="1"/>
        <v>3.0425824800000001</v>
      </c>
      <c r="N140" s="13">
        <f t="shared" si="2"/>
        <v>56.605378787999996</v>
      </c>
      <c r="O140" s="13">
        <f t="shared" si="3"/>
        <v>41.7592</v>
      </c>
    </row>
    <row r="141" spans="2:15" x14ac:dyDescent="0.25">
      <c r="B141" s="17">
        <v>16.600000000000001</v>
      </c>
      <c r="C141" s="17">
        <v>0.31</v>
      </c>
      <c r="D141" s="17">
        <v>0.53069999999999995</v>
      </c>
      <c r="E141" s="17">
        <v>0.10249999999999999</v>
      </c>
      <c r="F141" s="17">
        <v>6.0499999999999998E-2</v>
      </c>
      <c r="G141" s="17">
        <v>5.5E-2</v>
      </c>
      <c r="H141" s="17">
        <v>0.49299999999999999</v>
      </c>
      <c r="I141" s="17">
        <v>0.65500000000000003</v>
      </c>
      <c r="K141" s="13">
        <f t="shared" si="4"/>
        <v>26.715044000000002</v>
      </c>
      <c r="L141" s="12">
        <f t="shared" si="0"/>
        <v>7.4208455555555561</v>
      </c>
      <c r="M141" s="12">
        <f t="shared" si="1"/>
        <v>2.9135841</v>
      </c>
      <c r="N141" s="13">
        <f t="shared" si="2"/>
        <v>55.701500484</v>
      </c>
      <c r="O141" s="13">
        <f t="shared" si="3"/>
        <v>41.013500000000001</v>
      </c>
    </row>
    <row r="142" spans="2:15" x14ac:dyDescent="0.25">
      <c r="B142" s="17">
        <v>18</v>
      </c>
      <c r="C142" s="17">
        <v>0.34</v>
      </c>
      <c r="D142" s="17">
        <v>0.55930000000000002</v>
      </c>
      <c r="E142" s="17">
        <v>9.7799999999999998E-2</v>
      </c>
      <c r="F142" s="17">
        <v>5.9299999999999999E-2</v>
      </c>
      <c r="G142" s="17">
        <v>5.3999999999999999E-2</v>
      </c>
      <c r="H142" s="17">
        <v>0.48299999999999998</v>
      </c>
      <c r="I142" s="17">
        <v>0.625</v>
      </c>
      <c r="K142" s="13">
        <f t="shared" si="4"/>
        <v>28.968119999999999</v>
      </c>
      <c r="L142" s="12">
        <f t="shared" si="0"/>
        <v>8.0466999999999995</v>
      </c>
      <c r="M142" s="12">
        <f t="shared" si="1"/>
        <v>2.7801374999999999</v>
      </c>
      <c r="N142" s="13">
        <f t="shared" si="2"/>
        <v>54.571652603999993</v>
      </c>
      <c r="O142" s="13">
        <f t="shared" si="3"/>
        <v>40.267800000000001</v>
      </c>
    </row>
    <row r="143" spans="2:15" x14ac:dyDescent="0.25">
      <c r="B143" s="17">
        <v>19.399999999999999</v>
      </c>
      <c r="C143" s="17">
        <v>0.37</v>
      </c>
      <c r="D143" s="17">
        <v>0.58550000000000002</v>
      </c>
      <c r="E143" s="17">
        <v>9.2899999999999996E-2</v>
      </c>
      <c r="F143" s="17">
        <v>5.8000000000000003E-2</v>
      </c>
      <c r="G143" s="17">
        <v>5.1999999999999998E-2</v>
      </c>
      <c r="H143" s="17">
        <v>0.47199999999999998</v>
      </c>
      <c r="I143" s="17">
        <v>0.59399999999999997</v>
      </c>
      <c r="K143" s="13">
        <f t="shared" si="4"/>
        <v>31.221195999999999</v>
      </c>
      <c r="L143" s="12">
        <f t="shared" si="0"/>
        <v>8.6725544444444438</v>
      </c>
      <c r="M143" s="12">
        <f t="shared" si="1"/>
        <v>2.6422426799999998</v>
      </c>
      <c r="N143" s="13">
        <f t="shared" si="2"/>
        <v>53.328819935999995</v>
      </c>
      <c r="O143" s="13">
        <f t="shared" si="3"/>
        <v>38.776400000000002</v>
      </c>
    </row>
    <row r="144" spans="2:15" x14ac:dyDescent="0.25">
      <c r="B144" s="17">
        <v>20.8</v>
      </c>
      <c r="C144" s="17">
        <v>0.39</v>
      </c>
      <c r="D144" s="17">
        <v>0.60919999999999996</v>
      </c>
      <c r="E144" s="17">
        <v>8.7900000000000006E-2</v>
      </c>
      <c r="F144" s="17">
        <v>5.6500000000000002E-2</v>
      </c>
      <c r="G144" s="17">
        <v>5.0999999999999997E-2</v>
      </c>
      <c r="H144" s="17">
        <v>0.46</v>
      </c>
      <c r="I144" s="17">
        <v>0.56200000000000006</v>
      </c>
      <c r="K144" s="13">
        <f t="shared" si="4"/>
        <v>33.474271999999999</v>
      </c>
      <c r="L144" s="12">
        <f t="shared" si="0"/>
        <v>9.2984088888888881</v>
      </c>
      <c r="M144" s="12">
        <f t="shared" si="1"/>
        <v>2.4998996400000002</v>
      </c>
      <c r="N144" s="13">
        <f t="shared" si="2"/>
        <v>51.973002479999998</v>
      </c>
      <c r="O144" s="13">
        <f t="shared" si="3"/>
        <v>38.030700000000003</v>
      </c>
    </row>
    <row r="145" spans="1:15" x14ac:dyDescent="0.25">
      <c r="B145" s="17">
        <v>22.2</v>
      </c>
      <c r="C145" s="17">
        <v>0.42</v>
      </c>
      <c r="D145" s="17">
        <v>0.63060000000000005</v>
      </c>
      <c r="E145" s="17">
        <v>8.2799999999999999E-2</v>
      </c>
      <c r="F145" s="17">
        <v>5.4899999999999997E-2</v>
      </c>
      <c r="G145" s="17">
        <v>0.05</v>
      </c>
      <c r="H145" s="17">
        <v>0.44700000000000001</v>
      </c>
      <c r="I145" s="17">
        <v>0.52900000000000003</v>
      </c>
      <c r="K145" s="13">
        <f t="shared" si="4"/>
        <v>35.727347999999999</v>
      </c>
      <c r="L145" s="12">
        <f t="shared" si="0"/>
        <v>9.9242633333333323</v>
      </c>
      <c r="M145" s="12">
        <f t="shared" si="1"/>
        <v>2.3531083800000001</v>
      </c>
      <c r="N145" s="13">
        <f t="shared" si="2"/>
        <v>50.504200236000003</v>
      </c>
      <c r="O145" s="13">
        <f t="shared" si="3"/>
        <v>37.285000000000004</v>
      </c>
    </row>
    <row r="146" spans="1:15" x14ac:dyDescent="0.25">
      <c r="B146" s="17">
        <v>23.5</v>
      </c>
      <c r="C146" s="17">
        <v>0.44</v>
      </c>
      <c r="D146" s="17">
        <v>0.64970000000000006</v>
      </c>
      <c r="E146" s="17">
        <v>7.7299999999999994E-2</v>
      </c>
      <c r="F146" s="17">
        <v>5.28E-2</v>
      </c>
      <c r="G146" s="17">
        <v>4.8000000000000001E-2</v>
      </c>
      <c r="H146" s="17">
        <v>0.43</v>
      </c>
      <c r="I146" s="17">
        <v>0.49399999999999999</v>
      </c>
      <c r="K146" s="13">
        <f t="shared" si="4"/>
        <v>37.819490000000002</v>
      </c>
      <c r="L146" s="12">
        <f t="shared" si="0"/>
        <v>10.505413888888889</v>
      </c>
      <c r="M146" s="12">
        <f t="shared" si="1"/>
        <v>2.19742068</v>
      </c>
      <c r="N146" s="13">
        <f t="shared" si="2"/>
        <v>48.583458839999999</v>
      </c>
      <c r="O146" s="13">
        <f t="shared" si="3"/>
        <v>35.793600000000005</v>
      </c>
    </row>
    <row r="147" spans="1:15" x14ac:dyDescent="0.25">
      <c r="B147" s="17">
        <v>24.9</v>
      </c>
      <c r="C147" s="17">
        <v>0.47</v>
      </c>
      <c r="D147" s="17">
        <v>0.66669999999999996</v>
      </c>
      <c r="E147" s="17">
        <v>7.1499999999999994E-2</v>
      </c>
      <c r="F147" s="17">
        <v>5.04E-2</v>
      </c>
      <c r="G147" s="17">
        <v>4.5999999999999999E-2</v>
      </c>
      <c r="H147" s="17">
        <v>0.41</v>
      </c>
      <c r="I147" s="17">
        <v>0.45700000000000002</v>
      </c>
      <c r="K147" s="13">
        <f t="shared" si="4"/>
        <v>40.072565999999995</v>
      </c>
      <c r="L147" s="12">
        <f t="shared" si="0"/>
        <v>11.131268333333331</v>
      </c>
      <c r="M147" s="12">
        <f t="shared" si="1"/>
        <v>2.0328365399999999</v>
      </c>
      <c r="N147" s="13">
        <f t="shared" si="2"/>
        <v>46.323763079999999</v>
      </c>
      <c r="O147" s="13">
        <f t="shared" si="3"/>
        <v>34.302199999999999</v>
      </c>
    </row>
    <row r="148" spans="1:15" x14ac:dyDescent="0.25">
      <c r="B148" s="17">
        <v>26.3</v>
      </c>
      <c r="C148" s="17">
        <v>0.5</v>
      </c>
      <c r="D148" s="17">
        <v>0.68120000000000003</v>
      </c>
      <c r="E148" s="17">
        <v>6.5500000000000003E-2</v>
      </c>
      <c r="F148" s="17">
        <v>4.7699999999999999E-2</v>
      </c>
      <c r="G148" s="17">
        <v>4.2999999999999997E-2</v>
      </c>
      <c r="H148" s="17">
        <v>0.38800000000000001</v>
      </c>
      <c r="I148" s="17">
        <v>0.41899999999999998</v>
      </c>
      <c r="K148" s="13">
        <f t="shared" si="4"/>
        <v>42.325642000000002</v>
      </c>
      <c r="L148" s="12">
        <f t="shared" si="0"/>
        <v>11.757122777777779</v>
      </c>
      <c r="M148" s="12">
        <f t="shared" si="1"/>
        <v>1.86380418</v>
      </c>
      <c r="N148" s="13">
        <f t="shared" si="2"/>
        <v>43.838097744000002</v>
      </c>
      <c r="O148" s="13">
        <f t="shared" si="3"/>
        <v>32.065100000000001</v>
      </c>
    </row>
    <row r="149" spans="1:15" x14ac:dyDescent="0.25">
      <c r="B149" s="17">
        <v>27.7</v>
      </c>
      <c r="C149" s="17">
        <v>0.52</v>
      </c>
      <c r="D149" s="17">
        <v>0.69230000000000003</v>
      </c>
      <c r="E149" s="17">
        <v>5.9400000000000001E-2</v>
      </c>
      <c r="F149" s="17">
        <v>4.48E-2</v>
      </c>
      <c r="G149" s="17">
        <v>4.1000000000000002E-2</v>
      </c>
      <c r="H149" s="17">
        <v>0.36499999999999999</v>
      </c>
      <c r="I149" s="17">
        <v>0.38</v>
      </c>
      <c r="K149" s="13">
        <f t="shared" si="4"/>
        <v>44.578718000000002</v>
      </c>
      <c r="L149" s="12">
        <f t="shared" si="0"/>
        <v>12.382977222222223</v>
      </c>
      <c r="M149" s="12">
        <f t="shared" si="1"/>
        <v>1.6903236000000001</v>
      </c>
      <c r="N149" s="13">
        <f t="shared" si="2"/>
        <v>41.239447619999993</v>
      </c>
      <c r="O149" s="13">
        <f t="shared" si="3"/>
        <v>30.573700000000002</v>
      </c>
    </row>
    <row r="150" spans="1:15" x14ac:dyDescent="0.25">
      <c r="B150" s="17">
        <v>29.1</v>
      </c>
      <c r="C150" s="17">
        <v>0.55000000000000004</v>
      </c>
      <c r="D150" s="17">
        <v>0.69950000000000001</v>
      </c>
      <c r="E150" s="17">
        <v>5.3100000000000001E-2</v>
      </c>
      <c r="F150" s="17">
        <v>4.1599999999999998E-2</v>
      </c>
      <c r="G150" s="17">
        <v>3.7999999999999999E-2</v>
      </c>
      <c r="H150" s="17">
        <v>0.33900000000000002</v>
      </c>
      <c r="I150" s="17">
        <v>0.33900000000000002</v>
      </c>
      <c r="K150" s="13">
        <f t="shared" si="4"/>
        <v>46.831794000000002</v>
      </c>
      <c r="L150" s="12">
        <f t="shared" si="0"/>
        <v>13.008831666666667</v>
      </c>
      <c r="M150" s="12">
        <f t="shared" si="1"/>
        <v>1.50794658</v>
      </c>
      <c r="N150" s="13">
        <f t="shared" si="2"/>
        <v>38.301843132000002</v>
      </c>
      <c r="O150" s="13">
        <f t="shared" si="3"/>
        <v>28.336600000000001</v>
      </c>
    </row>
    <row r="151" spans="1:15" x14ac:dyDescent="0.25">
      <c r="B151" s="17">
        <v>30.5</v>
      </c>
      <c r="C151" s="17">
        <v>0.56999999999999995</v>
      </c>
      <c r="D151" s="17">
        <v>0.70220000000000005</v>
      </c>
      <c r="E151" s="17">
        <v>4.6600000000000003E-2</v>
      </c>
      <c r="F151" s="17">
        <v>3.8100000000000002E-2</v>
      </c>
      <c r="G151" s="17">
        <v>3.4000000000000002E-2</v>
      </c>
      <c r="H151" s="17">
        <v>0.31</v>
      </c>
      <c r="I151" s="17">
        <v>0.29799999999999999</v>
      </c>
      <c r="K151" s="13">
        <f t="shared" si="4"/>
        <v>49.084870000000002</v>
      </c>
      <c r="L151" s="12">
        <f t="shared" si="0"/>
        <v>13.634686111111112</v>
      </c>
      <c r="M151" s="12">
        <f t="shared" si="1"/>
        <v>1.3255695599999999</v>
      </c>
      <c r="N151" s="13">
        <f t="shared" si="2"/>
        <v>35.025284279999994</v>
      </c>
      <c r="O151" s="13">
        <f t="shared" si="3"/>
        <v>25.353800000000003</v>
      </c>
    </row>
    <row r="152" spans="1:15" x14ac:dyDescent="0.25">
      <c r="B152" s="17">
        <v>31.9</v>
      </c>
      <c r="C152" s="17">
        <v>0.6</v>
      </c>
      <c r="D152" s="17">
        <v>0.6986</v>
      </c>
      <c r="E152" s="17">
        <v>4.0099999999999997E-2</v>
      </c>
      <c r="F152" s="17">
        <v>3.4500000000000003E-2</v>
      </c>
      <c r="G152" s="17">
        <v>3.1E-2</v>
      </c>
      <c r="H152" s="17">
        <v>0.28100000000000003</v>
      </c>
      <c r="I152" s="17">
        <v>0.25600000000000001</v>
      </c>
      <c r="K152" s="13">
        <f t="shared" si="4"/>
        <v>51.337945999999995</v>
      </c>
      <c r="L152" s="12">
        <f t="shared" si="0"/>
        <v>14.260540555555554</v>
      </c>
      <c r="M152" s="12">
        <f t="shared" si="1"/>
        <v>1.13874432</v>
      </c>
      <c r="N152" s="13">
        <f t="shared" si="2"/>
        <v>31.748725428</v>
      </c>
      <c r="O152" s="13">
        <f t="shared" si="3"/>
        <v>23.116700000000002</v>
      </c>
    </row>
    <row r="153" spans="1:15" x14ac:dyDescent="0.25">
      <c r="B153" s="17">
        <v>33.200000000000003</v>
      </c>
      <c r="C153" s="17">
        <v>0.63</v>
      </c>
      <c r="D153" s="17">
        <v>0.68469999999999998</v>
      </c>
      <c r="E153" s="17">
        <v>3.3599999999999998E-2</v>
      </c>
      <c r="F153" s="17">
        <v>3.0800000000000001E-2</v>
      </c>
      <c r="G153" s="17">
        <v>2.8000000000000001E-2</v>
      </c>
      <c r="H153" s="17">
        <v>0.251</v>
      </c>
      <c r="I153" s="17">
        <v>0.215</v>
      </c>
      <c r="K153" s="13">
        <f t="shared" si="4"/>
        <v>53.430088000000005</v>
      </c>
      <c r="L153" s="12">
        <f t="shared" si="0"/>
        <v>14.841691111111112</v>
      </c>
      <c r="M153" s="12">
        <f t="shared" si="1"/>
        <v>0.95636730000000003</v>
      </c>
      <c r="N153" s="13">
        <f t="shared" si="2"/>
        <v>28.359181787999997</v>
      </c>
      <c r="O153" s="13">
        <f t="shared" si="3"/>
        <v>20.8796</v>
      </c>
    </row>
    <row r="154" spans="1:15" x14ac:dyDescent="0.25">
      <c r="B154" s="17">
        <v>34.6</v>
      </c>
      <c r="C154" s="17">
        <v>0.65</v>
      </c>
      <c r="D154" s="17">
        <v>0.65469999999999995</v>
      </c>
      <c r="E154" s="17">
        <v>2.7099999999999999E-2</v>
      </c>
      <c r="F154" s="17">
        <v>2.7E-2</v>
      </c>
      <c r="G154" s="17">
        <v>2.4E-2</v>
      </c>
      <c r="H154" s="17">
        <v>0.22</v>
      </c>
      <c r="I154" s="17">
        <v>0.17299999999999999</v>
      </c>
      <c r="K154" s="13">
        <f t="shared" si="4"/>
        <v>55.683164000000005</v>
      </c>
      <c r="L154" s="12">
        <f t="shared" si="0"/>
        <v>15.467545555555557</v>
      </c>
      <c r="M154" s="12">
        <f t="shared" si="1"/>
        <v>0.76954205999999992</v>
      </c>
      <c r="N154" s="13">
        <f t="shared" si="2"/>
        <v>24.856653359999999</v>
      </c>
      <c r="O154" s="13">
        <f t="shared" si="3"/>
        <v>17.896800000000002</v>
      </c>
    </row>
    <row r="155" spans="1:15" x14ac:dyDescent="0.25">
      <c r="B155" s="17">
        <v>36</v>
      </c>
      <c r="C155" s="17">
        <v>0.68</v>
      </c>
      <c r="D155" s="17">
        <v>0.59899999999999998</v>
      </c>
      <c r="E155" s="17">
        <v>2.0400000000000001E-2</v>
      </c>
      <c r="F155" s="17">
        <v>2.3099999999999999E-2</v>
      </c>
      <c r="G155" s="17">
        <v>2.1000000000000001E-2</v>
      </c>
      <c r="H155" s="17">
        <v>0.188</v>
      </c>
      <c r="I155" s="17">
        <v>0.13</v>
      </c>
      <c r="K155" s="13">
        <f t="shared" si="4"/>
        <v>57.936239999999998</v>
      </c>
      <c r="L155" s="12">
        <f t="shared" si="0"/>
        <v>16.093399999999999</v>
      </c>
      <c r="M155" s="12">
        <f t="shared" si="1"/>
        <v>0.57826860000000002</v>
      </c>
      <c r="N155" s="13">
        <f t="shared" si="2"/>
        <v>21.241140143999999</v>
      </c>
      <c r="O155" s="13">
        <f t="shared" si="3"/>
        <v>15.659700000000003</v>
      </c>
    </row>
    <row r="156" spans="1:15" x14ac:dyDescent="0.25">
      <c r="B156" s="17">
        <v>37.4</v>
      </c>
      <c r="C156" s="17">
        <v>0.71</v>
      </c>
      <c r="D156" s="17">
        <v>0.49890000000000001</v>
      </c>
      <c r="E156" s="17">
        <v>1.3599999999999999E-2</v>
      </c>
      <c r="F156" s="17">
        <v>1.9199999999999998E-2</v>
      </c>
      <c r="G156" s="17">
        <v>1.7000000000000001E-2</v>
      </c>
      <c r="H156" s="17">
        <v>0.156</v>
      </c>
      <c r="I156" s="17">
        <v>8.6999999999999994E-2</v>
      </c>
      <c r="K156" s="13">
        <f t="shared" si="4"/>
        <v>60.189315999999998</v>
      </c>
      <c r="L156" s="12">
        <f t="shared" si="0"/>
        <v>16.719254444444445</v>
      </c>
      <c r="M156" s="12">
        <f t="shared" si="1"/>
        <v>0.38699513999999996</v>
      </c>
      <c r="N156" s="13">
        <f t="shared" si="2"/>
        <v>17.625626927999999</v>
      </c>
      <c r="O156" s="13">
        <f t="shared" si="3"/>
        <v>12.676900000000002</v>
      </c>
    </row>
    <row r="157" spans="1:15" x14ac:dyDescent="0.25">
      <c r="B157" s="17">
        <v>38.799999999999997</v>
      </c>
      <c r="C157" s="17">
        <v>0.73</v>
      </c>
      <c r="D157" s="17">
        <v>0.32190000000000002</v>
      </c>
      <c r="E157" s="17">
        <v>6.8999999999999999E-3</v>
      </c>
      <c r="F157" s="17">
        <v>1.5599999999999999E-2</v>
      </c>
      <c r="G157" s="17">
        <v>1.4E-2</v>
      </c>
      <c r="H157" s="17">
        <v>0.127</v>
      </c>
      <c r="I157" s="17">
        <v>4.3999999999999997E-2</v>
      </c>
      <c r="K157" s="13">
        <f t="shared" si="4"/>
        <v>62.442391999999998</v>
      </c>
      <c r="L157" s="12">
        <f t="shared" si="0"/>
        <v>17.345108888888888</v>
      </c>
      <c r="M157" s="12">
        <f t="shared" si="1"/>
        <v>0.19572167999999998</v>
      </c>
      <c r="N157" s="13">
        <f t="shared" si="2"/>
        <v>14.349068076</v>
      </c>
      <c r="O157" s="13">
        <f t="shared" si="3"/>
        <v>10.4398</v>
      </c>
    </row>
    <row r="158" spans="1:15" x14ac:dyDescent="0.25">
      <c r="B158" s="17">
        <v>40.200000000000003</v>
      </c>
      <c r="C158" s="17">
        <v>0.76</v>
      </c>
      <c r="D158" s="17">
        <v>-2.3999999999999998E-3</v>
      </c>
      <c r="E158" s="17">
        <v>0</v>
      </c>
      <c r="F158" s="17">
        <v>1.23E-2</v>
      </c>
      <c r="G158" s="17">
        <v>1.0999999999999999E-2</v>
      </c>
      <c r="H158" s="17">
        <v>0.1</v>
      </c>
      <c r="I158" s="17">
        <v>0</v>
      </c>
      <c r="K158" s="13">
        <f t="shared" si="4"/>
        <v>64.695468000000005</v>
      </c>
      <c r="L158" s="12">
        <f t="shared" si="0"/>
        <v>17.970963333333334</v>
      </c>
      <c r="M158" s="12">
        <f t="shared" si="1"/>
        <v>0</v>
      </c>
      <c r="N158" s="13">
        <f t="shared" si="2"/>
        <v>11.2984788</v>
      </c>
      <c r="O158" s="13">
        <f t="shared" si="3"/>
        <v>8.2027000000000001</v>
      </c>
    </row>
    <row r="159" spans="1:15" x14ac:dyDescent="0.25">
      <c r="A159" s="17" t="s">
        <v>152</v>
      </c>
    </row>
    <row r="160" spans="1:15" x14ac:dyDescent="0.25">
      <c r="A160" s="17" t="s">
        <v>152</v>
      </c>
    </row>
    <row r="161" spans="1:15" x14ac:dyDescent="0.25">
      <c r="A161" s="17" t="s">
        <v>152</v>
      </c>
    </row>
    <row r="162" spans="1:15" x14ac:dyDescent="0.25">
      <c r="A162" s="17" t="s">
        <v>974</v>
      </c>
    </row>
    <row r="163" spans="1:15" x14ac:dyDescent="0.25">
      <c r="A163" s="17" t="s">
        <v>152</v>
      </c>
    </row>
    <row r="164" spans="1:15" x14ac:dyDescent="0.25">
      <c r="A164" s="17" t="s">
        <v>161</v>
      </c>
      <c r="K164" s="10" t="s">
        <v>110</v>
      </c>
      <c r="L164" s="10" t="s">
        <v>71</v>
      </c>
      <c r="M164" s="10" t="s">
        <v>78</v>
      </c>
      <c r="N164" s="10" t="s">
        <v>95</v>
      </c>
      <c r="O164" s="10" t="s">
        <v>820</v>
      </c>
    </row>
    <row r="165" spans="1:15" x14ac:dyDescent="0.25">
      <c r="A165" s="17" t="s">
        <v>162</v>
      </c>
      <c r="K165" s="10"/>
      <c r="L165" s="10"/>
      <c r="M165" s="10"/>
      <c r="N165" s="10"/>
      <c r="O165" s="10"/>
    </row>
    <row r="166" spans="1:15" x14ac:dyDescent="0.25">
      <c r="B166" s="17">
        <v>0</v>
      </c>
      <c r="C166" s="17">
        <v>0</v>
      </c>
      <c r="D166" s="17">
        <v>0</v>
      </c>
      <c r="E166" s="17">
        <v>0.14219999999999999</v>
      </c>
      <c r="F166" s="17">
        <v>6.3E-2</v>
      </c>
      <c r="G166" s="17">
        <v>8.5000000000000006E-2</v>
      </c>
      <c r="H166" s="17">
        <v>0.67</v>
      </c>
      <c r="I166" s="17">
        <v>1.1870000000000001</v>
      </c>
      <c r="K166" s="13">
        <f>1.60934*B166</f>
        <v>0</v>
      </c>
      <c r="L166" s="12">
        <f>K166/3.6</f>
        <v>0</v>
      </c>
      <c r="M166" s="12">
        <f>4.44822*I166</f>
        <v>5.2800371400000001</v>
      </c>
      <c r="N166" s="13">
        <f>4.44822*H166*25.4</f>
        <v>75.699807960000001</v>
      </c>
      <c r="O166" s="13">
        <f>0.7457*G166*1000</f>
        <v>63.38450000000001</v>
      </c>
    </row>
    <row r="167" spans="1:15" x14ac:dyDescent="0.25">
      <c r="B167" s="17">
        <v>1.6</v>
      </c>
      <c r="C167" s="17">
        <v>0.03</v>
      </c>
      <c r="D167" s="17">
        <v>5.8500000000000003E-2</v>
      </c>
      <c r="E167" s="17">
        <v>0.14000000000000001</v>
      </c>
      <c r="F167" s="17">
        <v>6.3299999999999995E-2</v>
      </c>
      <c r="G167" s="17">
        <v>8.5000000000000006E-2</v>
      </c>
      <c r="H167" s="17">
        <v>0.67300000000000004</v>
      </c>
      <c r="I167" s="17">
        <v>1.169</v>
      </c>
      <c r="K167" s="13">
        <f>1.60934*B167</f>
        <v>2.5749440000000003</v>
      </c>
      <c r="L167" s="12">
        <f t="shared" ref="L167:L195" si="5">K167/3.6</f>
        <v>0.71526222222222235</v>
      </c>
      <c r="M167" s="12">
        <f t="shared" ref="M167:M195" si="6">4.44822*I167</f>
        <v>5.1999691800000001</v>
      </c>
      <c r="N167" s="13">
        <f t="shared" ref="N167:N195" si="7">4.44822*H167*25.4</f>
        <v>76.038762324000004</v>
      </c>
      <c r="O167" s="13">
        <f t="shared" ref="O167:O195" si="8">0.7457*G167*1000</f>
        <v>63.38450000000001</v>
      </c>
    </row>
    <row r="168" spans="1:15" x14ac:dyDescent="0.25">
      <c r="B168" s="17">
        <v>3.2</v>
      </c>
      <c r="C168" s="17">
        <v>0.05</v>
      </c>
      <c r="D168" s="17">
        <v>0.1147</v>
      </c>
      <c r="E168" s="17">
        <v>0.13769999999999999</v>
      </c>
      <c r="F168" s="17">
        <v>6.3500000000000001E-2</v>
      </c>
      <c r="G168" s="17">
        <v>8.5999999999999993E-2</v>
      </c>
      <c r="H168" s="17">
        <v>0.67500000000000004</v>
      </c>
      <c r="I168" s="17">
        <v>1.1499999999999999</v>
      </c>
      <c r="K168" s="13">
        <f t="shared" ref="K168:K195" si="9">1.60934*B168</f>
        <v>5.1498880000000007</v>
      </c>
      <c r="L168" s="12">
        <f t="shared" si="5"/>
        <v>1.4305244444444447</v>
      </c>
      <c r="M168" s="12">
        <f t="shared" si="6"/>
        <v>5.1154529999999996</v>
      </c>
      <c r="N168" s="13">
        <f t="shared" si="7"/>
        <v>76.264731900000001</v>
      </c>
      <c r="O168" s="13">
        <f t="shared" si="8"/>
        <v>64.130200000000002</v>
      </c>
    </row>
    <row r="169" spans="1:15" x14ac:dyDescent="0.25">
      <c r="B169" s="17">
        <v>4.8</v>
      </c>
      <c r="C169" s="17">
        <v>0.08</v>
      </c>
      <c r="D169" s="17">
        <v>0.16839999999999999</v>
      </c>
      <c r="E169" s="17">
        <v>0.1351</v>
      </c>
      <c r="F169" s="17">
        <v>6.3700000000000007E-2</v>
      </c>
      <c r="G169" s="17">
        <v>8.5999999999999993E-2</v>
      </c>
      <c r="H169" s="17">
        <v>0.67700000000000005</v>
      </c>
      <c r="I169" s="17">
        <v>1.1279999999999999</v>
      </c>
      <c r="K169" s="13">
        <f t="shared" si="9"/>
        <v>7.7248319999999993</v>
      </c>
      <c r="L169" s="12">
        <f t="shared" si="5"/>
        <v>2.1457866666666665</v>
      </c>
      <c r="M169" s="12">
        <f t="shared" si="6"/>
        <v>5.0175921599999995</v>
      </c>
      <c r="N169" s="13">
        <f t="shared" si="7"/>
        <v>76.490701475999998</v>
      </c>
      <c r="O169" s="13">
        <f t="shared" si="8"/>
        <v>64.130200000000002</v>
      </c>
    </row>
    <row r="170" spans="1:15" x14ac:dyDescent="0.25">
      <c r="B170" s="17">
        <v>6.4</v>
      </c>
      <c r="C170" s="17">
        <v>0.11</v>
      </c>
      <c r="D170" s="17">
        <v>0.2198</v>
      </c>
      <c r="E170" s="17">
        <v>0.1323</v>
      </c>
      <c r="F170" s="17">
        <v>6.3700000000000007E-2</v>
      </c>
      <c r="G170" s="17">
        <v>8.5999999999999993E-2</v>
      </c>
      <c r="H170" s="17">
        <v>0.67700000000000005</v>
      </c>
      <c r="I170" s="17">
        <v>1.105</v>
      </c>
      <c r="K170" s="13">
        <f t="shared" si="9"/>
        <v>10.299776000000001</v>
      </c>
      <c r="L170" s="12">
        <f t="shared" si="5"/>
        <v>2.8610488888888894</v>
      </c>
      <c r="M170" s="12">
        <f t="shared" si="6"/>
        <v>4.9152830999999999</v>
      </c>
      <c r="N170" s="13">
        <f t="shared" si="7"/>
        <v>76.490701475999998</v>
      </c>
      <c r="O170" s="13">
        <f t="shared" si="8"/>
        <v>64.130200000000002</v>
      </c>
    </row>
    <row r="171" spans="1:15" x14ac:dyDescent="0.25">
      <c r="B171" s="17">
        <v>8</v>
      </c>
      <c r="C171" s="17">
        <v>0.13</v>
      </c>
      <c r="D171" s="17">
        <v>0.26879999999999998</v>
      </c>
      <c r="E171" s="17">
        <v>0.1293</v>
      </c>
      <c r="F171" s="17">
        <v>6.3700000000000007E-2</v>
      </c>
      <c r="G171" s="17">
        <v>8.5999999999999993E-2</v>
      </c>
      <c r="H171" s="17">
        <v>0.67700000000000005</v>
      </c>
      <c r="I171" s="17">
        <v>1.08</v>
      </c>
      <c r="K171" s="13">
        <f t="shared" si="9"/>
        <v>12.87472</v>
      </c>
      <c r="L171" s="12">
        <f t="shared" si="5"/>
        <v>3.576311111111111</v>
      </c>
      <c r="M171" s="12">
        <f t="shared" si="6"/>
        <v>4.8040776000000003</v>
      </c>
      <c r="N171" s="13">
        <f t="shared" si="7"/>
        <v>76.490701475999998</v>
      </c>
      <c r="O171" s="13">
        <f t="shared" si="8"/>
        <v>64.130200000000002</v>
      </c>
    </row>
    <row r="172" spans="1:15" x14ac:dyDescent="0.25">
      <c r="B172" s="17">
        <v>9.6</v>
      </c>
      <c r="C172" s="17">
        <v>0.16</v>
      </c>
      <c r="D172" s="17">
        <v>0.31540000000000001</v>
      </c>
      <c r="E172" s="17">
        <v>0.12609999999999999</v>
      </c>
      <c r="F172" s="17">
        <v>6.3500000000000001E-2</v>
      </c>
      <c r="G172" s="17">
        <v>8.5999999999999993E-2</v>
      </c>
      <c r="H172" s="17">
        <v>0.67500000000000004</v>
      </c>
      <c r="I172" s="17">
        <v>1.0529999999999999</v>
      </c>
      <c r="K172" s="13">
        <f t="shared" si="9"/>
        <v>15.449663999999999</v>
      </c>
      <c r="L172" s="12">
        <f t="shared" si="5"/>
        <v>4.291573333333333</v>
      </c>
      <c r="M172" s="12">
        <f t="shared" si="6"/>
        <v>4.6839756599999998</v>
      </c>
      <c r="N172" s="13">
        <f t="shared" si="7"/>
        <v>76.264731900000001</v>
      </c>
      <c r="O172" s="13">
        <f t="shared" si="8"/>
        <v>64.130200000000002</v>
      </c>
    </row>
    <row r="173" spans="1:15" x14ac:dyDescent="0.25">
      <c r="B173" s="17">
        <v>11.2</v>
      </c>
      <c r="C173" s="17">
        <v>0.19</v>
      </c>
      <c r="D173" s="17">
        <v>0.3594</v>
      </c>
      <c r="E173" s="17">
        <v>0.1227</v>
      </c>
      <c r="F173" s="17">
        <v>6.3200000000000006E-2</v>
      </c>
      <c r="G173" s="17">
        <v>8.5000000000000006E-2</v>
      </c>
      <c r="H173" s="17">
        <v>0.67200000000000004</v>
      </c>
      <c r="I173" s="17">
        <v>1.0249999999999999</v>
      </c>
      <c r="K173" s="13">
        <f t="shared" si="9"/>
        <v>18.024607999999997</v>
      </c>
      <c r="L173" s="12">
        <f t="shared" si="5"/>
        <v>5.006835555555555</v>
      </c>
      <c r="M173" s="12">
        <f t="shared" si="6"/>
        <v>4.5594254999999997</v>
      </c>
      <c r="N173" s="13">
        <f t="shared" si="7"/>
        <v>75.925777535999998</v>
      </c>
      <c r="O173" s="13">
        <f t="shared" si="8"/>
        <v>63.38450000000001</v>
      </c>
    </row>
    <row r="174" spans="1:15" x14ac:dyDescent="0.25">
      <c r="B174" s="17">
        <v>12.8</v>
      </c>
      <c r="C174" s="17">
        <v>0.21</v>
      </c>
      <c r="D174" s="17">
        <v>0.40100000000000002</v>
      </c>
      <c r="E174" s="17">
        <v>0.11899999999999999</v>
      </c>
      <c r="F174" s="17">
        <v>6.2799999999999995E-2</v>
      </c>
      <c r="G174" s="17">
        <v>8.5000000000000006E-2</v>
      </c>
      <c r="H174" s="17">
        <v>0.66800000000000004</v>
      </c>
      <c r="I174" s="17">
        <v>0.99299999999999999</v>
      </c>
      <c r="K174" s="13">
        <f t="shared" si="9"/>
        <v>20.599552000000003</v>
      </c>
      <c r="L174" s="12">
        <f t="shared" si="5"/>
        <v>5.7220977777777788</v>
      </c>
      <c r="M174" s="12">
        <f t="shared" si="6"/>
        <v>4.4170824599999996</v>
      </c>
      <c r="N174" s="13">
        <f t="shared" si="7"/>
        <v>75.473838384000004</v>
      </c>
      <c r="O174" s="13">
        <f t="shared" si="8"/>
        <v>63.38450000000001</v>
      </c>
    </row>
    <row r="175" spans="1:15" x14ac:dyDescent="0.25">
      <c r="B175" s="17">
        <v>14.4</v>
      </c>
      <c r="C175" s="17">
        <v>0.24</v>
      </c>
      <c r="D175" s="17">
        <v>0.44009999999999999</v>
      </c>
      <c r="E175" s="17">
        <v>0.1149</v>
      </c>
      <c r="F175" s="17">
        <v>6.2199999999999998E-2</v>
      </c>
      <c r="G175" s="17">
        <v>8.4000000000000005E-2</v>
      </c>
      <c r="H175" s="17">
        <v>0.66100000000000003</v>
      </c>
      <c r="I175" s="17">
        <v>0.95899999999999996</v>
      </c>
      <c r="K175" s="13">
        <f t="shared" si="9"/>
        <v>23.174496000000001</v>
      </c>
      <c r="L175" s="12">
        <f t="shared" si="5"/>
        <v>6.43736</v>
      </c>
      <c r="M175" s="12">
        <f t="shared" si="6"/>
        <v>4.2658429799999995</v>
      </c>
      <c r="N175" s="13">
        <f t="shared" si="7"/>
        <v>74.682944867999993</v>
      </c>
      <c r="O175" s="13">
        <f t="shared" si="8"/>
        <v>62.63880000000001</v>
      </c>
    </row>
    <row r="176" spans="1:15" x14ac:dyDescent="0.25">
      <c r="B176" s="17">
        <v>16</v>
      </c>
      <c r="C176" s="17">
        <v>0.26</v>
      </c>
      <c r="D176" s="17">
        <v>0.47670000000000001</v>
      </c>
      <c r="E176" s="17">
        <v>0.1106</v>
      </c>
      <c r="F176" s="17">
        <v>6.1400000000000003E-2</v>
      </c>
      <c r="G176" s="17">
        <v>8.3000000000000004E-2</v>
      </c>
      <c r="H176" s="17">
        <v>0.65300000000000002</v>
      </c>
      <c r="I176" s="17">
        <v>0.92400000000000004</v>
      </c>
      <c r="K176" s="13">
        <f t="shared" si="9"/>
        <v>25.74944</v>
      </c>
      <c r="L176" s="12">
        <f t="shared" si="5"/>
        <v>7.152622222222222</v>
      </c>
      <c r="M176" s="12">
        <f t="shared" si="6"/>
        <v>4.1101552799999999</v>
      </c>
      <c r="N176" s="13">
        <f t="shared" si="7"/>
        <v>73.77906656399999</v>
      </c>
      <c r="O176" s="13">
        <f t="shared" si="8"/>
        <v>61.893100000000004</v>
      </c>
    </row>
    <row r="177" spans="2:15" x14ac:dyDescent="0.25">
      <c r="B177" s="17">
        <v>17.600000000000001</v>
      </c>
      <c r="C177" s="17">
        <v>0.28999999999999998</v>
      </c>
      <c r="D177" s="17">
        <v>0.51090000000000002</v>
      </c>
      <c r="E177" s="17">
        <v>0.1062</v>
      </c>
      <c r="F177" s="17">
        <v>6.0499999999999998E-2</v>
      </c>
      <c r="G177" s="17">
        <v>8.2000000000000003E-2</v>
      </c>
      <c r="H177" s="17">
        <v>0.64300000000000002</v>
      </c>
      <c r="I177" s="17">
        <v>0.88700000000000001</v>
      </c>
      <c r="K177" s="13">
        <f t="shared" si="9"/>
        <v>28.324384000000002</v>
      </c>
      <c r="L177" s="12">
        <f t="shared" si="5"/>
        <v>7.8678844444444449</v>
      </c>
      <c r="M177" s="12">
        <f t="shared" si="6"/>
        <v>3.9455711400000002</v>
      </c>
      <c r="N177" s="13">
        <f t="shared" si="7"/>
        <v>72.64921868399999</v>
      </c>
      <c r="O177" s="13">
        <f t="shared" si="8"/>
        <v>61.147400000000005</v>
      </c>
    </row>
    <row r="178" spans="2:15" x14ac:dyDescent="0.25">
      <c r="B178" s="17">
        <v>19.2</v>
      </c>
      <c r="C178" s="17">
        <v>0.32</v>
      </c>
      <c r="D178" s="17">
        <v>0.54290000000000005</v>
      </c>
      <c r="E178" s="17">
        <v>0.10150000000000001</v>
      </c>
      <c r="F178" s="17">
        <v>5.9299999999999999E-2</v>
      </c>
      <c r="G178" s="17">
        <v>0.08</v>
      </c>
      <c r="H178" s="17">
        <v>0.63100000000000001</v>
      </c>
      <c r="I178" s="17">
        <v>0.84699999999999998</v>
      </c>
      <c r="K178" s="13">
        <f t="shared" si="9"/>
        <v>30.899327999999997</v>
      </c>
      <c r="L178" s="12">
        <f t="shared" si="5"/>
        <v>8.583146666666666</v>
      </c>
      <c r="M178" s="12">
        <f t="shared" si="6"/>
        <v>3.7676423400000001</v>
      </c>
      <c r="N178" s="13">
        <f t="shared" si="7"/>
        <v>71.293401227999993</v>
      </c>
      <c r="O178" s="13">
        <f t="shared" si="8"/>
        <v>59.655999999999999</v>
      </c>
    </row>
    <row r="179" spans="2:15" x14ac:dyDescent="0.25">
      <c r="B179" s="17">
        <v>20.8</v>
      </c>
      <c r="C179" s="17">
        <v>0.34</v>
      </c>
      <c r="D179" s="17">
        <v>0.5726</v>
      </c>
      <c r="E179" s="17">
        <v>9.6600000000000005E-2</v>
      </c>
      <c r="F179" s="17">
        <v>5.8000000000000003E-2</v>
      </c>
      <c r="G179" s="17">
        <v>7.8E-2</v>
      </c>
      <c r="H179" s="17">
        <v>0.61699999999999999</v>
      </c>
      <c r="I179" s="17">
        <v>0.80700000000000005</v>
      </c>
      <c r="K179" s="13">
        <f t="shared" si="9"/>
        <v>33.474271999999999</v>
      </c>
      <c r="L179" s="12">
        <f t="shared" si="5"/>
        <v>9.2984088888888881</v>
      </c>
      <c r="M179" s="12">
        <f t="shared" si="6"/>
        <v>3.5897135400000004</v>
      </c>
      <c r="N179" s="13">
        <f t="shared" si="7"/>
        <v>69.711614195999999</v>
      </c>
      <c r="O179" s="13">
        <f t="shared" si="8"/>
        <v>58.164600000000007</v>
      </c>
    </row>
    <row r="180" spans="2:15" x14ac:dyDescent="0.25">
      <c r="B180" s="17">
        <v>22.4</v>
      </c>
      <c r="C180" s="17">
        <v>0.37</v>
      </c>
      <c r="D180" s="17">
        <v>0.59970000000000001</v>
      </c>
      <c r="E180" s="17">
        <v>9.1499999999999998E-2</v>
      </c>
      <c r="F180" s="17">
        <v>5.6500000000000002E-2</v>
      </c>
      <c r="G180" s="17">
        <v>7.5999999999999998E-2</v>
      </c>
      <c r="H180" s="17">
        <v>0.60099999999999998</v>
      </c>
      <c r="I180" s="17">
        <v>0.76400000000000001</v>
      </c>
      <c r="K180" s="13">
        <f t="shared" si="9"/>
        <v>36.049215999999994</v>
      </c>
      <c r="L180" s="12">
        <f t="shared" si="5"/>
        <v>10.01367111111111</v>
      </c>
      <c r="M180" s="12">
        <f t="shared" si="6"/>
        <v>3.3984400800000003</v>
      </c>
      <c r="N180" s="13">
        <f t="shared" si="7"/>
        <v>67.903857587999994</v>
      </c>
      <c r="O180" s="13">
        <f t="shared" si="8"/>
        <v>56.673200000000001</v>
      </c>
    </row>
    <row r="181" spans="2:15" x14ac:dyDescent="0.25">
      <c r="B181" s="17">
        <v>24.1</v>
      </c>
      <c r="C181" s="17">
        <v>0.4</v>
      </c>
      <c r="D181" s="17">
        <v>0.62439999999999996</v>
      </c>
      <c r="E181" s="17">
        <v>8.6300000000000002E-2</v>
      </c>
      <c r="F181" s="17">
        <v>5.4899999999999997E-2</v>
      </c>
      <c r="G181" s="17">
        <v>7.3999999999999996E-2</v>
      </c>
      <c r="H181" s="17">
        <v>0.58299999999999996</v>
      </c>
      <c r="I181" s="17">
        <v>0.72099999999999997</v>
      </c>
      <c r="K181" s="13">
        <f t="shared" si="9"/>
        <v>38.785094000000001</v>
      </c>
      <c r="L181" s="12">
        <f t="shared" si="5"/>
        <v>10.773637222222222</v>
      </c>
      <c r="M181" s="12">
        <f t="shared" si="6"/>
        <v>3.2071666199999997</v>
      </c>
      <c r="N181" s="13">
        <f t="shared" si="7"/>
        <v>65.870131403999991</v>
      </c>
      <c r="O181" s="13">
        <f t="shared" si="8"/>
        <v>55.181799999999996</v>
      </c>
    </row>
    <row r="182" spans="2:15" x14ac:dyDescent="0.25">
      <c r="B182" s="17">
        <v>25.7</v>
      </c>
      <c r="C182" s="17">
        <v>0.42</v>
      </c>
      <c r="D182" s="17">
        <v>0.64670000000000005</v>
      </c>
      <c r="E182" s="17">
        <v>8.1000000000000003E-2</v>
      </c>
      <c r="F182" s="17">
        <v>5.2999999999999999E-2</v>
      </c>
      <c r="G182" s="17">
        <v>7.1999999999999995E-2</v>
      </c>
      <c r="H182" s="17">
        <v>0.56399999999999995</v>
      </c>
      <c r="I182" s="17">
        <v>0.67600000000000005</v>
      </c>
      <c r="K182" s="13">
        <f t="shared" si="9"/>
        <v>41.360037999999996</v>
      </c>
      <c r="L182" s="12">
        <f t="shared" si="5"/>
        <v>11.488899444444444</v>
      </c>
      <c r="M182" s="12">
        <f t="shared" si="6"/>
        <v>3.0069967200000001</v>
      </c>
      <c r="N182" s="13">
        <f t="shared" si="7"/>
        <v>63.72342043199999</v>
      </c>
      <c r="O182" s="13">
        <f t="shared" si="8"/>
        <v>53.690399999999997</v>
      </c>
    </row>
    <row r="183" spans="2:15" x14ac:dyDescent="0.25">
      <c r="B183" s="17">
        <v>27.3</v>
      </c>
      <c r="C183" s="17">
        <v>0.45</v>
      </c>
      <c r="D183" s="17">
        <v>0.66679999999999995</v>
      </c>
      <c r="E183" s="17">
        <v>7.5399999999999995E-2</v>
      </c>
      <c r="F183" s="17">
        <v>5.0900000000000001E-2</v>
      </c>
      <c r="G183" s="17">
        <v>6.9000000000000006E-2</v>
      </c>
      <c r="H183" s="17">
        <v>0.54100000000000004</v>
      </c>
      <c r="I183" s="17">
        <v>0.63</v>
      </c>
      <c r="K183" s="13">
        <f t="shared" si="9"/>
        <v>43.934981999999998</v>
      </c>
      <c r="L183" s="12">
        <f t="shared" si="5"/>
        <v>12.204161666666666</v>
      </c>
      <c r="M183" s="12">
        <f t="shared" si="6"/>
        <v>2.8023785999999999</v>
      </c>
      <c r="N183" s="13">
        <f t="shared" si="7"/>
        <v>61.124770308000002</v>
      </c>
      <c r="O183" s="13">
        <f t="shared" si="8"/>
        <v>51.453300000000006</v>
      </c>
    </row>
    <row r="184" spans="2:15" x14ac:dyDescent="0.25">
      <c r="B184" s="17">
        <v>28.9</v>
      </c>
      <c r="C184" s="17">
        <v>0.48</v>
      </c>
      <c r="D184" s="17">
        <v>0.6845</v>
      </c>
      <c r="E184" s="17">
        <v>6.9500000000000006E-2</v>
      </c>
      <c r="F184" s="17">
        <v>4.8399999999999999E-2</v>
      </c>
      <c r="G184" s="17">
        <v>6.5000000000000002E-2</v>
      </c>
      <c r="H184" s="17">
        <v>0.51400000000000001</v>
      </c>
      <c r="I184" s="17">
        <v>0.58099999999999996</v>
      </c>
      <c r="K184" s="13">
        <f t="shared" si="9"/>
        <v>46.509926</v>
      </c>
      <c r="L184" s="12">
        <f t="shared" si="5"/>
        <v>12.919423888888888</v>
      </c>
      <c r="M184" s="12">
        <f t="shared" si="6"/>
        <v>2.5844158199999998</v>
      </c>
      <c r="N184" s="13">
        <f t="shared" si="7"/>
        <v>58.074181031999998</v>
      </c>
      <c r="O184" s="13">
        <f t="shared" si="8"/>
        <v>48.470500000000008</v>
      </c>
    </row>
    <row r="185" spans="2:15" x14ac:dyDescent="0.25">
      <c r="B185" s="17">
        <v>30.5</v>
      </c>
      <c r="C185" s="17">
        <v>0.5</v>
      </c>
      <c r="D185" s="17">
        <v>0.69899999999999995</v>
      </c>
      <c r="E185" s="17">
        <v>6.3500000000000001E-2</v>
      </c>
      <c r="F185" s="17">
        <v>4.5699999999999998E-2</v>
      </c>
      <c r="G185" s="17">
        <v>6.2E-2</v>
      </c>
      <c r="H185" s="17">
        <v>0.48599999999999999</v>
      </c>
      <c r="I185" s="17">
        <v>0.53100000000000003</v>
      </c>
      <c r="K185" s="13">
        <f t="shared" si="9"/>
        <v>49.084870000000002</v>
      </c>
      <c r="L185" s="12">
        <f t="shared" si="5"/>
        <v>13.634686111111112</v>
      </c>
      <c r="M185" s="12">
        <f t="shared" si="6"/>
        <v>2.3620048200000001</v>
      </c>
      <c r="N185" s="13">
        <f t="shared" si="7"/>
        <v>54.910606967999996</v>
      </c>
      <c r="O185" s="13">
        <f t="shared" si="8"/>
        <v>46.233400000000003</v>
      </c>
    </row>
    <row r="186" spans="2:15" x14ac:dyDescent="0.25">
      <c r="B186" s="17">
        <v>32.1</v>
      </c>
      <c r="C186" s="17">
        <v>0.53</v>
      </c>
      <c r="D186" s="17">
        <v>0.70920000000000005</v>
      </c>
      <c r="E186" s="17">
        <v>5.74E-2</v>
      </c>
      <c r="F186" s="17">
        <v>4.2799999999999998E-2</v>
      </c>
      <c r="G186" s="17">
        <v>5.8000000000000003E-2</v>
      </c>
      <c r="H186" s="17">
        <v>0.45500000000000002</v>
      </c>
      <c r="I186" s="17">
        <v>0.47899999999999998</v>
      </c>
      <c r="K186" s="13">
        <f t="shared" si="9"/>
        <v>51.659814000000004</v>
      </c>
      <c r="L186" s="12">
        <f t="shared" si="5"/>
        <v>14.349948333333334</v>
      </c>
      <c r="M186" s="12">
        <f t="shared" si="6"/>
        <v>2.13069738</v>
      </c>
      <c r="N186" s="13">
        <f t="shared" si="7"/>
        <v>51.408078539999998</v>
      </c>
      <c r="O186" s="13">
        <f t="shared" si="8"/>
        <v>43.250600000000006</v>
      </c>
    </row>
    <row r="187" spans="2:15" x14ac:dyDescent="0.25">
      <c r="B187" s="17">
        <v>33.700000000000003</v>
      </c>
      <c r="C187" s="17">
        <v>0.56000000000000005</v>
      </c>
      <c r="D187" s="17">
        <v>0.71579999999999999</v>
      </c>
      <c r="E187" s="17">
        <v>5.0999999999999997E-2</v>
      </c>
      <c r="F187" s="17">
        <v>3.9600000000000003E-2</v>
      </c>
      <c r="G187" s="17">
        <v>5.2999999999999999E-2</v>
      </c>
      <c r="H187" s="17">
        <v>0.42099999999999999</v>
      </c>
      <c r="I187" s="17">
        <v>0.42599999999999999</v>
      </c>
      <c r="K187" s="13">
        <f t="shared" si="9"/>
        <v>54.234758000000006</v>
      </c>
      <c r="L187" s="12">
        <f t="shared" si="5"/>
        <v>15.065210555555558</v>
      </c>
      <c r="M187" s="12">
        <f t="shared" si="6"/>
        <v>1.8949417200000001</v>
      </c>
      <c r="N187" s="13">
        <f t="shared" si="7"/>
        <v>47.566595747999997</v>
      </c>
      <c r="O187" s="13">
        <f t="shared" si="8"/>
        <v>39.522099999999995</v>
      </c>
    </row>
    <row r="188" spans="2:15" x14ac:dyDescent="0.25">
      <c r="B188" s="17">
        <v>35.299999999999997</v>
      </c>
      <c r="C188" s="17">
        <v>0.57999999999999996</v>
      </c>
      <c r="D188" s="17">
        <v>0.71689999999999998</v>
      </c>
      <c r="E188" s="17">
        <v>4.4499999999999998E-2</v>
      </c>
      <c r="F188" s="17">
        <v>3.61E-2</v>
      </c>
      <c r="G188" s="17">
        <v>4.9000000000000002E-2</v>
      </c>
      <c r="H188" s="17">
        <v>0.38400000000000001</v>
      </c>
      <c r="I188" s="17">
        <v>0.371</v>
      </c>
      <c r="K188" s="13">
        <f t="shared" si="9"/>
        <v>56.809701999999994</v>
      </c>
      <c r="L188" s="12">
        <f t="shared" si="5"/>
        <v>15.780472777777776</v>
      </c>
      <c r="M188" s="12">
        <f t="shared" si="6"/>
        <v>1.6502896199999999</v>
      </c>
      <c r="N188" s="13">
        <f t="shared" si="7"/>
        <v>43.386158592000001</v>
      </c>
      <c r="O188" s="13">
        <f t="shared" si="8"/>
        <v>36.539300000000004</v>
      </c>
    </row>
    <row r="189" spans="2:15" x14ac:dyDescent="0.25">
      <c r="B189" s="17">
        <v>36.9</v>
      </c>
      <c r="C189" s="17">
        <v>0.61</v>
      </c>
      <c r="D189" s="17">
        <v>0.71030000000000004</v>
      </c>
      <c r="E189" s="17">
        <v>3.8100000000000002E-2</v>
      </c>
      <c r="F189" s="17">
        <v>3.27E-2</v>
      </c>
      <c r="G189" s="17">
        <v>4.3999999999999997E-2</v>
      </c>
      <c r="H189" s="17">
        <v>0.34699999999999998</v>
      </c>
      <c r="I189" s="17">
        <v>0.31900000000000001</v>
      </c>
      <c r="K189" s="13">
        <f t="shared" si="9"/>
        <v>59.384645999999996</v>
      </c>
      <c r="L189" s="12">
        <f t="shared" si="5"/>
        <v>16.495735</v>
      </c>
      <c r="M189" s="12">
        <f t="shared" si="6"/>
        <v>1.41898218</v>
      </c>
      <c r="N189" s="13">
        <f t="shared" si="7"/>
        <v>39.20572143599999</v>
      </c>
      <c r="O189" s="13">
        <f t="shared" si="8"/>
        <v>32.8108</v>
      </c>
    </row>
    <row r="190" spans="2:15" x14ac:dyDescent="0.25">
      <c r="B190" s="17">
        <v>38.5</v>
      </c>
      <c r="C190" s="17">
        <v>0.63</v>
      </c>
      <c r="D190" s="17">
        <v>0.69289999999999996</v>
      </c>
      <c r="E190" s="17">
        <v>3.2000000000000001E-2</v>
      </c>
      <c r="F190" s="17">
        <v>2.93E-2</v>
      </c>
      <c r="G190" s="17">
        <v>0.04</v>
      </c>
      <c r="H190" s="17">
        <v>0.312</v>
      </c>
      <c r="I190" s="17">
        <v>0.26700000000000002</v>
      </c>
      <c r="K190" s="13">
        <f t="shared" si="9"/>
        <v>61.959589999999999</v>
      </c>
      <c r="L190" s="12">
        <f t="shared" si="5"/>
        <v>17.210997222222222</v>
      </c>
      <c r="M190" s="12">
        <f t="shared" si="6"/>
        <v>1.1876747400000001</v>
      </c>
      <c r="N190" s="13">
        <f t="shared" si="7"/>
        <v>35.251253855999998</v>
      </c>
      <c r="O190" s="13">
        <f t="shared" si="8"/>
        <v>29.827999999999999</v>
      </c>
    </row>
    <row r="191" spans="2:15" x14ac:dyDescent="0.25">
      <c r="B191" s="17">
        <v>40.1</v>
      </c>
      <c r="C191" s="17">
        <v>0.66</v>
      </c>
      <c r="D191" s="17">
        <v>0.65820000000000001</v>
      </c>
      <c r="E191" s="17">
        <v>2.58E-2</v>
      </c>
      <c r="F191" s="17">
        <v>2.5899999999999999E-2</v>
      </c>
      <c r="G191" s="17">
        <v>3.5000000000000003E-2</v>
      </c>
      <c r="H191" s="17">
        <v>0.27500000000000002</v>
      </c>
      <c r="I191" s="17">
        <v>0.215</v>
      </c>
      <c r="K191" s="13">
        <f t="shared" si="9"/>
        <v>64.534534000000008</v>
      </c>
      <c r="L191" s="12">
        <f t="shared" si="5"/>
        <v>17.926259444444447</v>
      </c>
      <c r="M191" s="12">
        <f t="shared" si="6"/>
        <v>0.95636730000000003</v>
      </c>
      <c r="N191" s="13">
        <f t="shared" si="7"/>
        <v>31.070816700000002</v>
      </c>
      <c r="O191" s="13">
        <f t="shared" si="8"/>
        <v>26.099500000000006</v>
      </c>
    </row>
    <row r="192" spans="2:15" x14ac:dyDescent="0.25">
      <c r="B192" s="17">
        <v>41.7</v>
      </c>
      <c r="C192" s="17">
        <v>0.69</v>
      </c>
      <c r="D192" s="17">
        <v>0.59840000000000004</v>
      </c>
      <c r="E192" s="17">
        <v>1.95E-2</v>
      </c>
      <c r="F192" s="17">
        <v>2.2499999999999999E-2</v>
      </c>
      <c r="G192" s="17">
        <v>0.03</v>
      </c>
      <c r="H192" s="17">
        <v>0.23899999999999999</v>
      </c>
      <c r="I192" s="17">
        <v>0.16300000000000001</v>
      </c>
      <c r="K192" s="13">
        <f t="shared" si="9"/>
        <v>67.10947800000001</v>
      </c>
      <c r="L192" s="12">
        <f t="shared" si="5"/>
        <v>18.641521666666669</v>
      </c>
      <c r="M192" s="12">
        <f t="shared" si="6"/>
        <v>0.72505986</v>
      </c>
      <c r="N192" s="13">
        <f t="shared" si="7"/>
        <v>27.003364331999997</v>
      </c>
      <c r="O192" s="13">
        <f t="shared" si="8"/>
        <v>22.370999999999999</v>
      </c>
    </row>
    <row r="193" spans="1:15" x14ac:dyDescent="0.25">
      <c r="B193" s="17">
        <v>43.3</v>
      </c>
      <c r="C193" s="17">
        <v>0.71</v>
      </c>
      <c r="D193" s="17">
        <v>0.49709999999999999</v>
      </c>
      <c r="E193" s="17">
        <v>1.3299999999999999E-2</v>
      </c>
      <c r="F193" s="17">
        <v>1.9199999999999998E-2</v>
      </c>
      <c r="G193" s="17">
        <v>2.5999999999999999E-2</v>
      </c>
      <c r="H193" s="17">
        <v>0.20399999999999999</v>
      </c>
      <c r="I193" s="17">
        <v>0.111</v>
      </c>
      <c r="K193" s="13">
        <f t="shared" si="9"/>
        <v>69.684421999999998</v>
      </c>
      <c r="L193" s="12">
        <f t="shared" si="5"/>
        <v>19.356783888888888</v>
      </c>
      <c r="M193" s="12">
        <f t="shared" si="6"/>
        <v>0.49375242000000003</v>
      </c>
      <c r="N193" s="13">
        <f t="shared" si="7"/>
        <v>23.048896751999997</v>
      </c>
      <c r="O193" s="13">
        <f t="shared" si="8"/>
        <v>19.388200000000001</v>
      </c>
    </row>
    <row r="194" spans="1:15" x14ac:dyDescent="0.25">
      <c r="B194" s="17">
        <v>44.9</v>
      </c>
      <c r="C194" s="17">
        <v>0.74</v>
      </c>
      <c r="D194" s="17">
        <v>0.30740000000000001</v>
      </c>
      <c r="E194" s="17">
        <v>6.6E-3</v>
      </c>
      <c r="F194" s="17">
        <v>1.5800000000000002E-2</v>
      </c>
      <c r="G194" s="17">
        <v>2.1000000000000001E-2</v>
      </c>
      <c r="H194" s="17">
        <v>0.16800000000000001</v>
      </c>
      <c r="I194" s="17">
        <v>5.5E-2</v>
      </c>
      <c r="K194" s="13">
        <f t="shared" si="9"/>
        <v>72.259366</v>
      </c>
      <c r="L194" s="12">
        <f t="shared" si="5"/>
        <v>20.07204611111111</v>
      </c>
      <c r="M194" s="12">
        <f t="shared" si="6"/>
        <v>0.24465210000000001</v>
      </c>
      <c r="N194" s="13">
        <f t="shared" si="7"/>
        <v>18.981444384</v>
      </c>
      <c r="O194" s="13">
        <f t="shared" si="8"/>
        <v>15.659700000000003</v>
      </c>
    </row>
    <row r="195" spans="1:15" x14ac:dyDescent="0.25">
      <c r="B195" s="17">
        <v>46.5</v>
      </c>
      <c r="C195" s="17">
        <v>0.77</v>
      </c>
      <c r="D195" s="17">
        <v>-1.1000000000000001E-3</v>
      </c>
      <c r="E195" s="17">
        <v>0</v>
      </c>
      <c r="F195" s="17">
        <v>1.29E-2</v>
      </c>
      <c r="G195" s="17">
        <v>1.7000000000000001E-2</v>
      </c>
      <c r="H195" s="17">
        <v>0.13700000000000001</v>
      </c>
      <c r="I195" s="17">
        <v>0</v>
      </c>
      <c r="K195" s="13">
        <f t="shared" si="9"/>
        <v>74.834310000000002</v>
      </c>
      <c r="L195" s="12">
        <f t="shared" si="5"/>
        <v>20.787308333333332</v>
      </c>
      <c r="M195" s="12">
        <f t="shared" si="6"/>
        <v>0</v>
      </c>
      <c r="N195" s="13">
        <f t="shared" si="7"/>
        <v>15.478915956</v>
      </c>
      <c r="O195" s="13">
        <f t="shared" si="8"/>
        <v>12.676900000000002</v>
      </c>
    </row>
    <row r="196" spans="1:15" x14ac:dyDescent="0.25">
      <c r="A196" s="17" t="s">
        <v>152</v>
      </c>
    </row>
    <row r="197" spans="1:15" x14ac:dyDescent="0.25">
      <c r="A197" s="17" t="s">
        <v>152</v>
      </c>
    </row>
    <row r="198" spans="1:15" x14ac:dyDescent="0.25">
      <c r="A198" s="17" t="s">
        <v>152</v>
      </c>
    </row>
    <row r="199" spans="1:15" x14ac:dyDescent="0.25">
      <c r="A199" s="17" t="s">
        <v>169</v>
      </c>
    </row>
    <row r="200" spans="1:15" x14ac:dyDescent="0.25">
      <c r="A200" s="17" t="s">
        <v>152</v>
      </c>
    </row>
    <row r="201" spans="1:15" x14ac:dyDescent="0.25">
      <c r="A201" s="17" t="s">
        <v>161</v>
      </c>
    </row>
    <row r="202" spans="1:15" x14ac:dyDescent="0.25">
      <c r="A202" s="17" t="s">
        <v>162</v>
      </c>
    </row>
    <row r="203" spans="1:15" x14ac:dyDescent="0.25">
      <c r="A203" s="17" t="s">
        <v>1462</v>
      </c>
    </row>
    <row r="204" spans="1:15" x14ac:dyDescent="0.25">
      <c r="A204" s="17" t="s">
        <v>1463</v>
      </c>
    </row>
    <row r="205" spans="1:15" x14ac:dyDescent="0.25">
      <c r="A205" s="17" t="s">
        <v>1464</v>
      </c>
    </row>
    <row r="206" spans="1:15" x14ac:dyDescent="0.25">
      <c r="A206" s="17" t="s">
        <v>1465</v>
      </c>
    </row>
    <row r="207" spans="1:15" x14ac:dyDescent="0.25">
      <c r="A207" s="17" t="s">
        <v>1466</v>
      </c>
    </row>
    <row r="208" spans="1:15" x14ac:dyDescent="0.25">
      <c r="A208" s="17" t="s">
        <v>1467</v>
      </c>
    </row>
    <row r="209" spans="1:1" x14ac:dyDescent="0.25">
      <c r="A209" s="17" t="s">
        <v>1468</v>
      </c>
    </row>
    <row r="210" spans="1:1" x14ac:dyDescent="0.25">
      <c r="A210" s="17" t="s">
        <v>1469</v>
      </c>
    </row>
    <row r="211" spans="1:1" x14ac:dyDescent="0.25">
      <c r="A211" s="17" t="s">
        <v>1470</v>
      </c>
    </row>
    <row r="212" spans="1:1" x14ac:dyDescent="0.25">
      <c r="A212" s="17" t="s">
        <v>1471</v>
      </c>
    </row>
    <row r="213" spans="1:1" x14ac:dyDescent="0.25">
      <c r="A213" s="17" t="s">
        <v>1472</v>
      </c>
    </row>
    <row r="214" spans="1:1" x14ac:dyDescent="0.25">
      <c r="A214" s="17" t="s">
        <v>1473</v>
      </c>
    </row>
    <row r="215" spans="1:1" x14ac:dyDescent="0.25">
      <c r="A215" s="17" t="s">
        <v>1474</v>
      </c>
    </row>
    <row r="216" spans="1:1" x14ac:dyDescent="0.25">
      <c r="A216" s="17" t="s">
        <v>1475</v>
      </c>
    </row>
    <row r="217" spans="1:1" x14ac:dyDescent="0.25">
      <c r="A217" s="17" t="s">
        <v>1476</v>
      </c>
    </row>
    <row r="218" spans="1:1" x14ac:dyDescent="0.25">
      <c r="A218" s="17" t="s">
        <v>1477</v>
      </c>
    </row>
    <row r="219" spans="1:1" x14ac:dyDescent="0.25">
      <c r="A219" s="17" t="s">
        <v>1478</v>
      </c>
    </row>
    <row r="220" spans="1:1" x14ac:dyDescent="0.25">
      <c r="A220" s="17" t="s">
        <v>1479</v>
      </c>
    </row>
    <row r="221" spans="1:1" x14ac:dyDescent="0.25">
      <c r="A221" s="17" t="s">
        <v>1480</v>
      </c>
    </row>
    <row r="222" spans="1:1" x14ac:dyDescent="0.25">
      <c r="A222" s="17" t="s">
        <v>1481</v>
      </c>
    </row>
    <row r="223" spans="1:1" x14ac:dyDescent="0.25">
      <c r="A223" s="17" t="s">
        <v>1482</v>
      </c>
    </row>
    <row r="224" spans="1:1" x14ac:dyDescent="0.25">
      <c r="A224" s="17" t="s">
        <v>1483</v>
      </c>
    </row>
    <row r="225" spans="1:15" x14ac:dyDescent="0.25">
      <c r="A225" s="17" t="s">
        <v>1484</v>
      </c>
    </row>
    <row r="226" spans="1:15" x14ac:dyDescent="0.25">
      <c r="A226" s="17" t="s">
        <v>1485</v>
      </c>
    </row>
    <row r="227" spans="1:15" x14ac:dyDescent="0.25">
      <c r="A227" s="17" t="s">
        <v>1486</v>
      </c>
    </row>
    <row r="228" spans="1:15" x14ac:dyDescent="0.25">
      <c r="A228" s="17" t="s">
        <v>1487</v>
      </c>
    </row>
    <row r="229" spans="1:15" x14ac:dyDescent="0.25">
      <c r="A229" s="17" t="s">
        <v>1488</v>
      </c>
    </row>
    <row r="230" spans="1:15" x14ac:dyDescent="0.25">
      <c r="A230" s="17" t="s">
        <v>1489</v>
      </c>
    </row>
    <row r="231" spans="1:15" x14ac:dyDescent="0.25">
      <c r="A231" s="17" t="s">
        <v>1490</v>
      </c>
      <c r="K231" s="10" t="s">
        <v>154</v>
      </c>
      <c r="L231" s="10"/>
      <c r="M231" s="10"/>
      <c r="N231" s="10"/>
      <c r="O231" s="10"/>
    </row>
    <row r="232" spans="1:15" x14ac:dyDescent="0.25">
      <c r="A232" s="17" t="s">
        <v>1491</v>
      </c>
      <c r="K232" s="10" t="s">
        <v>155</v>
      </c>
      <c r="L232" s="10"/>
      <c r="M232" s="10"/>
      <c r="N232" s="10"/>
      <c r="O232" s="10"/>
    </row>
    <row r="233" spans="1:15" x14ac:dyDescent="0.25">
      <c r="A233" s="17" t="s">
        <v>152</v>
      </c>
      <c r="K233" s="10" t="s">
        <v>156</v>
      </c>
      <c r="L233" s="10"/>
      <c r="M233" s="10"/>
      <c r="N233" s="10"/>
      <c r="O233" s="10"/>
    </row>
    <row r="234" spans="1:15" x14ac:dyDescent="0.25">
      <c r="A234" s="17" t="s">
        <v>152</v>
      </c>
      <c r="K234" s="10" t="s">
        <v>157</v>
      </c>
      <c r="L234" s="10"/>
      <c r="M234" s="10"/>
      <c r="N234" s="10"/>
      <c r="O234" s="10"/>
    </row>
    <row r="235" spans="1:15" x14ac:dyDescent="0.25">
      <c r="A235" s="17" t="s">
        <v>152</v>
      </c>
      <c r="K235" s="10" t="s">
        <v>158</v>
      </c>
      <c r="L235" s="10"/>
      <c r="M235" s="10"/>
      <c r="N235" s="10"/>
      <c r="O235" s="10"/>
    </row>
    <row r="236" spans="1:15" x14ac:dyDescent="0.25">
      <c r="A236" s="17" t="s">
        <v>170</v>
      </c>
      <c r="K236" s="10" t="s">
        <v>159</v>
      </c>
      <c r="L236" s="10"/>
      <c r="M236" s="10"/>
      <c r="N236" s="10"/>
      <c r="O236" s="10"/>
    </row>
    <row r="237" spans="1:15" x14ac:dyDescent="0.25">
      <c r="A237" s="17" t="s">
        <v>152</v>
      </c>
      <c r="K237" s="10"/>
      <c r="L237" s="10"/>
      <c r="M237" s="10"/>
      <c r="N237" s="10"/>
      <c r="O237" s="10"/>
    </row>
    <row r="238" spans="1:15" x14ac:dyDescent="0.25">
      <c r="A238" s="17" t="s">
        <v>161</v>
      </c>
      <c r="K238" s="10" t="s">
        <v>110</v>
      </c>
      <c r="L238" s="10" t="s">
        <v>71</v>
      </c>
      <c r="M238" s="10" t="s">
        <v>78</v>
      </c>
      <c r="N238" s="10" t="s">
        <v>95</v>
      </c>
      <c r="O238" s="10" t="s">
        <v>820</v>
      </c>
    </row>
    <row r="239" spans="1:15" x14ac:dyDescent="0.25">
      <c r="A239" s="17" t="s">
        <v>162</v>
      </c>
      <c r="K239" s="10"/>
      <c r="L239" s="10"/>
      <c r="M239" s="10"/>
      <c r="N239" s="10"/>
      <c r="O239" s="10"/>
    </row>
    <row r="240" spans="1:15" x14ac:dyDescent="0.25">
      <c r="B240" s="17">
        <v>0</v>
      </c>
      <c r="C240" s="17">
        <v>0</v>
      </c>
      <c r="D240" s="17">
        <v>0</v>
      </c>
      <c r="E240" s="17">
        <v>0.1431</v>
      </c>
      <c r="F240" s="17">
        <v>6.4000000000000001E-2</v>
      </c>
      <c r="G240" s="17">
        <v>0.16900000000000001</v>
      </c>
      <c r="H240" s="17">
        <v>1.0640000000000001</v>
      </c>
      <c r="I240" s="17">
        <v>1.8680000000000001</v>
      </c>
      <c r="K240" s="13">
        <f>1.60934*B240</f>
        <v>0</v>
      </c>
      <c r="L240" s="12">
        <f>K240/3.6</f>
        <v>0</v>
      </c>
      <c r="M240" s="12">
        <f>4.44822*I240</f>
        <v>8.3092749599999998</v>
      </c>
      <c r="N240" s="13">
        <f>4.44822*H240*25.4</f>
        <v>120.215814432</v>
      </c>
      <c r="O240" s="13">
        <f>0.7457*G240*1000</f>
        <v>126.02330000000001</v>
      </c>
    </row>
    <row r="241" spans="2:15" x14ac:dyDescent="0.25">
      <c r="B241" s="17">
        <v>2.1</v>
      </c>
      <c r="C241" s="17">
        <v>0.03</v>
      </c>
      <c r="D241" s="17">
        <v>5.9700000000000003E-2</v>
      </c>
      <c r="E241" s="17">
        <v>0.14080000000000001</v>
      </c>
      <c r="F241" s="17">
        <v>6.4100000000000004E-2</v>
      </c>
      <c r="G241" s="17">
        <v>0.16900000000000001</v>
      </c>
      <c r="H241" s="17">
        <v>1.0640000000000001</v>
      </c>
      <c r="I241" s="17">
        <v>1.8380000000000001</v>
      </c>
      <c r="K241" s="13">
        <f>1.60934*B241</f>
        <v>3.3796140000000001</v>
      </c>
      <c r="L241" s="12">
        <f t="shared" ref="L241:L269" si="10">K241/3.6</f>
        <v>0.93878166666666663</v>
      </c>
      <c r="M241" s="12">
        <f t="shared" ref="M241:M269" si="11">4.44822*I241</f>
        <v>8.1758283600000006</v>
      </c>
      <c r="N241" s="13">
        <f t="shared" ref="N241:N269" si="12">4.44822*H241*25.4</f>
        <v>120.215814432</v>
      </c>
      <c r="O241" s="13">
        <f t="shared" ref="O241:O269" si="13">0.7457*G241*1000</f>
        <v>126.02330000000001</v>
      </c>
    </row>
    <row r="242" spans="2:15" x14ac:dyDescent="0.25">
      <c r="B242" s="17">
        <v>4.0999999999999996</v>
      </c>
      <c r="C242" s="17">
        <v>0.05</v>
      </c>
      <c r="D242" s="17">
        <v>0.1173</v>
      </c>
      <c r="E242" s="17">
        <v>0.13830000000000001</v>
      </c>
      <c r="F242" s="17">
        <v>6.4100000000000004E-2</v>
      </c>
      <c r="G242" s="17">
        <v>0.16900000000000001</v>
      </c>
      <c r="H242" s="17">
        <v>1.0640000000000001</v>
      </c>
      <c r="I242" s="17">
        <v>1.8049999999999999</v>
      </c>
      <c r="K242" s="13">
        <f t="shared" ref="K242:K269" si="14">1.60934*B242</f>
        <v>6.5982939999999992</v>
      </c>
      <c r="L242" s="12">
        <f t="shared" si="10"/>
        <v>1.8328594444444442</v>
      </c>
      <c r="M242" s="12">
        <f t="shared" si="11"/>
        <v>8.0290371</v>
      </c>
      <c r="N242" s="13">
        <f t="shared" si="12"/>
        <v>120.215814432</v>
      </c>
      <c r="O242" s="13">
        <f t="shared" si="13"/>
        <v>126.02330000000001</v>
      </c>
    </row>
    <row r="243" spans="2:15" x14ac:dyDescent="0.25">
      <c r="B243" s="17">
        <v>6.2</v>
      </c>
      <c r="C243" s="17">
        <v>0.08</v>
      </c>
      <c r="D243" s="17">
        <v>0.17269999999999999</v>
      </c>
      <c r="E243" s="17">
        <v>0.1356</v>
      </c>
      <c r="F243" s="17">
        <v>6.4000000000000001E-2</v>
      </c>
      <c r="G243" s="17">
        <v>0.16900000000000001</v>
      </c>
      <c r="H243" s="17">
        <v>1.0629999999999999</v>
      </c>
      <c r="I243" s="17">
        <v>1.7689999999999999</v>
      </c>
      <c r="K243" s="13">
        <f t="shared" si="14"/>
        <v>9.9779080000000011</v>
      </c>
      <c r="L243" s="12">
        <f t="shared" si="10"/>
        <v>2.7716411111111112</v>
      </c>
      <c r="M243" s="12">
        <f t="shared" si="11"/>
        <v>7.8689011799999999</v>
      </c>
      <c r="N243" s="13">
        <f t="shared" si="12"/>
        <v>120.10282964399998</v>
      </c>
      <c r="O243" s="13">
        <f t="shared" si="13"/>
        <v>126.02330000000001</v>
      </c>
    </row>
    <row r="244" spans="2:15" x14ac:dyDescent="0.25">
      <c r="B244" s="17">
        <v>8.1999999999999993</v>
      </c>
      <c r="C244" s="17">
        <v>0.11</v>
      </c>
      <c r="D244" s="17">
        <v>0.2258</v>
      </c>
      <c r="E244" s="17">
        <v>0.1326</v>
      </c>
      <c r="F244" s="17">
        <v>6.3799999999999996E-2</v>
      </c>
      <c r="G244" s="17">
        <v>0.16800000000000001</v>
      </c>
      <c r="H244" s="17">
        <v>1.06</v>
      </c>
      <c r="I244" s="17">
        <v>1.7310000000000001</v>
      </c>
      <c r="K244" s="13">
        <f t="shared" si="14"/>
        <v>13.196587999999998</v>
      </c>
      <c r="L244" s="12">
        <f t="shared" si="10"/>
        <v>3.6657188888888883</v>
      </c>
      <c r="M244" s="12">
        <f t="shared" si="11"/>
        <v>7.6998688200000007</v>
      </c>
      <c r="N244" s="13">
        <f t="shared" si="12"/>
        <v>119.76387527999999</v>
      </c>
      <c r="O244" s="13">
        <f t="shared" si="13"/>
        <v>125.27760000000002</v>
      </c>
    </row>
    <row r="245" spans="2:15" x14ac:dyDescent="0.25">
      <c r="B245" s="17">
        <v>10.3</v>
      </c>
      <c r="C245" s="17">
        <v>0.14000000000000001</v>
      </c>
      <c r="D245" s="17">
        <v>0.27660000000000001</v>
      </c>
      <c r="E245" s="17">
        <v>0.12939999999999999</v>
      </c>
      <c r="F245" s="17">
        <v>6.3500000000000001E-2</v>
      </c>
      <c r="G245" s="17">
        <v>0.16800000000000001</v>
      </c>
      <c r="H245" s="17">
        <v>1.056</v>
      </c>
      <c r="I245" s="17">
        <v>1.6890000000000001</v>
      </c>
      <c r="K245" s="13">
        <f t="shared" si="14"/>
        <v>16.576202000000002</v>
      </c>
      <c r="L245" s="12">
        <f t="shared" si="10"/>
        <v>4.604500555555556</v>
      </c>
      <c r="M245" s="12">
        <f t="shared" si="11"/>
        <v>7.5130435800000006</v>
      </c>
      <c r="N245" s="13">
        <f t="shared" si="12"/>
        <v>119.311936128</v>
      </c>
      <c r="O245" s="13">
        <f t="shared" si="13"/>
        <v>125.27760000000002</v>
      </c>
    </row>
    <row r="246" spans="2:15" x14ac:dyDescent="0.25">
      <c r="B246" s="17">
        <v>12.3</v>
      </c>
      <c r="C246" s="17">
        <v>0.16</v>
      </c>
      <c r="D246" s="17">
        <v>0.32500000000000001</v>
      </c>
      <c r="E246" s="17">
        <v>0.126</v>
      </c>
      <c r="F246" s="17">
        <v>6.3200000000000006E-2</v>
      </c>
      <c r="G246" s="17">
        <v>0.16700000000000001</v>
      </c>
      <c r="H246" s="17">
        <v>1.0489999999999999</v>
      </c>
      <c r="I246" s="17">
        <v>1.6439999999999999</v>
      </c>
      <c r="K246" s="13">
        <f t="shared" si="14"/>
        <v>19.794882000000001</v>
      </c>
      <c r="L246" s="12">
        <f t="shared" si="10"/>
        <v>5.4985783333333336</v>
      </c>
      <c r="M246" s="12">
        <f t="shared" si="11"/>
        <v>7.31287368</v>
      </c>
      <c r="N246" s="13">
        <f t="shared" si="12"/>
        <v>118.52104261199999</v>
      </c>
      <c r="O246" s="13">
        <f t="shared" si="13"/>
        <v>124.53190000000002</v>
      </c>
    </row>
    <row r="247" spans="2:15" x14ac:dyDescent="0.25">
      <c r="B247" s="17">
        <v>14.4</v>
      </c>
      <c r="C247" s="17">
        <v>0.19</v>
      </c>
      <c r="D247" s="17">
        <v>0.371</v>
      </c>
      <c r="E247" s="17">
        <v>0.12230000000000001</v>
      </c>
      <c r="F247" s="17">
        <v>6.2700000000000006E-2</v>
      </c>
      <c r="G247" s="17">
        <v>0.16500000000000001</v>
      </c>
      <c r="H247" s="17">
        <v>1.0409999999999999</v>
      </c>
      <c r="I247" s="17">
        <v>1.5960000000000001</v>
      </c>
      <c r="K247" s="13">
        <f t="shared" si="14"/>
        <v>23.174496000000001</v>
      </c>
      <c r="L247" s="12">
        <f t="shared" si="10"/>
        <v>6.43736</v>
      </c>
      <c r="M247" s="12">
        <f t="shared" si="11"/>
        <v>7.0993591200000008</v>
      </c>
      <c r="N247" s="13">
        <f t="shared" si="12"/>
        <v>117.61716430799999</v>
      </c>
      <c r="O247" s="13">
        <f t="shared" si="13"/>
        <v>123.04050000000001</v>
      </c>
    </row>
    <row r="248" spans="2:15" x14ac:dyDescent="0.25">
      <c r="B248" s="17">
        <v>16.5</v>
      </c>
      <c r="C248" s="17">
        <v>0.22</v>
      </c>
      <c r="D248" s="17">
        <v>0.41449999999999998</v>
      </c>
      <c r="E248" s="17">
        <v>0.1182</v>
      </c>
      <c r="F248" s="17">
        <v>6.2E-2</v>
      </c>
      <c r="G248" s="17">
        <v>0.16300000000000001</v>
      </c>
      <c r="H248" s="17">
        <v>1.03</v>
      </c>
      <c r="I248" s="17">
        <v>1.5429999999999999</v>
      </c>
      <c r="K248" s="13">
        <f t="shared" si="14"/>
        <v>26.554110000000001</v>
      </c>
      <c r="L248" s="12">
        <f t="shared" si="10"/>
        <v>7.3761416666666673</v>
      </c>
      <c r="M248" s="12">
        <f t="shared" si="11"/>
        <v>6.8636034600000002</v>
      </c>
      <c r="N248" s="13">
        <f t="shared" si="12"/>
        <v>116.37433163999999</v>
      </c>
      <c r="O248" s="13">
        <f t="shared" si="13"/>
        <v>121.54910000000001</v>
      </c>
    </row>
    <row r="249" spans="2:15" x14ac:dyDescent="0.25">
      <c r="B249" s="17">
        <v>18.5</v>
      </c>
      <c r="C249" s="17">
        <v>0.24</v>
      </c>
      <c r="D249" s="17">
        <v>0.4551</v>
      </c>
      <c r="E249" s="17">
        <v>0.1139</v>
      </c>
      <c r="F249" s="17">
        <v>6.1199999999999997E-2</v>
      </c>
      <c r="G249" s="17">
        <v>0.161</v>
      </c>
      <c r="H249" s="17">
        <v>1.016</v>
      </c>
      <c r="I249" s="17">
        <v>1.486</v>
      </c>
      <c r="K249" s="13">
        <f t="shared" si="14"/>
        <v>29.772790000000001</v>
      </c>
      <c r="L249" s="12">
        <f t="shared" si="10"/>
        <v>8.2702194444444448</v>
      </c>
      <c r="M249" s="12">
        <f t="shared" si="11"/>
        <v>6.6100549199999996</v>
      </c>
      <c r="N249" s="13">
        <f t="shared" si="12"/>
        <v>114.792544608</v>
      </c>
      <c r="O249" s="13">
        <f t="shared" si="13"/>
        <v>120.0577</v>
      </c>
    </row>
    <row r="250" spans="2:15" x14ac:dyDescent="0.25">
      <c r="B250" s="17">
        <v>20.6</v>
      </c>
      <c r="C250" s="17">
        <v>0.27</v>
      </c>
      <c r="D250" s="17">
        <v>0.49309999999999998</v>
      </c>
      <c r="E250" s="17">
        <v>0.1094</v>
      </c>
      <c r="F250" s="17">
        <v>6.0199999999999997E-2</v>
      </c>
      <c r="G250" s="17">
        <v>0.159</v>
      </c>
      <c r="H250" s="17">
        <v>1.0009999999999999</v>
      </c>
      <c r="I250" s="17">
        <v>1.427</v>
      </c>
      <c r="K250" s="13">
        <f t="shared" si="14"/>
        <v>33.152404000000004</v>
      </c>
      <c r="L250" s="12">
        <f t="shared" si="10"/>
        <v>9.2090011111111121</v>
      </c>
      <c r="M250" s="12">
        <f t="shared" si="11"/>
        <v>6.3476099399999999</v>
      </c>
      <c r="N250" s="13">
        <f t="shared" si="12"/>
        <v>113.09777278799999</v>
      </c>
      <c r="O250" s="13">
        <f t="shared" si="13"/>
        <v>118.56630000000001</v>
      </c>
    </row>
    <row r="251" spans="2:15" x14ac:dyDescent="0.25">
      <c r="B251" s="17">
        <v>22.6</v>
      </c>
      <c r="C251" s="17">
        <v>0.3</v>
      </c>
      <c r="D251" s="17">
        <v>0.52880000000000005</v>
      </c>
      <c r="E251" s="17">
        <v>0.1046</v>
      </c>
      <c r="F251" s="17">
        <v>5.91E-2</v>
      </c>
      <c r="G251" s="17">
        <v>0.156</v>
      </c>
      <c r="H251" s="17">
        <v>0.98199999999999998</v>
      </c>
      <c r="I251" s="17">
        <v>1.365</v>
      </c>
      <c r="K251" s="13">
        <f t="shared" si="14"/>
        <v>36.371084000000003</v>
      </c>
      <c r="L251" s="12">
        <f t="shared" si="10"/>
        <v>10.10307888888889</v>
      </c>
      <c r="M251" s="12">
        <f t="shared" si="11"/>
        <v>6.0718202999999997</v>
      </c>
      <c r="N251" s="13">
        <f t="shared" si="12"/>
        <v>110.95106181599999</v>
      </c>
      <c r="O251" s="13">
        <f t="shared" si="13"/>
        <v>116.32920000000001</v>
      </c>
    </row>
    <row r="252" spans="2:15" x14ac:dyDescent="0.25">
      <c r="B252" s="17">
        <v>24.7</v>
      </c>
      <c r="C252" s="17">
        <v>0.33</v>
      </c>
      <c r="D252" s="17">
        <v>0.56240000000000001</v>
      </c>
      <c r="E252" s="17">
        <v>9.9599999999999994E-2</v>
      </c>
      <c r="F252" s="17">
        <v>5.7700000000000001E-2</v>
      </c>
      <c r="G252" s="17">
        <v>0.152</v>
      </c>
      <c r="H252" s="17">
        <v>0.95899999999999996</v>
      </c>
      <c r="I252" s="17">
        <v>1.3</v>
      </c>
      <c r="K252" s="13">
        <f t="shared" si="14"/>
        <v>39.750698</v>
      </c>
      <c r="L252" s="12">
        <f t="shared" si="10"/>
        <v>11.041860555555555</v>
      </c>
      <c r="M252" s="12">
        <f t="shared" si="11"/>
        <v>5.782686</v>
      </c>
      <c r="N252" s="13">
        <f t="shared" si="12"/>
        <v>108.35241169199998</v>
      </c>
      <c r="O252" s="13">
        <f t="shared" si="13"/>
        <v>113.3464</v>
      </c>
    </row>
    <row r="253" spans="2:15" x14ac:dyDescent="0.25">
      <c r="B253" s="17">
        <v>26.7</v>
      </c>
      <c r="C253" s="17">
        <v>0.35</v>
      </c>
      <c r="D253" s="17">
        <v>0.59340000000000004</v>
      </c>
      <c r="E253" s="17">
        <v>9.4399999999999998E-2</v>
      </c>
      <c r="F253" s="17">
        <v>5.62E-2</v>
      </c>
      <c r="G253" s="17">
        <v>0.14799999999999999</v>
      </c>
      <c r="H253" s="17">
        <v>0.93300000000000005</v>
      </c>
      <c r="I253" s="17">
        <v>1.232</v>
      </c>
      <c r="K253" s="13">
        <f t="shared" si="14"/>
        <v>42.969377999999999</v>
      </c>
      <c r="L253" s="12">
        <f t="shared" si="10"/>
        <v>11.935938333333333</v>
      </c>
      <c r="M253" s="12">
        <f t="shared" si="11"/>
        <v>5.4802070399999998</v>
      </c>
      <c r="N253" s="13">
        <f t="shared" si="12"/>
        <v>105.414807204</v>
      </c>
      <c r="O253" s="13">
        <f t="shared" si="13"/>
        <v>110.36359999999999</v>
      </c>
    </row>
    <row r="254" spans="2:15" x14ac:dyDescent="0.25">
      <c r="B254" s="17">
        <v>28.8</v>
      </c>
      <c r="C254" s="17">
        <v>0.38</v>
      </c>
      <c r="D254" s="17">
        <v>0.62190000000000001</v>
      </c>
      <c r="E254" s="17">
        <v>8.8999999999999996E-2</v>
      </c>
      <c r="F254" s="17">
        <v>5.4399999999999997E-2</v>
      </c>
      <c r="G254" s="17">
        <v>0.14299999999999999</v>
      </c>
      <c r="H254" s="17">
        <v>0.90400000000000003</v>
      </c>
      <c r="I254" s="17">
        <v>1.1619999999999999</v>
      </c>
      <c r="K254" s="13">
        <f t="shared" si="14"/>
        <v>46.348992000000003</v>
      </c>
      <c r="L254" s="12">
        <f t="shared" si="10"/>
        <v>12.87472</v>
      </c>
      <c r="M254" s="12">
        <f t="shared" si="11"/>
        <v>5.1688316399999996</v>
      </c>
      <c r="N254" s="13">
        <f t="shared" si="12"/>
        <v>102.13824835199999</v>
      </c>
      <c r="O254" s="13">
        <f t="shared" si="13"/>
        <v>106.63509999999999</v>
      </c>
    </row>
    <row r="255" spans="2:15" x14ac:dyDescent="0.25">
      <c r="B255" s="17">
        <v>30.9</v>
      </c>
      <c r="C255" s="17">
        <v>0.41</v>
      </c>
      <c r="D255" s="17">
        <v>0.64800000000000002</v>
      </c>
      <c r="E255" s="17">
        <v>8.3500000000000005E-2</v>
      </c>
      <c r="F255" s="17">
        <v>5.2499999999999998E-2</v>
      </c>
      <c r="G255" s="17">
        <v>0.13800000000000001</v>
      </c>
      <c r="H255" s="17">
        <v>0.872</v>
      </c>
      <c r="I255" s="17">
        <v>1.089</v>
      </c>
      <c r="K255" s="13">
        <f t="shared" si="14"/>
        <v>49.728605999999999</v>
      </c>
      <c r="L255" s="12">
        <f t="shared" si="10"/>
        <v>13.813501666666665</v>
      </c>
      <c r="M255" s="12">
        <f t="shared" si="11"/>
        <v>4.8441115799999999</v>
      </c>
      <c r="N255" s="13">
        <f t="shared" si="12"/>
        <v>98.522735135999994</v>
      </c>
      <c r="O255" s="13">
        <f t="shared" si="13"/>
        <v>102.90660000000001</v>
      </c>
    </row>
    <row r="256" spans="2:15" x14ac:dyDescent="0.25">
      <c r="B256" s="17">
        <v>32.9</v>
      </c>
      <c r="C256" s="17">
        <v>0.43</v>
      </c>
      <c r="D256" s="17">
        <v>0.67159999999999997</v>
      </c>
      <c r="E256" s="17">
        <v>7.7799999999999994E-2</v>
      </c>
      <c r="F256" s="17">
        <v>5.04E-2</v>
      </c>
      <c r="G256" s="17">
        <v>0.13300000000000001</v>
      </c>
      <c r="H256" s="17">
        <v>0.83699999999999997</v>
      </c>
      <c r="I256" s="17">
        <v>1.0149999999999999</v>
      </c>
      <c r="K256" s="13">
        <f t="shared" si="14"/>
        <v>52.947285999999998</v>
      </c>
      <c r="L256" s="12">
        <f t="shared" si="10"/>
        <v>14.707579444444443</v>
      </c>
      <c r="M256" s="12">
        <f t="shared" si="11"/>
        <v>4.5149432999999997</v>
      </c>
      <c r="N256" s="13">
        <f t="shared" si="12"/>
        <v>94.568267555999995</v>
      </c>
      <c r="O256" s="13">
        <f t="shared" si="13"/>
        <v>99.178100000000001</v>
      </c>
    </row>
    <row r="257" spans="1:15" x14ac:dyDescent="0.25">
      <c r="B257" s="17">
        <v>35</v>
      </c>
      <c r="C257" s="17">
        <v>0.46</v>
      </c>
      <c r="D257" s="17">
        <v>0.69279999999999997</v>
      </c>
      <c r="E257" s="17">
        <v>7.2099999999999997E-2</v>
      </c>
      <c r="F257" s="17">
        <v>4.8099999999999997E-2</v>
      </c>
      <c r="G257" s="17">
        <v>0.127</v>
      </c>
      <c r="H257" s="17">
        <v>0.79900000000000004</v>
      </c>
      <c r="I257" s="17">
        <v>0.94099999999999995</v>
      </c>
      <c r="K257" s="13">
        <f t="shared" si="14"/>
        <v>56.326900000000002</v>
      </c>
      <c r="L257" s="12">
        <f t="shared" si="10"/>
        <v>15.646361111111112</v>
      </c>
      <c r="M257" s="12">
        <f t="shared" si="11"/>
        <v>4.1857750199999995</v>
      </c>
      <c r="N257" s="13">
        <f t="shared" si="12"/>
        <v>90.274845612000007</v>
      </c>
      <c r="O257" s="13">
        <f t="shared" si="13"/>
        <v>94.703900000000004</v>
      </c>
    </row>
    <row r="258" spans="1:15" x14ac:dyDescent="0.25">
      <c r="B258" s="17">
        <v>37</v>
      </c>
      <c r="C258" s="17">
        <v>0.49</v>
      </c>
      <c r="D258" s="17">
        <v>0.71079999999999999</v>
      </c>
      <c r="E258" s="17">
        <v>6.6400000000000001E-2</v>
      </c>
      <c r="F258" s="17">
        <v>4.5699999999999998E-2</v>
      </c>
      <c r="G258" s="17">
        <v>0.12</v>
      </c>
      <c r="H258" s="17">
        <v>0.75900000000000001</v>
      </c>
      <c r="I258" s="17">
        <v>0.86599999999999999</v>
      </c>
      <c r="K258" s="13">
        <f t="shared" si="14"/>
        <v>59.545580000000001</v>
      </c>
      <c r="L258" s="12">
        <f t="shared" si="10"/>
        <v>16.54043888888889</v>
      </c>
      <c r="M258" s="12">
        <f t="shared" si="11"/>
        <v>3.8521585200000001</v>
      </c>
      <c r="N258" s="13">
        <f t="shared" si="12"/>
        <v>85.755454092000008</v>
      </c>
      <c r="O258" s="13">
        <f t="shared" si="13"/>
        <v>89.483999999999995</v>
      </c>
    </row>
    <row r="259" spans="1:15" x14ac:dyDescent="0.25">
      <c r="B259" s="17">
        <v>39.1</v>
      </c>
      <c r="C259" s="17">
        <v>0.52</v>
      </c>
      <c r="D259" s="17">
        <v>0.72399999999999998</v>
      </c>
      <c r="E259" s="17">
        <v>6.0499999999999998E-2</v>
      </c>
      <c r="F259" s="17">
        <v>4.3099999999999999E-2</v>
      </c>
      <c r="G259" s="17">
        <v>0.114</v>
      </c>
      <c r="H259" s="17">
        <v>0.71599999999999997</v>
      </c>
      <c r="I259" s="17">
        <v>0.78900000000000003</v>
      </c>
      <c r="K259" s="13">
        <f t="shared" si="14"/>
        <v>62.925194000000005</v>
      </c>
      <c r="L259" s="12">
        <f t="shared" si="10"/>
        <v>17.479220555555557</v>
      </c>
      <c r="M259" s="12">
        <f t="shared" si="11"/>
        <v>3.5096455800000004</v>
      </c>
      <c r="N259" s="13">
        <f t="shared" si="12"/>
        <v>80.897108207999992</v>
      </c>
      <c r="O259" s="13">
        <f t="shared" si="13"/>
        <v>85.009800000000013</v>
      </c>
    </row>
    <row r="260" spans="1:15" x14ac:dyDescent="0.25">
      <c r="B260" s="17">
        <v>41.2</v>
      </c>
      <c r="C260" s="17">
        <v>0.54</v>
      </c>
      <c r="D260" s="17">
        <v>0.73370000000000002</v>
      </c>
      <c r="E260" s="17">
        <v>5.4399999999999997E-2</v>
      </c>
      <c r="F260" s="17">
        <v>4.0300000000000002E-2</v>
      </c>
      <c r="G260" s="17">
        <v>0.106</v>
      </c>
      <c r="H260" s="17">
        <v>0.67</v>
      </c>
      <c r="I260" s="17">
        <v>0.71</v>
      </c>
      <c r="K260" s="13">
        <f t="shared" si="14"/>
        <v>66.304808000000008</v>
      </c>
      <c r="L260" s="12">
        <f t="shared" si="10"/>
        <v>18.418002222222224</v>
      </c>
      <c r="M260" s="12">
        <f t="shared" si="11"/>
        <v>3.1582361999999997</v>
      </c>
      <c r="N260" s="13">
        <f t="shared" si="12"/>
        <v>75.699807960000001</v>
      </c>
      <c r="O260" s="13">
        <f t="shared" si="13"/>
        <v>79.044199999999989</v>
      </c>
    </row>
    <row r="261" spans="1:15" x14ac:dyDescent="0.25">
      <c r="B261" s="17">
        <v>43.2</v>
      </c>
      <c r="C261" s="17">
        <v>0.56999999999999995</v>
      </c>
      <c r="D261" s="17">
        <v>0.73919999999999997</v>
      </c>
      <c r="E261" s="17">
        <v>4.8399999999999999E-2</v>
      </c>
      <c r="F261" s="17">
        <v>3.7400000000000003E-2</v>
      </c>
      <c r="G261" s="17">
        <v>9.9000000000000005E-2</v>
      </c>
      <c r="H261" s="17">
        <v>0.621</v>
      </c>
      <c r="I261" s="17">
        <v>0.63200000000000001</v>
      </c>
      <c r="K261" s="13">
        <f t="shared" si="14"/>
        <v>69.523488</v>
      </c>
      <c r="L261" s="12">
        <f t="shared" si="10"/>
        <v>19.312079999999998</v>
      </c>
      <c r="M261" s="12">
        <f t="shared" si="11"/>
        <v>2.8112750399999999</v>
      </c>
      <c r="N261" s="13">
        <f t="shared" si="12"/>
        <v>70.163553347999994</v>
      </c>
      <c r="O261" s="13">
        <f t="shared" si="13"/>
        <v>73.824300000000008</v>
      </c>
    </row>
    <row r="262" spans="1:15" x14ac:dyDescent="0.25">
      <c r="B262" s="17">
        <v>45.3</v>
      </c>
      <c r="C262" s="17">
        <v>0.6</v>
      </c>
      <c r="D262" s="17">
        <v>0.73850000000000005</v>
      </c>
      <c r="E262" s="17">
        <v>4.2599999999999999E-2</v>
      </c>
      <c r="F262" s="17">
        <v>3.4500000000000003E-2</v>
      </c>
      <c r="G262" s="17">
        <v>9.0999999999999998E-2</v>
      </c>
      <c r="H262" s="17">
        <v>0.57299999999999995</v>
      </c>
      <c r="I262" s="17">
        <v>0.55600000000000005</v>
      </c>
      <c r="K262" s="13">
        <f t="shared" si="14"/>
        <v>72.90310199999999</v>
      </c>
      <c r="L262" s="12">
        <f t="shared" si="10"/>
        <v>20.250861666666662</v>
      </c>
      <c r="M262" s="12">
        <f t="shared" si="11"/>
        <v>2.4732103200000002</v>
      </c>
      <c r="N262" s="13">
        <f t="shared" si="12"/>
        <v>64.740283523999992</v>
      </c>
      <c r="O262" s="13">
        <f t="shared" si="13"/>
        <v>67.858699999999999</v>
      </c>
    </row>
    <row r="263" spans="1:15" x14ac:dyDescent="0.25">
      <c r="B263" s="17">
        <v>47.3</v>
      </c>
      <c r="C263" s="17">
        <v>0.62</v>
      </c>
      <c r="D263" s="17">
        <v>0.72919999999999996</v>
      </c>
      <c r="E263" s="17">
        <v>3.6799999999999999E-2</v>
      </c>
      <c r="F263" s="17">
        <v>3.15E-2</v>
      </c>
      <c r="G263" s="17">
        <v>8.3000000000000004E-2</v>
      </c>
      <c r="H263" s="17">
        <v>0.52400000000000002</v>
      </c>
      <c r="I263" s="17">
        <v>0.48</v>
      </c>
      <c r="K263" s="13">
        <f t="shared" si="14"/>
        <v>76.121781999999996</v>
      </c>
      <c r="L263" s="12">
        <f t="shared" si="10"/>
        <v>21.144939444444443</v>
      </c>
      <c r="M263" s="12">
        <f t="shared" si="11"/>
        <v>2.1351456</v>
      </c>
      <c r="N263" s="13">
        <f t="shared" si="12"/>
        <v>59.204028911999998</v>
      </c>
      <c r="O263" s="13">
        <f t="shared" si="13"/>
        <v>61.893100000000004</v>
      </c>
    </row>
    <row r="264" spans="1:15" x14ac:dyDescent="0.25">
      <c r="B264" s="17">
        <v>49.4</v>
      </c>
      <c r="C264" s="17">
        <v>0.65</v>
      </c>
      <c r="D264" s="17">
        <v>0.70720000000000005</v>
      </c>
      <c r="E264" s="17">
        <v>3.0800000000000001E-2</v>
      </c>
      <c r="F264" s="17">
        <v>2.8400000000000002E-2</v>
      </c>
      <c r="G264" s="17">
        <v>7.4999999999999997E-2</v>
      </c>
      <c r="H264" s="17">
        <v>0.47199999999999998</v>
      </c>
      <c r="I264" s="17">
        <v>0.40200000000000002</v>
      </c>
      <c r="K264" s="13">
        <f t="shared" si="14"/>
        <v>79.501396</v>
      </c>
      <c r="L264" s="12">
        <f t="shared" si="10"/>
        <v>22.08372111111111</v>
      </c>
      <c r="M264" s="12">
        <f t="shared" si="11"/>
        <v>1.7881844400000002</v>
      </c>
      <c r="N264" s="13">
        <f t="shared" si="12"/>
        <v>53.328819935999995</v>
      </c>
      <c r="O264" s="13">
        <f t="shared" si="13"/>
        <v>55.927499999999995</v>
      </c>
    </row>
    <row r="265" spans="1:15" x14ac:dyDescent="0.25">
      <c r="B265" s="17">
        <v>51.4</v>
      </c>
      <c r="C265" s="17">
        <v>0.68</v>
      </c>
      <c r="D265" s="17">
        <v>0.66620000000000001</v>
      </c>
      <c r="E265" s="17">
        <v>2.4799999999999999E-2</v>
      </c>
      <c r="F265" s="17">
        <v>2.53E-2</v>
      </c>
      <c r="G265" s="17">
        <v>6.7000000000000004E-2</v>
      </c>
      <c r="H265" s="17">
        <v>0.42</v>
      </c>
      <c r="I265" s="17">
        <v>0.32300000000000001</v>
      </c>
      <c r="K265" s="13">
        <f t="shared" si="14"/>
        <v>82.720075999999992</v>
      </c>
      <c r="L265" s="12">
        <f t="shared" si="10"/>
        <v>22.977798888888888</v>
      </c>
      <c r="M265" s="12">
        <f t="shared" si="11"/>
        <v>1.43677506</v>
      </c>
      <c r="N265" s="13">
        <f t="shared" si="12"/>
        <v>47.453610959999999</v>
      </c>
      <c r="O265" s="13">
        <f t="shared" si="13"/>
        <v>49.9619</v>
      </c>
    </row>
    <row r="266" spans="1:15" x14ac:dyDescent="0.25">
      <c r="B266" s="17">
        <v>53.5</v>
      </c>
      <c r="C266" s="17">
        <v>0.71</v>
      </c>
      <c r="D266" s="17">
        <v>0.59519999999999995</v>
      </c>
      <c r="E266" s="17">
        <v>1.8700000000000001E-2</v>
      </c>
      <c r="F266" s="17">
        <v>2.2100000000000002E-2</v>
      </c>
      <c r="G266" s="17">
        <v>5.8000000000000003E-2</v>
      </c>
      <c r="H266" s="17">
        <v>0.36799999999999999</v>
      </c>
      <c r="I266" s="17">
        <v>0.24299999999999999</v>
      </c>
      <c r="K266" s="13">
        <f t="shared" si="14"/>
        <v>86.099689999999995</v>
      </c>
      <c r="L266" s="12">
        <f t="shared" si="10"/>
        <v>23.916580555555555</v>
      </c>
      <c r="M266" s="12">
        <f t="shared" si="11"/>
        <v>1.08091746</v>
      </c>
      <c r="N266" s="13">
        <f t="shared" si="12"/>
        <v>41.578401983999996</v>
      </c>
      <c r="O266" s="13">
        <f t="shared" si="13"/>
        <v>43.250600000000006</v>
      </c>
    </row>
    <row r="267" spans="1:15" x14ac:dyDescent="0.25">
      <c r="B267" s="17">
        <v>55.6</v>
      </c>
      <c r="C267" s="17">
        <v>0.73</v>
      </c>
      <c r="D267" s="17">
        <v>0.47920000000000001</v>
      </c>
      <c r="E267" s="17">
        <v>1.2500000000000001E-2</v>
      </c>
      <c r="F267" s="17">
        <v>1.9099999999999999E-2</v>
      </c>
      <c r="G267" s="17">
        <v>0.05</v>
      </c>
      <c r="H267" s="17">
        <v>0.318</v>
      </c>
      <c r="I267" s="17">
        <v>0.16300000000000001</v>
      </c>
      <c r="K267" s="13">
        <f t="shared" si="14"/>
        <v>89.479303999999999</v>
      </c>
      <c r="L267" s="12">
        <f t="shared" si="10"/>
        <v>24.855362222222222</v>
      </c>
      <c r="M267" s="12">
        <f t="shared" si="11"/>
        <v>0.72505986</v>
      </c>
      <c r="N267" s="13">
        <f t="shared" si="12"/>
        <v>35.929162583999997</v>
      </c>
      <c r="O267" s="13">
        <f t="shared" si="13"/>
        <v>37.285000000000004</v>
      </c>
    </row>
    <row r="268" spans="1:15" x14ac:dyDescent="0.25">
      <c r="B268" s="17">
        <v>57.6</v>
      </c>
      <c r="C268" s="17">
        <v>0.76</v>
      </c>
      <c r="D268" s="17">
        <v>0.2923</v>
      </c>
      <c r="E268" s="17">
        <v>6.1999999999999998E-3</v>
      </c>
      <c r="F268" s="17">
        <v>1.6199999999999999E-2</v>
      </c>
      <c r="G268" s="17">
        <v>4.2999999999999997E-2</v>
      </c>
      <c r="H268" s="17">
        <v>0.27</v>
      </c>
      <c r="I268" s="17">
        <v>8.1000000000000003E-2</v>
      </c>
      <c r="K268" s="13">
        <f t="shared" si="14"/>
        <v>92.697984000000005</v>
      </c>
      <c r="L268" s="12">
        <f t="shared" si="10"/>
        <v>25.74944</v>
      </c>
      <c r="M268" s="12">
        <f t="shared" si="11"/>
        <v>0.36030582</v>
      </c>
      <c r="N268" s="13">
        <f t="shared" si="12"/>
        <v>30.505892760000002</v>
      </c>
      <c r="O268" s="13">
        <f t="shared" si="13"/>
        <v>32.065100000000001</v>
      </c>
    </row>
    <row r="269" spans="1:15" x14ac:dyDescent="0.25">
      <c r="B269" s="17">
        <v>59.7</v>
      </c>
      <c r="C269" s="17">
        <v>0.79</v>
      </c>
      <c r="D269" s="17">
        <v>1.5E-3</v>
      </c>
      <c r="E269" s="17">
        <v>0</v>
      </c>
      <c r="F269" s="17">
        <v>1.3599999999999999E-2</v>
      </c>
      <c r="G269" s="17">
        <v>3.5999999999999997E-2</v>
      </c>
      <c r="H269" s="17">
        <v>0.22600000000000001</v>
      </c>
      <c r="I269" s="17">
        <v>0</v>
      </c>
      <c r="K269" s="13">
        <f t="shared" si="14"/>
        <v>96.077598000000009</v>
      </c>
      <c r="L269" s="12">
        <f t="shared" si="10"/>
        <v>26.688221666666667</v>
      </c>
      <c r="M269" s="12">
        <f t="shared" si="11"/>
        <v>0</v>
      </c>
      <c r="N269" s="13">
        <f t="shared" si="12"/>
        <v>25.534562087999998</v>
      </c>
      <c r="O269" s="13">
        <f t="shared" si="13"/>
        <v>26.845199999999998</v>
      </c>
    </row>
    <row r="270" spans="1:15" x14ac:dyDescent="0.25">
      <c r="A270" s="17" t="s">
        <v>152</v>
      </c>
    </row>
    <row r="271" spans="1:15" x14ac:dyDescent="0.25">
      <c r="A271" s="17" t="s">
        <v>152</v>
      </c>
    </row>
    <row r="272" spans="1:15" x14ac:dyDescent="0.25">
      <c r="A272" s="17" t="s">
        <v>152</v>
      </c>
    </row>
    <row r="273" spans="1:1" x14ac:dyDescent="0.25">
      <c r="A273" s="17" t="s">
        <v>443</v>
      </c>
    </row>
    <row r="274" spans="1:1" x14ac:dyDescent="0.25">
      <c r="A274" s="17" t="s">
        <v>152</v>
      </c>
    </row>
    <row r="275" spans="1:1" x14ac:dyDescent="0.25">
      <c r="A275" s="17" t="s">
        <v>161</v>
      </c>
    </row>
    <row r="276" spans="1:1" x14ac:dyDescent="0.25">
      <c r="A276" s="17" t="s">
        <v>162</v>
      </c>
    </row>
    <row r="277" spans="1:1" x14ac:dyDescent="0.25">
      <c r="A277" s="17" t="s">
        <v>1492</v>
      </c>
    </row>
    <row r="278" spans="1:1" x14ac:dyDescent="0.25">
      <c r="A278" s="17" t="s">
        <v>1493</v>
      </c>
    </row>
    <row r="279" spans="1:1" x14ac:dyDescent="0.25">
      <c r="A279" s="17" t="s">
        <v>1494</v>
      </c>
    </row>
    <row r="280" spans="1:1" x14ac:dyDescent="0.25">
      <c r="A280" s="17" t="s">
        <v>1495</v>
      </c>
    </row>
    <row r="281" spans="1:1" x14ac:dyDescent="0.25">
      <c r="A281" s="17" t="s">
        <v>1496</v>
      </c>
    </row>
    <row r="282" spans="1:1" x14ac:dyDescent="0.25">
      <c r="A282" s="17" t="s">
        <v>1497</v>
      </c>
    </row>
    <row r="283" spans="1:1" x14ac:dyDescent="0.25">
      <c r="A283" s="17" t="s">
        <v>1498</v>
      </c>
    </row>
    <row r="284" spans="1:1" x14ac:dyDescent="0.25">
      <c r="A284" s="17" t="s">
        <v>1499</v>
      </c>
    </row>
    <row r="285" spans="1:1" x14ac:dyDescent="0.25">
      <c r="A285" s="17" t="s">
        <v>1500</v>
      </c>
    </row>
    <row r="286" spans="1:1" x14ac:dyDescent="0.25">
      <c r="A286" s="17" t="s">
        <v>1501</v>
      </c>
    </row>
    <row r="287" spans="1:1" x14ac:dyDescent="0.25">
      <c r="A287" s="17" t="s">
        <v>1502</v>
      </c>
    </row>
    <row r="288" spans="1:1" x14ac:dyDescent="0.25">
      <c r="A288" s="17" t="s">
        <v>1503</v>
      </c>
    </row>
    <row r="289" spans="1:1" x14ac:dyDescent="0.25">
      <c r="A289" s="17" t="s">
        <v>1504</v>
      </c>
    </row>
    <row r="290" spans="1:1" x14ac:dyDescent="0.25">
      <c r="A290" s="17" t="s">
        <v>1505</v>
      </c>
    </row>
    <row r="291" spans="1:1" x14ac:dyDescent="0.25">
      <c r="A291" s="17" t="s">
        <v>1506</v>
      </c>
    </row>
    <row r="292" spans="1:1" x14ac:dyDescent="0.25">
      <c r="A292" s="17" t="s">
        <v>1507</v>
      </c>
    </row>
    <row r="293" spans="1:1" x14ac:dyDescent="0.25">
      <c r="A293" s="17" t="s">
        <v>1508</v>
      </c>
    </row>
    <row r="294" spans="1:1" x14ac:dyDescent="0.25">
      <c r="A294" s="17" t="s">
        <v>1509</v>
      </c>
    </row>
    <row r="295" spans="1:1" x14ac:dyDescent="0.25">
      <c r="A295" s="17" t="s">
        <v>1510</v>
      </c>
    </row>
    <row r="296" spans="1:1" x14ac:dyDescent="0.25">
      <c r="A296" s="17" t="s">
        <v>1511</v>
      </c>
    </row>
    <row r="297" spans="1:1" x14ac:dyDescent="0.25">
      <c r="A297" s="17" t="s">
        <v>1512</v>
      </c>
    </row>
    <row r="298" spans="1:1" x14ac:dyDescent="0.25">
      <c r="A298" s="17" t="s">
        <v>1513</v>
      </c>
    </row>
    <row r="299" spans="1:1" x14ac:dyDescent="0.25">
      <c r="A299" s="17" t="s">
        <v>1514</v>
      </c>
    </row>
    <row r="300" spans="1:1" x14ac:dyDescent="0.25">
      <c r="A300" s="17" t="s">
        <v>1515</v>
      </c>
    </row>
    <row r="301" spans="1:1" x14ac:dyDescent="0.25">
      <c r="A301" s="17" t="s">
        <v>1516</v>
      </c>
    </row>
    <row r="302" spans="1:1" x14ac:dyDescent="0.25">
      <c r="A302" s="17" t="s">
        <v>1517</v>
      </c>
    </row>
    <row r="303" spans="1:1" x14ac:dyDescent="0.25">
      <c r="A303" s="17" t="s">
        <v>1518</v>
      </c>
    </row>
    <row r="304" spans="1:1" x14ac:dyDescent="0.25">
      <c r="A304" s="17" t="s">
        <v>1519</v>
      </c>
    </row>
    <row r="305" spans="1:1" x14ac:dyDescent="0.25">
      <c r="A305" s="17" t="s">
        <v>1520</v>
      </c>
    </row>
    <row r="306" spans="1:1" x14ac:dyDescent="0.25">
      <c r="A306" s="17" t="s">
        <v>1521</v>
      </c>
    </row>
    <row r="307" spans="1:1" x14ac:dyDescent="0.25">
      <c r="A307" s="17" t="s">
        <v>152</v>
      </c>
    </row>
    <row r="308" spans="1:1" x14ac:dyDescent="0.25">
      <c r="A308" s="17" t="s">
        <v>152</v>
      </c>
    </row>
    <row r="309" spans="1:1" x14ac:dyDescent="0.25">
      <c r="A309" s="17" t="s">
        <v>152</v>
      </c>
    </row>
    <row r="310" spans="1:1" x14ac:dyDescent="0.25">
      <c r="A310" s="17" t="s">
        <v>474</v>
      </c>
    </row>
    <row r="311" spans="1:1" x14ac:dyDescent="0.25">
      <c r="A311" s="17" t="s">
        <v>152</v>
      </c>
    </row>
    <row r="312" spans="1:1" x14ac:dyDescent="0.25">
      <c r="A312" s="17" t="s">
        <v>161</v>
      </c>
    </row>
    <row r="313" spans="1:1" x14ac:dyDescent="0.25">
      <c r="A313" s="17" t="s">
        <v>162</v>
      </c>
    </row>
    <row r="314" spans="1:1" x14ac:dyDescent="0.25">
      <c r="A314" s="17" t="s">
        <v>1522</v>
      </c>
    </row>
    <row r="315" spans="1:1" x14ac:dyDescent="0.25">
      <c r="A315" s="17" t="s">
        <v>1523</v>
      </c>
    </row>
    <row r="316" spans="1:1" x14ac:dyDescent="0.25">
      <c r="A316" s="17" t="s">
        <v>1524</v>
      </c>
    </row>
    <row r="317" spans="1:1" x14ac:dyDescent="0.25">
      <c r="A317" s="17" t="s">
        <v>1525</v>
      </c>
    </row>
    <row r="318" spans="1:1" x14ac:dyDescent="0.25">
      <c r="A318" s="17" t="s">
        <v>1526</v>
      </c>
    </row>
    <row r="319" spans="1:1" x14ac:dyDescent="0.25">
      <c r="A319" s="17" t="s">
        <v>1527</v>
      </c>
    </row>
    <row r="320" spans="1:1" x14ac:dyDescent="0.25">
      <c r="A320" s="17" t="s">
        <v>1528</v>
      </c>
    </row>
    <row r="321" spans="1:1" x14ac:dyDescent="0.25">
      <c r="A321" s="17" t="s">
        <v>1529</v>
      </c>
    </row>
    <row r="322" spans="1:1" x14ac:dyDescent="0.25">
      <c r="A322" s="17" t="s">
        <v>1530</v>
      </c>
    </row>
    <row r="323" spans="1:1" x14ac:dyDescent="0.25">
      <c r="A323" s="17" t="s">
        <v>1531</v>
      </c>
    </row>
    <row r="324" spans="1:1" x14ac:dyDescent="0.25">
      <c r="A324" s="17" t="s">
        <v>1532</v>
      </c>
    </row>
    <row r="325" spans="1:1" x14ac:dyDescent="0.25">
      <c r="A325" s="17" t="s">
        <v>1533</v>
      </c>
    </row>
    <row r="326" spans="1:1" x14ac:dyDescent="0.25">
      <c r="A326" s="17" t="s">
        <v>1534</v>
      </c>
    </row>
    <row r="327" spans="1:1" x14ac:dyDescent="0.25">
      <c r="A327" s="17" t="s">
        <v>1535</v>
      </c>
    </row>
    <row r="328" spans="1:1" x14ac:dyDescent="0.25">
      <c r="A328" s="17" t="s">
        <v>1536</v>
      </c>
    </row>
    <row r="329" spans="1:1" x14ac:dyDescent="0.25">
      <c r="A329" s="17" t="s">
        <v>1537</v>
      </c>
    </row>
    <row r="330" spans="1:1" x14ac:dyDescent="0.25">
      <c r="A330" s="17" t="s">
        <v>1538</v>
      </c>
    </row>
    <row r="331" spans="1:1" x14ac:dyDescent="0.25">
      <c r="A331" s="17" t="s">
        <v>1539</v>
      </c>
    </row>
    <row r="332" spans="1:1" x14ac:dyDescent="0.25">
      <c r="A332" s="17" t="s">
        <v>1540</v>
      </c>
    </row>
    <row r="333" spans="1:1" x14ac:dyDescent="0.25">
      <c r="A333" s="17" t="s">
        <v>1541</v>
      </c>
    </row>
    <row r="334" spans="1:1" x14ac:dyDescent="0.25">
      <c r="A334" s="17" t="s">
        <v>1542</v>
      </c>
    </row>
    <row r="335" spans="1:1" x14ac:dyDescent="0.25">
      <c r="A335" s="17" t="s">
        <v>1543</v>
      </c>
    </row>
    <row r="336" spans="1:1" x14ac:dyDescent="0.25">
      <c r="A336" s="17" t="s">
        <v>1544</v>
      </c>
    </row>
    <row r="337" spans="1:1" x14ac:dyDescent="0.25">
      <c r="A337" s="17" t="s">
        <v>1545</v>
      </c>
    </row>
    <row r="338" spans="1:1" x14ac:dyDescent="0.25">
      <c r="A338" s="17" t="s">
        <v>1546</v>
      </c>
    </row>
    <row r="339" spans="1:1" x14ac:dyDescent="0.25">
      <c r="A339" s="17" t="s">
        <v>1547</v>
      </c>
    </row>
    <row r="340" spans="1:1" x14ac:dyDescent="0.25">
      <c r="A340" s="17" t="s">
        <v>1548</v>
      </c>
    </row>
    <row r="341" spans="1:1" x14ac:dyDescent="0.25">
      <c r="A341" s="17" t="s">
        <v>1549</v>
      </c>
    </row>
    <row r="342" spans="1:1" x14ac:dyDescent="0.25">
      <c r="A342" s="17" t="s">
        <v>1550</v>
      </c>
    </row>
    <row r="343" spans="1:1" x14ac:dyDescent="0.25">
      <c r="A343" s="17" t="s">
        <v>1551</v>
      </c>
    </row>
    <row r="344" spans="1:1" x14ac:dyDescent="0.25">
      <c r="A344" s="17" t="s">
        <v>152</v>
      </c>
    </row>
    <row r="345" spans="1:1" x14ac:dyDescent="0.25">
      <c r="A345" s="17" t="s">
        <v>152</v>
      </c>
    </row>
    <row r="346" spans="1:1" x14ac:dyDescent="0.25">
      <c r="A346" s="17" t="s">
        <v>152</v>
      </c>
    </row>
    <row r="347" spans="1:1" x14ac:dyDescent="0.25">
      <c r="A347" s="17" t="s">
        <v>505</v>
      </c>
    </row>
    <row r="348" spans="1:1" x14ac:dyDescent="0.25">
      <c r="A348" s="17" t="s">
        <v>152</v>
      </c>
    </row>
    <row r="349" spans="1:1" x14ac:dyDescent="0.25">
      <c r="A349" s="17" t="s">
        <v>161</v>
      </c>
    </row>
    <row r="350" spans="1:1" x14ac:dyDescent="0.25">
      <c r="A350" s="17" t="s">
        <v>162</v>
      </c>
    </row>
    <row r="351" spans="1:1" x14ac:dyDescent="0.25">
      <c r="A351" s="17" t="s">
        <v>1552</v>
      </c>
    </row>
    <row r="352" spans="1:1" x14ac:dyDescent="0.25">
      <c r="A352" s="17" t="s">
        <v>1553</v>
      </c>
    </row>
    <row r="353" spans="1:1" x14ac:dyDescent="0.25">
      <c r="A353" s="17" t="s">
        <v>1554</v>
      </c>
    </row>
    <row r="354" spans="1:1" x14ac:dyDescent="0.25">
      <c r="A354" s="17" t="s">
        <v>1555</v>
      </c>
    </row>
    <row r="355" spans="1:1" x14ac:dyDescent="0.25">
      <c r="A355" s="17" t="s">
        <v>1556</v>
      </c>
    </row>
    <row r="356" spans="1:1" x14ac:dyDescent="0.25">
      <c r="A356" s="17" t="s">
        <v>1557</v>
      </c>
    </row>
    <row r="357" spans="1:1" x14ac:dyDescent="0.25">
      <c r="A357" s="17" t="s">
        <v>1558</v>
      </c>
    </row>
    <row r="358" spans="1:1" x14ac:dyDescent="0.25">
      <c r="A358" s="17" t="s">
        <v>1559</v>
      </c>
    </row>
    <row r="359" spans="1:1" x14ac:dyDescent="0.25">
      <c r="A359" s="17" t="s">
        <v>1560</v>
      </c>
    </row>
    <row r="360" spans="1:1" x14ac:dyDescent="0.25">
      <c r="A360" s="17" t="s">
        <v>1561</v>
      </c>
    </row>
    <row r="361" spans="1:1" x14ac:dyDescent="0.25">
      <c r="A361" s="17" t="s">
        <v>1562</v>
      </c>
    </row>
    <row r="362" spans="1:1" x14ac:dyDescent="0.25">
      <c r="A362" s="17" t="s">
        <v>1563</v>
      </c>
    </row>
    <row r="363" spans="1:1" x14ac:dyDescent="0.25">
      <c r="A363" s="17" t="s">
        <v>1564</v>
      </c>
    </row>
    <row r="364" spans="1:1" x14ac:dyDescent="0.25">
      <c r="A364" s="17" t="s">
        <v>1565</v>
      </c>
    </row>
    <row r="365" spans="1:1" x14ac:dyDescent="0.25">
      <c r="A365" s="17" t="s">
        <v>1566</v>
      </c>
    </row>
    <row r="366" spans="1:1" x14ac:dyDescent="0.25">
      <c r="A366" s="17" t="s">
        <v>1567</v>
      </c>
    </row>
    <row r="367" spans="1:1" x14ac:dyDescent="0.25">
      <c r="A367" s="17" t="s">
        <v>1568</v>
      </c>
    </row>
    <row r="368" spans="1:1" x14ac:dyDescent="0.25">
      <c r="A368" s="17" t="s">
        <v>1569</v>
      </c>
    </row>
    <row r="369" spans="1:1" x14ac:dyDescent="0.25">
      <c r="A369" s="17" t="s">
        <v>1570</v>
      </c>
    </row>
    <row r="370" spans="1:1" x14ac:dyDescent="0.25">
      <c r="A370" s="17" t="s">
        <v>1571</v>
      </c>
    </row>
    <row r="371" spans="1:1" x14ac:dyDescent="0.25">
      <c r="A371" s="17" t="s">
        <v>1572</v>
      </c>
    </row>
    <row r="372" spans="1:1" x14ac:dyDescent="0.25">
      <c r="A372" s="17" t="s">
        <v>1573</v>
      </c>
    </row>
    <row r="373" spans="1:1" x14ac:dyDescent="0.25">
      <c r="A373" s="17" t="s">
        <v>1574</v>
      </c>
    </row>
    <row r="374" spans="1:1" x14ac:dyDescent="0.25">
      <c r="A374" s="17" t="s">
        <v>1575</v>
      </c>
    </row>
    <row r="375" spans="1:1" x14ac:dyDescent="0.25">
      <c r="A375" s="17" t="s">
        <v>1576</v>
      </c>
    </row>
    <row r="376" spans="1:1" x14ac:dyDescent="0.25">
      <c r="A376" s="17" t="s">
        <v>1577</v>
      </c>
    </row>
    <row r="377" spans="1:1" x14ac:dyDescent="0.25">
      <c r="A377" s="17" t="s">
        <v>1578</v>
      </c>
    </row>
    <row r="378" spans="1:1" x14ac:dyDescent="0.25">
      <c r="A378" s="17" t="s">
        <v>1579</v>
      </c>
    </row>
    <row r="379" spans="1:1" x14ac:dyDescent="0.25">
      <c r="A379" s="17" t="s">
        <v>1580</v>
      </c>
    </row>
    <row r="380" spans="1:1" x14ac:dyDescent="0.25">
      <c r="A380" s="17" t="s">
        <v>1581</v>
      </c>
    </row>
    <row r="381" spans="1:1" x14ac:dyDescent="0.25">
      <c r="A381" s="17" t="s">
        <v>152</v>
      </c>
    </row>
    <row r="382" spans="1:1" x14ac:dyDescent="0.25">
      <c r="A382" s="17" t="s">
        <v>152</v>
      </c>
    </row>
    <row r="383" spans="1:1" x14ac:dyDescent="0.25">
      <c r="A383" s="17" t="s">
        <v>152</v>
      </c>
    </row>
    <row r="384" spans="1:1" x14ac:dyDescent="0.25">
      <c r="A384" s="17" t="s">
        <v>536</v>
      </c>
    </row>
    <row r="385" spans="1:1" x14ac:dyDescent="0.25">
      <c r="A385" s="17" t="s">
        <v>152</v>
      </c>
    </row>
    <row r="386" spans="1:1" x14ac:dyDescent="0.25">
      <c r="A386" s="17" t="s">
        <v>161</v>
      </c>
    </row>
    <row r="387" spans="1:1" x14ac:dyDescent="0.25">
      <c r="A387" s="17" t="s">
        <v>162</v>
      </c>
    </row>
    <row r="388" spans="1:1" x14ac:dyDescent="0.25">
      <c r="A388" s="17" t="s">
        <v>1582</v>
      </c>
    </row>
    <row r="389" spans="1:1" x14ac:dyDescent="0.25">
      <c r="A389" s="17" t="s">
        <v>1583</v>
      </c>
    </row>
    <row r="390" spans="1:1" x14ac:dyDescent="0.25">
      <c r="A390" s="17" t="s">
        <v>1584</v>
      </c>
    </row>
    <row r="391" spans="1:1" x14ac:dyDescent="0.25">
      <c r="A391" s="17" t="s">
        <v>1585</v>
      </c>
    </row>
    <row r="392" spans="1:1" x14ac:dyDescent="0.25">
      <c r="A392" s="17" t="s">
        <v>1586</v>
      </c>
    </row>
    <row r="393" spans="1:1" x14ac:dyDescent="0.25">
      <c r="A393" s="17" t="s">
        <v>1587</v>
      </c>
    </row>
    <row r="394" spans="1:1" x14ac:dyDescent="0.25">
      <c r="A394" s="17" t="s">
        <v>1588</v>
      </c>
    </row>
    <row r="395" spans="1:1" x14ac:dyDescent="0.25">
      <c r="A395" s="17" t="s">
        <v>1589</v>
      </c>
    </row>
    <row r="396" spans="1:1" x14ac:dyDescent="0.25">
      <c r="A396" s="17" t="s">
        <v>1590</v>
      </c>
    </row>
    <row r="397" spans="1:1" x14ac:dyDescent="0.25">
      <c r="A397" s="17" t="s">
        <v>1591</v>
      </c>
    </row>
    <row r="398" spans="1:1" x14ac:dyDescent="0.25">
      <c r="A398" s="17" t="s">
        <v>1592</v>
      </c>
    </row>
    <row r="399" spans="1:1" x14ac:dyDescent="0.25">
      <c r="A399" s="17" t="s">
        <v>1593</v>
      </c>
    </row>
    <row r="400" spans="1:1" x14ac:dyDescent="0.25">
      <c r="A400" s="17" t="s">
        <v>1594</v>
      </c>
    </row>
    <row r="401" spans="1:1" x14ac:dyDescent="0.25">
      <c r="A401" s="17" t="s">
        <v>1595</v>
      </c>
    </row>
    <row r="402" spans="1:1" x14ac:dyDescent="0.25">
      <c r="A402" s="17" t="s">
        <v>1596</v>
      </c>
    </row>
    <row r="403" spans="1:1" x14ac:dyDescent="0.25">
      <c r="A403" s="17" t="s">
        <v>1597</v>
      </c>
    </row>
    <row r="404" spans="1:1" x14ac:dyDescent="0.25">
      <c r="A404" s="17" t="s">
        <v>1598</v>
      </c>
    </row>
    <row r="405" spans="1:1" x14ac:dyDescent="0.25">
      <c r="A405" s="17" t="s">
        <v>1599</v>
      </c>
    </row>
    <row r="406" spans="1:1" x14ac:dyDescent="0.25">
      <c r="A406" s="17" t="s">
        <v>1600</v>
      </c>
    </row>
    <row r="407" spans="1:1" x14ac:dyDescent="0.25">
      <c r="A407" s="17" t="s">
        <v>1601</v>
      </c>
    </row>
    <row r="408" spans="1:1" x14ac:dyDescent="0.25">
      <c r="A408" s="17" t="s">
        <v>1602</v>
      </c>
    </row>
    <row r="409" spans="1:1" x14ac:dyDescent="0.25">
      <c r="A409" s="17" t="s">
        <v>1603</v>
      </c>
    </row>
    <row r="410" spans="1:1" x14ac:dyDescent="0.25">
      <c r="A410" s="17" t="s">
        <v>1604</v>
      </c>
    </row>
    <row r="411" spans="1:1" x14ac:dyDescent="0.25">
      <c r="A411" s="17" t="s">
        <v>1605</v>
      </c>
    </row>
    <row r="412" spans="1:1" x14ac:dyDescent="0.25">
      <c r="A412" s="17" t="s">
        <v>1606</v>
      </c>
    </row>
    <row r="413" spans="1:1" x14ac:dyDescent="0.25">
      <c r="A413" s="17" t="s">
        <v>1607</v>
      </c>
    </row>
    <row r="414" spans="1:1" x14ac:dyDescent="0.25">
      <c r="A414" s="17" t="s">
        <v>1608</v>
      </c>
    </row>
    <row r="415" spans="1:1" x14ac:dyDescent="0.25">
      <c r="A415" s="17" t="s">
        <v>1609</v>
      </c>
    </row>
    <row r="416" spans="1:1" x14ac:dyDescent="0.25">
      <c r="A416" s="17" t="s">
        <v>1610</v>
      </c>
    </row>
    <row r="417" spans="1:1" x14ac:dyDescent="0.25">
      <c r="A417" s="17" t="s">
        <v>1611</v>
      </c>
    </row>
    <row r="418" spans="1:1" x14ac:dyDescent="0.25">
      <c r="A418" s="17" t="s">
        <v>152</v>
      </c>
    </row>
    <row r="419" spans="1:1" x14ac:dyDescent="0.25">
      <c r="A419" s="17" t="s">
        <v>152</v>
      </c>
    </row>
    <row r="420" spans="1:1" x14ac:dyDescent="0.25">
      <c r="A420" s="17" t="s">
        <v>152</v>
      </c>
    </row>
    <row r="421" spans="1:1" x14ac:dyDescent="0.25">
      <c r="A421" s="17" t="s">
        <v>567</v>
      </c>
    </row>
    <row r="422" spans="1:1" x14ac:dyDescent="0.25">
      <c r="A422" s="17" t="s">
        <v>152</v>
      </c>
    </row>
    <row r="423" spans="1:1" x14ac:dyDescent="0.25">
      <c r="A423" s="17" t="s">
        <v>161</v>
      </c>
    </row>
    <row r="424" spans="1:1" x14ac:dyDescent="0.25">
      <c r="A424" s="17" t="s">
        <v>162</v>
      </c>
    </row>
    <row r="425" spans="1:1" x14ac:dyDescent="0.25">
      <c r="A425" s="17" t="s">
        <v>1612</v>
      </c>
    </row>
    <row r="426" spans="1:1" x14ac:dyDescent="0.25">
      <c r="A426" s="17" t="s">
        <v>1613</v>
      </c>
    </row>
    <row r="427" spans="1:1" x14ac:dyDescent="0.25">
      <c r="A427" s="17" t="s">
        <v>1614</v>
      </c>
    </row>
    <row r="428" spans="1:1" x14ac:dyDescent="0.25">
      <c r="A428" s="17" t="s">
        <v>1615</v>
      </c>
    </row>
    <row r="429" spans="1:1" x14ac:dyDescent="0.25">
      <c r="A429" s="17" t="s">
        <v>1616</v>
      </c>
    </row>
    <row r="430" spans="1:1" x14ac:dyDescent="0.25">
      <c r="A430" s="17" t="s">
        <v>1617</v>
      </c>
    </row>
    <row r="431" spans="1:1" x14ac:dyDescent="0.25">
      <c r="A431" s="17" t="s">
        <v>1618</v>
      </c>
    </row>
    <row r="432" spans="1:1" x14ac:dyDescent="0.25">
      <c r="A432" s="17" t="s">
        <v>1619</v>
      </c>
    </row>
    <row r="433" spans="1:1" x14ac:dyDescent="0.25">
      <c r="A433" s="17" t="s">
        <v>1620</v>
      </c>
    </row>
    <row r="434" spans="1:1" x14ac:dyDescent="0.25">
      <c r="A434" s="17" t="s">
        <v>1621</v>
      </c>
    </row>
    <row r="435" spans="1:1" x14ac:dyDescent="0.25">
      <c r="A435" s="17" t="s">
        <v>1622</v>
      </c>
    </row>
    <row r="436" spans="1:1" x14ac:dyDescent="0.25">
      <c r="A436" s="17" t="s">
        <v>1623</v>
      </c>
    </row>
    <row r="437" spans="1:1" x14ac:dyDescent="0.25">
      <c r="A437" s="17" t="s">
        <v>1624</v>
      </c>
    </row>
    <row r="438" spans="1:1" x14ac:dyDescent="0.25">
      <c r="A438" s="17" t="s">
        <v>1625</v>
      </c>
    </row>
    <row r="439" spans="1:1" x14ac:dyDescent="0.25">
      <c r="A439" s="17" t="s">
        <v>1626</v>
      </c>
    </row>
    <row r="440" spans="1:1" x14ac:dyDescent="0.25">
      <c r="A440" s="17" t="s">
        <v>1627</v>
      </c>
    </row>
    <row r="441" spans="1:1" x14ac:dyDescent="0.25">
      <c r="A441" s="17" t="s">
        <v>1628</v>
      </c>
    </row>
    <row r="442" spans="1:1" x14ac:dyDescent="0.25">
      <c r="A442" s="17" t="s">
        <v>1629</v>
      </c>
    </row>
    <row r="443" spans="1:1" x14ac:dyDescent="0.25">
      <c r="A443" s="17" t="s">
        <v>1630</v>
      </c>
    </row>
    <row r="444" spans="1:1" x14ac:dyDescent="0.25">
      <c r="A444" s="17" t="s">
        <v>1631</v>
      </c>
    </row>
    <row r="445" spans="1:1" x14ac:dyDescent="0.25">
      <c r="A445" s="17" t="s">
        <v>1632</v>
      </c>
    </row>
    <row r="446" spans="1:1" x14ac:dyDescent="0.25">
      <c r="A446" s="17" t="s">
        <v>1633</v>
      </c>
    </row>
    <row r="447" spans="1:1" x14ac:dyDescent="0.25">
      <c r="A447" s="17" t="s">
        <v>1634</v>
      </c>
    </row>
    <row r="448" spans="1:1" x14ac:dyDescent="0.25">
      <c r="A448" s="17" t="s">
        <v>1635</v>
      </c>
    </row>
    <row r="449" spans="1:1" x14ac:dyDescent="0.25">
      <c r="A449" s="17" t="s">
        <v>1636</v>
      </c>
    </row>
    <row r="450" spans="1:1" x14ac:dyDescent="0.25">
      <c r="A450" s="17" t="s">
        <v>1637</v>
      </c>
    </row>
    <row r="451" spans="1:1" x14ac:dyDescent="0.25">
      <c r="A451" s="17" t="s">
        <v>1638</v>
      </c>
    </row>
    <row r="452" spans="1:1" x14ac:dyDescent="0.25">
      <c r="A452" s="17" t="s">
        <v>1639</v>
      </c>
    </row>
    <row r="453" spans="1:1" x14ac:dyDescent="0.25">
      <c r="A453" s="17" t="s">
        <v>1640</v>
      </c>
    </row>
    <row r="454" spans="1:1" x14ac:dyDescent="0.25">
      <c r="A454" s="17" t="s">
        <v>1641</v>
      </c>
    </row>
    <row r="455" spans="1:1" x14ac:dyDescent="0.25">
      <c r="A455" s="17" t="s">
        <v>152</v>
      </c>
    </row>
    <row r="456" spans="1:1" x14ac:dyDescent="0.25">
      <c r="A456" s="17" t="s">
        <v>152</v>
      </c>
    </row>
    <row r="457" spans="1:1" x14ac:dyDescent="0.25">
      <c r="A457" s="17" t="s">
        <v>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1"/>
  <sheetViews>
    <sheetView tabSelected="1" workbookViewId="0">
      <selection activeCell="C12" sqref="C12"/>
    </sheetView>
  </sheetViews>
  <sheetFormatPr defaultRowHeight="15" x14ac:dyDescent="0.25"/>
  <cols>
    <col min="1" max="1" width="27" bestFit="1" customWidth="1"/>
  </cols>
  <sheetData>
    <row r="6" spans="1:3" x14ac:dyDescent="0.25">
      <c r="C6" t="s">
        <v>1370</v>
      </c>
    </row>
    <row r="7" spans="1:3" x14ac:dyDescent="0.25">
      <c r="A7" t="s">
        <v>1368</v>
      </c>
      <c r="C7">
        <v>8</v>
      </c>
    </row>
    <row r="8" spans="1:3" x14ac:dyDescent="0.25">
      <c r="A8" t="s">
        <v>1369</v>
      </c>
      <c r="C8">
        <v>70</v>
      </c>
    </row>
    <row r="9" spans="1:3" x14ac:dyDescent="0.25">
      <c r="A9" t="s">
        <v>1643</v>
      </c>
      <c r="C9">
        <v>60</v>
      </c>
    </row>
    <row r="10" spans="1:3" x14ac:dyDescent="0.25">
      <c r="A10" t="s">
        <v>1644</v>
      </c>
      <c r="C10">
        <v>4</v>
      </c>
    </row>
    <row r="11" spans="1:3" x14ac:dyDescent="0.25">
      <c r="A11" t="s">
        <v>1645</v>
      </c>
      <c r="C1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D126"/>
  <sheetViews>
    <sheetView topLeftCell="K1" zoomScale="75" zoomScaleNormal="75" workbookViewId="0">
      <selection activeCell="T21" sqref="T21"/>
    </sheetView>
  </sheetViews>
  <sheetFormatPr defaultRowHeight="15" x14ac:dyDescent="0.25"/>
  <cols>
    <col min="1" max="11" width="8.5703125"/>
    <col min="12" max="12" width="9.28515625" bestFit="1" customWidth="1"/>
    <col min="13" max="49" width="8.5703125"/>
    <col min="50" max="50" width="9.28515625" bestFit="1" customWidth="1"/>
    <col min="51" max="1025" width="8.5703125"/>
  </cols>
  <sheetData>
    <row r="2" spans="1:56" x14ac:dyDescent="0.25">
      <c r="A2" t="s">
        <v>29</v>
      </c>
      <c r="K2">
        <f>COUNT(K8:K86)</f>
        <v>79</v>
      </c>
      <c r="AW2">
        <f>COUNT(AW8:AW126)</f>
        <v>119</v>
      </c>
    </row>
    <row r="3" spans="1:56" x14ac:dyDescent="0.25">
      <c r="A3" t="s">
        <v>30</v>
      </c>
      <c r="B3" t="s">
        <v>31</v>
      </c>
      <c r="C3" t="s">
        <v>32</v>
      </c>
    </row>
    <row r="4" spans="1:56" x14ac:dyDescent="0.25">
      <c r="A4">
        <v>0</v>
      </c>
      <c r="B4">
        <v>8.3274000000000008</v>
      </c>
      <c r="C4">
        <f t="shared" ref="C4:C24" si="0">B4*PI()/180</f>
        <v>0.14534054813057581</v>
      </c>
      <c r="L4">
        <f>MAX(L8:L86)-MIN(L8:L86)</f>
        <v>0.12653</v>
      </c>
      <c r="AX4">
        <f>MAX(AX8:AX126)-MIN(AX8:AX126)</f>
        <v>9.6320000000000003E-2</v>
      </c>
      <c r="AZ4" t="s">
        <v>33</v>
      </c>
      <c r="BA4">
        <f>-C4</f>
        <v>-0.14534054813057581</v>
      </c>
    </row>
    <row r="5" spans="1:56" x14ac:dyDescent="0.25">
      <c r="A5">
        <v>1</v>
      </c>
      <c r="B5">
        <v>8.5524000000000004</v>
      </c>
      <c r="C5">
        <f t="shared" si="0"/>
        <v>0.14926753894756303</v>
      </c>
    </row>
    <row r="6" spans="1:56" x14ac:dyDescent="0.25">
      <c r="A6">
        <v>2</v>
      </c>
      <c r="B6">
        <v>8.7258999999999993</v>
      </c>
      <c r="C6">
        <f t="shared" si="0"/>
        <v>0.15229568519977318</v>
      </c>
      <c r="K6" t="s">
        <v>34</v>
      </c>
      <c r="M6" t="s">
        <v>30</v>
      </c>
      <c r="N6" t="s">
        <v>1642</v>
      </c>
      <c r="O6" t="s">
        <v>30</v>
      </c>
      <c r="P6">
        <v>3</v>
      </c>
      <c r="Q6" t="s">
        <v>30</v>
      </c>
      <c r="R6">
        <v>4</v>
      </c>
      <c r="S6" t="s">
        <v>30</v>
      </c>
      <c r="T6">
        <v>5</v>
      </c>
      <c r="U6" t="s">
        <v>30</v>
      </c>
      <c r="V6">
        <v>6</v>
      </c>
      <c r="W6" t="s">
        <v>30</v>
      </c>
      <c r="X6">
        <v>7</v>
      </c>
      <c r="Y6" t="s">
        <v>30</v>
      </c>
      <c r="Z6">
        <v>8</v>
      </c>
      <c r="AA6" t="s">
        <v>30</v>
      </c>
      <c r="AB6">
        <v>9</v>
      </c>
      <c r="AC6" t="s">
        <v>30</v>
      </c>
      <c r="AD6">
        <v>10</v>
      </c>
      <c r="AE6" t="s">
        <v>30</v>
      </c>
      <c r="AF6">
        <v>11</v>
      </c>
      <c r="AG6" t="s">
        <v>30</v>
      </c>
      <c r="AH6">
        <v>12</v>
      </c>
      <c r="AI6" t="s">
        <v>30</v>
      </c>
      <c r="AJ6">
        <v>13</v>
      </c>
      <c r="AK6" t="s">
        <v>30</v>
      </c>
      <c r="AL6">
        <v>14</v>
      </c>
      <c r="AM6" t="s">
        <v>30</v>
      </c>
      <c r="AN6">
        <v>15</v>
      </c>
      <c r="AO6" t="s">
        <v>30</v>
      </c>
      <c r="AP6">
        <v>16</v>
      </c>
      <c r="AQ6" t="s">
        <v>30</v>
      </c>
      <c r="AR6">
        <v>17</v>
      </c>
      <c r="AS6" t="s">
        <v>30</v>
      </c>
      <c r="AT6">
        <v>18</v>
      </c>
      <c r="AU6" t="s">
        <v>30</v>
      </c>
      <c r="AV6">
        <v>19</v>
      </c>
      <c r="AW6" t="s">
        <v>35</v>
      </c>
      <c r="AZ6" t="s">
        <v>36</v>
      </c>
    </row>
    <row r="7" spans="1:56" x14ac:dyDescent="0.25">
      <c r="A7">
        <v>3</v>
      </c>
      <c r="B7">
        <v>8.8440999999999992</v>
      </c>
      <c r="C7">
        <f t="shared" si="0"/>
        <v>0.15435866437563048</v>
      </c>
      <c r="K7" t="s">
        <v>37</v>
      </c>
      <c r="L7" t="s">
        <v>38</v>
      </c>
      <c r="M7" t="s">
        <v>37</v>
      </c>
      <c r="N7" t="s">
        <v>38</v>
      </c>
      <c r="O7" t="s">
        <v>37</v>
      </c>
      <c r="P7" t="s">
        <v>38</v>
      </c>
      <c r="Q7" t="s">
        <v>37</v>
      </c>
      <c r="R7" t="s">
        <v>38</v>
      </c>
      <c r="S7" t="s">
        <v>37</v>
      </c>
      <c r="T7" t="s">
        <v>38</v>
      </c>
      <c r="U7" t="s">
        <v>37</v>
      </c>
      <c r="V7" t="s">
        <v>38</v>
      </c>
      <c r="W7" t="s">
        <v>37</v>
      </c>
      <c r="X7" t="s">
        <v>38</v>
      </c>
      <c r="Y7" t="s">
        <v>37</v>
      </c>
      <c r="Z7" t="s">
        <v>38</v>
      </c>
      <c r="AA7" t="s">
        <v>37</v>
      </c>
      <c r="AB7" t="s">
        <v>38</v>
      </c>
      <c r="AC7" t="s">
        <v>37</v>
      </c>
      <c r="AD7" t="s">
        <v>38</v>
      </c>
      <c r="AE7" t="s">
        <v>37</v>
      </c>
      <c r="AF7" t="s">
        <v>38</v>
      </c>
      <c r="AG7" t="s">
        <v>37</v>
      </c>
      <c r="AH7" t="s">
        <v>38</v>
      </c>
      <c r="AI7" t="s">
        <v>37</v>
      </c>
      <c r="AJ7" t="s">
        <v>38</v>
      </c>
      <c r="AK7" t="s">
        <v>37</v>
      </c>
      <c r="AL7" t="s">
        <v>38</v>
      </c>
      <c r="AM7" t="s">
        <v>37</v>
      </c>
      <c r="AN7" t="s">
        <v>38</v>
      </c>
      <c r="AO7" t="s">
        <v>37</v>
      </c>
      <c r="AP7" t="s">
        <v>38</v>
      </c>
      <c r="AQ7" t="s">
        <v>37</v>
      </c>
      <c r="AR7" t="s">
        <v>38</v>
      </c>
      <c r="AS7" t="s">
        <v>37</v>
      </c>
      <c r="AT7" t="s">
        <v>38</v>
      </c>
      <c r="AU7" t="s">
        <v>37</v>
      </c>
      <c r="AV7" t="s">
        <v>38</v>
      </c>
      <c r="AW7" t="s">
        <v>37</v>
      </c>
      <c r="AX7" t="s">
        <v>38</v>
      </c>
      <c r="AZ7" t="s">
        <v>37</v>
      </c>
      <c r="BA7" t="s">
        <v>38</v>
      </c>
    </row>
    <row r="8" spans="1:56" x14ac:dyDescent="0.25">
      <c r="A8">
        <v>4</v>
      </c>
      <c r="B8">
        <v>8.9030000000000005</v>
      </c>
      <c r="C8">
        <f t="shared" si="0"/>
        <v>0.15538666330505518</v>
      </c>
      <c r="K8" s="18">
        <v>0.99839</v>
      </c>
      <c r="L8" s="18">
        <v>1.5949999999999999E-2</v>
      </c>
      <c r="M8">
        <v>0.99839</v>
      </c>
      <c r="N8">
        <v>1.5949999999999999E-2</v>
      </c>
      <c r="AW8" s="18">
        <v>1</v>
      </c>
      <c r="AX8" s="18">
        <v>6.9999999999999999E-4</v>
      </c>
      <c r="AZ8">
        <f t="shared" ref="AZ8:AZ39" si="1">$K$8+COS($BA$4)*(K8-$K$8)-SIN($BA$4)*(L8-$L$8)</f>
        <v>0.99839</v>
      </c>
      <c r="BA8" s="3">
        <f t="shared" ref="BA8:BA39" si="2">$L$8+(SIN($BA$4)*(K8-$K$8)+COS($BA$4)*(L8-$L$8))</f>
        <v>1.5949999999999999E-2</v>
      </c>
      <c r="BC8" t="s">
        <v>30</v>
      </c>
      <c r="BD8" t="s">
        <v>39</v>
      </c>
    </row>
    <row r="9" spans="1:56" x14ac:dyDescent="0.25">
      <c r="A9">
        <v>5</v>
      </c>
      <c r="B9">
        <v>8.8984000000000005</v>
      </c>
      <c r="C9">
        <f t="shared" si="0"/>
        <v>0.15530637815946341</v>
      </c>
      <c r="K9" s="18">
        <v>0.98663999999999996</v>
      </c>
      <c r="L9" s="18">
        <v>1.5800000000000002E-2</v>
      </c>
      <c r="M9">
        <v>0.99331000000000003</v>
      </c>
      <c r="N9">
        <v>1.5744000000000001E-2</v>
      </c>
      <c r="AW9" s="18">
        <v>0.96091000000000004</v>
      </c>
      <c r="AX9" s="18">
        <v>4.28E-3</v>
      </c>
      <c r="AZ9">
        <f t="shared" si="1"/>
        <v>0.98674216004868798</v>
      </c>
      <c r="BA9" s="3">
        <f t="shared" si="2"/>
        <v>1.7503326903333841E-2</v>
      </c>
      <c r="BC9">
        <v>0</v>
      </c>
      <c r="BD9">
        <v>8.3274000000000008</v>
      </c>
    </row>
    <row r="10" spans="1:56" x14ac:dyDescent="0.25">
      <c r="A10">
        <v>6</v>
      </c>
      <c r="B10">
        <v>8.8256999999999994</v>
      </c>
      <c r="C10">
        <f t="shared" si="0"/>
        <v>0.15403752379326352</v>
      </c>
      <c r="K10" s="18">
        <v>0.95215000000000005</v>
      </c>
      <c r="L10" s="18">
        <v>1.7100000000000001E-2</v>
      </c>
      <c r="M10">
        <v>0.98663999999999996</v>
      </c>
      <c r="N10">
        <v>1.5800000000000002E-2</v>
      </c>
      <c r="AW10" s="18">
        <v>0.94833000000000001</v>
      </c>
      <c r="AX10" s="18">
        <v>5.4000000000000003E-3</v>
      </c>
      <c r="AZ10">
        <f t="shared" si="1"/>
        <v>0.95280407868506789</v>
      </c>
      <c r="BA10" s="3">
        <f t="shared" si="2"/>
        <v>2.3784786395864253E-2</v>
      </c>
      <c r="BC10">
        <v>1</v>
      </c>
      <c r="BD10">
        <v>8.5524000000000004</v>
      </c>
    </row>
    <row r="11" spans="1:56" x14ac:dyDescent="0.25">
      <c r="A11">
        <v>7</v>
      </c>
      <c r="B11">
        <v>8.6800999999999995</v>
      </c>
      <c r="C11">
        <f t="shared" si="0"/>
        <v>0.15149632440235977</v>
      </c>
      <c r="K11" s="18">
        <v>0.89695999999999998</v>
      </c>
      <c r="L11" s="18">
        <v>2.3550000000000001E-2</v>
      </c>
      <c r="M11">
        <v>0.97729299999999997</v>
      </c>
      <c r="N11">
        <v>1.5980999999999999E-2</v>
      </c>
      <c r="AW11" s="18">
        <v>0.93571000000000004</v>
      </c>
      <c r="AX11" s="18">
        <v>6.5399999999999998E-3</v>
      </c>
      <c r="AZ11">
        <f t="shared" si="1"/>
        <v>0.89913011622268524</v>
      </c>
      <c r="BA11" s="3">
        <f t="shared" si="2"/>
        <v>3.8159916085252682E-2</v>
      </c>
      <c r="BC11">
        <v>2</v>
      </c>
      <c r="BD11">
        <v>8.7258999999999993</v>
      </c>
    </row>
    <row r="12" spans="1:56" x14ac:dyDescent="0.25">
      <c r="A12">
        <v>8</v>
      </c>
      <c r="B12">
        <v>8.4565000000000001</v>
      </c>
      <c r="C12">
        <f t="shared" si="0"/>
        <v>0.14759376819490047</v>
      </c>
      <c r="K12" s="18">
        <v>0.82386999999999999</v>
      </c>
      <c r="L12" s="18">
        <v>3.6900000000000002E-2</v>
      </c>
      <c r="M12">
        <v>0.96564300000000003</v>
      </c>
      <c r="N12">
        <v>1.6378E-2</v>
      </c>
      <c r="AW12" s="18">
        <v>0.92306999999999995</v>
      </c>
      <c r="AX12" s="18">
        <v>7.6899999999999998E-3</v>
      </c>
      <c r="AZ12">
        <f t="shared" si="1"/>
        <v>0.8287442027012677</v>
      </c>
      <c r="BA12" s="3">
        <f t="shared" si="2"/>
        <v>6.1954742786775853E-2</v>
      </c>
      <c r="BC12">
        <v>3</v>
      </c>
      <c r="BD12">
        <v>8.8440999999999992</v>
      </c>
    </row>
    <row r="13" spans="1:56" x14ac:dyDescent="0.25">
      <c r="A13">
        <v>9</v>
      </c>
      <c r="B13">
        <v>8.1492000000000004</v>
      </c>
      <c r="C13">
        <f t="shared" si="0"/>
        <v>0.1422303714035219</v>
      </c>
      <c r="K13" s="18">
        <v>0.80437999999999998</v>
      </c>
      <c r="L13" s="18">
        <v>4.0730000000000002E-2</v>
      </c>
      <c r="M13">
        <v>0.95215000000000005</v>
      </c>
      <c r="N13">
        <v>1.7100000000000001E-2</v>
      </c>
      <c r="AW13" s="18">
        <v>0.89778000000000002</v>
      </c>
      <c r="AX13" s="18">
        <v>9.9900000000000006E-3</v>
      </c>
      <c r="AZ13">
        <f t="shared" si="1"/>
        <v>0.81001438933682635</v>
      </c>
      <c r="BA13" s="3">
        <f t="shared" si="2"/>
        <v>6.8567086647556064E-2</v>
      </c>
      <c r="BC13">
        <v>4</v>
      </c>
      <c r="BD13">
        <v>8.9030000000000005</v>
      </c>
    </row>
    <row r="14" spans="1:56" x14ac:dyDescent="0.25">
      <c r="A14">
        <v>10</v>
      </c>
      <c r="B14">
        <v>7.7522000000000002</v>
      </c>
      <c r="C14">
        <f t="shared" si="0"/>
        <v>0.13530141427310441</v>
      </c>
      <c r="K14" s="18">
        <v>0.77778999999999998</v>
      </c>
      <c r="L14" s="18">
        <v>4.5900000000000003E-2</v>
      </c>
      <c r="M14">
        <v>0.93696299999999999</v>
      </c>
      <c r="N14">
        <v>1.8301999999999999E-2</v>
      </c>
      <c r="AW14" s="18">
        <v>0.88514999999999999</v>
      </c>
      <c r="AX14" s="18">
        <v>1.1140000000000001E-2</v>
      </c>
      <c r="AZ14">
        <f t="shared" si="1"/>
        <v>0.78445350520537238</v>
      </c>
      <c r="BA14" s="3">
        <f t="shared" si="2"/>
        <v>7.7533591117994155E-2</v>
      </c>
      <c r="BC14">
        <v>5</v>
      </c>
      <c r="BD14">
        <v>8.8984000000000005</v>
      </c>
    </row>
    <row r="15" spans="1:56" x14ac:dyDescent="0.25">
      <c r="A15">
        <v>11</v>
      </c>
      <c r="B15">
        <v>7.2591999999999999</v>
      </c>
      <c r="C15">
        <f t="shared" si="0"/>
        <v>0.12669694106077237</v>
      </c>
      <c r="K15" s="18">
        <v>0.75</v>
      </c>
      <c r="L15" s="18">
        <v>5.1240000000000001E-2</v>
      </c>
      <c r="M15">
        <v>0.91901699999999997</v>
      </c>
      <c r="N15">
        <v>2.0324999999999999E-2</v>
      </c>
      <c r="AW15" s="18">
        <v>0.84728000000000003</v>
      </c>
      <c r="AX15" s="18">
        <v>1.455E-2</v>
      </c>
      <c r="AZ15">
        <f t="shared" si="1"/>
        <v>0.75772989410094727</v>
      </c>
      <c r="BA15" s="3">
        <f t="shared" si="2"/>
        <v>8.6842098492404124E-2</v>
      </c>
      <c r="BC15">
        <v>6</v>
      </c>
      <c r="BD15">
        <v>8.8256999999999994</v>
      </c>
    </row>
    <row r="16" spans="1:56" x14ac:dyDescent="0.25">
      <c r="A16">
        <v>12</v>
      </c>
      <c r="B16">
        <v>6.6634000000000002</v>
      </c>
      <c r="C16">
        <f t="shared" si="0"/>
        <v>0.11629826937739017</v>
      </c>
      <c r="K16" s="18">
        <v>0.72114</v>
      </c>
      <c r="L16" s="18">
        <v>5.6680000000000001E-2</v>
      </c>
      <c r="M16">
        <v>0.89695999999999998</v>
      </c>
      <c r="N16">
        <v>2.3550000000000001E-2</v>
      </c>
      <c r="AW16" s="18">
        <v>0.82206000000000001</v>
      </c>
      <c r="AX16" s="18">
        <v>1.6789999999999999E-2</v>
      </c>
      <c r="AZ16">
        <f t="shared" si="1"/>
        <v>0.72996204732929404</v>
      </c>
      <c r="BA16" s="3">
        <f t="shared" si="2"/>
        <v>9.6404518984412574E-2</v>
      </c>
      <c r="BC16">
        <v>7</v>
      </c>
      <c r="BD16">
        <v>8.6800999999999995</v>
      </c>
    </row>
    <row r="17" spans="1:56" x14ac:dyDescent="0.25">
      <c r="A17">
        <v>13</v>
      </c>
      <c r="B17">
        <v>5.9579000000000004</v>
      </c>
      <c r="C17">
        <f t="shared" si="0"/>
        <v>0.10398497150457017</v>
      </c>
      <c r="K17" s="18">
        <v>0.69133999999999995</v>
      </c>
      <c r="L17" s="18">
        <v>6.2179999999999999E-2</v>
      </c>
      <c r="M17">
        <v>0.87058899999999995</v>
      </c>
      <c r="N17">
        <v>2.809E-2</v>
      </c>
      <c r="AW17" s="18">
        <v>0.80944000000000005</v>
      </c>
      <c r="AX17" s="18">
        <v>1.789E-2</v>
      </c>
      <c r="AZ17">
        <f t="shared" si="1"/>
        <v>0.70127280107802692</v>
      </c>
      <c r="BA17" s="3">
        <f t="shared" si="2"/>
        <v>0.10616244650690229</v>
      </c>
      <c r="BC17">
        <v>8</v>
      </c>
      <c r="BD17">
        <v>8.4565000000000001</v>
      </c>
    </row>
    <row r="18" spans="1:56" x14ac:dyDescent="0.25">
      <c r="A18">
        <v>14</v>
      </c>
      <c r="B18">
        <v>5.1361999999999997</v>
      </c>
      <c r="C18">
        <f t="shared" si="0"/>
        <v>8.9643601040932747E-2</v>
      </c>
      <c r="K18" s="18">
        <v>0.66071999999999997</v>
      </c>
      <c r="L18" s="18">
        <v>6.7680000000000004E-2</v>
      </c>
      <c r="M18">
        <v>0.82386999999999999</v>
      </c>
      <c r="N18">
        <v>3.6900000000000002E-2</v>
      </c>
      <c r="AW18" s="18">
        <v>0.79683000000000004</v>
      </c>
      <c r="AX18" s="18">
        <v>1.898E-2</v>
      </c>
      <c r="AZ18">
        <f t="shared" si="1"/>
        <v>0.67177220038042773</v>
      </c>
      <c r="BA18" s="3">
        <f t="shared" si="2"/>
        <v>0.11603913413387573</v>
      </c>
      <c r="BC18">
        <v>9</v>
      </c>
      <c r="BD18">
        <v>8.1492000000000004</v>
      </c>
    </row>
    <row r="19" spans="1:56" x14ac:dyDescent="0.25">
      <c r="A19">
        <v>15</v>
      </c>
      <c r="B19">
        <v>4.1927000000000003</v>
      </c>
      <c r="C19">
        <f t="shared" si="0"/>
        <v>7.3176419548366262E-2</v>
      </c>
      <c r="K19" s="18">
        <v>0.62941000000000003</v>
      </c>
      <c r="L19" s="18">
        <v>7.3120000000000004E-2</v>
      </c>
      <c r="M19">
        <v>0.80437999999999998</v>
      </c>
      <c r="N19">
        <v>4.0730000000000002E-2</v>
      </c>
      <c r="AW19" s="18">
        <v>0.78422000000000003</v>
      </c>
      <c r="AX19" s="18">
        <v>2.0060000000000001E-2</v>
      </c>
      <c r="AZ19">
        <f t="shared" si="1"/>
        <v>0.64158018483619661</v>
      </c>
      <c r="BA19" s="3">
        <f t="shared" si="2"/>
        <v>0.1259563866453782</v>
      </c>
      <c r="BC19">
        <v>10</v>
      </c>
      <c r="BD19">
        <v>7.7522000000000002</v>
      </c>
    </row>
    <row r="20" spans="1:56" x14ac:dyDescent="0.25">
      <c r="A20">
        <v>16</v>
      </c>
      <c r="B20">
        <v>3.1253000000000002</v>
      </c>
      <c r="C20">
        <f t="shared" si="0"/>
        <v>5.4546775112578778E-2</v>
      </c>
      <c r="K20" s="18">
        <v>0.59755000000000003</v>
      </c>
      <c r="L20" s="18">
        <v>7.8399999999999997E-2</v>
      </c>
      <c r="M20">
        <v>0.72114</v>
      </c>
      <c r="N20">
        <v>5.6680000000000001E-2</v>
      </c>
      <c r="AW20" s="18">
        <v>0.77159999999999995</v>
      </c>
      <c r="AX20" s="18">
        <v>2.1129999999999999E-2</v>
      </c>
      <c r="AZ20">
        <f t="shared" si="1"/>
        <v>0.61082079543562384</v>
      </c>
      <c r="BA20" s="3">
        <f t="shared" si="2"/>
        <v>0.13579498226182321</v>
      </c>
      <c r="BC20">
        <v>11</v>
      </c>
      <c r="BD20">
        <v>7.2591999999999999</v>
      </c>
    </row>
    <row r="21" spans="1:56" x14ac:dyDescent="0.25">
      <c r="A21">
        <v>17</v>
      </c>
      <c r="B21">
        <v>1.9394</v>
      </c>
      <c r="C21">
        <f t="shared" si="0"/>
        <v>3.3848915513178028E-2</v>
      </c>
      <c r="K21" s="18">
        <v>0.56525999999999998</v>
      </c>
      <c r="L21" s="18">
        <v>8.3409999999999998E-2</v>
      </c>
      <c r="M21">
        <v>0.69133999999999995</v>
      </c>
      <c r="N21">
        <v>6.2179999999999999E-2</v>
      </c>
      <c r="AW21" s="18">
        <v>0.73373999999999995</v>
      </c>
      <c r="AX21" s="18">
        <v>2.4279999999999999E-2</v>
      </c>
      <c r="AZ21">
        <f t="shared" si="1"/>
        <v>0.57959683574220533</v>
      </c>
      <c r="BA21" s="3">
        <f t="shared" si="2"/>
        <v>0.14542870122511983</v>
      </c>
      <c r="BC21">
        <v>12</v>
      </c>
      <c r="BD21">
        <v>6.6634000000000002</v>
      </c>
    </row>
    <row r="22" spans="1:56" x14ac:dyDescent="0.25">
      <c r="A22">
        <v>18</v>
      </c>
      <c r="B22">
        <v>0.65890000000000004</v>
      </c>
      <c r="C22">
        <f t="shared" si="0"/>
        <v>1.1499974441390637E-2</v>
      </c>
      <c r="K22" s="18">
        <v>0.53269999999999995</v>
      </c>
      <c r="L22" s="18">
        <v>8.7999999999999995E-2</v>
      </c>
      <c r="M22">
        <v>0.66071999999999997</v>
      </c>
      <c r="N22">
        <v>6.7680000000000004E-2</v>
      </c>
      <c r="AW22" s="18">
        <v>0.72111999999999998</v>
      </c>
      <c r="AX22" s="18">
        <v>2.5309999999999999E-2</v>
      </c>
      <c r="AZ22">
        <f t="shared" si="1"/>
        <v>0.54804489440928339</v>
      </c>
      <c r="BA22" s="3">
        <f t="shared" si="2"/>
        <v>0.15468595233567387</v>
      </c>
      <c r="BC22">
        <v>13</v>
      </c>
      <c r="BD22">
        <v>5.9579000000000004</v>
      </c>
    </row>
    <row r="23" spans="1:56" x14ac:dyDescent="0.25">
      <c r="A23">
        <v>19</v>
      </c>
      <c r="B23">
        <v>-0.64170000000000005</v>
      </c>
      <c r="C23">
        <f t="shared" si="0"/>
        <v>-1.1199777810047613E-2</v>
      </c>
      <c r="K23" s="18">
        <v>0.5</v>
      </c>
      <c r="L23" s="18">
        <v>9.2009999999999995E-2</v>
      </c>
      <c r="M23">
        <v>0.62941000000000003</v>
      </c>
      <c r="N23">
        <v>7.3120000000000004E-2</v>
      </c>
      <c r="AW23" s="18">
        <v>0.69586999999999999</v>
      </c>
      <c r="AX23" s="18">
        <v>2.734E-2</v>
      </c>
      <c r="AZ23">
        <f t="shared" si="1"/>
        <v>0.5162704280969872</v>
      </c>
      <c r="BA23" s="3">
        <f t="shared" si="2"/>
        <v>0.16338959470934381</v>
      </c>
      <c r="BC23">
        <v>14</v>
      </c>
      <c r="BD23">
        <v>5.1361999999999997</v>
      </c>
    </row>
    <row r="24" spans="1:56" x14ac:dyDescent="0.25">
      <c r="A24">
        <v>20</v>
      </c>
      <c r="B24">
        <v>-1.6726000000000001</v>
      </c>
      <c r="C24">
        <f t="shared" si="0"/>
        <v>-2.9192377068857158E-2</v>
      </c>
      <c r="K24" s="18">
        <v>0.46729999999999999</v>
      </c>
      <c r="L24" s="18">
        <v>9.5299999999999996E-2</v>
      </c>
      <c r="M24">
        <v>0.59755000000000003</v>
      </c>
      <c r="N24">
        <v>7.8399999999999997E-2</v>
      </c>
      <c r="AW24" s="18">
        <v>0.68325000000000002</v>
      </c>
      <c r="AX24" s="18">
        <v>2.8340000000000001E-2</v>
      </c>
      <c r="AZ24">
        <f t="shared" si="1"/>
        <v>0.48439168461977811</v>
      </c>
      <c r="BA24" s="3">
        <f t="shared" si="2"/>
        <v>0.17138082830086843</v>
      </c>
      <c r="BC24">
        <v>15</v>
      </c>
      <c r="BD24">
        <v>4.1927000000000003</v>
      </c>
    </row>
    <row r="25" spans="1:56" x14ac:dyDescent="0.25">
      <c r="K25" s="18">
        <v>0.43474000000000002</v>
      </c>
      <c r="L25" s="18">
        <v>9.7769999999999996E-2</v>
      </c>
      <c r="M25">
        <v>0.56525999999999998</v>
      </c>
      <c r="N25">
        <v>8.3409999999999998E-2</v>
      </c>
      <c r="AW25" s="18">
        <v>0.67062999999999995</v>
      </c>
      <c r="AX25" s="18">
        <v>2.9329999999999998E-2</v>
      </c>
      <c r="AZ25">
        <f t="shared" si="1"/>
        <v>0.45253270496794723</v>
      </c>
      <c r="BA25" s="3">
        <f t="shared" si="2"/>
        <v>0.17854043133066116</v>
      </c>
      <c r="BC25">
        <v>16</v>
      </c>
      <c r="BD25">
        <v>3.1253000000000002</v>
      </c>
    </row>
    <row r="26" spans="1:56" x14ac:dyDescent="0.25">
      <c r="K26" s="18">
        <v>0.40244999999999997</v>
      </c>
      <c r="L26" s="18">
        <v>9.9360000000000004E-2</v>
      </c>
      <c r="M26">
        <v>0.53269999999999995</v>
      </c>
      <c r="N26">
        <v>8.7999999999999995E-2</v>
      </c>
      <c r="AW26" s="18">
        <v>0.65800999999999998</v>
      </c>
      <c r="AX26" s="18">
        <v>3.031E-2</v>
      </c>
      <c r="AZ26">
        <f t="shared" si="1"/>
        <v>0.42081342874119426</v>
      </c>
      <c r="BA26" s="3">
        <f t="shared" si="2"/>
        <v>0.18479020857876743</v>
      </c>
      <c r="BC26">
        <v>17</v>
      </c>
      <c r="BD26">
        <v>1.9394</v>
      </c>
    </row>
    <row r="27" spans="1:56" x14ac:dyDescent="0.25">
      <c r="K27" s="18">
        <v>0.37058999999999997</v>
      </c>
      <c r="L27" s="18">
        <v>0.1</v>
      </c>
      <c r="M27">
        <v>0.5</v>
      </c>
      <c r="N27">
        <v>9.2009999999999995E-2</v>
      </c>
      <c r="AW27" s="18">
        <v>0.62017</v>
      </c>
      <c r="AX27" s="18">
        <v>3.3149999999999999E-2</v>
      </c>
      <c r="AZ27">
        <f t="shared" si="1"/>
        <v>0.38938203094451856</v>
      </c>
      <c r="BA27" s="3">
        <f t="shared" si="2"/>
        <v>0.1900377253769425</v>
      </c>
      <c r="BC27">
        <v>18</v>
      </c>
      <c r="BD27">
        <v>0.65890000000000004</v>
      </c>
    </row>
    <row r="28" spans="1:56" x14ac:dyDescent="0.25">
      <c r="K28" s="18">
        <v>0.33928000000000003</v>
      </c>
      <c r="L28" s="18">
        <v>9.9709999999999993E-2</v>
      </c>
      <c r="M28">
        <v>0.46729999999999999</v>
      </c>
      <c r="N28">
        <v>9.5299999999999996E-2</v>
      </c>
      <c r="AW28" s="18">
        <v>0.60755999999999999</v>
      </c>
      <c r="AX28" s="18">
        <v>3.406E-2</v>
      </c>
      <c r="AZ28">
        <f t="shared" si="1"/>
        <v>0.35836014296285851</v>
      </c>
      <c r="BA28" s="3">
        <f t="shared" si="2"/>
        <v>0.19428539133053829</v>
      </c>
      <c r="BC28">
        <v>19</v>
      </c>
      <c r="BD28">
        <v>-0.64170000000000005</v>
      </c>
    </row>
    <row r="29" spans="1:56" x14ac:dyDescent="0.25">
      <c r="K29" s="18">
        <v>0.30865999999999999</v>
      </c>
      <c r="L29" s="18">
        <v>9.8460000000000006E-2</v>
      </c>
      <c r="M29">
        <v>0.43474000000000002</v>
      </c>
      <c r="N29">
        <v>9.7769999999999996E-2</v>
      </c>
      <c r="AW29" s="18">
        <v>0.59494999999999998</v>
      </c>
      <c r="AX29" s="18">
        <v>3.4959999999999998E-2</v>
      </c>
      <c r="AZ29">
        <f t="shared" si="1"/>
        <v>0.32788194384420449</v>
      </c>
      <c r="BA29" s="3">
        <f t="shared" si="2"/>
        <v>0.19748324662489916</v>
      </c>
      <c r="BC29">
        <v>20</v>
      </c>
      <c r="BD29">
        <v>-1.6726000000000001</v>
      </c>
    </row>
    <row r="30" spans="1:56" x14ac:dyDescent="0.25">
      <c r="K30" s="18">
        <v>0.27886</v>
      </c>
      <c r="L30" s="18">
        <v>9.6320000000000003E-2</v>
      </c>
      <c r="M30">
        <v>0.40244999999999997</v>
      </c>
      <c r="N30">
        <v>9.9360000000000004E-2</v>
      </c>
      <c r="AW30" s="18">
        <v>0.56974999999999998</v>
      </c>
      <c r="AX30" s="18">
        <v>3.6700000000000003E-2</v>
      </c>
      <c r="AZ30">
        <f t="shared" si="1"/>
        <v>0.29808620100969896</v>
      </c>
      <c r="BA30" s="3">
        <f t="shared" si="2"/>
        <v>0.19968172540351331</v>
      </c>
    </row>
    <row r="31" spans="1:56" x14ac:dyDescent="0.25">
      <c r="K31" s="18">
        <v>0.25</v>
      </c>
      <c r="L31" s="18">
        <v>9.3390000000000001E-2</v>
      </c>
      <c r="M31">
        <v>0.37058999999999997</v>
      </c>
      <c r="N31">
        <v>0.1</v>
      </c>
      <c r="AW31" s="18">
        <v>0.55715000000000003</v>
      </c>
      <c r="AX31" s="18">
        <v>3.7539999999999997E-2</v>
      </c>
      <c r="AZ31">
        <f t="shared" si="1"/>
        <v>0.26910613219593754</v>
      </c>
      <c r="BA31" s="3">
        <f t="shared" si="2"/>
        <v>0.20096239380308223</v>
      </c>
    </row>
    <row r="32" spans="1:56" x14ac:dyDescent="0.25">
      <c r="K32" s="18">
        <v>0.22220999999999999</v>
      </c>
      <c r="L32" s="18">
        <v>8.9779999999999999E-2</v>
      </c>
      <c r="M32">
        <v>0.33928000000000003</v>
      </c>
      <c r="N32">
        <v>9.9709999999999993E-2</v>
      </c>
      <c r="AW32" s="18">
        <v>0.54454999999999998</v>
      </c>
      <c r="AX32" s="18">
        <v>3.8359999999999998E-2</v>
      </c>
      <c r="AZ32">
        <f t="shared" si="1"/>
        <v>0.24108629799989151</v>
      </c>
      <c r="BA32" s="3">
        <f t="shared" si="2"/>
        <v>0.20141526423276887</v>
      </c>
    </row>
    <row r="33" spans="11:53" x14ac:dyDescent="0.25">
      <c r="K33" s="18">
        <v>0.19561999999999999</v>
      </c>
      <c r="L33" s="18">
        <v>8.5529999999999995E-2</v>
      </c>
      <c r="M33">
        <v>0.30865999999999999</v>
      </c>
      <c r="N33">
        <v>9.8460000000000006E-2</v>
      </c>
      <c r="AW33" s="18">
        <v>0.50678000000000001</v>
      </c>
      <c r="AX33" s="18">
        <v>4.0669999999999998E-2</v>
      </c>
      <c r="AZ33">
        <f t="shared" si="1"/>
        <v>0.21416112096083198</v>
      </c>
      <c r="BA33" s="3">
        <f t="shared" si="2"/>
        <v>0.20106108713680543</v>
      </c>
    </row>
    <row r="34" spans="11:53" x14ac:dyDescent="0.25">
      <c r="K34" s="18">
        <v>0.17033000000000001</v>
      </c>
      <c r="L34" s="18">
        <v>8.072E-2</v>
      </c>
      <c r="M34">
        <v>0.27886</v>
      </c>
      <c r="N34">
        <v>9.6320000000000003E-2</v>
      </c>
      <c r="AW34" s="18">
        <v>0.49419999999999997</v>
      </c>
      <c r="AX34" s="18">
        <v>4.1390000000000003E-2</v>
      </c>
      <c r="AZ34">
        <f t="shared" si="1"/>
        <v>0.18844113309460295</v>
      </c>
      <c r="BA34" s="3">
        <f t="shared" si="2"/>
        <v>0.19996453610697021</v>
      </c>
    </row>
    <row r="35" spans="11:53" x14ac:dyDescent="0.25">
      <c r="K35" s="18">
        <v>0.14645</v>
      </c>
      <c r="L35" s="18">
        <v>7.5389999999999999E-2</v>
      </c>
      <c r="M35">
        <v>0.25</v>
      </c>
      <c r="N35">
        <v>9.3390000000000001E-2</v>
      </c>
      <c r="AW35" s="18">
        <v>0.48161999999999999</v>
      </c>
      <c r="AX35" s="18">
        <v>4.2079999999999999E-2</v>
      </c>
      <c r="AZ35">
        <f t="shared" si="1"/>
        <v>0.16404096780763841</v>
      </c>
      <c r="BA35" s="3">
        <f t="shared" si="2"/>
        <v>0.19814925817540971</v>
      </c>
    </row>
    <row r="36" spans="11:53" x14ac:dyDescent="0.25">
      <c r="K36" s="18">
        <v>0.12408</v>
      </c>
      <c r="L36" s="18">
        <v>6.9629999999999997E-2</v>
      </c>
      <c r="M36">
        <v>0.22220999999999999</v>
      </c>
      <c r="N36">
        <v>8.9779999999999999E-2</v>
      </c>
      <c r="AW36" s="18">
        <v>0.46904000000000001</v>
      </c>
      <c r="AX36" s="18">
        <v>4.274E-2</v>
      </c>
      <c r="AZ36">
        <f t="shared" si="1"/>
        <v>0.14107260540973932</v>
      </c>
      <c r="BA36" s="3">
        <f t="shared" si="2"/>
        <v>0.1956898215003208</v>
      </c>
    </row>
    <row r="37" spans="11:53" x14ac:dyDescent="0.25">
      <c r="K37" s="18">
        <v>0.10332</v>
      </c>
      <c r="L37" s="18">
        <v>6.3450000000000006E-2</v>
      </c>
      <c r="M37">
        <v>0.19561999999999999</v>
      </c>
      <c r="N37">
        <v>8.5529999999999995E-2</v>
      </c>
      <c r="AW37" s="18">
        <v>0.43131999999999998</v>
      </c>
      <c r="AX37" s="18">
        <v>4.453E-2</v>
      </c>
      <c r="AZ37">
        <f t="shared" si="1"/>
        <v>0.11963643985904945</v>
      </c>
      <c r="BA37" s="3">
        <f t="shared" si="2"/>
        <v>0.19258163770855111</v>
      </c>
    </row>
    <row r="38" spans="11:53" x14ac:dyDescent="0.25">
      <c r="K38" s="18">
        <v>8.4269999999999998E-2</v>
      </c>
      <c r="L38" s="18">
        <v>5.6910000000000002E-2</v>
      </c>
      <c r="M38">
        <v>0.17033000000000001</v>
      </c>
      <c r="N38">
        <v>8.072E-2</v>
      </c>
      <c r="AW38" s="18">
        <v>0.40620000000000001</v>
      </c>
      <c r="AX38" s="18">
        <v>4.5560000000000003E-2</v>
      </c>
      <c r="AZ38">
        <f t="shared" si="1"/>
        <v>9.9840106583498636E-2</v>
      </c>
      <c r="BA38" s="3">
        <f t="shared" si="2"/>
        <v>0.18886959125904149</v>
      </c>
    </row>
    <row r="39" spans="11:53" x14ac:dyDescent="0.25">
      <c r="K39" s="18">
        <v>6.6989999999999994E-2</v>
      </c>
      <c r="L39" s="18">
        <v>5.0169999999999999E-2</v>
      </c>
      <c r="M39">
        <v>0.14645</v>
      </c>
      <c r="N39">
        <v>7.5389999999999999E-2</v>
      </c>
      <c r="AW39" s="18">
        <v>0.38107999999999997</v>
      </c>
      <c r="AX39" s="18">
        <v>4.6440000000000002E-2</v>
      </c>
      <c r="AZ39">
        <f t="shared" si="1"/>
        <v>8.1766145684912639E-2</v>
      </c>
      <c r="BA39" s="3">
        <f t="shared" si="2"/>
        <v>0.1847033054507482</v>
      </c>
    </row>
    <row r="40" spans="11:53" x14ac:dyDescent="0.25">
      <c r="K40" s="18">
        <v>5.1560000000000002E-2</v>
      </c>
      <c r="L40" s="18">
        <v>4.3180000000000003E-2</v>
      </c>
      <c r="M40">
        <v>0.13136200000000001</v>
      </c>
      <c r="N40">
        <v>7.1596000000000007E-2</v>
      </c>
      <c r="AW40" s="18">
        <v>0.36853000000000002</v>
      </c>
      <c r="AX40" s="18">
        <v>4.6820000000000001E-2</v>
      </c>
      <c r="AZ40">
        <f t="shared" ref="AZ40:AZ71" si="3">$K$8+COS($BA$4)*(K40-$K$8)-SIN($BA$4)*(L40-$L$8)</f>
        <v>6.5486472224855583E-2</v>
      </c>
      <c r="BA40" s="3">
        <f t="shared" ref="BA40:BA71" si="4">$L$8+(SIN($BA$4)*(K40-$K$8)+COS($BA$4)*(L40-$L$8))</f>
        <v>0.18002172109992085</v>
      </c>
    </row>
    <row r="41" spans="11:53" x14ac:dyDescent="0.25">
      <c r="K41" s="18">
        <v>3.8059999999999997E-2</v>
      </c>
      <c r="L41" s="18">
        <v>3.5749999999999997E-2</v>
      </c>
      <c r="M41">
        <v>0.12408</v>
      </c>
      <c r="N41">
        <v>6.9629999999999997E-2</v>
      </c>
      <c r="AW41" s="18">
        <v>0.35598999999999997</v>
      </c>
      <c r="AX41" s="18">
        <v>4.7160000000000001E-2</v>
      </c>
      <c r="AZ41">
        <f t="shared" si="3"/>
        <v>5.1052725149491475E-2</v>
      </c>
      <c r="BA41" s="3">
        <f t="shared" si="4"/>
        <v>0.17462525509294755</v>
      </c>
    </row>
    <row r="42" spans="11:53" x14ac:dyDescent="0.25">
      <c r="K42" s="18">
        <v>2.6530000000000001E-2</v>
      </c>
      <c r="L42" s="18">
        <v>2.8969999999999999E-2</v>
      </c>
      <c r="M42">
        <v>0.116976</v>
      </c>
      <c r="N42">
        <v>6.7615999999999996E-2</v>
      </c>
      <c r="AW42" s="18">
        <v>0.34345999999999999</v>
      </c>
      <c r="AX42" s="18">
        <v>4.7449999999999999E-2</v>
      </c>
      <c r="AZ42">
        <f t="shared" si="3"/>
        <v>3.8662346765821129E-2</v>
      </c>
      <c r="BA42" s="3">
        <f t="shared" si="4"/>
        <v>0.16958662199363642</v>
      </c>
    </row>
    <row r="43" spans="11:53" x14ac:dyDescent="0.25">
      <c r="K43" s="18">
        <v>1.704E-2</v>
      </c>
      <c r="L43" s="18">
        <v>2.2009999999999998E-2</v>
      </c>
      <c r="M43">
        <v>0.110054</v>
      </c>
      <c r="N43">
        <v>6.5555000000000002E-2</v>
      </c>
      <c r="AW43" s="18">
        <v>0.33093</v>
      </c>
      <c r="AX43" s="18">
        <v>4.7699999999999999E-2</v>
      </c>
      <c r="AZ43">
        <f t="shared" si="3"/>
        <v>2.8264390640334348E-2</v>
      </c>
      <c r="BA43" s="3">
        <f t="shared" si="4"/>
        <v>0.16407443473153682</v>
      </c>
    </row>
    <row r="44" spans="11:53" x14ac:dyDescent="0.25">
      <c r="K44" s="18">
        <v>9.6100000000000005E-3</v>
      </c>
      <c r="L44" s="18">
        <v>1.4239999999999999E-2</v>
      </c>
      <c r="M44">
        <v>0.10332</v>
      </c>
      <c r="N44">
        <v>6.3450000000000006E-2</v>
      </c>
      <c r="AW44" s="18">
        <v>0.29342000000000001</v>
      </c>
      <c r="AX44" s="18">
        <v>4.8140000000000002E-2</v>
      </c>
      <c r="AZ44">
        <f t="shared" si="3"/>
        <v>1.9787403386570184E-2</v>
      </c>
      <c r="BA44" s="3">
        <f t="shared" si="4"/>
        <v>0.15746243903435733</v>
      </c>
    </row>
    <row r="45" spans="11:53" x14ac:dyDescent="0.25">
      <c r="K45" s="18">
        <v>4.28E-3</v>
      </c>
      <c r="L45" s="18">
        <v>7.8399999999999997E-3</v>
      </c>
      <c r="M45">
        <v>9.6777000000000002E-2</v>
      </c>
      <c r="N45">
        <v>6.1303000000000003E-2</v>
      </c>
      <c r="AW45" s="18">
        <v>0.26848</v>
      </c>
      <c r="AX45" s="18">
        <v>4.8160000000000001E-2</v>
      </c>
      <c r="AZ45">
        <f t="shared" si="3"/>
        <v>1.3586691352855132E-2</v>
      </c>
      <c r="BA45" s="3">
        <f t="shared" si="4"/>
        <v>0.15190185720554289</v>
      </c>
    </row>
    <row r="46" spans="11:53" x14ac:dyDescent="0.25">
      <c r="K46" s="18">
        <v>1.07E-3</v>
      </c>
      <c r="L46" s="18">
        <v>3.5300000000000002E-3</v>
      </c>
      <c r="M46">
        <v>9.0426000000000006E-2</v>
      </c>
      <c r="N46">
        <v>5.9119999999999999E-2</v>
      </c>
      <c r="AW46" s="18">
        <v>0.25603999999999999</v>
      </c>
      <c r="AX46" s="18">
        <v>4.8070000000000002E-2</v>
      </c>
      <c r="AZ46">
        <f t="shared" si="3"/>
        <v>9.7863208369392309E-3</v>
      </c>
      <c r="BA46" s="3">
        <f t="shared" si="4"/>
        <v>0.14810220143932454</v>
      </c>
    </row>
    <row r="47" spans="11:53" x14ac:dyDescent="0.25">
      <c r="K47" s="18">
        <v>0</v>
      </c>
      <c r="L47" s="18">
        <v>0</v>
      </c>
      <c r="M47">
        <v>8.4269999999999998E-2</v>
      </c>
      <c r="N47">
        <v>5.6910000000000002E-2</v>
      </c>
      <c r="AW47" s="18">
        <v>0.24362</v>
      </c>
      <c r="AX47" s="18">
        <v>4.7910000000000001E-2</v>
      </c>
      <c r="AZ47">
        <f t="shared" si="3"/>
        <v>8.2163544632770352E-3</v>
      </c>
      <c r="BA47" s="3">
        <f t="shared" si="4"/>
        <v>0.14476438694694027</v>
      </c>
    </row>
    <row r="48" spans="11:53" x14ac:dyDescent="0.25">
      <c r="K48" s="19">
        <v>1.07E-3</v>
      </c>
      <c r="L48" s="19">
        <v>-5.1999999999999998E-3</v>
      </c>
      <c r="M48" s="4">
        <v>7.8311000000000006E-2</v>
      </c>
      <c r="N48" s="4">
        <v>5.4678999999999998E-2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W48" s="18">
        <v>0.23122000000000001</v>
      </c>
      <c r="AX48" s="18">
        <v>4.7669999999999997E-2</v>
      </c>
      <c r="AZ48">
        <f t="shared" si="3"/>
        <v>8.5219602123748732E-3</v>
      </c>
      <c r="BA48" s="3">
        <f t="shared" si="4"/>
        <v>0.13946424495581228</v>
      </c>
    </row>
    <row r="49" spans="11:53" x14ac:dyDescent="0.25">
      <c r="K49" s="18">
        <v>4.28E-3</v>
      </c>
      <c r="L49" s="18">
        <v>-8.8199999999999997E-3</v>
      </c>
      <c r="M49">
        <v>7.2548000000000001E-2</v>
      </c>
      <c r="N49">
        <v>5.2430999999999998E-2</v>
      </c>
      <c r="AW49" s="18">
        <v>0.21884999999999999</v>
      </c>
      <c r="AX49" s="18">
        <v>4.7359999999999999E-2</v>
      </c>
      <c r="AZ49">
        <f t="shared" si="3"/>
        <v>1.1173833620295889E-2</v>
      </c>
      <c r="BA49" s="3">
        <f t="shared" si="4"/>
        <v>0.1354175095520132</v>
      </c>
    </row>
    <row r="50" spans="11:53" x14ac:dyDescent="0.25">
      <c r="K50" s="18">
        <v>9.6100000000000005E-3</v>
      </c>
      <c r="L50" s="18">
        <v>-1.205E-2</v>
      </c>
      <c r="M50">
        <v>6.6989999999999994E-2</v>
      </c>
      <c r="N50">
        <v>5.0169999999999999E-2</v>
      </c>
      <c r="AW50" s="18">
        <v>0.20652000000000001</v>
      </c>
      <c r="AX50" s="18">
        <v>4.6960000000000002E-2</v>
      </c>
      <c r="AZ50">
        <f t="shared" si="3"/>
        <v>1.5979838573305927E-2</v>
      </c>
      <c r="BA50" s="3">
        <f t="shared" si="4"/>
        <v>0.13144962391963375</v>
      </c>
    </row>
    <row r="51" spans="11:53" x14ac:dyDescent="0.25">
      <c r="K51" s="18">
        <v>1.704E-2</v>
      </c>
      <c r="L51" s="18">
        <v>-1.502E-2</v>
      </c>
      <c r="M51">
        <v>6.1636999999999997E-2</v>
      </c>
      <c r="N51">
        <v>4.7892999999999998E-2</v>
      </c>
      <c r="AW51" s="18">
        <v>0.15762000000000001</v>
      </c>
      <c r="AX51" s="18">
        <v>4.4339999999999997E-2</v>
      </c>
      <c r="AZ51">
        <f t="shared" si="3"/>
        <v>2.2901358117124938E-2</v>
      </c>
      <c r="BA51" s="3">
        <f t="shared" si="4"/>
        <v>0.12743485528314527</v>
      </c>
    </row>
    <row r="52" spans="11:53" x14ac:dyDescent="0.25">
      <c r="K52" s="18">
        <v>2.6530000000000001E-2</v>
      </c>
      <c r="L52" s="18">
        <v>-1.7999999999999999E-2</v>
      </c>
      <c r="M52">
        <v>5.6492000000000001E-2</v>
      </c>
      <c r="N52">
        <v>4.5573000000000002E-2</v>
      </c>
      <c r="AW52" s="18">
        <v>0.14554</v>
      </c>
      <c r="AX52" s="18">
        <v>4.3380000000000002E-2</v>
      </c>
      <c r="AZ52">
        <f t="shared" si="3"/>
        <v>3.1859710049236038E-2</v>
      </c>
      <c r="BA52" s="3">
        <f t="shared" si="4"/>
        <v>0.12311184352507168</v>
      </c>
    </row>
    <row r="53" spans="11:53" x14ac:dyDescent="0.25">
      <c r="K53" s="18">
        <v>3.8059999999999997E-2</v>
      </c>
      <c r="L53" s="18">
        <v>-2.0619999999999999E-2</v>
      </c>
      <c r="M53">
        <v>5.1560000000000002E-2</v>
      </c>
      <c r="N53">
        <v>4.3180000000000003E-2</v>
      </c>
      <c r="AW53" s="18">
        <v>0.13355</v>
      </c>
      <c r="AX53" s="18">
        <v>4.2290000000000001E-2</v>
      </c>
      <c r="AZ53">
        <f t="shared" si="3"/>
        <v>4.2888692113215089E-2</v>
      </c>
      <c r="BA53" s="3">
        <f t="shared" si="4"/>
        <v>0.11884958419081865</v>
      </c>
    </row>
    <row r="54" spans="11:53" x14ac:dyDescent="0.25">
      <c r="K54" s="18">
        <v>5.1560000000000002E-2</v>
      </c>
      <c r="L54" s="18">
        <v>-2.2370000000000001E-2</v>
      </c>
      <c r="M54">
        <v>4.6843999999999997E-2</v>
      </c>
      <c r="N54">
        <v>4.07E-2</v>
      </c>
      <c r="AW54" s="18">
        <v>0.12166</v>
      </c>
      <c r="AX54" s="18">
        <v>4.1029999999999997E-2</v>
      </c>
      <c r="AZ54">
        <f t="shared" si="3"/>
        <v>5.5992905335944518E-2</v>
      </c>
      <c r="BA54" s="3">
        <f t="shared" si="4"/>
        <v>0.11516283822543888</v>
      </c>
    </row>
    <row r="55" spans="11:53" x14ac:dyDescent="0.25">
      <c r="K55" s="18">
        <v>6.6989999999999994E-2</v>
      </c>
      <c r="L55" s="18">
        <v>-2.4060000000000002E-2</v>
      </c>
      <c r="M55">
        <v>3.8059999999999997E-2</v>
      </c>
      <c r="N55">
        <v>3.5749999999999997E-2</v>
      </c>
      <c r="AW55" s="18">
        <v>9.8250000000000004E-2</v>
      </c>
      <c r="AX55" s="18">
        <v>3.8010000000000002E-2</v>
      </c>
      <c r="AZ55">
        <f t="shared" si="3"/>
        <v>7.1015459641222814E-2</v>
      </c>
      <c r="BA55" s="3">
        <f t="shared" si="4"/>
        <v>0.11125593892484742</v>
      </c>
    </row>
    <row r="56" spans="11:53" x14ac:dyDescent="0.25">
      <c r="K56" s="18">
        <v>8.4269999999999998E-2</v>
      </c>
      <c r="L56" s="18">
        <v>-2.5239999999999999E-2</v>
      </c>
      <c r="M56">
        <v>3.0148999999999999E-2</v>
      </c>
      <c r="N56">
        <v>3.1178000000000001E-2</v>
      </c>
      <c r="AW56" s="18">
        <v>7.5560000000000002E-2</v>
      </c>
      <c r="AX56" s="18">
        <v>3.415E-2</v>
      </c>
      <c r="AZ56">
        <f t="shared" si="3"/>
        <v>8.7942371725771032E-2</v>
      </c>
      <c r="BA56" s="3">
        <f t="shared" si="4"/>
        <v>0.10758572812954195</v>
      </c>
    </row>
    <row r="57" spans="11:53" x14ac:dyDescent="0.25">
      <c r="K57" s="18">
        <v>0.10332</v>
      </c>
      <c r="L57" s="18">
        <v>-2.598E-2</v>
      </c>
      <c r="M57">
        <v>2.6530000000000001E-2</v>
      </c>
      <c r="N57">
        <v>2.8969999999999999E-2</v>
      </c>
      <c r="AW57" s="18">
        <v>6.4600000000000005E-2</v>
      </c>
      <c r="AX57" s="18">
        <v>3.1859999999999999E-2</v>
      </c>
      <c r="AZ57">
        <f t="shared" si="3"/>
        <v>0.10668434700053965</v>
      </c>
      <c r="BA57" s="3">
        <f t="shared" si="4"/>
        <v>0.1040945302262487</v>
      </c>
    </row>
    <row r="58" spans="11:53" x14ac:dyDescent="0.25">
      <c r="K58" s="18">
        <v>0.12408</v>
      </c>
      <c r="L58" s="18">
        <v>-2.6419999999999999E-2</v>
      </c>
      <c r="M58">
        <v>2.3139E-2</v>
      </c>
      <c r="N58">
        <v>2.6741999999999998E-2</v>
      </c>
      <c r="AW58" s="18">
        <v>3.4520000000000002E-2</v>
      </c>
      <c r="AX58" s="18">
        <v>2.3470000000000001E-2</v>
      </c>
      <c r="AZ58">
        <f t="shared" si="3"/>
        <v>0.12716174195161714</v>
      </c>
      <c r="BA58" s="3">
        <f t="shared" si="4"/>
        <v>0.10065251104884876</v>
      </c>
    </row>
    <row r="59" spans="11:53" x14ac:dyDescent="0.25">
      <c r="K59" s="18">
        <v>0.14645</v>
      </c>
      <c r="L59" s="18">
        <v>-2.6530000000000001E-2</v>
      </c>
      <c r="M59">
        <v>1.9975E-2</v>
      </c>
      <c r="N59">
        <v>2.444E-2</v>
      </c>
      <c r="AW59" s="18">
        <v>2.6190000000000001E-2</v>
      </c>
      <c r="AX59" s="18">
        <v>2.0299999999999999E-2</v>
      </c>
      <c r="AZ59">
        <f t="shared" si="3"/>
        <v>0.14927995579668774</v>
      </c>
      <c r="BA59" s="3">
        <f t="shared" si="4"/>
        <v>9.7303837236169394E-2</v>
      </c>
    </row>
    <row r="60" spans="11:53" x14ac:dyDescent="0.25">
      <c r="K60" s="18">
        <v>0.17033000000000001</v>
      </c>
      <c r="L60" s="18">
        <v>-2.631E-2</v>
      </c>
      <c r="M60">
        <v>1.704E-2</v>
      </c>
      <c r="N60">
        <v>2.2009999999999998E-2</v>
      </c>
      <c r="AW60" s="18">
        <v>1.925E-2</v>
      </c>
      <c r="AX60" s="18">
        <v>1.7180000000000001E-2</v>
      </c>
      <c r="AZ60">
        <f t="shared" si="3"/>
        <v>0.17294004287156478</v>
      </c>
      <c r="BA60" s="3">
        <f t="shared" si="4"/>
        <v>9.4062991727781736E-2</v>
      </c>
    </row>
    <row r="61" spans="11:53" x14ac:dyDescent="0.25">
      <c r="K61" s="18">
        <v>0.19561999999999999</v>
      </c>
      <c r="L61" s="18">
        <v>-2.5839999999999998E-2</v>
      </c>
      <c r="M61">
        <v>1.4333E-2</v>
      </c>
      <c r="N61">
        <v>1.9428000000000001E-2</v>
      </c>
      <c r="AW61" s="18">
        <v>1.384E-2</v>
      </c>
      <c r="AX61" s="18">
        <v>1.43E-2</v>
      </c>
      <c r="AZ61">
        <f t="shared" si="3"/>
        <v>0.19803147116040443</v>
      </c>
      <c r="BA61" s="3">
        <f t="shared" si="4"/>
        <v>9.0865300931907533E-2</v>
      </c>
    </row>
    <row r="62" spans="11:53" x14ac:dyDescent="0.25">
      <c r="K62" s="18">
        <v>0.22220999999999999</v>
      </c>
      <c r="L62" s="18">
        <v>-2.512E-2</v>
      </c>
      <c r="M62">
        <v>1.1854999999999999E-2</v>
      </c>
      <c r="N62">
        <v>1.6794E-2</v>
      </c>
      <c r="AW62" s="18">
        <v>6.8100000000000001E-3</v>
      </c>
      <c r="AX62" s="18">
        <v>9.5600000000000008E-3</v>
      </c>
      <c r="AZ62">
        <f t="shared" si="3"/>
        <v>0.22444540043260114</v>
      </c>
      <c r="BA62" s="3">
        <f t="shared" si="4"/>
        <v>8.7726696082075062E-2</v>
      </c>
    </row>
    <row r="63" spans="11:53" x14ac:dyDescent="0.25">
      <c r="K63" s="18">
        <v>0.25</v>
      </c>
      <c r="L63" s="18">
        <v>-2.419E-2</v>
      </c>
      <c r="M63">
        <v>9.6100000000000005E-3</v>
      </c>
      <c r="N63">
        <v>1.4239999999999999E-2</v>
      </c>
      <c r="AW63" s="18">
        <v>4.5999999999999999E-3</v>
      </c>
      <c r="AX63" s="18">
        <v>7.6299999999999996E-3</v>
      </c>
      <c r="AZ63">
        <f t="shared" si="3"/>
        <v>0.25207709184813948</v>
      </c>
      <c r="BA63" s="3">
        <f t="shared" si="4"/>
        <v>8.4622081852180758E-2</v>
      </c>
    </row>
    <row r="64" spans="11:53" x14ac:dyDescent="0.25">
      <c r="K64" s="18">
        <v>0.27886</v>
      </c>
      <c r="L64" s="18">
        <v>-2.308E-2</v>
      </c>
      <c r="M64">
        <v>7.5989999999999999E-3</v>
      </c>
      <c r="N64">
        <v>1.1877E-2</v>
      </c>
      <c r="AW64" s="18">
        <v>1.74E-3</v>
      </c>
      <c r="AX64" s="18">
        <v>4.3499999999999997E-3</v>
      </c>
      <c r="AZ64">
        <f t="shared" si="3"/>
        <v>0.28079357116170534</v>
      </c>
      <c r="BA64" s="3">
        <f t="shared" si="4"/>
        <v>8.1540602364411158E-2</v>
      </c>
    </row>
    <row r="65" spans="11:53" x14ac:dyDescent="0.25">
      <c r="K65" s="18">
        <v>0.30865999999999999</v>
      </c>
      <c r="L65" s="18">
        <v>-2.1839999999999998E-2</v>
      </c>
      <c r="M65">
        <v>5.8219999999999999E-3</v>
      </c>
      <c r="N65">
        <v>9.7389999999999994E-3</v>
      </c>
      <c r="AW65" s="18">
        <v>2.7999999999999998E-4</v>
      </c>
      <c r="AX65" s="18">
        <v>1.6100000000000001E-3</v>
      </c>
      <c r="AZ65">
        <f t="shared" si="3"/>
        <v>0.31045896754007019</v>
      </c>
      <c r="BA65" s="3">
        <f t="shared" si="4"/>
        <v>7.8451612608115312E-2</v>
      </c>
    </row>
    <row r="66" spans="11:53" x14ac:dyDescent="0.25">
      <c r="K66" s="18">
        <v>0.33928000000000003</v>
      </c>
      <c r="L66" s="18">
        <v>-2.0469999999999999E-2</v>
      </c>
      <c r="M66">
        <v>4.28E-3</v>
      </c>
      <c r="N66">
        <v>7.8399999999999997E-3</v>
      </c>
      <c r="AW66" s="18">
        <v>2.0000000000000002E-5</v>
      </c>
      <c r="AX66" s="18">
        <v>3.8000000000000002E-4</v>
      </c>
      <c r="AZ66">
        <f t="shared" si="3"/>
        <v>0.34095454618620968</v>
      </c>
      <c r="BA66" s="3">
        <f t="shared" si="4"/>
        <v>7.5372492110778677E-2</v>
      </c>
    </row>
    <row r="67" spans="11:53" x14ac:dyDescent="0.25">
      <c r="K67" s="18">
        <v>0.37058999999999997</v>
      </c>
      <c r="L67" s="18">
        <v>-1.9040000000000001E-2</v>
      </c>
      <c r="M67">
        <v>2.9729999999999999E-3</v>
      </c>
      <c r="N67">
        <v>6.1869999999999998E-3</v>
      </c>
      <c r="AW67" s="18">
        <v>0</v>
      </c>
      <c r="AX67" s="18">
        <v>0</v>
      </c>
      <c r="AZ67">
        <f t="shared" si="3"/>
        <v>0.37214153967898123</v>
      </c>
      <c r="BA67" s="3">
        <f t="shared" si="4"/>
        <v>7.2252806728912988E-2</v>
      </c>
    </row>
    <row r="68" spans="11:53" x14ac:dyDescent="0.25">
      <c r="K68" s="18">
        <v>0.40244999999999997</v>
      </c>
      <c r="L68" s="18">
        <v>-1.754E-2</v>
      </c>
      <c r="M68">
        <v>1.903E-3</v>
      </c>
      <c r="N68">
        <v>4.7590000000000002E-3</v>
      </c>
      <c r="AW68" s="19">
        <v>2.0000000000000002E-5</v>
      </c>
      <c r="AX68" s="19">
        <v>-3.8000000000000002E-4</v>
      </c>
      <c r="AZ68">
        <f t="shared" si="3"/>
        <v>0.40388287238248022</v>
      </c>
      <c r="BA68" s="3">
        <f t="shared" si="4"/>
        <v>6.9122727144336565E-2</v>
      </c>
    </row>
    <row r="69" spans="11:53" x14ac:dyDescent="0.25">
      <c r="K69" s="18">
        <v>0.43474000000000002</v>
      </c>
      <c r="L69" s="18">
        <v>-1.602E-2</v>
      </c>
      <c r="M69">
        <v>1.07E-3</v>
      </c>
      <c r="N69">
        <v>3.5300000000000002E-3</v>
      </c>
      <c r="AW69" s="18">
        <v>2.7999999999999998E-4</v>
      </c>
      <c r="AX69" s="18">
        <v>-1.6100000000000001E-3</v>
      </c>
      <c r="AZ69">
        <f t="shared" si="3"/>
        <v>0.436052568029897</v>
      </c>
      <c r="BA69" s="3">
        <f t="shared" si="4"/>
        <v>6.5950160052441434E-2</v>
      </c>
    </row>
    <row r="70" spans="11:53" x14ac:dyDescent="0.25">
      <c r="K70" s="18">
        <v>0.46729999999999999</v>
      </c>
      <c r="L70" s="18">
        <v>-1.451E-2</v>
      </c>
      <c r="M70">
        <v>4.75E-4</v>
      </c>
      <c r="N70">
        <v>2.4429999999999999E-3</v>
      </c>
      <c r="AW70" s="18">
        <v>1.74E-3</v>
      </c>
      <c r="AX70" s="18">
        <v>-4.3499999999999997E-3</v>
      </c>
      <c r="AZ70">
        <f t="shared" si="3"/>
        <v>0.46848796867666104</v>
      </c>
      <c r="BA70" s="3">
        <f t="shared" si="4"/>
        <v>6.272859445728543E-2</v>
      </c>
    </row>
    <row r="71" spans="11:53" x14ac:dyDescent="0.25">
      <c r="K71" s="18">
        <v>0.5</v>
      </c>
      <c r="L71" s="18">
        <v>-1.3010000000000001E-2</v>
      </c>
      <c r="M71">
        <v>1.1900000000000001E-4</v>
      </c>
      <c r="N71">
        <v>1.3320000000000001E-3</v>
      </c>
      <c r="AW71" s="18">
        <v>4.5999999999999999E-3</v>
      </c>
      <c r="AX71" s="18">
        <v>-7.6299999999999996E-3</v>
      </c>
      <c r="AZ71">
        <f t="shared" si="3"/>
        <v>0.50106044495932978</v>
      </c>
      <c r="BA71" s="3">
        <f t="shared" si="4"/>
        <v>5.9476858180311065E-2</v>
      </c>
    </row>
    <row r="72" spans="11:53" x14ac:dyDescent="0.25">
      <c r="K72" s="18">
        <v>0.53269999999999995</v>
      </c>
      <c r="L72" s="18">
        <v>-1.1560000000000001E-2</v>
      </c>
      <c r="M72">
        <v>0</v>
      </c>
      <c r="N72">
        <v>0</v>
      </c>
      <c r="AW72" s="18">
        <v>6.8100000000000001E-3</v>
      </c>
      <c r="AX72" s="18">
        <v>-9.5600000000000008E-3</v>
      </c>
      <c r="AZ72">
        <f t="shared" ref="AZ72:AZ86" si="5">$K$8+COS($BA$4)*(K72-$K$8)-SIN($BA$4)*(L72-$L$8)</f>
        <v>0.53362567977221265</v>
      </c>
      <c r="BA72" s="3">
        <f t="shared" ref="BA72:BA86" si="6">$L$8+(SIN($BA$4)*(K72-$K$8)+COS($BA$4)*(L72-$L$8))</f>
        <v>5.6175649071243283E-2</v>
      </c>
    </row>
    <row r="73" spans="11:53" x14ac:dyDescent="0.25">
      <c r="K73" s="18">
        <v>0.56525999999999998</v>
      </c>
      <c r="L73" s="18">
        <v>-1.017E-2</v>
      </c>
      <c r="M73">
        <v>1.1900000000000001E-4</v>
      </c>
      <c r="N73">
        <v>-1.67E-3</v>
      </c>
      <c r="AW73" s="18">
        <v>1.384E-2</v>
      </c>
      <c r="AX73" s="18">
        <v>-1.43E-2</v>
      </c>
      <c r="AZ73">
        <f t="shared" si="5"/>
        <v>0.56604370089149147</v>
      </c>
      <c r="BA73" s="3">
        <f t="shared" si="6"/>
        <v>5.2835348679063053E-2</v>
      </c>
    </row>
    <row r="74" spans="11:53" x14ac:dyDescent="0.25">
      <c r="K74" s="18">
        <v>0.59755000000000003</v>
      </c>
      <c r="L74" s="18">
        <v>-8.8500000000000002E-3</v>
      </c>
      <c r="M74">
        <v>4.75E-4</v>
      </c>
      <c r="N74">
        <v>-3.4919999999999999E-3</v>
      </c>
      <c r="AW74" s="18">
        <v>1.925E-2</v>
      </c>
      <c r="AX74" s="18">
        <v>-1.7180000000000001E-2</v>
      </c>
      <c r="AZ74">
        <f t="shared" si="5"/>
        <v>0.59818443065976579</v>
      </c>
      <c r="BA74" s="3">
        <f t="shared" si="6"/>
        <v>4.9464890258794199E-2</v>
      </c>
    </row>
    <row r="75" spans="11:53" x14ac:dyDescent="0.25">
      <c r="K75" s="18">
        <v>0.62941000000000003</v>
      </c>
      <c r="L75" s="18">
        <v>-7.6099999999999996E-3</v>
      </c>
      <c r="M75">
        <v>1.07E-3</v>
      </c>
      <c r="N75">
        <v>-5.1999999999999998E-3</v>
      </c>
      <c r="AW75" s="18">
        <v>2.6190000000000001E-2</v>
      </c>
      <c r="AX75" s="18">
        <v>-2.0299999999999999E-2</v>
      </c>
      <c r="AZ75">
        <f t="shared" si="5"/>
        <v>0.62988810772037973</v>
      </c>
      <c r="BA75" s="3">
        <f t="shared" si="6"/>
        <v>4.6077551947331985E-2</v>
      </c>
    </row>
    <row r="76" spans="11:53" x14ac:dyDescent="0.25">
      <c r="K76" s="18">
        <v>0.66071999999999997</v>
      </c>
      <c r="L76" s="18">
        <v>-6.4599999999999996E-3</v>
      </c>
      <c r="M76">
        <v>1.903E-3</v>
      </c>
      <c r="N76">
        <v>-6.5970000000000004E-3</v>
      </c>
      <c r="AW76" s="18">
        <v>3.4520000000000002E-2</v>
      </c>
      <c r="AX76" s="18">
        <v>-2.3470000000000001E-2</v>
      </c>
      <c r="AZ76">
        <f t="shared" si="5"/>
        <v>0.66103454898235203</v>
      </c>
      <c r="BA76" s="3">
        <f t="shared" si="6"/>
        <v>4.2680818705743105E-2</v>
      </c>
    </row>
    <row r="77" spans="11:53" x14ac:dyDescent="0.25">
      <c r="K77" s="18">
        <v>0.69133999999999995</v>
      </c>
      <c r="L77" s="18">
        <v>-5.4200000000000003E-3</v>
      </c>
      <c r="M77">
        <v>2.9729999999999999E-3</v>
      </c>
      <c r="N77">
        <v>-7.757E-3</v>
      </c>
      <c r="AW77" s="18">
        <v>6.4600000000000005E-2</v>
      </c>
      <c r="AX77" s="18">
        <v>-3.1859999999999999E-2</v>
      </c>
      <c r="AZ77">
        <f t="shared" si="5"/>
        <v>0.69148233392790659</v>
      </c>
      <c r="BA77" s="3">
        <f t="shared" si="6"/>
        <v>3.9275177516589849E-2</v>
      </c>
    </row>
    <row r="78" spans="11:53" x14ac:dyDescent="0.25">
      <c r="K78" s="18">
        <v>0.72114</v>
      </c>
      <c r="L78" s="18">
        <v>-4.4799999999999996E-3</v>
      </c>
      <c r="M78">
        <v>4.28E-3</v>
      </c>
      <c r="N78">
        <v>-8.8199999999999997E-3</v>
      </c>
      <c r="AW78" s="18">
        <v>7.5560000000000002E-2</v>
      </c>
      <c r="AX78" s="18">
        <v>-3.415E-2</v>
      </c>
      <c r="AZ78">
        <f t="shared" si="5"/>
        <v>0.7211042814875579</v>
      </c>
      <c r="BA78" s="3">
        <f t="shared" si="6"/>
        <v>3.5889350767733454E-2</v>
      </c>
    </row>
    <row r="79" spans="11:53" x14ac:dyDescent="0.25">
      <c r="K79" s="18">
        <v>0.75</v>
      </c>
      <c r="L79" s="18">
        <v>-3.64E-3</v>
      </c>
      <c r="M79">
        <v>5.8219999999999999E-3</v>
      </c>
      <c r="N79">
        <v>-9.8989999999999998E-3</v>
      </c>
      <c r="AW79" s="18">
        <v>9.8250000000000004E-2</v>
      </c>
      <c r="AX79" s="18">
        <v>-3.8010000000000002E-2</v>
      </c>
      <c r="AZ79">
        <f t="shared" si="5"/>
        <v>0.74978165686428155</v>
      </c>
      <c r="BA79" s="3">
        <f t="shared" si="6"/>
        <v>3.2540717986659327E-2</v>
      </c>
    </row>
    <row r="80" spans="11:53" x14ac:dyDescent="0.25">
      <c r="K80" s="18">
        <v>0.77778999999999998</v>
      </c>
      <c r="L80" s="18">
        <v>-2.9099999999999998E-3</v>
      </c>
      <c r="M80">
        <v>7.5989999999999999E-3</v>
      </c>
      <c r="N80">
        <v>-1.0987E-2</v>
      </c>
      <c r="AW80" s="18">
        <v>0.12166</v>
      </c>
      <c r="AX80" s="18">
        <v>-4.1029999999999997E-2</v>
      </c>
      <c r="AZ80">
        <f t="shared" si="5"/>
        <v>0.77738438240067753</v>
      </c>
      <c r="BA80" s="3">
        <f t="shared" si="6"/>
        <v>2.9238212428391336E-2</v>
      </c>
    </row>
    <row r="81" spans="11:53" x14ac:dyDescent="0.25">
      <c r="K81" s="18">
        <v>0.80437999999999998</v>
      </c>
      <c r="L81" s="18">
        <v>-2.2699999999999999E-3</v>
      </c>
      <c r="M81">
        <v>9.6100000000000005E-3</v>
      </c>
      <c r="N81">
        <v>-1.205E-2</v>
      </c>
      <c r="AW81" s="18">
        <v>0.13355</v>
      </c>
      <c r="AX81" s="18">
        <v>-4.2290000000000001E-2</v>
      </c>
      <c r="AZ81">
        <f t="shared" si="5"/>
        <v>0.80378672532121731</v>
      </c>
      <c r="BA81" s="3">
        <f t="shared" si="6"/>
        <v>2.6020451047209386E-2</v>
      </c>
    </row>
    <row r="82" spans="11:53" x14ac:dyDescent="0.25">
      <c r="K82" s="18">
        <v>0.82004999999999995</v>
      </c>
      <c r="L82" s="18">
        <v>-1.9400000000000001E-3</v>
      </c>
      <c r="M82">
        <v>1.1854999999999999E-2</v>
      </c>
      <c r="N82">
        <v>-1.3063E-2</v>
      </c>
      <c r="AW82" s="18">
        <v>0.14554</v>
      </c>
      <c r="AX82" s="18">
        <v>-4.3380000000000002E-2</v>
      </c>
      <c r="AZ82">
        <f t="shared" si="5"/>
        <v>0.81933930459988191</v>
      </c>
      <c r="BA82" s="3">
        <f t="shared" si="6"/>
        <v>2.4077495108221485E-2</v>
      </c>
    </row>
    <row r="83" spans="11:53" x14ac:dyDescent="0.25">
      <c r="K83" s="18">
        <v>0.89553000000000005</v>
      </c>
      <c r="L83" s="18">
        <v>2.5500000000000002E-3</v>
      </c>
      <c r="M83">
        <v>1.4333E-2</v>
      </c>
      <c r="N83">
        <v>-1.4043999999999999E-2</v>
      </c>
      <c r="AW83" s="18">
        <v>0.15762000000000001</v>
      </c>
      <c r="AX83" s="18">
        <v>-4.4339999999999997E-2</v>
      </c>
      <c r="AZ83">
        <f t="shared" si="5"/>
        <v>0.89467377591486463</v>
      </c>
      <c r="BA83" s="3">
        <f t="shared" si="6"/>
        <v>1.7588432641881521E-2</v>
      </c>
    </row>
    <row r="84" spans="11:53" x14ac:dyDescent="0.25">
      <c r="K84" s="18">
        <v>0.95184000000000002</v>
      </c>
      <c r="L84" s="18">
        <v>9.0799999999999995E-3</v>
      </c>
      <c r="M84">
        <v>1.704E-2</v>
      </c>
      <c r="N84">
        <v>-1.502E-2</v>
      </c>
      <c r="AW84" s="18">
        <v>0.20652000000000001</v>
      </c>
      <c r="AX84" s="18">
        <v>-4.6960000000000002E-2</v>
      </c>
      <c r="AZ84">
        <f t="shared" si="5"/>
        <v>0.9513358153724798</v>
      </c>
      <c r="BA84" s="3">
        <f t="shared" si="6"/>
        <v>1.5894241240749334E-2</v>
      </c>
    </row>
    <row r="85" spans="11:53" x14ac:dyDescent="0.25">
      <c r="K85" s="18">
        <v>0.98662000000000005</v>
      </c>
      <c r="L85" s="18">
        <v>1.4109999999999999E-2</v>
      </c>
      <c r="M85">
        <v>1.9975E-2</v>
      </c>
      <c r="N85">
        <v>-1.6012999999999999E-2</v>
      </c>
      <c r="AW85" s="18">
        <v>0.21884999999999999</v>
      </c>
      <c r="AX85" s="18">
        <v>-4.7359999999999999E-2</v>
      </c>
      <c r="AZ85">
        <f t="shared" si="5"/>
        <v>0.98647760923709771</v>
      </c>
      <c r="BA85" s="3">
        <f t="shared" si="6"/>
        <v>1.583404176649025E-2</v>
      </c>
    </row>
    <row r="86" spans="11:53" x14ac:dyDescent="0.25">
      <c r="K86" s="18">
        <v>0.99839</v>
      </c>
      <c r="L86" s="18">
        <v>1.5949999999999999E-2</v>
      </c>
      <c r="M86">
        <v>2.3139E-2</v>
      </c>
      <c r="N86">
        <v>-1.7011999999999999E-2</v>
      </c>
      <c r="AW86" s="18">
        <v>0.23122000000000001</v>
      </c>
      <c r="AX86" s="18">
        <v>-4.7669999999999997E-2</v>
      </c>
      <c r="AZ86">
        <f t="shared" si="5"/>
        <v>0.99839</v>
      </c>
      <c r="BA86" s="3">
        <f t="shared" si="6"/>
        <v>1.5949999999999999E-2</v>
      </c>
    </row>
    <row r="87" spans="11:53" x14ac:dyDescent="0.25">
      <c r="M87">
        <v>2.6530000000000001E-2</v>
      </c>
      <c r="N87">
        <v>-1.7999999999999999E-2</v>
      </c>
      <c r="AW87" s="18">
        <v>0.24362</v>
      </c>
      <c r="AX87" s="18">
        <v>-4.7910000000000001E-2</v>
      </c>
    </row>
    <row r="88" spans="11:53" x14ac:dyDescent="0.25">
      <c r="M88">
        <v>3.0148999999999999E-2</v>
      </c>
      <c r="N88">
        <v>-1.8956000000000001E-2</v>
      </c>
      <c r="AW88" s="18">
        <v>0.25603999999999999</v>
      </c>
      <c r="AX88" s="18">
        <v>-4.8070000000000002E-2</v>
      </c>
    </row>
    <row r="89" spans="11:53" x14ac:dyDescent="0.25">
      <c r="M89">
        <v>3.3994999999999997E-2</v>
      </c>
      <c r="N89">
        <v>-1.9843E-2</v>
      </c>
      <c r="AW89" s="18">
        <v>0.26848</v>
      </c>
      <c r="AX89" s="18">
        <v>-4.8160000000000001E-2</v>
      </c>
    </row>
    <row r="90" spans="11:53" x14ac:dyDescent="0.25">
      <c r="M90">
        <v>3.8059999999999997E-2</v>
      </c>
      <c r="N90">
        <v>-2.0619999999999999E-2</v>
      </c>
      <c r="AW90" s="18">
        <v>0.29342000000000001</v>
      </c>
      <c r="AX90" s="18">
        <v>-4.8140000000000002E-2</v>
      </c>
    </row>
    <row r="91" spans="11:53" x14ac:dyDescent="0.25">
      <c r="M91">
        <v>4.2342999999999999E-2</v>
      </c>
      <c r="N91">
        <v>-2.1264999999999999E-2</v>
      </c>
      <c r="AW91" s="18">
        <v>0.33093</v>
      </c>
      <c r="AX91" s="18">
        <v>-4.7699999999999999E-2</v>
      </c>
    </row>
    <row r="92" spans="11:53" x14ac:dyDescent="0.25">
      <c r="M92">
        <v>5.1560000000000002E-2</v>
      </c>
      <c r="N92">
        <v>-2.2370000000000001E-2</v>
      </c>
      <c r="AW92" s="18">
        <v>0.34345999999999999</v>
      </c>
      <c r="AX92" s="18">
        <v>-4.7449999999999999E-2</v>
      </c>
    </row>
    <row r="93" spans="11:53" x14ac:dyDescent="0.25">
      <c r="M93">
        <v>6.1636999999999997E-2</v>
      </c>
      <c r="N93">
        <v>-2.3522999999999999E-2</v>
      </c>
      <c r="AW93" s="18">
        <v>0.35598999999999997</v>
      </c>
      <c r="AX93" s="18">
        <v>-4.7160000000000001E-2</v>
      </c>
    </row>
    <row r="94" spans="11:53" x14ac:dyDescent="0.25">
      <c r="M94">
        <v>6.6989999999999994E-2</v>
      </c>
      <c r="N94">
        <v>-2.4060000000000002E-2</v>
      </c>
      <c r="AW94" s="18">
        <v>0.36853000000000002</v>
      </c>
      <c r="AX94" s="18">
        <v>-4.6820000000000001E-2</v>
      </c>
    </row>
    <row r="95" spans="11:53" x14ac:dyDescent="0.25">
      <c r="M95">
        <v>7.2548000000000001E-2</v>
      </c>
      <c r="N95">
        <v>-2.4521000000000001E-2</v>
      </c>
      <c r="AW95" s="18">
        <v>0.38107999999999997</v>
      </c>
      <c r="AX95" s="18">
        <v>-4.6440000000000002E-2</v>
      </c>
    </row>
    <row r="96" spans="11:53" x14ac:dyDescent="0.25">
      <c r="M96">
        <v>8.4269999999999998E-2</v>
      </c>
      <c r="N96">
        <v>-2.5239999999999999E-2</v>
      </c>
      <c r="AW96" s="18">
        <v>0.40620000000000001</v>
      </c>
      <c r="AX96" s="18">
        <v>-4.5560000000000003E-2</v>
      </c>
    </row>
    <row r="97" spans="13:50" x14ac:dyDescent="0.25">
      <c r="M97">
        <v>0.10332</v>
      </c>
      <c r="N97">
        <v>-2.598E-2</v>
      </c>
      <c r="AW97" s="18">
        <v>0.43131999999999998</v>
      </c>
      <c r="AX97" s="18">
        <v>-4.453E-2</v>
      </c>
    </row>
    <row r="98" spans="13:50" x14ac:dyDescent="0.25">
      <c r="M98">
        <v>0.12408</v>
      </c>
      <c r="N98">
        <v>-2.6419999999999999E-2</v>
      </c>
      <c r="AW98" s="18">
        <v>0.46904000000000001</v>
      </c>
      <c r="AX98" s="18">
        <v>-4.274E-2</v>
      </c>
    </row>
    <row r="99" spans="13:50" x14ac:dyDescent="0.25">
      <c r="M99">
        <v>0.14645</v>
      </c>
      <c r="N99">
        <v>-2.6530000000000001E-2</v>
      </c>
      <c r="AW99" s="18">
        <v>0.48161999999999999</v>
      </c>
      <c r="AX99" s="18">
        <v>-4.2079999999999999E-2</v>
      </c>
    </row>
    <row r="100" spans="13:50" x14ac:dyDescent="0.25">
      <c r="M100">
        <v>0.17033000000000001</v>
      </c>
      <c r="N100">
        <v>-2.631E-2</v>
      </c>
      <c r="AW100" s="18">
        <v>0.49419999999999997</v>
      </c>
      <c r="AX100" s="18">
        <v>-4.1390000000000003E-2</v>
      </c>
    </row>
    <row r="101" spans="13:50" x14ac:dyDescent="0.25">
      <c r="M101">
        <v>0.19561999999999999</v>
      </c>
      <c r="N101">
        <v>-2.5839999999999998E-2</v>
      </c>
      <c r="AW101" s="18">
        <v>0.50678000000000001</v>
      </c>
      <c r="AX101" s="18">
        <v>-4.0669999999999998E-2</v>
      </c>
    </row>
    <row r="102" spans="13:50" x14ac:dyDescent="0.25">
      <c r="M102">
        <v>0.22220999999999999</v>
      </c>
      <c r="N102">
        <v>-2.512E-2</v>
      </c>
      <c r="AW102" s="18">
        <v>0.54454999999999998</v>
      </c>
      <c r="AX102" s="18">
        <v>-3.8359999999999998E-2</v>
      </c>
    </row>
    <row r="103" spans="13:50" x14ac:dyDescent="0.25">
      <c r="M103">
        <v>0.25</v>
      </c>
      <c r="N103">
        <v>-2.419E-2</v>
      </c>
      <c r="AW103" s="18">
        <v>0.55715000000000003</v>
      </c>
      <c r="AX103" s="18">
        <v>-3.7539999999999997E-2</v>
      </c>
    </row>
    <row r="104" spans="13:50" x14ac:dyDescent="0.25">
      <c r="M104">
        <v>0.27886</v>
      </c>
      <c r="N104">
        <v>-2.308E-2</v>
      </c>
      <c r="AW104" s="18">
        <v>0.56974999999999998</v>
      </c>
      <c r="AX104" s="18">
        <v>-3.6700000000000003E-2</v>
      </c>
    </row>
    <row r="105" spans="13:50" x14ac:dyDescent="0.25">
      <c r="M105">
        <v>0.30865999999999999</v>
      </c>
      <c r="N105">
        <v>-2.1839999999999998E-2</v>
      </c>
      <c r="AW105" s="18">
        <v>0.59494999999999998</v>
      </c>
      <c r="AX105" s="18">
        <v>-3.4959999999999998E-2</v>
      </c>
    </row>
    <row r="106" spans="13:50" x14ac:dyDescent="0.25">
      <c r="M106">
        <v>0.40244999999999997</v>
      </c>
      <c r="N106">
        <v>-1.754E-2</v>
      </c>
      <c r="AW106" s="18">
        <v>0.60755999999999999</v>
      </c>
      <c r="AX106" s="18">
        <v>-3.406E-2</v>
      </c>
    </row>
    <row r="107" spans="13:50" x14ac:dyDescent="0.25">
      <c r="M107">
        <v>0.46729999999999999</v>
      </c>
      <c r="N107">
        <v>-1.451E-2</v>
      </c>
      <c r="AW107" s="18">
        <v>0.62017</v>
      </c>
      <c r="AX107" s="18">
        <v>-3.3149999999999999E-2</v>
      </c>
    </row>
    <row r="108" spans="13:50" x14ac:dyDescent="0.25">
      <c r="M108">
        <v>0.5</v>
      </c>
      <c r="N108">
        <v>-1.3010000000000001E-2</v>
      </c>
      <c r="AW108" s="18">
        <v>0.65800999999999998</v>
      </c>
      <c r="AX108" s="18">
        <v>-3.031E-2</v>
      </c>
    </row>
    <row r="109" spans="13:50" x14ac:dyDescent="0.25">
      <c r="M109">
        <v>0.53269999999999995</v>
      </c>
      <c r="N109">
        <v>-1.1560000000000001E-2</v>
      </c>
      <c r="AW109" s="18">
        <v>0.67062999999999995</v>
      </c>
      <c r="AX109" s="18">
        <v>-2.9329999999999998E-2</v>
      </c>
    </row>
    <row r="110" spans="13:50" x14ac:dyDescent="0.25">
      <c r="M110">
        <v>0.59755000000000003</v>
      </c>
      <c r="N110">
        <v>-8.8500000000000002E-3</v>
      </c>
      <c r="AW110" s="18">
        <v>0.68325000000000002</v>
      </c>
      <c r="AX110" s="18">
        <v>-2.8340000000000001E-2</v>
      </c>
    </row>
    <row r="111" spans="13:50" x14ac:dyDescent="0.25">
      <c r="M111">
        <v>0.62941000000000003</v>
      </c>
      <c r="N111">
        <v>-7.6099999999999996E-3</v>
      </c>
      <c r="AW111" s="18">
        <v>0.69586999999999999</v>
      </c>
      <c r="AX111" s="18">
        <v>-2.734E-2</v>
      </c>
    </row>
    <row r="112" spans="13:50" x14ac:dyDescent="0.25">
      <c r="M112">
        <v>0.66071999999999997</v>
      </c>
      <c r="N112">
        <v>-6.4599999999999996E-3</v>
      </c>
      <c r="AW112" s="18">
        <v>0.72111999999999998</v>
      </c>
      <c r="AX112" s="18">
        <v>-2.5309999999999999E-2</v>
      </c>
    </row>
    <row r="113" spans="13:50" x14ac:dyDescent="0.25">
      <c r="M113">
        <v>0.69133999999999995</v>
      </c>
      <c r="N113">
        <v>-5.4200000000000003E-3</v>
      </c>
      <c r="AW113" s="18">
        <v>0.73373999999999995</v>
      </c>
      <c r="AX113" s="18">
        <v>-2.4279999999999999E-2</v>
      </c>
    </row>
    <row r="114" spans="13:50" x14ac:dyDescent="0.25">
      <c r="M114">
        <v>0.72114</v>
      </c>
      <c r="N114">
        <v>-4.4799999999999996E-3</v>
      </c>
      <c r="AW114" s="18">
        <v>0.77159999999999995</v>
      </c>
      <c r="AX114" s="18">
        <v>-2.1129999999999999E-2</v>
      </c>
    </row>
    <row r="115" spans="13:50" x14ac:dyDescent="0.25">
      <c r="M115">
        <v>0.75</v>
      </c>
      <c r="N115">
        <v>-3.64E-3</v>
      </c>
      <c r="AW115" s="18">
        <v>0.78422000000000003</v>
      </c>
      <c r="AX115" s="18">
        <v>-2.0060000000000001E-2</v>
      </c>
    </row>
    <row r="116" spans="13:50" x14ac:dyDescent="0.25">
      <c r="M116">
        <v>0.77778999999999998</v>
      </c>
      <c r="N116">
        <v>-2.9099999999999998E-3</v>
      </c>
      <c r="AW116" s="18">
        <v>0.79683000000000004</v>
      </c>
      <c r="AX116" s="18">
        <v>-1.898E-2</v>
      </c>
    </row>
    <row r="117" spans="13:50" x14ac:dyDescent="0.25">
      <c r="M117">
        <v>0.80437999999999998</v>
      </c>
      <c r="N117">
        <v>-2.2699999999999999E-3</v>
      </c>
      <c r="AW117" s="18">
        <v>0.80944000000000005</v>
      </c>
      <c r="AX117" s="18">
        <v>-1.789E-2</v>
      </c>
    </row>
    <row r="118" spans="13:50" x14ac:dyDescent="0.25">
      <c r="M118">
        <v>0.81008000000000002</v>
      </c>
      <c r="N118">
        <v>-2.3319999999999999E-3</v>
      </c>
      <c r="AW118" s="18">
        <v>0.82206000000000001</v>
      </c>
      <c r="AX118" s="18">
        <v>-1.6789999999999999E-2</v>
      </c>
    </row>
    <row r="119" spans="13:50" x14ac:dyDescent="0.25">
      <c r="M119">
        <v>0.82004999999999995</v>
      </c>
      <c r="N119">
        <v>-1.9400000000000001E-3</v>
      </c>
      <c r="AW119" s="18">
        <v>0.84728000000000003</v>
      </c>
      <c r="AX119" s="18">
        <v>-1.455E-2</v>
      </c>
    </row>
    <row r="120" spans="13:50" x14ac:dyDescent="0.25">
      <c r="M120">
        <v>0.84077800000000003</v>
      </c>
      <c r="N120">
        <v>-9.2800000000000001E-4</v>
      </c>
      <c r="AW120" s="18">
        <v>0.88514999999999999</v>
      </c>
      <c r="AX120" s="18">
        <v>-1.1140000000000001E-2</v>
      </c>
    </row>
    <row r="121" spans="13:50" x14ac:dyDescent="0.25">
      <c r="M121">
        <v>0.86804099999999995</v>
      </c>
      <c r="N121">
        <v>6.2200000000000005E-4</v>
      </c>
      <c r="AW121" s="18">
        <v>0.89778000000000002</v>
      </c>
      <c r="AX121" s="18">
        <v>-9.9900000000000006E-3</v>
      </c>
    </row>
    <row r="122" spans="13:50" x14ac:dyDescent="0.25">
      <c r="M122">
        <v>0.89553000000000005</v>
      </c>
      <c r="N122">
        <v>2.5500000000000002E-3</v>
      </c>
      <c r="AW122" s="18">
        <v>0.92306999999999995</v>
      </c>
      <c r="AX122" s="18">
        <v>-7.6899999999999998E-3</v>
      </c>
    </row>
    <row r="123" spans="13:50" x14ac:dyDescent="0.25">
      <c r="M123">
        <v>0.91827400000000003</v>
      </c>
      <c r="N123">
        <v>4.6979999999999999E-3</v>
      </c>
      <c r="AW123" s="18">
        <v>0.93571000000000004</v>
      </c>
      <c r="AX123" s="18">
        <v>-6.5399999999999998E-3</v>
      </c>
    </row>
    <row r="124" spans="13:50" x14ac:dyDescent="0.25">
      <c r="M124">
        <v>0.95184000000000002</v>
      </c>
      <c r="N124">
        <v>9.0799999999999995E-3</v>
      </c>
      <c r="AW124" s="18">
        <v>0.94833000000000001</v>
      </c>
      <c r="AX124" s="18">
        <v>-5.4000000000000003E-3</v>
      </c>
    </row>
    <row r="125" spans="13:50" x14ac:dyDescent="0.25">
      <c r="M125">
        <v>0.98662000000000005</v>
      </c>
      <c r="N125">
        <v>1.4109999999999999E-2</v>
      </c>
      <c r="AW125" s="18">
        <v>0.96091000000000004</v>
      </c>
      <c r="AX125" s="18">
        <v>-4.28E-3</v>
      </c>
    </row>
    <row r="126" spans="13:50" x14ac:dyDescent="0.25">
      <c r="M126">
        <v>0.99839</v>
      </c>
      <c r="N126">
        <v>1.5949999999999999E-2</v>
      </c>
      <c r="AW126" s="18">
        <v>1</v>
      </c>
      <c r="AX126" s="18">
        <v>6.9999999999999999E-4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10"/>
  <sheetViews>
    <sheetView zoomScale="75" zoomScaleNormal="75" workbookViewId="0">
      <selection activeCell="F8" sqref="F8"/>
    </sheetView>
  </sheetViews>
  <sheetFormatPr defaultRowHeight="15" x14ac:dyDescent="0.25"/>
  <cols>
    <col min="1" max="1025" width="8.5703125"/>
  </cols>
  <sheetData>
    <row r="3" spans="1:10" x14ac:dyDescent="0.25">
      <c r="A3" t="s">
        <v>40</v>
      </c>
      <c r="C3">
        <v>5.4249999999999998</v>
      </c>
      <c r="D3" t="s">
        <v>41</v>
      </c>
    </row>
    <row r="4" spans="1:10" x14ac:dyDescent="0.25">
      <c r="A4" t="s">
        <v>42</v>
      </c>
      <c r="C4">
        <v>0.2717</v>
      </c>
      <c r="D4" t="s">
        <v>41</v>
      </c>
    </row>
    <row r="5" spans="1:10" x14ac:dyDescent="0.25">
      <c r="A5" t="s">
        <v>43</v>
      </c>
      <c r="C5">
        <v>5.8179999999999996</v>
      </c>
      <c r="D5" t="s">
        <v>41</v>
      </c>
    </row>
    <row r="6" spans="1:10" x14ac:dyDescent="0.25">
      <c r="A6" t="s">
        <v>44</v>
      </c>
      <c r="C6">
        <v>0.50539999999999996</v>
      </c>
      <c r="D6" t="s">
        <v>41</v>
      </c>
      <c r="J6" t="s">
        <v>45</v>
      </c>
    </row>
    <row r="8" spans="1:10" x14ac:dyDescent="0.25">
      <c r="A8" t="s">
        <v>46</v>
      </c>
      <c r="C8">
        <v>0.128</v>
      </c>
      <c r="D8" t="s">
        <v>47</v>
      </c>
      <c r="E8" t="s">
        <v>48</v>
      </c>
      <c r="F8">
        <v>12.856999999999999</v>
      </c>
      <c r="G8" t="s">
        <v>49</v>
      </c>
    </row>
    <row r="10" spans="1:10" x14ac:dyDescent="0.25">
      <c r="A10" t="s">
        <v>50</v>
      </c>
      <c r="C10">
        <v>14.5</v>
      </c>
      <c r="D10" t="s">
        <v>51</v>
      </c>
      <c r="E10">
        <f>CONVERT(C10,"lbm","kg")</f>
        <v>6.577089365</v>
      </c>
      <c r="F10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75" zoomScaleNormal="75" workbookViewId="0">
      <selection activeCell="A2" sqref="A2"/>
    </sheetView>
  </sheetViews>
  <sheetFormatPr defaultRowHeight="15" x14ac:dyDescent="0.25"/>
  <cols>
    <col min="1" max="1025" width="8.5703125"/>
  </cols>
  <sheetData>
    <row r="1" spans="1:1" x14ac:dyDescent="0.25">
      <c r="A1" s="5" t="s">
        <v>52</v>
      </c>
    </row>
  </sheetData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5" sqref="A5:E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H12"/>
  <sheetViews>
    <sheetView zoomScale="75" zoomScaleNormal="75" workbookViewId="0">
      <selection activeCell="G12" sqref="G12"/>
    </sheetView>
  </sheetViews>
  <sheetFormatPr defaultRowHeight="15" x14ac:dyDescent="0.25"/>
  <sheetData>
    <row r="3" spans="1:8" x14ac:dyDescent="0.25">
      <c r="A3" t="s">
        <v>53</v>
      </c>
    </row>
    <row r="4" spans="1:8" x14ac:dyDescent="0.25">
      <c r="A4" t="s">
        <v>54</v>
      </c>
    </row>
    <row r="6" spans="1:8" x14ac:dyDescent="0.25">
      <c r="A6" t="s">
        <v>55</v>
      </c>
    </row>
    <row r="8" spans="1:8" x14ac:dyDescent="0.25">
      <c r="A8" t="s">
        <v>56</v>
      </c>
    </row>
    <row r="9" spans="1:8" x14ac:dyDescent="0.25">
      <c r="A9" t="s">
        <v>37</v>
      </c>
      <c r="B9" t="s">
        <v>57</v>
      </c>
    </row>
    <row r="10" spans="1:8" x14ac:dyDescent="0.25">
      <c r="B10">
        <f>SQRT(0.5)</f>
        <v>0.70710678118654757</v>
      </c>
    </row>
    <row r="12" spans="1:8" x14ac:dyDescent="0.25">
      <c r="A12" t="s">
        <v>58</v>
      </c>
      <c r="B12">
        <v>1.5</v>
      </c>
      <c r="C12" t="s">
        <v>59</v>
      </c>
      <c r="G12">
        <f>(B12/2)*B10</f>
        <v>0.53033008588991071</v>
      </c>
      <c r="H12" t="s">
        <v>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K120"/>
  <sheetViews>
    <sheetView topLeftCell="A58" workbookViewId="0">
      <selection activeCell="A62" sqref="A62"/>
    </sheetView>
  </sheetViews>
  <sheetFormatPr defaultRowHeight="15" x14ac:dyDescent="0.25"/>
  <cols>
    <col min="1" max="1" width="16"/>
  </cols>
  <sheetData>
    <row r="3" spans="1:7" x14ac:dyDescent="0.25">
      <c r="A3" t="s">
        <v>61</v>
      </c>
      <c r="B3" t="s">
        <v>62</v>
      </c>
    </row>
    <row r="5" spans="1:7" x14ac:dyDescent="0.25">
      <c r="A5" t="s">
        <v>63</v>
      </c>
      <c r="B5">
        <v>14</v>
      </c>
      <c r="C5" t="s">
        <v>64</v>
      </c>
      <c r="E5" t="s">
        <v>65</v>
      </c>
      <c r="F5">
        <v>5.8999999999999997E-2</v>
      </c>
      <c r="G5" t="s">
        <v>15</v>
      </c>
    </row>
    <row r="6" spans="1:7" x14ac:dyDescent="0.25">
      <c r="A6" t="s">
        <v>66</v>
      </c>
      <c r="B6">
        <v>21</v>
      </c>
      <c r="C6" t="s">
        <v>64</v>
      </c>
    </row>
    <row r="8" spans="1:7" x14ac:dyDescent="0.25">
      <c r="A8" t="s">
        <v>67</v>
      </c>
      <c r="B8">
        <f>B6-B5</f>
        <v>7</v>
      </c>
      <c r="C8" t="s">
        <v>64</v>
      </c>
    </row>
    <row r="10" spans="1:7" x14ac:dyDescent="0.25">
      <c r="A10" t="s">
        <v>68</v>
      </c>
      <c r="B10" s="4">
        <v>33</v>
      </c>
      <c r="C10" t="s">
        <v>21</v>
      </c>
    </row>
    <row r="11" spans="1:7" x14ac:dyDescent="0.25">
      <c r="A11" t="s">
        <v>69</v>
      </c>
      <c r="B11" s="4">
        <v>5</v>
      </c>
      <c r="C11" t="s">
        <v>21</v>
      </c>
    </row>
    <row r="13" spans="1:7" x14ac:dyDescent="0.25">
      <c r="A13" t="s">
        <v>70</v>
      </c>
      <c r="B13">
        <f>B10/B8</f>
        <v>4.7142857142857144</v>
      </c>
      <c r="C13" t="s">
        <v>71</v>
      </c>
      <c r="D13">
        <f>B13*3.6</f>
        <v>16.971428571428572</v>
      </c>
      <c r="E13" t="s">
        <v>110</v>
      </c>
    </row>
    <row r="14" spans="1:7" x14ac:dyDescent="0.25">
      <c r="A14" t="s">
        <v>72</v>
      </c>
      <c r="B14">
        <f>B11/B8</f>
        <v>0.7142857142857143</v>
      </c>
      <c r="C14" t="s">
        <v>71</v>
      </c>
      <c r="D14">
        <f>CONVERT(B14,"m","ft")</f>
        <v>2.3434570678665168</v>
      </c>
      <c r="E14" t="s">
        <v>109</v>
      </c>
    </row>
    <row r="15" spans="1:7" x14ac:dyDescent="0.25">
      <c r="A15" t="s">
        <v>73</v>
      </c>
      <c r="B15">
        <f>SQRT(B13^2+B14^2)</f>
        <v>4.7680912195081824</v>
      </c>
      <c r="C15" t="s">
        <v>71</v>
      </c>
    </row>
    <row r="17" spans="1:3" x14ac:dyDescent="0.25">
      <c r="A17" t="s">
        <v>74</v>
      </c>
      <c r="B17">
        <f>ATAN(B14/B13)*180/PI()</f>
        <v>8.6156481841641135</v>
      </c>
      <c r="C17" t="s">
        <v>75</v>
      </c>
    </row>
    <row r="18" spans="1:3" x14ac:dyDescent="0.25">
      <c r="A18" t="s">
        <v>74</v>
      </c>
      <c r="B18">
        <f>ATAN(B14/B13)</f>
        <v>0.15037142800713454</v>
      </c>
      <c r="C18" t="s">
        <v>76</v>
      </c>
    </row>
    <row r="19" spans="1:3" x14ac:dyDescent="0.25">
      <c r="A19" t="s">
        <v>112</v>
      </c>
      <c r="B19">
        <f>B10/B11</f>
        <v>6.6</v>
      </c>
    </row>
    <row r="20" spans="1:3" x14ac:dyDescent="0.25">
      <c r="A20" t="s">
        <v>77</v>
      </c>
      <c r="B20">
        <f>F5*9.81</f>
        <v>0.57879000000000003</v>
      </c>
      <c r="C20" t="s">
        <v>78</v>
      </c>
    </row>
    <row r="21" spans="1:3" x14ac:dyDescent="0.25">
      <c r="A21" t="s">
        <v>79</v>
      </c>
      <c r="B21">
        <f>B20*COS(B18)</f>
        <v>0.57225864669025273</v>
      </c>
      <c r="C21" t="s">
        <v>78</v>
      </c>
    </row>
    <row r="22" spans="1:3" x14ac:dyDescent="0.25">
      <c r="A22" t="s">
        <v>111</v>
      </c>
      <c r="B22">
        <f>B21/B19</f>
        <v>8.67058555591292E-2</v>
      </c>
      <c r="C22" t="s">
        <v>78</v>
      </c>
    </row>
    <row r="23" spans="1:3" x14ac:dyDescent="0.25">
      <c r="A23" t="s">
        <v>80</v>
      </c>
      <c r="B23">
        <f>Planform!G16</f>
        <v>0.15007621951219519</v>
      </c>
      <c r="C23" t="s">
        <v>13</v>
      </c>
    </row>
    <row r="24" spans="1:3" x14ac:dyDescent="0.25">
      <c r="A24" t="s">
        <v>81</v>
      </c>
      <c r="B24">
        <f>0.5*1*B15^2</f>
        <v>11.367346938775514</v>
      </c>
      <c r="C24" t="s">
        <v>82</v>
      </c>
    </row>
    <row r="26" spans="1:3" x14ac:dyDescent="0.25">
      <c r="A26" t="s">
        <v>83</v>
      </c>
      <c r="B26">
        <f>B21/(B23*B24)</f>
        <v>0.33544503428293793</v>
      </c>
    </row>
    <row r="28" spans="1:3" x14ac:dyDescent="0.25">
      <c r="A28" t="s">
        <v>84</v>
      </c>
      <c r="B28" s="4">
        <v>0.64300000000000002</v>
      </c>
    </row>
    <row r="29" spans="1:3" x14ac:dyDescent="0.25">
      <c r="A29" t="s">
        <v>85</v>
      </c>
      <c r="B29" s="4">
        <v>5.1100000000000003</v>
      </c>
      <c r="C29" t="s">
        <v>86</v>
      </c>
    </row>
    <row r="31" spans="1:3" x14ac:dyDescent="0.25">
      <c r="A31" t="s">
        <v>87</v>
      </c>
      <c r="B31">
        <f>(B26-B28)/B29</f>
        <v>-6.0186881745021931E-2</v>
      </c>
      <c r="C31" t="s">
        <v>76</v>
      </c>
    </row>
    <row r="32" spans="1:3" x14ac:dyDescent="0.25">
      <c r="A32" t="s">
        <v>87</v>
      </c>
      <c r="B32">
        <f>B31*180/PI()</f>
        <v>-3.4484543060427364</v>
      </c>
      <c r="C32" t="s">
        <v>75</v>
      </c>
    </row>
    <row r="37" spans="1:3" x14ac:dyDescent="0.25">
      <c r="A37" t="s">
        <v>46</v>
      </c>
      <c r="B37">
        <v>20</v>
      </c>
      <c r="C37" t="s">
        <v>88</v>
      </c>
    </row>
    <row r="38" spans="1:3" x14ac:dyDescent="0.25">
      <c r="A38" t="s">
        <v>89</v>
      </c>
      <c r="B38">
        <v>10</v>
      </c>
      <c r="C38" t="s">
        <v>88</v>
      </c>
    </row>
    <row r="39" spans="1:3" x14ac:dyDescent="0.25">
      <c r="A39" t="s">
        <v>90</v>
      </c>
      <c r="B39" s="1">
        <f>Planform!D7</f>
        <v>160.0609756097561</v>
      </c>
      <c r="C39" t="s">
        <v>2</v>
      </c>
    </row>
    <row r="40" spans="1:3" x14ac:dyDescent="0.25">
      <c r="A40" t="s">
        <v>91</v>
      </c>
      <c r="B40">
        <f>Planform!D8/Planform!D7</f>
        <v>0.25015873015873014</v>
      </c>
      <c r="C40" t="s">
        <v>2</v>
      </c>
    </row>
    <row r="41" spans="1:3" x14ac:dyDescent="0.25">
      <c r="A41" t="s">
        <v>142</v>
      </c>
      <c r="B41">
        <f>2*(Planform!D6*2)/(B39*(1+B40))</f>
        <v>14.99238191975622</v>
      </c>
      <c r="C41" t="s">
        <v>143</v>
      </c>
    </row>
    <row r="43" spans="1:3" x14ac:dyDescent="0.25">
      <c r="A43" t="s">
        <v>92</v>
      </c>
      <c r="B43">
        <f>(2/3)*B39*(1+B40+B40^2)/(1+B40)</f>
        <v>112.04878186415181</v>
      </c>
      <c r="C43" t="s">
        <v>2</v>
      </c>
    </row>
    <row r="44" spans="1:3" x14ac:dyDescent="0.25">
      <c r="A44" t="s">
        <v>93</v>
      </c>
      <c r="B44" s="6">
        <f>(B37-B38)/B43</f>
        <v>8.9246842612925703E-2</v>
      </c>
    </row>
    <row r="46" spans="1:3" x14ac:dyDescent="0.25">
      <c r="A46" t="s">
        <v>94</v>
      </c>
      <c r="B46">
        <f>B20*(B37-B38)</f>
        <v>5.7879000000000005</v>
      </c>
      <c r="C46" t="s">
        <v>95</v>
      </c>
    </row>
    <row r="47" spans="1:3" x14ac:dyDescent="0.25">
      <c r="A47" t="s">
        <v>94</v>
      </c>
      <c r="B47">
        <f>B46/1000</f>
        <v>5.7879000000000003E-3</v>
      </c>
      <c r="C47" t="s">
        <v>137</v>
      </c>
    </row>
    <row r="48" spans="1:3" x14ac:dyDescent="0.25">
      <c r="A48" t="s">
        <v>96</v>
      </c>
      <c r="B48">
        <f>B46/(B43*B23*B24)</f>
        <v>3.0279094493830351E-2</v>
      </c>
      <c r="C48" t="s">
        <v>97</v>
      </c>
    </row>
    <row r="49" spans="1:6" x14ac:dyDescent="0.25">
      <c r="A49" t="s">
        <v>98</v>
      </c>
      <c r="B49">
        <f>-B44*B29</f>
        <v>-0.45605136575205035</v>
      </c>
      <c r="C49" t="s">
        <v>99</v>
      </c>
    </row>
    <row r="50" spans="1:6" x14ac:dyDescent="0.25">
      <c r="A50" t="s">
        <v>100</v>
      </c>
      <c r="B50">
        <f>B48-B49*B31</f>
        <v>2.8307848736559525E-3</v>
      </c>
      <c r="C50" t="s">
        <v>133</v>
      </c>
    </row>
    <row r="53" spans="1:6" x14ac:dyDescent="0.25">
      <c r="A53" t="s">
        <v>116</v>
      </c>
    </row>
    <row r="54" spans="1:6" x14ac:dyDescent="0.25">
      <c r="A54" t="s">
        <v>101</v>
      </c>
    </row>
    <row r="55" spans="1:6" x14ac:dyDescent="0.25">
      <c r="A55" t="s">
        <v>102</v>
      </c>
    </row>
    <row r="56" spans="1:6" x14ac:dyDescent="0.25">
      <c r="A56" t="s">
        <v>103</v>
      </c>
    </row>
    <row r="58" spans="1:6" x14ac:dyDescent="0.25">
      <c r="A58" t="s">
        <v>104</v>
      </c>
    </row>
    <row r="60" spans="1:6" x14ac:dyDescent="0.25">
      <c r="A60" t="s">
        <v>113</v>
      </c>
      <c r="B60">
        <f>Planform!G16</f>
        <v>0.15007621951219519</v>
      </c>
      <c r="C60" t="s">
        <v>13</v>
      </c>
    </row>
    <row r="61" spans="1:6" x14ac:dyDescent="0.25">
      <c r="A61" t="s">
        <v>117</v>
      </c>
      <c r="B61" s="7">
        <v>0.6</v>
      </c>
      <c r="C61" t="s">
        <v>144</v>
      </c>
      <c r="F61" t="s">
        <v>146</v>
      </c>
    </row>
    <row r="62" spans="1:6" x14ac:dyDescent="0.25">
      <c r="A62" t="s">
        <v>114</v>
      </c>
      <c r="B62" s="8">
        <f>B26^2/(PI()*B41*B61)</f>
        <v>3.9817223635882975E-3</v>
      </c>
      <c r="F62" t="s">
        <v>147</v>
      </c>
    </row>
    <row r="63" spans="1:6" x14ac:dyDescent="0.25">
      <c r="A63" t="s">
        <v>115</v>
      </c>
      <c r="B63">
        <f>B22/(B24*B23)</f>
        <v>5.0825005194384536E-2</v>
      </c>
      <c r="C63">
        <f>B26/B19</f>
        <v>5.0825005194384536E-2</v>
      </c>
    </row>
    <row r="65" spans="1:3" x14ac:dyDescent="0.25">
      <c r="A65" t="s">
        <v>118</v>
      </c>
      <c r="B65">
        <f>B63-B62</f>
        <v>4.6843282830796237E-2</v>
      </c>
    </row>
    <row r="68" spans="1:3" x14ac:dyDescent="0.25">
      <c r="A68" t="s">
        <v>119</v>
      </c>
      <c r="B68">
        <v>1.5</v>
      </c>
      <c r="C68" t="s">
        <v>15</v>
      </c>
    </row>
    <row r="69" spans="1:3" x14ac:dyDescent="0.25">
      <c r="A69" t="s">
        <v>120</v>
      </c>
      <c r="B69">
        <f>2*((B70/2)*(B80+B75)-0.5*B80*(B70/2)-0.5*B81*(B70/2))</f>
        <v>0.33767149390243895</v>
      </c>
      <c r="C69" t="s">
        <v>13</v>
      </c>
    </row>
    <row r="70" spans="1:3" x14ac:dyDescent="0.25">
      <c r="A70" t="s">
        <v>121</v>
      </c>
      <c r="B70">
        <v>2.25</v>
      </c>
      <c r="C70" t="s">
        <v>21</v>
      </c>
    </row>
    <row r="71" spans="1:3" x14ac:dyDescent="0.25">
      <c r="A71" t="s">
        <v>122</v>
      </c>
      <c r="B71">
        <f>Planform!D22</f>
        <v>24</v>
      </c>
      <c r="C71" t="s">
        <v>23</v>
      </c>
    </row>
    <row r="72" spans="1:3" x14ac:dyDescent="0.25">
      <c r="A72" t="s">
        <v>122</v>
      </c>
      <c r="B72">
        <f>B71*PI()/180</f>
        <v>0.41887902047863906</v>
      </c>
      <c r="C72" t="s">
        <v>76</v>
      </c>
    </row>
    <row r="73" spans="1:3" x14ac:dyDescent="0.25">
      <c r="A73" t="s">
        <v>123</v>
      </c>
      <c r="B73">
        <f>B75/B74</f>
        <v>0.25015873015873014</v>
      </c>
    </row>
    <row r="74" spans="1:3" x14ac:dyDescent="0.25">
      <c r="A74" t="s">
        <v>124</v>
      </c>
      <c r="B74">
        <f>(B70/Planform!D21)*Planform!D24/1000</f>
        <v>0.24009146341463414</v>
      </c>
      <c r="C74" t="s">
        <v>21</v>
      </c>
    </row>
    <row r="75" spans="1:3" x14ac:dyDescent="0.25">
      <c r="A75" t="s">
        <v>125</v>
      </c>
      <c r="B75">
        <f>(B70/Planform!D21)*Planform!D25/1000</f>
        <v>6.0060975609756088E-2</v>
      </c>
      <c r="C75" t="s">
        <v>21</v>
      </c>
    </row>
    <row r="76" spans="1:3" x14ac:dyDescent="0.25">
      <c r="A76" t="s">
        <v>142</v>
      </c>
      <c r="B76">
        <f>2*(B70)/(B74*(1+B73))</f>
        <v>14.992381919756221</v>
      </c>
    </row>
    <row r="78" spans="1:3" x14ac:dyDescent="0.25">
      <c r="A78" t="s">
        <v>92</v>
      </c>
      <c r="B78">
        <f>(2/3)*B74*(1+B73+B73^2)/(1+B73)</f>
        <v>0.16807317279622769</v>
      </c>
      <c r="C78" t="s">
        <v>21</v>
      </c>
    </row>
    <row r="80" spans="1:3" x14ac:dyDescent="0.25">
      <c r="A80" t="s">
        <v>9</v>
      </c>
      <c r="B80">
        <f>TAN(B72)*B70/2</f>
        <v>0.50088227097210314</v>
      </c>
      <c r="C80" t="s">
        <v>21</v>
      </c>
    </row>
    <row r="81" spans="1:9" x14ac:dyDescent="0.25">
      <c r="A81" t="s">
        <v>10</v>
      </c>
      <c r="B81">
        <f>B80+B75-B74</f>
        <v>0.32085178316722507</v>
      </c>
      <c r="C81" t="s">
        <v>21</v>
      </c>
    </row>
    <row r="83" spans="1:9" x14ac:dyDescent="0.25">
      <c r="A83" t="s">
        <v>135</v>
      </c>
    </row>
    <row r="84" spans="1:9" x14ac:dyDescent="0.25">
      <c r="A84" t="s">
        <v>89</v>
      </c>
      <c r="B84">
        <f>B78*(B38/B43)*1000</f>
        <v>14.999999999999998</v>
      </c>
      <c r="C84" t="s">
        <v>134</v>
      </c>
    </row>
    <row r="85" spans="1:9" x14ac:dyDescent="0.25">
      <c r="A85" t="s">
        <v>46</v>
      </c>
      <c r="B85">
        <f>B78*(B37/B43)*1000</f>
        <v>29.999999999999996</v>
      </c>
      <c r="C85" t="s">
        <v>134</v>
      </c>
    </row>
    <row r="86" spans="1:9" x14ac:dyDescent="0.25">
      <c r="B86" t="s">
        <v>130</v>
      </c>
      <c r="C86">
        <v>1</v>
      </c>
      <c r="D86" t="s">
        <v>131</v>
      </c>
    </row>
    <row r="87" spans="1:9" x14ac:dyDescent="0.25">
      <c r="A87" t="s">
        <v>136</v>
      </c>
      <c r="C87">
        <f>B68*9.81*(B85-B84)</f>
        <v>220.72499999999997</v>
      </c>
    </row>
    <row r="89" spans="1:9" x14ac:dyDescent="0.25">
      <c r="A89" t="s">
        <v>126</v>
      </c>
      <c r="B89" t="s">
        <v>128</v>
      </c>
      <c r="D89" t="s">
        <v>138</v>
      </c>
      <c r="E89" t="s">
        <v>139</v>
      </c>
      <c r="F89" t="s">
        <v>140</v>
      </c>
      <c r="G89" t="s">
        <v>141</v>
      </c>
      <c r="H89" t="s">
        <v>112</v>
      </c>
      <c r="I89" t="s">
        <v>145</v>
      </c>
    </row>
    <row r="90" spans="1:9" x14ac:dyDescent="0.25">
      <c r="A90" t="s">
        <v>127</v>
      </c>
      <c r="B90" t="s">
        <v>129</v>
      </c>
      <c r="C90" t="s">
        <v>132</v>
      </c>
    </row>
    <row r="92" spans="1:9" x14ac:dyDescent="0.25">
      <c r="A92">
        <v>2</v>
      </c>
      <c r="B92">
        <f>0.5*$C$86*A92^2</f>
        <v>2</v>
      </c>
      <c r="C92">
        <f>B92*$B$69</f>
        <v>0.67534298780487789</v>
      </c>
      <c r="D92">
        <f t="shared" ref="D92:D106" si="0">($C$87/($B$78*1000)/C92-$B$50)/$B$49</f>
        <v>-4.2577709961574266</v>
      </c>
      <c r="E92">
        <f t="shared" ref="E92:E106" si="1">D92*180/PI()</f>
        <v>-243.95230821303278</v>
      </c>
      <c r="F92">
        <f t="shared" ref="F92:F106" si="2">D92*$B$29+$B$28</f>
        <v>-21.114209790364452</v>
      </c>
      <c r="G92">
        <f t="shared" ref="G92:G106" si="3">$B$65+(F92^2/(PI()*$B$76*$B$61))</f>
        <v>15.822153368863233</v>
      </c>
      <c r="H92">
        <f>F92/G92</f>
        <v>-1.3344713136149706</v>
      </c>
    </row>
    <row r="93" spans="1:9" x14ac:dyDescent="0.25">
      <c r="A93">
        <f>A92+2</f>
        <v>4</v>
      </c>
      <c r="B93">
        <f t="shared" ref="B93:B115" si="4">0.5*$C$86*A93^2</f>
        <v>8</v>
      </c>
      <c r="C93">
        <f t="shared" ref="C93:C115" si="5">B93*$B$69</f>
        <v>2.7013719512195116</v>
      </c>
      <c r="D93">
        <f t="shared" si="0"/>
        <v>-1.0597873772661774</v>
      </c>
      <c r="E93">
        <f t="shared" si="1"/>
        <v>-60.721343898590696</v>
      </c>
      <c r="F93">
        <f t="shared" si="2"/>
        <v>-4.7725134978301673</v>
      </c>
      <c r="G93">
        <f t="shared" si="3"/>
        <v>0.85282013810523261</v>
      </c>
      <c r="H93">
        <f t="shared" ref="H93:H106" si="6">F93/G93</f>
        <v>-5.5961547864401737</v>
      </c>
    </row>
    <row r="94" spans="1:9" x14ac:dyDescent="0.25">
      <c r="A94">
        <f>A93+2</f>
        <v>6</v>
      </c>
      <c r="B94">
        <f t="shared" si="4"/>
        <v>18</v>
      </c>
      <c r="C94">
        <f t="shared" si="5"/>
        <v>6.0780868902439007</v>
      </c>
      <c r="D94">
        <f t="shared" si="0"/>
        <v>-0.46756818858261268</v>
      </c>
      <c r="E94">
        <f t="shared" si="1"/>
        <v>-26.78968384036067</v>
      </c>
      <c r="F94">
        <f t="shared" si="2"/>
        <v>-1.7462734436571508</v>
      </c>
      <c r="G94">
        <f t="shared" si="3"/>
        <v>0.1547510581523564</v>
      </c>
      <c r="H94">
        <f t="shared" si="6"/>
        <v>-11.284403896856716</v>
      </c>
    </row>
    <row r="95" spans="1:9" x14ac:dyDescent="0.25">
      <c r="A95">
        <f>A94+2</f>
        <v>8</v>
      </c>
      <c r="B95">
        <f t="shared" si="4"/>
        <v>32</v>
      </c>
      <c r="C95">
        <f t="shared" si="5"/>
        <v>10.805487804878046</v>
      </c>
      <c r="D95">
        <f t="shared" si="0"/>
        <v>-0.26029147254336504</v>
      </c>
      <c r="E95">
        <f t="shared" si="1"/>
        <v>-14.913602819980165</v>
      </c>
      <c r="F95">
        <f t="shared" si="2"/>
        <v>-0.68708942469659551</v>
      </c>
      <c r="G95">
        <f t="shared" si="3"/>
        <v>6.3548601639723423E-2</v>
      </c>
      <c r="H95">
        <f t="shared" si="6"/>
        <v>-10.812030587107438</v>
      </c>
    </row>
    <row r="96" spans="1:9" x14ac:dyDescent="0.25">
      <c r="A96">
        <f>A95+1</f>
        <v>9</v>
      </c>
      <c r="B96">
        <f t="shared" si="4"/>
        <v>40.5</v>
      </c>
      <c r="C96">
        <f t="shared" si="5"/>
        <v>13.675695503048777</v>
      </c>
      <c r="D96">
        <f t="shared" si="0"/>
        <v>-0.20435966027880617</v>
      </c>
      <c r="E96">
        <f t="shared" si="1"/>
        <v>-11.708946036702887</v>
      </c>
      <c r="F96">
        <f t="shared" si="2"/>
        <v>-0.40127786402469967</v>
      </c>
      <c r="G96">
        <f t="shared" si="3"/>
        <v>5.2541232990347318E-2</v>
      </c>
      <c r="H96">
        <f t="shared" si="6"/>
        <v>-7.6373895545698547</v>
      </c>
    </row>
    <row r="97" spans="1:11" x14ac:dyDescent="0.25">
      <c r="A97">
        <f>A96+1</f>
        <v>10</v>
      </c>
      <c r="B97">
        <f t="shared" si="4"/>
        <v>50</v>
      </c>
      <c r="C97">
        <f t="shared" si="5"/>
        <v>16.883574695121947</v>
      </c>
      <c r="D97">
        <f t="shared" si="0"/>
        <v>-0.16435196397662755</v>
      </c>
      <c r="E97">
        <f t="shared" si="1"/>
        <v>-9.4166738905468996</v>
      </c>
      <c r="F97">
        <f t="shared" si="2"/>
        <v>-0.19683853592056677</v>
      </c>
      <c r="G97">
        <f t="shared" si="3"/>
        <v>4.8214317674363218E-2</v>
      </c>
      <c r="H97">
        <f t="shared" si="6"/>
        <v>-4.082574335076214</v>
      </c>
      <c r="I97">
        <f t="shared" ref="I97:I106" si="7">-A97/H97</f>
        <v>2.4494348857491945</v>
      </c>
    </row>
    <row r="98" spans="1:11" x14ac:dyDescent="0.25">
      <c r="A98">
        <f t="shared" ref="A98:A106" si="8">A97+1</f>
        <v>11</v>
      </c>
      <c r="B98">
        <f t="shared" si="4"/>
        <v>60.5</v>
      </c>
      <c r="C98">
        <f t="shared" si="5"/>
        <v>20.429125381097556</v>
      </c>
      <c r="D98">
        <f t="shared" si="0"/>
        <v>-0.13475079328936973</v>
      </c>
      <c r="E98">
        <f t="shared" si="1"/>
        <v>-7.720651741520661</v>
      </c>
      <c r="F98">
        <f t="shared" si="2"/>
        <v>-4.5576553708679302E-2</v>
      </c>
      <c r="G98">
        <f t="shared" si="3"/>
        <v>4.6916786870032694E-2</v>
      </c>
      <c r="H98">
        <f t="shared" si="6"/>
        <v>-0.97143382463368477</v>
      </c>
      <c r="I98">
        <f t="shared" si="7"/>
        <v>11.323468177719629</v>
      </c>
    </row>
    <row r="99" spans="1:11" x14ac:dyDescent="0.25">
      <c r="A99">
        <f t="shared" si="8"/>
        <v>12</v>
      </c>
      <c r="B99">
        <f t="shared" si="4"/>
        <v>72</v>
      </c>
      <c r="C99">
        <f t="shared" si="5"/>
        <v>24.312347560975603</v>
      </c>
      <c r="D99">
        <f t="shared" si="0"/>
        <v>-0.11223667537247388</v>
      </c>
      <c r="E99">
        <f t="shared" si="1"/>
        <v>-6.4306878054226608</v>
      </c>
      <c r="F99">
        <f t="shared" si="2"/>
        <v>6.9470588846658465E-2</v>
      </c>
      <c r="G99">
        <f t="shared" si="3"/>
        <v>4.7014060153199415E-2</v>
      </c>
      <c r="H99">
        <f t="shared" si="6"/>
        <v>1.4776555911206668</v>
      </c>
      <c r="I99">
        <f t="shared" si="7"/>
        <v>-8.1209722157915678</v>
      </c>
    </row>
    <row r="100" spans="1:11" x14ac:dyDescent="0.25">
      <c r="A100">
        <f t="shared" si="8"/>
        <v>13</v>
      </c>
      <c r="B100">
        <f t="shared" si="4"/>
        <v>84.5</v>
      </c>
      <c r="C100">
        <f t="shared" si="5"/>
        <v>28.53324123475609</v>
      </c>
      <c r="D100">
        <f t="shared" si="0"/>
        <v>-9.4715397600770773E-2</v>
      </c>
      <c r="E100">
        <f t="shared" si="1"/>
        <v>-5.4267925374276889</v>
      </c>
      <c r="F100">
        <f t="shared" si="2"/>
        <v>0.15900431826006134</v>
      </c>
      <c r="G100">
        <f t="shared" si="3"/>
        <v>4.7737918229281688E-2</v>
      </c>
      <c r="H100">
        <f t="shared" si="6"/>
        <v>3.3307761242619622</v>
      </c>
      <c r="I100">
        <f t="shared" si="7"/>
        <v>-3.9029942316764257</v>
      </c>
    </row>
    <row r="101" spans="1:11" x14ac:dyDescent="0.25">
      <c r="A101">
        <f t="shared" si="8"/>
        <v>14</v>
      </c>
      <c r="B101">
        <f t="shared" si="4"/>
        <v>98</v>
      </c>
      <c r="C101">
        <f t="shared" si="5"/>
        <v>33.091806402439019</v>
      </c>
      <c r="D101">
        <f t="shared" si="0"/>
        <v>-8.0812800054570422E-2</v>
      </c>
      <c r="E101">
        <f t="shared" si="1"/>
        <v>-4.6302323737614737</v>
      </c>
      <c r="F101">
        <f t="shared" si="2"/>
        <v>0.23004659172114511</v>
      </c>
      <c r="G101">
        <f t="shared" si="3"/>
        <v>4.8715946765361687E-2</v>
      </c>
      <c r="H101">
        <f t="shared" si="6"/>
        <v>4.722203036084978</v>
      </c>
      <c r="I101">
        <f t="shared" si="7"/>
        <v>-2.964717927843894</v>
      </c>
    </row>
    <row r="102" spans="1:11" x14ac:dyDescent="0.25">
      <c r="A102">
        <f t="shared" si="8"/>
        <v>15</v>
      </c>
      <c r="B102">
        <f t="shared" si="4"/>
        <v>112.5</v>
      </c>
      <c r="C102">
        <f t="shared" si="5"/>
        <v>37.988043064024382</v>
      </c>
      <c r="D102">
        <f t="shared" si="0"/>
        <v>-6.9596893787257197E-2</v>
      </c>
      <c r="E102">
        <f t="shared" si="1"/>
        <v>-3.9876082812300973</v>
      </c>
      <c r="F102">
        <f t="shared" si="2"/>
        <v>0.28735987274711572</v>
      </c>
      <c r="G102">
        <f t="shared" si="3"/>
        <v>4.9765284671918042E-2</v>
      </c>
      <c r="H102">
        <f t="shared" si="6"/>
        <v>5.7743038071933199</v>
      </c>
      <c r="I102">
        <f t="shared" si="7"/>
        <v>-2.5977157594849443</v>
      </c>
    </row>
    <row r="103" spans="1:11" x14ac:dyDescent="0.25">
      <c r="A103">
        <f t="shared" si="8"/>
        <v>16</v>
      </c>
      <c r="B103">
        <f t="shared" si="4"/>
        <v>128</v>
      </c>
      <c r="C103">
        <f t="shared" si="5"/>
        <v>43.221951219512185</v>
      </c>
      <c r="D103">
        <f t="shared" si="0"/>
        <v>-6.0417496362661964E-2</v>
      </c>
      <c r="E103">
        <f t="shared" si="1"/>
        <v>-3.4616675503275331</v>
      </c>
      <c r="F103">
        <f t="shared" si="2"/>
        <v>0.33426659358679733</v>
      </c>
      <c r="G103">
        <f t="shared" si="3"/>
        <v>5.0797078224845617E-2</v>
      </c>
      <c r="H103">
        <f t="shared" si="6"/>
        <v>6.5804295299665974</v>
      </c>
      <c r="I103">
        <f t="shared" si="7"/>
        <v>-2.4314522216426222</v>
      </c>
    </row>
    <row r="104" spans="1:11" x14ac:dyDescent="0.25">
      <c r="A104">
        <f t="shared" si="8"/>
        <v>17</v>
      </c>
      <c r="B104">
        <f t="shared" si="4"/>
        <v>144.5</v>
      </c>
      <c r="C104">
        <f t="shared" si="5"/>
        <v>48.79353086890243</v>
      </c>
      <c r="D104">
        <f t="shared" si="0"/>
        <v>-5.2809836369624816E-2</v>
      </c>
      <c r="E104">
        <f t="shared" si="1"/>
        <v>-3.0257807407559794</v>
      </c>
      <c r="F104">
        <f t="shared" si="2"/>
        <v>0.37314173615121721</v>
      </c>
      <c r="G104">
        <f t="shared" si="3"/>
        <v>5.1770207199918872E-2</v>
      </c>
      <c r="H104">
        <f t="shared" si="6"/>
        <v>7.2076539062374456</v>
      </c>
      <c r="I104">
        <f t="shared" si="7"/>
        <v>-2.3586038149373874</v>
      </c>
    </row>
    <row r="105" spans="1:11" x14ac:dyDescent="0.25">
      <c r="A105">
        <f t="shared" si="8"/>
        <v>18</v>
      </c>
      <c r="B105">
        <f t="shared" si="4"/>
        <v>162</v>
      </c>
      <c r="C105">
        <f t="shared" si="5"/>
        <v>54.702782012195108</v>
      </c>
      <c r="D105">
        <f t="shared" si="0"/>
        <v>-4.6434543296522239E-2</v>
      </c>
      <c r="E105">
        <f t="shared" si="1"/>
        <v>-2.6605033545082128</v>
      </c>
      <c r="F105">
        <f t="shared" si="2"/>
        <v>0.40571948375477135</v>
      </c>
      <c r="G105">
        <f t="shared" si="3"/>
        <v>5.266806875192085E-2</v>
      </c>
      <c r="H105">
        <f t="shared" si="6"/>
        <v>7.7033294246236128</v>
      </c>
      <c r="I105">
        <f t="shared" si="7"/>
        <v>-2.3366519861481176</v>
      </c>
    </row>
    <row r="106" spans="1:11" x14ac:dyDescent="0.25">
      <c r="A106">
        <f t="shared" si="8"/>
        <v>19</v>
      </c>
      <c r="B106">
        <f t="shared" si="4"/>
        <v>180.5</v>
      </c>
      <c r="C106">
        <f t="shared" si="5"/>
        <v>60.949704649390227</v>
      </c>
      <c r="D106">
        <f t="shared" si="0"/>
        <v>-4.1039133021042548E-2</v>
      </c>
      <c r="E106">
        <f t="shared" si="1"/>
        <v>-2.3513691169817101</v>
      </c>
      <c r="F106">
        <f t="shared" si="2"/>
        <v>0.43329003026247259</v>
      </c>
      <c r="G106">
        <f t="shared" si="3"/>
        <v>5.3486609869918746E-2</v>
      </c>
      <c r="H106">
        <f t="shared" si="6"/>
        <v>8.100906587952549</v>
      </c>
      <c r="I106">
        <f t="shared" si="7"/>
        <v>-2.3454165029203384</v>
      </c>
    </row>
    <row r="107" spans="1:11" x14ac:dyDescent="0.25">
      <c r="A107">
        <f t="shared" ref="A107:A120" si="9">A106+1</f>
        <v>20</v>
      </c>
      <c r="B107">
        <f t="shared" si="4"/>
        <v>200</v>
      </c>
      <c r="C107">
        <f t="shared" si="5"/>
        <v>67.534298780487788</v>
      </c>
      <c r="D107">
        <f t="shared" ref="D107:D115" si="10">($C$87/($B$78*1000)/C107-$B$50)/$B$49</f>
        <v>-3.643261922097759E-2</v>
      </c>
      <c r="E107">
        <f t="shared" ref="E107:E115" si="11">D107*180/PI()</f>
        <v>-2.0874353179692169</v>
      </c>
      <c r="F107">
        <f t="shared" ref="F107:F115" si="12">D107*$B$29+$B$28</f>
        <v>0.45682931578080455</v>
      </c>
      <c r="G107">
        <f t="shared" ref="G107:G115" si="13">$B$65+(F107^2/(PI()*$B$76*$B$61))</f>
        <v>5.4228039190716587E-2</v>
      </c>
      <c r="H107">
        <f t="shared" ref="H107:H115" si="14">F107/G107</f>
        <v>8.4242270714263654</v>
      </c>
      <c r="I107">
        <f t="shared" ref="I107:I115" si="15">-A107/H107</f>
        <v>-2.3741050461278292</v>
      </c>
    </row>
    <row r="108" spans="1:11" x14ac:dyDescent="0.25">
      <c r="A108">
        <f t="shared" si="9"/>
        <v>21</v>
      </c>
      <c r="B108">
        <f t="shared" si="4"/>
        <v>220.5</v>
      </c>
      <c r="C108">
        <f t="shared" si="5"/>
        <v>74.456564405487782</v>
      </c>
      <c r="D108">
        <f t="shared" si="10"/>
        <v>-3.2468376488565161E-2</v>
      </c>
      <c r="E108">
        <f t="shared" si="11"/>
        <v>-1.8603009404365753</v>
      </c>
      <c r="F108">
        <f t="shared" si="12"/>
        <v>0.47708659614343207</v>
      </c>
      <c r="G108">
        <f t="shared" si="13"/>
        <v>5.4897487661181556E-2</v>
      </c>
      <c r="H108">
        <f t="shared" si="14"/>
        <v>8.6904996288342673</v>
      </c>
      <c r="I108">
        <f t="shared" si="15"/>
        <v>-2.416431839007732</v>
      </c>
    </row>
    <row r="109" spans="1:11" x14ac:dyDescent="0.25">
      <c r="A109">
        <f t="shared" si="9"/>
        <v>22</v>
      </c>
      <c r="B109">
        <f t="shared" si="4"/>
        <v>242</v>
      </c>
      <c r="C109">
        <f t="shared" si="5"/>
        <v>81.716501524390225</v>
      </c>
      <c r="D109">
        <f t="shared" si="10"/>
        <v>-2.9032326549163132E-2</v>
      </c>
      <c r="E109">
        <f t="shared" si="11"/>
        <v>-1.663429780712657</v>
      </c>
      <c r="F109">
        <f t="shared" si="12"/>
        <v>0.49464481133377641</v>
      </c>
      <c r="G109">
        <f t="shared" si="13"/>
        <v>5.55012344684351E-2</v>
      </c>
      <c r="H109">
        <f t="shared" si="14"/>
        <v>8.9123208892784707</v>
      </c>
      <c r="I109">
        <f t="shared" si="15"/>
        <v>-2.4684928060058988</v>
      </c>
    </row>
    <row r="110" spans="1:11" x14ac:dyDescent="0.25">
      <c r="A110">
        <f t="shared" si="9"/>
        <v>23</v>
      </c>
      <c r="B110">
        <f t="shared" si="4"/>
        <v>264.5</v>
      </c>
      <c r="C110">
        <f t="shared" si="5"/>
        <v>89.314110137195101</v>
      </c>
      <c r="D110">
        <f t="shared" si="10"/>
        <v>-2.6034638456340638E-2</v>
      </c>
      <c r="E110">
        <f t="shared" si="11"/>
        <v>-1.4916749046973072</v>
      </c>
      <c r="F110">
        <f t="shared" si="12"/>
        <v>0.50996299748809937</v>
      </c>
      <c r="G110">
        <f t="shared" si="13"/>
        <v>5.6045777409335799E-2</v>
      </c>
      <c r="H110">
        <f t="shared" si="14"/>
        <v>9.0990440504292565</v>
      </c>
      <c r="I110">
        <f t="shared" si="15"/>
        <v>-2.5277380648481365</v>
      </c>
      <c r="K110" t="s">
        <v>148</v>
      </c>
    </row>
    <row r="111" spans="1:11" x14ac:dyDescent="0.25">
      <c r="A111">
        <f t="shared" si="9"/>
        <v>24</v>
      </c>
      <c r="B111">
        <f t="shared" si="4"/>
        <v>288</v>
      </c>
      <c r="C111">
        <f t="shared" si="5"/>
        <v>97.249390243902411</v>
      </c>
      <c r="D111">
        <f t="shared" si="10"/>
        <v>-2.340379706993917E-2</v>
      </c>
      <c r="E111">
        <f t="shared" si="11"/>
        <v>-1.3409387966881567</v>
      </c>
      <c r="F111">
        <f t="shared" si="12"/>
        <v>0.52340659697261083</v>
      </c>
      <c r="G111">
        <f t="shared" si="13"/>
        <v>5.6537363384570549E-2</v>
      </c>
      <c r="H111">
        <f t="shared" si="14"/>
        <v>9.2577114608682347</v>
      </c>
      <c r="I111">
        <f t="shared" si="15"/>
        <v>-2.5924333569312994</v>
      </c>
      <c r="K111" t="s">
        <v>149</v>
      </c>
    </row>
    <row r="112" spans="1:11" x14ac:dyDescent="0.25">
      <c r="A112">
        <f t="shared" si="9"/>
        <v>25</v>
      </c>
      <c r="B112">
        <f t="shared" si="4"/>
        <v>312.5</v>
      </c>
      <c r="C112">
        <f t="shared" si="5"/>
        <v>105.52234184451217</v>
      </c>
      <c r="D112">
        <f t="shared" si="10"/>
        <v>-2.1082297850299594E-2</v>
      </c>
      <c r="E112">
        <f t="shared" si="11"/>
        <v>-1.207926689259895</v>
      </c>
      <c r="F112">
        <f t="shared" si="12"/>
        <v>0.53526945798496905</v>
      </c>
      <c r="G112">
        <f t="shared" si="13"/>
        <v>5.6981770263187813E-2</v>
      </c>
      <c r="H112">
        <f t="shared" si="14"/>
        <v>9.3936965368513938</v>
      </c>
      <c r="I112">
        <f t="shared" si="15"/>
        <v>-2.6613591254438766</v>
      </c>
    </row>
    <row r="113" spans="1:11" x14ac:dyDescent="0.25">
      <c r="A113">
        <f t="shared" si="9"/>
        <v>26</v>
      </c>
      <c r="B113">
        <f t="shared" si="4"/>
        <v>338</v>
      </c>
      <c r="C113">
        <f t="shared" si="5"/>
        <v>114.13296493902436</v>
      </c>
      <c r="D113">
        <f t="shared" si="10"/>
        <v>-1.902347762701339E-2</v>
      </c>
      <c r="E113">
        <f t="shared" si="11"/>
        <v>-1.0899649796894137</v>
      </c>
      <c r="F113">
        <f t="shared" si="12"/>
        <v>0.54579002932596155</v>
      </c>
      <c r="G113">
        <f t="shared" si="13"/>
        <v>5.7384225106353229E-2</v>
      </c>
      <c r="H113">
        <f t="shared" si="14"/>
        <v>9.511150988175233</v>
      </c>
      <c r="I113">
        <f t="shared" si="15"/>
        <v>-2.7336333985576067</v>
      </c>
      <c r="K113" t="s">
        <v>150</v>
      </c>
    </row>
    <row r="114" spans="1:11" x14ac:dyDescent="0.25">
      <c r="A114">
        <f t="shared" si="9"/>
        <v>27</v>
      </c>
      <c r="B114">
        <f t="shared" si="4"/>
        <v>364.5</v>
      </c>
      <c r="C114">
        <f t="shared" si="5"/>
        <v>123.081259527439</v>
      </c>
      <c r="D114">
        <f t="shared" si="10"/>
        <v>-1.7189151262765955E-2</v>
      </c>
      <c r="E114">
        <f t="shared" si="11"/>
        <v>-0.98486582076845874</v>
      </c>
      <c r="F114">
        <f t="shared" si="12"/>
        <v>0.55516343704726601</v>
      </c>
      <c r="G114">
        <f t="shared" si="13"/>
        <v>5.7749394786679654E-2</v>
      </c>
      <c r="H114">
        <f t="shared" si="14"/>
        <v>9.6133204356163873</v>
      </c>
      <c r="I114">
        <f t="shared" si="15"/>
        <v>-2.8086029359811735</v>
      </c>
      <c r="K114" s="9" t="s">
        <v>151</v>
      </c>
    </row>
    <row r="115" spans="1:11" x14ac:dyDescent="0.25">
      <c r="A115">
        <f t="shared" si="9"/>
        <v>28</v>
      </c>
      <c r="B115">
        <f t="shared" si="4"/>
        <v>392</v>
      </c>
      <c r="C115">
        <f t="shared" si="5"/>
        <v>132.36722560975608</v>
      </c>
      <c r="D115">
        <f t="shared" si="10"/>
        <v>-1.5547828240463307E-2</v>
      </c>
      <c r="E115">
        <f t="shared" si="11"/>
        <v>-0.89082493877286029</v>
      </c>
      <c r="F115">
        <f t="shared" si="12"/>
        <v>0.5635505976912325</v>
      </c>
      <c r="G115">
        <f t="shared" si="13"/>
        <v>5.8081413290226203E-2</v>
      </c>
      <c r="H115">
        <f t="shared" si="14"/>
        <v>9.7027700561491912</v>
      </c>
      <c r="I115">
        <f t="shared" si="15"/>
        <v>-2.885773839631995</v>
      </c>
    </row>
    <row r="116" spans="1:11" x14ac:dyDescent="0.25">
      <c r="A116">
        <f t="shared" si="9"/>
        <v>29</v>
      </c>
      <c r="B116">
        <f t="shared" ref="B116:B120" si="16">0.5*$C$86*A116^2</f>
        <v>420.5</v>
      </c>
      <c r="C116">
        <f t="shared" ref="C116:C120" si="17">B116*$B$69</f>
        <v>141.99086318597557</v>
      </c>
      <c r="D116">
        <f t="shared" ref="D116:D120" si="18">($C$87/($B$78*1000)/C116-$B$50)/$B$49</f>
        <v>-1.407335206392581E-2</v>
      </c>
      <c r="E116">
        <f t="shared" ref="E116:E120" si="19">D116*180/PI()</f>
        <v>-0.80634367686467523</v>
      </c>
      <c r="F116">
        <f t="shared" ref="F116:F120" si="20">D116*$B$29+$B$28</f>
        <v>0.57108517095333911</v>
      </c>
      <c r="G116">
        <f t="shared" ref="G116:G120" si="21">$B$65+(F116^2/(PI()*$B$76*$B$61))</f>
        <v>5.8383925821996537E-2</v>
      </c>
      <c r="H116">
        <f t="shared" ref="H116:H120" si="22">F116/G116</f>
        <v>9.781547967406107</v>
      </c>
      <c r="I116">
        <f t="shared" ref="I116:I120" si="23">-A116/H116</f>
        <v>-2.964765914008014</v>
      </c>
    </row>
    <row r="117" spans="1:11" x14ac:dyDescent="0.25">
      <c r="A117">
        <f t="shared" si="9"/>
        <v>30</v>
      </c>
      <c r="B117">
        <f t="shared" si="16"/>
        <v>450</v>
      </c>
      <c r="C117">
        <f t="shared" si="17"/>
        <v>151.95217225609753</v>
      </c>
      <c r="D117">
        <f t="shared" si="18"/>
        <v>-1.2743851673635002E-2</v>
      </c>
      <c r="E117">
        <f t="shared" si="19"/>
        <v>-0.73016891564001618</v>
      </c>
      <c r="F117">
        <f t="shared" si="20"/>
        <v>0.57787891794772517</v>
      </c>
      <c r="G117">
        <f t="shared" si="21"/>
        <v>5.8660138789748684E-2</v>
      </c>
      <c r="H117">
        <f t="shared" si="22"/>
        <v>9.8513049895598606</v>
      </c>
      <c r="I117">
        <f t="shared" si="23"/>
        <v>-3.0452818212199468</v>
      </c>
    </row>
    <row r="118" spans="1:11" x14ac:dyDescent="0.25">
      <c r="A118">
        <f t="shared" si="9"/>
        <v>31</v>
      </c>
      <c r="B118">
        <f t="shared" si="16"/>
        <v>480.5</v>
      </c>
      <c r="C118">
        <f t="shared" si="17"/>
        <v>162.25115282012192</v>
      </c>
      <c r="D118">
        <f t="shared" si="18"/>
        <v>-1.1540925704529572E-2</v>
      </c>
      <c r="E118">
        <f t="shared" si="19"/>
        <v>-0.66124633454359061</v>
      </c>
      <c r="F118">
        <f t="shared" si="20"/>
        <v>0.58402586964985392</v>
      </c>
      <c r="G118">
        <f t="shared" si="21"/>
        <v>5.8912869828234994E-2</v>
      </c>
      <c r="H118">
        <f t="shared" si="22"/>
        <v>9.9133834653213508</v>
      </c>
      <c r="I118">
        <f t="shared" si="23"/>
        <v>-3.1270857329834065</v>
      </c>
    </row>
    <row r="119" spans="1:11" x14ac:dyDescent="0.25">
      <c r="A119">
        <f t="shared" si="9"/>
        <v>32</v>
      </c>
      <c r="B119">
        <f t="shared" si="16"/>
        <v>512</v>
      </c>
      <c r="C119">
        <f t="shared" si="17"/>
        <v>172.88780487804874</v>
      </c>
      <c r="D119">
        <f t="shared" si="18"/>
        <v>-1.0449002317486191E-2</v>
      </c>
      <c r="E119">
        <f t="shared" si="19"/>
        <v>-0.59868373291437493</v>
      </c>
      <c r="F119">
        <f t="shared" si="20"/>
        <v>0.58960559815764557</v>
      </c>
      <c r="G119">
        <f t="shared" si="21"/>
        <v>5.9144594914969886E-2</v>
      </c>
      <c r="H119">
        <f t="shared" si="22"/>
        <v>9.968883868514121</v>
      </c>
      <c r="I119">
        <f t="shared" si="23"/>
        <v>-3.2099882416194356</v>
      </c>
    </row>
    <row r="120" spans="1:11" x14ac:dyDescent="0.25">
      <c r="A120">
        <f t="shared" si="9"/>
        <v>33</v>
      </c>
      <c r="B120">
        <f t="shared" si="16"/>
        <v>544.5</v>
      </c>
      <c r="C120">
        <f t="shared" si="17"/>
        <v>183.862128429878</v>
      </c>
      <c r="D120">
        <f t="shared" si="18"/>
        <v>-9.4548327083841307E-3</v>
      </c>
      <c r="E120">
        <f t="shared" si="19"/>
        <v>-0.5417220101926562</v>
      </c>
      <c r="F120">
        <f t="shared" si="20"/>
        <v>0.5946858048601571</v>
      </c>
      <c r="G120">
        <f t="shared" si="21"/>
        <v>5.9357491257113384E-2</v>
      </c>
      <c r="H120">
        <f t="shared" si="22"/>
        <v>10.018715283707179</v>
      </c>
      <c r="I120">
        <f t="shared" si="23"/>
        <v>-3.2938354934255765</v>
      </c>
    </row>
  </sheetData>
  <hyperlinks>
    <hyperlink ref="K114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7"/>
  <sheetViews>
    <sheetView workbookViewId="0">
      <selection activeCell="H11" sqref="H11"/>
    </sheetView>
  </sheetViews>
  <sheetFormatPr defaultRowHeight="15" x14ac:dyDescent="0.25"/>
  <sheetData>
    <row r="3" spans="1:1" x14ac:dyDescent="0.25">
      <c r="A3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53"/>
  <sheetViews>
    <sheetView topLeftCell="A266" workbookViewId="0">
      <selection activeCell="M298" sqref="M298"/>
    </sheetView>
  </sheetViews>
  <sheetFormatPr defaultRowHeight="15" x14ac:dyDescent="0.25"/>
  <cols>
    <col min="1" max="16384" width="9.140625" style="16"/>
  </cols>
  <sheetData>
    <row r="1" spans="1:1" x14ac:dyDescent="0.25">
      <c r="A1" s="16" t="s">
        <v>823</v>
      </c>
    </row>
    <row r="2" spans="1:1" x14ac:dyDescent="0.25">
      <c r="A2" s="16" t="s">
        <v>152</v>
      </c>
    </row>
    <row r="3" spans="1:1" x14ac:dyDescent="0.25">
      <c r="A3" s="16" t="s">
        <v>152</v>
      </c>
    </row>
    <row r="4" spans="1:1" x14ac:dyDescent="0.25">
      <c r="A4" s="16" t="s">
        <v>153</v>
      </c>
    </row>
    <row r="5" spans="1:1" x14ac:dyDescent="0.25">
      <c r="A5" s="16" t="s">
        <v>152</v>
      </c>
    </row>
    <row r="6" spans="1:1" x14ac:dyDescent="0.25">
      <c r="A6" s="16" t="s">
        <v>154</v>
      </c>
    </row>
    <row r="7" spans="1:1" x14ac:dyDescent="0.25">
      <c r="A7" s="16" t="s">
        <v>155</v>
      </c>
    </row>
    <row r="8" spans="1:1" x14ac:dyDescent="0.25">
      <c r="A8" s="16" t="s">
        <v>156</v>
      </c>
    </row>
    <row r="9" spans="1:1" x14ac:dyDescent="0.25">
      <c r="A9" s="16" t="s">
        <v>157</v>
      </c>
    </row>
    <row r="10" spans="1:1" x14ac:dyDescent="0.25">
      <c r="A10" s="16" t="s">
        <v>158</v>
      </c>
    </row>
    <row r="11" spans="1:1" x14ac:dyDescent="0.25">
      <c r="A11" s="16" t="s">
        <v>159</v>
      </c>
    </row>
    <row r="12" spans="1:1" x14ac:dyDescent="0.25">
      <c r="A12" s="16" t="s">
        <v>152</v>
      </c>
    </row>
    <row r="13" spans="1:1" x14ac:dyDescent="0.25">
      <c r="A13" s="16" t="s">
        <v>152</v>
      </c>
    </row>
    <row r="14" spans="1:1" x14ac:dyDescent="0.25">
      <c r="A14" s="16" t="s">
        <v>164</v>
      </c>
    </row>
    <row r="15" spans="1:1" x14ac:dyDescent="0.25">
      <c r="A15" s="16" t="s">
        <v>152</v>
      </c>
    </row>
    <row r="16" spans="1:1" x14ac:dyDescent="0.25">
      <c r="A16" s="16" t="s">
        <v>161</v>
      </c>
    </row>
    <row r="17" spans="1:1" x14ac:dyDescent="0.25">
      <c r="A17" s="16" t="s">
        <v>162</v>
      </c>
    </row>
    <row r="18" spans="1:1" x14ac:dyDescent="0.25">
      <c r="A18" s="16" t="s">
        <v>824</v>
      </c>
    </row>
    <row r="19" spans="1:1" x14ac:dyDescent="0.25">
      <c r="A19" s="16" t="s">
        <v>825</v>
      </c>
    </row>
    <row r="20" spans="1:1" x14ac:dyDescent="0.25">
      <c r="A20" s="16" t="s">
        <v>826</v>
      </c>
    </row>
    <row r="21" spans="1:1" x14ac:dyDescent="0.25">
      <c r="A21" s="16" t="s">
        <v>827</v>
      </c>
    </row>
    <row r="22" spans="1:1" x14ac:dyDescent="0.25">
      <c r="A22" s="16" t="s">
        <v>828</v>
      </c>
    </row>
    <row r="23" spans="1:1" x14ac:dyDescent="0.25">
      <c r="A23" s="16" t="s">
        <v>829</v>
      </c>
    </row>
    <row r="24" spans="1:1" x14ac:dyDescent="0.25">
      <c r="A24" s="16" t="s">
        <v>830</v>
      </c>
    </row>
    <row r="25" spans="1:1" x14ac:dyDescent="0.25">
      <c r="A25" s="16" t="s">
        <v>831</v>
      </c>
    </row>
    <row r="26" spans="1:1" x14ac:dyDescent="0.25">
      <c r="A26" s="16" t="s">
        <v>832</v>
      </c>
    </row>
    <row r="27" spans="1:1" x14ac:dyDescent="0.25">
      <c r="A27" s="16" t="s">
        <v>833</v>
      </c>
    </row>
    <row r="28" spans="1:1" x14ac:dyDescent="0.25">
      <c r="A28" s="16" t="s">
        <v>834</v>
      </c>
    </row>
    <row r="29" spans="1:1" x14ac:dyDescent="0.25">
      <c r="A29" s="16" t="s">
        <v>835</v>
      </c>
    </row>
    <row r="30" spans="1:1" x14ac:dyDescent="0.25">
      <c r="A30" s="16" t="s">
        <v>836</v>
      </c>
    </row>
    <row r="31" spans="1:1" x14ac:dyDescent="0.25">
      <c r="A31" s="16" t="s">
        <v>837</v>
      </c>
    </row>
    <row r="32" spans="1:1" x14ac:dyDescent="0.25">
      <c r="A32" s="16" t="s">
        <v>838</v>
      </c>
    </row>
    <row r="33" spans="1:1" x14ac:dyDescent="0.25">
      <c r="A33" s="16" t="s">
        <v>839</v>
      </c>
    </row>
    <row r="34" spans="1:1" x14ac:dyDescent="0.25">
      <c r="A34" s="16" t="s">
        <v>840</v>
      </c>
    </row>
    <row r="35" spans="1:1" x14ac:dyDescent="0.25">
      <c r="A35" s="16" t="s">
        <v>841</v>
      </c>
    </row>
    <row r="36" spans="1:1" x14ac:dyDescent="0.25">
      <c r="A36" s="16" t="s">
        <v>842</v>
      </c>
    </row>
    <row r="37" spans="1:1" x14ac:dyDescent="0.25">
      <c r="A37" s="16" t="s">
        <v>843</v>
      </c>
    </row>
    <row r="38" spans="1:1" x14ac:dyDescent="0.25">
      <c r="A38" s="16" t="s">
        <v>844</v>
      </c>
    </row>
    <row r="39" spans="1:1" x14ac:dyDescent="0.25">
      <c r="A39" s="16" t="s">
        <v>845</v>
      </c>
    </row>
    <row r="40" spans="1:1" x14ac:dyDescent="0.25">
      <c r="A40" s="16" t="s">
        <v>846</v>
      </c>
    </row>
    <row r="41" spans="1:1" x14ac:dyDescent="0.25">
      <c r="A41" s="16" t="s">
        <v>847</v>
      </c>
    </row>
    <row r="42" spans="1:1" x14ac:dyDescent="0.25">
      <c r="A42" s="16" t="s">
        <v>848</v>
      </c>
    </row>
    <row r="43" spans="1:1" x14ac:dyDescent="0.25">
      <c r="A43" s="16" t="s">
        <v>849</v>
      </c>
    </row>
    <row r="44" spans="1:1" x14ac:dyDescent="0.25">
      <c r="A44" s="16" t="s">
        <v>850</v>
      </c>
    </row>
    <row r="45" spans="1:1" x14ac:dyDescent="0.25">
      <c r="A45" s="16" t="s">
        <v>851</v>
      </c>
    </row>
    <row r="46" spans="1:1" x14ac:dyDescent="0.25">
      <c r="A46" s="16" t="s">
        <v>852</v>
      </c>
    </row>
    <row r="47" spans="1:1" x14ac:dyDescent="0.25">
      <c r="A47" s="16" t="s">
        <v>853</v>
      </c>
    </row>
    <row r="48" spans="1:1" x14ac:dyDescent="0.25">
      <c r="A48" s="16" t="s">
        <v>152</v>
      </c>
    </row>
    <row r="49" spans="1:1" x14ac:dyDescent="0.25">
      <c r="A49" s="16" t="s">
        <v>152</v>
      </c>
    </row>
    <row r="50" spans="1:1" x14ac:dyDescent="0.25">
      <c r="A50" s="16" t="s">
        <v>152</v>
      </c>
    </row>
    <row r="51" spans="1:1" x14ac:dyDescent="0.25">
      <c r="A51" s="16" t="s">
        <v>165</v>
      </c>
    </row>
    <row r="52" spans="1:1" x14ac:dyDescent="0.25">
      <c r="A52" s="16" t="s">
        <v>152</v>
      </c>
    </row>
    <row r="53" spans="1:1" x14ac:dyDescent="0.25">
      <c r="A53" s="16" t="s">
        <v>161</v>
      </c>
    </row>
    <row r="54" spans="1:1" x14ac:dyDescent="0.25">
      <c r="A54" s="16" t="s">
        <v>162</v>
      </c>
    </row>
    <row r="55" spans="1:1" x14ac:dyDescent="0.25">
      <c r="A55" s="16" t="s">
        <v>854</v>
      </c>
    </row>
    <row r="56" spans="1:1" x14ac:dyDescent="0.25">
      <c r="A56" s="16" t="s">
        <v>855</v>
      </c>
    </row>
    <row r="57" spans="1:1" x14ac:dyDescent="0.25">
      <c r="A57" s="16" t="s">
        <v>856</v>
      </c>
    </row>
    <row r="58" spans="1:1" x14ac:dyDescent="0.25">
      <c r="A58" s="16" t="s">
        <v>857</v>
      </c>
    </row>
    <row r="59" spans="1:1" x14ac:dyDescent="0.25">
      <c r="A59" s="16" t="s">
        <v>858</v>
      </c>
    </row>
    <row r="60" spans="1:1" x14ac:dyDescent="0.25">
      <c r="A60" s="16" t="s">
        <v>859</v>
      </c>
    </row>
    <row r="61" spans="1:1" x14ac:dyDescent="0.25">
      <c r="A61" s="16" t="s">
        <v>860</v>
      </c>
    </row>
    <row r="62" spans="1:1" x14ac:dyDescent="0.25">
      <c r="A62" s="16" t="s">
        <v>861</v>
      </c>
    </row>
    <row r="63" spans="1:1" x14ac:dyDescent="0.25">
      <c r="A63" s="16" t="s">
        <v>862</v>
      </c>
    </row>
    <row r="64" spans="1:1" x14ac:dyDescent="0.25">
      <c r="A64" s="16" t="s">
        <v>863</v>
      </c>
    </row>
    <row r="65" spans="1:1" x14ac:dyDescent="0.25">
      <c r="A65" s="16" t="s">
        <v>864</v>
      </c>
    </row>
    <row r="66" spans="1:1" x14ac:dyDescent="0.25">
      <c r="A66" s="16" t="s">
        <v>865</v>
      </c>
    </row>
    <row r="67" spans="1:1" x14ac:dyDescent="0.25">
      <c r="A67" s="16" t="s">
        <v>866</v>
      </c>
    </row>
    <row r="68" spans="1:1" x14ac:dyDescent="0.25">
      <c r="A68" s="16" t="s">
        <v>867</v>
      </c>
    </row>
    <row r="69" spans="1:1" x14ac:dyDescent="0.25">
      <c r="A69" s="16" t="s">
        <v>868</v>
      </c>
    </row>
    <row r="70" spans="1:1" x14ac:dyDescent="0.25">
      <c r="A70" s="16" t="s">
        <v>869</v>
      </c>
    </row>
    <row r="71" spans="1:1" x14ac:dyDescent="0.25">
      <c r="A71" s="16" t="s">
        <v>870</v>
      </c>
    </row>
    <row r="72" spans="1:1" x14ac:dyDescent="0.25">
      <c r="A72" s="16" t="s">
        <v>871</v>
      </c>
    </row>
    <row r="73" spans="1:1" x14ac:dyDescent="0.25">
      <c r="A73" s="16" t="s">
        <v>872</v>
      </c>
    </row>
    <row r="74" spans="1:1" x14ac:dyDescent="0.25">
      <c r="A74" s="16" t="s">
        <v>873</v>
      </c>
    </row>
    <row r="75" spans="1:1" x14ac:dyDescent="0.25">
      <c r="A75" s="16" t="s">
        <v>874</v>
      </c>
    </row>
    <row r="76" spans="1:1" x14ac:dyDescent="0.25">
      <c r="A76" s="16" t="s">
        <v>875</v>
      </c>
    </row>
    <row r="77" spans="1:1" x14ac:dyDescent="0.25">
      <c r="A77" s="16" t="s">
        <v>876</v>
      </c>
    </row>
    <row r="78" spans="1:1" x14ac:dyDescent="0.25">
      <c r="A78" s="16" t="s">
        <v>877</v>
      </c>
    </row>
    <row r="79" spans="1:1" x14ac:dyDescent="0.25">
      <c r="A79" s="16" t="s">
        <v>878</v>
      </c>
    </row>
    <row r="80" spans="1:1" x14ac:dyDescent="0.25">
      <c r="A80" s="16" t="s">
        <v>879</v>
      </c>
    </row>
    <row r="81" spans="1:1" x14ac:dyDescent="0.25">
      <c r="A81" s="16" t="s">
        <v>880</v>
      </c>
    </row>
    <row r="82" spans="1:1" x14ac:dyDescent="0.25">
      <c r="A82" s="16" t="s">
        <v>881</v>
      </c>
    </row>
    <row r="83" spans="1:1" x14ac:dyDescent="0.25">
      <c r="A83" s="16" t="s">
        <v>882</v>
      </c>
    </row>
    <row r="84" spans="1:1" x14ac:dyDescent="0.25">
      <c r="A84" s="16" t="s">
        <v>883</v>
      </c>
    </row>
    <row r="85" spans="1:1" x14ac:dyDescent="0.25">
      <c r="A85" s="16" t="s">
        <v>152</v>
      </c>
    </row>
    <row r="86" spans="1:1" x14ac:dyDescent="0.25">
      <c r="A86" s="16" t="s">
        <v>152</v>
      </c>
    </row>
    <row r="87" spans="1:1" x14ac:dyDescent="0.25">
      <c r="A87" s="16" t="s">
        <v>152</v>
      </c>
    </row>
    <row r="88" spans="1:1" x14ac:dyDescent="0.25">
      <c r="A88" s="16" t="s">
        <v>166</v>
      </c>
    </row>
    <row r="89" spans="1:1" x14ac:dyDescent="0.25">
      <c r="A89" s="16" t="s">
        <v>152</v>
      </c>
    </row>
    <row r="90" spans="1:1" x14ac:dyDescent="0.25">
      <c r="A90" s="16" t="s">
        <v>161</v>
      </c>
    </row>
    <row r="91" spans="1:1" x14ac:dyDescent="0.25">
      <c r="A91" s="16" t="s">
        <v>162</v>
      </c>
    </row>
    <row r="92" spans="1:1" x14ac:dyDescent="0.25">
      <c r="A92" s="16" t="s">
        <v>884</v>
      </c>
    </row>
    <row r="93" spans="1:1" x14ac:dyDescent="0.25">
      <c r="A93" s="16" t="s">
        <v>885</v>
      </c>
    </row>
    <row r="94" spans="1:1" x14ac:dyDescent="0.25">
      <c r="A94" s="16" t="s">
        <v>886</v>
      </c>
    </row>
    <row r="95" spans="1:1" x14ac:dyDescent="0.25">
      <c r="A95" s="16" t="s">
        <v>887</v>
      </c>
    </row>
    <row r="96" spans="1:1" x14ac:dyDescent="0.25">
      <c r="A96" s="16" t="s">
        <v>888</v>
      </c>
    </row>
    <row r="97" spans="1:1" x14ac:dyDescent="0.25">
      <c r="A97" s="16" t="s">
        <v>889</v>
      </c>
    </row>
    <row r="98" spans="1:1" x14ac:dyDescent="0.25">
      <c r="A98" s="16" t="s">
        <v>890</v>
      </c>
    </row>
    <row r="99" spans="1:1" x14ac:dyDescent="0.25">
      <c r="A99" s="16" t="s">
        <v>891</v>
      </c>
    </row>
    <row r="100" spans="1:1" x14ac:dyDescent="0.25">
      <c r="A100" s="16" t="s">
        <v>892</v>
      </c>
    </row>
    <row r="101" spans="1:1" x14ac:dyDescent="0.25">
      <c r="A101" s="16" t="s">
        <v>893</v>
      </c>
    </row>
    <row r="102" spans="1:1" x14ac:dyDescent="0.25">
      <c r="A102" s="16" t="s">
        <v>894</v>
      </c>
    </row>
    <row r="103" spans="1:1" x14ac:dyDescent="0.25">
      <c r="A103" s="16" t="s">
        <v>895</v>
      </c>
    </row>
    <row r="104" spans="1:1" x14ac:dyDescent="0.25">
      <c r="A104" s="16" t="s">
        <v>896</v>
      </c>
    </row>
    <row r="105" spans="1:1" x14ac:dyDescent="0.25">
      <c r="A105" s="16" t="s">
        <v>897</v>
      </c>
    </row>
    <row r="106" spans="1:1" x14ac:dyDescent="0.25">
      <c r="A106" s="16" t="s">
        <v>898</v>
      </c>
    </row>
    <row r="107" spans="1:1" x14ac:dyDescent="0.25">
      <c r="A107" s="16" t="s">
        <v>899</v>
      </c>
    </row>
    <row r="108" spans="1:1" x14ac:dyDescent="0.25">
      <c r="A108" s="16" t="s">
        <v>900</v>
      </c>
    </row>
    <row r="109" spans="1:1" x14ac:dyDescent="0.25">
      <c r="A109" s="16" t="s">
        <v>901</v>
      </c>
    </row>
    <row r="110" spans="1:1" x14ac:dyDescent="0.25">
      <c r="A110" s="16" t="s">
        <v>902</v>
      </c>
    </row>
    <row r="111" spans="1:1" x14ac:dyDescent="0.25">
      <c r="A111" s="16" t="s">
        <v>903</v>
      </c>
    </row>
    <row r="112" spans="1:1" x14ac:dyDescent="0.25">
      <c r="A112" s="16" t="s">
        <v>904</v>
      </c>
    </row>
    <row r="113" spans="1:1" x14ac:dyDescent="0.25">
      <c r="A113" s="16" t="s">
        <v>905</v>
      </c>
    </row>
    <row r="114" spans="1:1" x14ac:dyDescent="0.25">
      <c r="A114" s="16" t="s">
        <v>906</v>
      </c>
    </row>
    <row r="115" spans="1:1" x14ac:dyDescent="0.25">
      <c r="A115" s="16" t="s">
        <v>907</v>
      </c>
    </row>
    <row r="116" spans="1:1" x14ac:dyDescent="0.25">
      <c r="A116" s="16" t="s">
        <v>908</v>
      </c>
    </row>
    <row r="117" spans="1:1" x14ac:dyDescent="0.25">
      <c r="A117" s="16" t="s">
        <v>909</v>
      </c>
    </row>
    <row r="118" spans="1:1" x14ac:dyDescent="0.25">
      <c r="A118" s="16" t="s">
        <v>910</v>
      </c>
    </row>
    <row r="119" spans="1:1" x14ac:dyDescent="0.25">
      <c r="A119" s="16" t="s">
        <v>911</v>
      </c>
    </row>
    <row r="120" spans="1:1" x14ac:dyDescent="0.25">
      <c r="A120" s="16" t="s">
        <v>912</v>
      </c>
    </row>
    <row r="121" spans="1:1" x14ac:dyDescent="0.25">
      <c r="A121" s="16" t="s">
        <v>913</v>
      </c>
    </row>
    <row r="122" spans="1:1" x14ac:dyDescent="0.25">
      <c r="A122" s="16" t="s">
        <v>152</v>
      </c>
    </row>
    <row r="123" spans="1:1" x14ac:dyDescent="0.25">
      <c r="A123" s="16" t="s">
        <v>152</v>
      </c>
    </row>
    <row r="124" spans="1:1" x14ac:dyDescent="0.25">
      <c r="A124" s="16" t="s">
        <v>152</v>
      </c>
    </row>
    <row r="125" spans="1:1" x14ac:dyDescent="0.25">
      <c r="A125" s="16" t="s">
        <v>167</v>
      </c>
    </row>
    <row r="126" spans="1:1" x14ac:dyDescent="0.25">
      <c r="A126" s="16" t="s">
        <v>152</v>
      </c>
    </row>
    <row r="127" spans="1:1" x14ac:dyDescent="0.25">
      <c r="A127" s="16" t="s">
        <v>161</v>
      </c>
    </row>
    <row r="128" spans="1:1" x14ac:dyDescent="0.25">
      <c r="A128" s="16" t="s">
        <v>162</v>
      </c>
    </row>
    <row r="129" spans="1:1" x14ac:dyDescent="0.25">
      <c r="A129" s="16" t="s">
        <v>914</v>
      </c>
    </row>
    <row r="130" spans="1:1" x14ac:dyDescent="0.25">
      <c r="A130" s="16" t="s">
        <v>915</v>
      </c>
    </row>
    <row r="131" spans="1:1" x14ac:dyDescent="0.25">
      <c r="A131" s="16" t="s">
        <v>916</v>
      </c>
    </row>
    <row r="132" spans="1:1" x14ac:dyDescent="0.25">
      <c r="A132" s="16" t="s">
        <v>917</v>
      </c>
    </row>
    <row r="133" spans="1:1" x14ac:dyDescent="0.25">
      <c r="A133" s="16" t="s">
        <v>918</v>
      </c>
    </row>
    <row r="134" spans="1:1" x14ac:dyDescent="0.25">
      <c r="A134" s="16" t="s">
        <v>919</v>
      </c>
    </row>
    <row r="135" spans="1:1" x14ac:dyDescent="0.25">
      <c r="A135" s="16" t="s">
        <v>920</v>
      </c>
    </row>
    <row r="136" spans="1:1" x14ac:dyDescent="0.25">
      <c r="A136" s="16" t="s">
        <v>921</v>
      </c>
    </row>
    <row r="137" spans="1:1" x14ac:dyDescent="0.25">
      <c r="A137" s="16" t="s">
        <v>922</v>
      </c>
    </row>
    <row r="138" spans="1:1" x14ac:dyDescent="0.25">
      <c r="A138" s="16" t="s">
        <v>923</v>
      </c>
    </row>
    <row r="139" spans="1:1" x14ac:dyDescent="0.25">
      <c r="A139" s="16" t="s">
        <v>924</v>
      </c>
    </row>
    <row r="140" spans="1:1" x14ac:dyDescent="0.25">
      <c r="A140" s="16" t="s">
        <v>925</v>
      </c>
    </row>
    <row r="141" spans="1:1" x14ac:dyDescent="0.25">
      <c r="A141" s="16" t="s">
        <v>926</v>
      </c>
    </row>
    <row r="142" spans="1:1" x14ac:dyDescent="0.25">
      <c r="A142" s="16" t="s">
        <v>927</v>
      </c>
    </row>
    <row r="143" spans="1:1" x14ac:dyDescent="0.25">
      <c r="A143" s="16" t="s">
        <v>928</v>
      </c>
    </row>
    <row r="144" spans="1:1" x14ac:dyDescent="0.25">
      <c r="A144" s="16" t="s">
        <v>929</v>
      </c>
    </row>
    <row r="145" spans="1:1" x14ac:dyDescent="0.25">
      <c r="A145" s="16" t="s">
        <v>930</v>
      </c>
    </row>
    <row r="146" spans="1:1" x14ac:dyDescent="0.25">
      <c r="A146" s="16" t="s">
        <v>931</v>
      </c>
    </row>
    <row r="147" spans="1:1" x14ac:dyDescent="0.25">
      <c r="A147" s="16" t="s">
        <v>932</v>
      </c>
    </row>
    <row r="148" spans="1:1" x14ac:dyDescent="0.25">
      <c r="A148" s="16" t="s">
        <v>933</v>
      </c>
    </row>
    <row r="149" spans="1:1" x14ac:dyDescent="0.25">
      <c r="A149" s="16" t="s">
        <v>934</v>
      </c>
    </row>
    <row r="150" spans="1:1" x14ac:dyDescent="0.25">
      <c r="A150" s="16" t="s">
        <v>935</v>
      </c>
    </row>
    <row r="151" spans="1:1" x14ac:dyDescent="0.25">
      <c r="A151" s="16" t="s">
        <v>936</v>
      </c>
    </row>
    <row r="152" spans="1:1" x14ac:dyDescent="0.25">
      <c r="A152" s="16" t="s">
        <v>937</v>
      </c>
    </row>
    <row r="153" spans="1:1" x14ac:dyDescent="0.25">
      <c r="A153" s="16" t="s">
        <v>938</v>
      </c>
    </row>
    <row r="154" spans="1:1" x14ac:dyDescent="0.25">
      <c r="A154" s="16" t="s">
        <v>939</v>
      </c>
    </row>
    <row r="155" spans="1:1" x14ac:dyDescent="0.25">
      <c r="A155" s="16" t="s">
        <v>940</v>
      </c>
    </row>
    <row r="156" spans="1:1" x14ac:dyDescent="0.25">
      <c r="A156" s="16" t="s">
        <v>941</v>
      </c>
    </row>
    <row r="157" spans="1:1" x14ac:dyDescent="0.25">
      <c r="A157" s="16" t="s">
        <v>942</v>
      </c>
    </row>
    <row r="158" spans="1:1" x14ac:dyDescent="0.25">
      <c r="A158" s="16" t="s">
        <v>943</v>
      </c>
    </row>
    <row r="159" spans="1:1" x14ac:dyDescent="0.25">
      <c r="A159" s="16" t="s">
        <v>152</v>
      </c>
    </row>
    <row r="160" spans="1:1" x14ac:dyDescent="0.25">
      <c r="A160" s="16" t="s">
        <v>152</v>
      </c>
    </row>
    <row r="161" spans="1:1" x14ac:dyDescent="0.25">
      <c r="A161" s="16" t="s">
        <v>152</v>
      </c>
    </row>
    <row r="162" spans="1:1" x14ac:dyDescent="0.25">
      <c r="A162" s="16" t="s">
        <v>168</v>
      </c>
    </row>
    <row r="163" spans="1:1" x14ac:dyDescent="0.25">
      <c r="A163" s="16" t="s">
        <v>152</v>
      </c>
    </row>
    <row r="164" spans="1:1" x14ac:dyDescent="0.25">
      <c r="A164" s="16" t="s">
        <v>161</v>
      </c>
    </row>
    <row r="165" spans="1:1" x14ac:dyDescent="0.25">
      <c r="A165" s="16" t="s">
        <v>162</v>
      </c>
    </row>
    <row r="166" spans="1:1" x14ac:dyDescent="0.25">
      <c r="A166" s="16" t="s">
        <v>944</v>
      </c>
    </row>
    <row r="167" spans="1:1" x14ac:dyDescent="0.25">
      <c r="A167" s="16" t="s">
        <v>945</v>
      </c>
    </row>
    <row r="168" spans="1:1" x14ac:dyDescent="0.25">
      <c r="A168" s="16" t="s">
        <v>946</v>
      </c>
    </row>
    <row r="169" spans="1:1" x14ac:dyDescent="0.25">
      <c r="A169" s="16" t="s">
        <v>947</v>
      </c>
    </row>
    <row r="170" spans="1:1" x14ac:dyDescent="0.25">
      <c r="A170" s="16" t="s">
        <v>948</v>
      </c>
    </row>
    <row r="171" spans="1:1" x14ac:dyDescent="0.25">
      <c r="A171" s="16" t="s">
        <v>949</v>
      </c>
    </row>
    <row r="172" spans="1:1" x14ac:dyDescent="0.25">
      <c r="A172" s="16" t="s">
        <v>950</v>
      </c>
    </row>
    <row r="173" spans="1:1" x14ac:dyDescent="0.25">
      <c r="A173" s="16" t="s">
        <v>951</v>
      </c>
    </row>
    <row r="174" spans="1:1" x14ac:dyDescent="0.25">
      <c r="A174" s="16" t="s">
        <v>952</v>
      </c>
    </row>
    <row r="175" spans="1:1" x14ac:dyDescent="0.25">
      <c r="A175" s="16" t="s">
        <v>953</v>
      </c>
    </row>
    <row r="176" spans="1:1" x14ac:dyDescent="0.25">
      <c r="A176" s="16" t="s">
        <v>954</v>
      </c>
    </row>
    <row r="177" spans="1:1" x14ac:dyDescent="0.25">
      <c r="A177" s="16" t="s">
        <v>955</v>
      </c>
    </row>
    <row r="178" spans="1:1" x14ac:dyDescent="0.25">
      <c r="A178" s="16" t="s">
        <v>956</v>
      </c>
    </row>
    <row r="179" spans="1:1" x14ac:dyDescent="0.25">
      <c r="A179" s="16" t="s">
        <v>957</v>
      </c>
    </row>
    <row r="180" spans="1:1" x14ac:dyDescent="0.25">
      <c r="A180" s="16" t="s">
        <v>958</v>
      </c>
    </row>
    <row r="181" spans="1:1" x14ac:dyDescent="0.25">
      <c r="A181" s="16" t="s">
        <v>959</v>
      </c>
    </row>
    <row r="182" spans="1:1" x14ac:dyDescent="0.25">
      <c r="A182" s="16" t="s">
        <v>960</v>
      </c>
    </row>
    <row r="183" spans="1:1" x14ac:dyDescent="0.25">
      <c r="A183" s="16" t="s">
        <v>961</v>
      </c>
    </row>
    <row r="184" spans="1:1" x14ac:dyDescent="0.25">
      <c r="A184" s="16" t="s">
        <v>962</v>
      </c>
    </row>
    <row r="185" spans="1:1" x14ac:dyDescent="0.25">
      <c r="A185" s="16" t="s">
        <v>963</v>
      </c>
    </row>
    <row r="186" spans="1:1" x14ac:dyDescent="0.25">
      <c r="A186" s="16" t="s">
        <v>964</v>
      </c>
    </row>
    <row r="187" spans="1:1" x14ac:dyDescent="0.25">
      <c r="A187" s="16" t="s">
        <v>965</v>
      </c>
    </row>
    <row r="188" spans="1:1" x14ac:dyDescent="0.25">
      <c r="A188" s="16" t="s">
        <v>966</v>
      </c>
    </row>
    <row r="189" spans="1:1" x14ac:dyDescent="0.25">
      <c r="A189" s="16" t="s">
        <v>967</v>
      </c>
    </row>
    <row r="190" spans="1:1" x14ac:dyDescent="0.25">
      <c r="A190" s="16" t="s">
        <v>968</v>
      </c>
    </row>
    <row r="191" spans="1:1" x14ac:dyDescent="0.25">
      <c r="A191" s="16" t="s">
        <v>969</v>
      </c>
    </row>
    <row r="192" spans="1:1" x14ac:dyDescent="0.25">
      <c r="A192" s="16" t="s">
        <v>970</v>
      </c>
    </row>
    <row r="193" spans="1:15" x14ac:dyDescent="0.25">
      <c r="A193" s="16" t="s">
        <v>971</v>
      </c>
    </row>
    <row r="194" spans="1:15" x14ac:dyDescent="0.25">
      <c r="A194" s="16" t="s">
        <v>972</v>
      </c>
      <c r="K194" s="10" t="s">
        <v>154</v>
      </c>
      <c r="L194" s="10"/>
      <c r="M194" s="10"/>
      <c r="N194" s="10"/>
      <c r="O194" s="10"/>
    </row>
    <row r="195" spans="1:15" x14ac:dyDescent="0.25">
      <c r="A195" s="16" t="s">
        <v>973</v>
      </c>
      <c r="K195" s="10" t="s">
        <v>155</v>
      </c>
      <c r="L195" s="10"/>
      <c r="M195" s="10"/>
      <c r="N195" s="10"/>
      <c r="O195" s="10"/>
    </row>
    <row r="196" spans="1:15" x14ac:dyDescent="0.25">
      <c r="A196" s="16" t="s">
        <v>152</v>
      </c>
      <c r="K196" s="10" t="s">
        <v>156</v>
      </c>
      <c r="L196" s="10"/>
      <c r="M196" s="10"/>
      <c r="N196" s="10"/>
      <c r="O196" s="10"/>
    </row>
    <row r="197" spans="1:15" x14ac:dyDescent="0.25">
      <c r="A197" s="16" t="s">
        <v>152</v>
      </c>
      <c r="K197" s="10" t="s">
        <v>157</v>
      </c>
      <c r="L197" s="10"/>
      <c r="M197" s="10"/>
      <c r="N197" s="10"/>
      <c r="O197" s="10"/>
    </row>
    <row r="198" spans="1:15" x14ac:dyDescent="0.25">
      <c r="A198" s="16" t="s">
        <v>152</v>
      </c>
      <c r="K198" s="10" t="s">
        <v>158</v>
      </c>
      <c r="L198" s="10"/>
      <c r="M198" s="10"/>
      <c r="N198" s="10"/>
      <c r="O198" s="10"/>
    </row>
    <row r="199" spans="1:15" x14ac:dyDescent="0.25">
      <c r="A199" s="16" t="s">
        <v>974</v>
      </c>
      <c r="K199" s="10" t="s">
        <v>159</v>
      </c>
      <c r="L199" s="10"/>
      <c r="M199" s="10"/>
      <c r="N199" s="10"/>
      <c r="O199" s="10"/>
    </row>
    <row r="200" spans="1:15" x14ac:dyDescent="0.25">
      <c r="A200" s="16" t="s">
        <v>152</v>
      </c>
      <c r="K200" s="10"/>
      <c r="L200" s="10"/>
      <c r="M200" s="10"/>
      <c r="N200" s="10"/>
      <c r="O200" s="10"/>
    </row>
    <row r="201" spans="1:15" x14ac:dyDescent="0.25">
      <c r="A201" s="16" t="s">
        <v>161</v>
      </c>
      <c r="K201" s="10" t="s">
        <v>110</v>
      </c>
      <c r="L201" s="10" t="s">
        <v>71</v>
      </c>
      <c r="M201" s="10" t="s">
        <v>78</v>
      </c>
      <c r="N201" s="10" t="s">
        <v>95</v>
      </c>
      <c r="O201" s="10" t="s">
        <v>820</v>
      </c>
    </row>
    <row r="202" spans="1:15" x14ac:dyDescent="0.25">
      <c r="A202" s="16" t="s">
        <v>162</v>
      </c>
      <c r="K202" s="10"/>
      <c r="L202" s="10"/>
      <c r="M202" s="10"/>
      <c r="N202" s="10"/>
      <c r="O202" s="10"/>
    </row>
    <row r="203" spans="1:15" x14ac:dyDescent="0.25">
      <c r="B203" s="16">
        <v>0</v>
      </c>
      <c r="C203" s="16">
        <v>0</v>
      </c>
      <c r="D203" s="16">
        <v>0</v>
      </c>
      <c r="E203" s="16">
        <v>0.13400000000000001</v>
      </c>
      <c r="F203" s="16">
        <v>5.7200000000000001E-2</v>
      </c>
      <c r="G203" s="16">
        <v>0.13900000000000001</v>
      </c>
      <c r="H203" s="16">
        <v>1.095</v>
      </c>
      <c r="I203" s="16">
        <v>1.792</v>
      </c>
      <c r="K203" s="13">
        <f>1.60934*B203</f>
        <v>0</v>
      </c>
      <c r="L203" s="12">
        <f>K203/3.6</f>
        <v>0</v>
      </c>
      <c r="M203" s="12">
        <f>4.44822*I203</f>
        <v>7.9712102400000004</v>
      </c>
      <c r="N203" s="13">
        <f>4.44822*H203*25.4</f>
        <v>123.71834285999999</v>
      </c>
      <c r="O203" s="13">
        <f>0.7457*G203*1000</f>
        <v>103.65230000000001</v>
      </c>
    </row>
    <row r="204" spans="1:15" x14ac:dyDescent="0.25">
      <c r="B204" s="16">
        <v>1.7</v>
      </c>
      <c r="C204" s="16">
        <v>0.02</v>
      </c>
      <c r="D204" s="16">
        <v>5.74E-2</v>
      </c>
      <c r="E204" s="16">
        <v>0.13150000000000001</v>
      </c>
      <c r="F204" s="16">
        <v>5.7099999999999998E-2</v>
      </c>
      <c r="G204" s="16">
        <v>0.13900000000000001</v>
      </c>
      <c r="H204" s="16">
        <v>1.0940000000000001</v>
      </c>
      <c r="I204" s="16">
        <v>1.76</v>
      </c>
      <c r="K204" s="13">
        <f>1.60934*B204</f>
        <v>2.735878</v>
      </c>
      <c r="L204" s="12">
        <f t="shared" ref="L204:L232" si="0">K204/3.6</f>
        <v>0.75996611111111112</v>
      </c>
      <c r="M204" s="12">
        <f t="shared" ref="M204:M232" si="1">4.44822*I204</f>
        <v>7.8288672000000004</v>
      </c>
      <c r="N204" s="13">
        <f t="shared" ref="N204:N232" si="2">4.44822*H204*25.4</f>
        <v>123.605358072</v>
      </c>
      <c r="O204" s="13">
        <f t="shared" ref="O204:O232" si="3">0.7457*G204*1000</f>
        <v>103.65230000000001</v>
      </c>
    </row>
    <row r="205" spans="1:15" x14ac:dyDescent="0.25">
      <c r="B205" s="16">
        <v>3.4</v>
      </c>
      <c r="C205" s="16">
        <v>0.05</v>
      </c>
      <c r="D205" s="16">
        <v>0.11269999999999999</v>
      </c>
      <c r="E205" s="16">
        <v>0.12889999999999999</v>
      </c>
      <c r="F205" s="16">
        <v>5.7000000000000002E-2</v>
      </c>
      <c r="G205" s="16">
        <v>0.13900000000000001</v>
      </c>
      <c r="H205" s="16">
        <v>1.0920000000000001</v>
      </c>
      <c r="I205" s="16">
        <v>1.724</v>
      </c>
      <c r="K205" s="13">
        <f t="shared" ref="K205:K232" si="4">1.60934*B205</f>
        <v>5.4717560000000001</v>
      </c>
      <c r="L205" s="12">
        <f t="shared" si="0"/>
        <v>1.5199322222222222</v>
      </c>
      <c r="M205" s="12">
        <f t="shared" si="1"/>
        <v>7.6687312800000003</v>
      </c>
      <c r="N205" s="13">
        <f t="shared" si="2"/>
        <v>123.379388496</v>
      </c>
      <c r="O205" s="13">
        <f t="shared" si="3"/>
        <v>103.65230000000001</v>
      </c>
    </row>
    <row r="206" spans="1:15" x14ac:dyDescent="0.25">
      <c r="B206" s="16">
        <v>5.0999999999999996</v>
      </c>
      <c r="C206" s="16">
        <v>7.0000000000000007E-2</v>
      </c>
      <c r="D206" s="16">
        <v>0.16589999999999999</v>
      </c>
      <c r="E206" s="16">
        <v>0.12609999999999999</v>
      </c>
      <c r="F206" s="16">
        <v>5.6800000000000003E-2</v>
      </c>
      <c r="G206" s="16">
        <v>0.13800000000000001</v>
      </c>
      <c r="H206" s="16">
        <v>1.089</v>
      </c>
      <c r="I206" s="16">
        <v>1.6870000000000001</v>
      </c>
      <c r="K206" s="13">
        <f t="shared" si="4"/>
        <v>8.2076339999999988</v>
      </c>
      <c r="L206" s="12">
        <f t="shared" si="0"/>
        <v>2.2798983333333331</v>
      </c>
      <c r="M206" s="12">
        <f t="shared" si="1"/>
        <v>7.5041471400000006</v>
      </c>
      <c r="N206" s="13">
        <f t="shared" si="2"/>
        <v>123.04043413199999</v>
      </c>
      <c r="O206" s="13">
        <f t="shared" si="3"/>
        <v>102.90660000000001</v>
      </c>
    </row>
    <row r="207" spans="1:15" x14ac:dyDescent="0.25">
      <c r="B207" s="16">
        <v>6.8</v>
      </c>
      <c r="C207" s="16">
        <v>0.1</v>
      </c>
      <c r="D207" s="16">
        <v>0.21690000000000001</v>
      </c>
      <c r="E207" s="16">
        <v>0.1232</v>
      </c>
      <c r="F207" s="16">
        <v>5.6599999999999998E-2</v>
      </c>
      <c r="G207" s="16">
        <v>0.13800000000000001</v>
      </c>
      <c r="H207" s="16">
        <v>1.0840000000000001</v>
      </c>
      <c r="I207" s="16">
        <v>1.6479999999999999</v>
      </c>
      <c r="K207" s="13">
        <f t="shared" si="4"/>
        <v>10.943512</v>
      </c>
      <c r="L207" s="12">
        <f t="shared" si="0"/>
        <v>3.0398644444444445</v>
      </c>
      <c r="M207" s="12">
        <f t="shared" si="1"/>
        <v>7.3306665600000001</v>
      </c>
      <c r="N207" s="13">
        <f t="shared" si="2"/>
        <v>122.475510192</v>
      </c>
      <c r="O207" s="13">
        <f t="shared" si="3"/>
        <v>102.90660000000001</v>
      </c>
    </row>
    <row r="208" spans="1:15" x14ac:dyDescent="0.25">
      <c r="B208" s="16">
        <v>8.5</v>
      </c>
      <c r="C208" s="16">
        <v>0.12</v>
      </c>
      <c r="D208" s="16">
        <v>0.26569999999999999</v>
      </c>
      <c r="E208" s="16">
        <v>0.12</v>
      </c>
      <c r="F208" s="16">
        <v>5.6300000000000003E-2</v>
      </c>
      <c r="G208" s="16">
        <v>0.13700000000000001</v>
      </c>
      <c r="H208" s="16">
        <v>1.0780000000000001</v>
      </c>
      <c r="I208" s="16">
        <v>1.6060000000000001</v>
      </c>
      <c r="K208" s="13">
        <f t="shared" si="4"/>
        <v>13.67939</v>
      </c>
      <c r="L208" s="12">
        <f t="shared" si="0"/>
        <v>3.7998305555555554</v>
      </c>
      <c r="M208" s="12">
        <f t="shared" si="1"/>
        <v>7.1438413200000008</v>
      </c>
      <c r="N208" s="13">
        <f t="shared" si="2"/>
        <v>121.797601464</v>
      </c>
      <c r="O208" s="13">
        <f t="shared" si="3"/>
        <v>102.16090000000001</v>
      </c>
    </row>
    <row r="209" spans="2:15" x14ac:dyDescent="0.25">
      <c r="B209" s="16">
        <v>10.199999999999999</v>
      </c>
      <c r="C209" s="16">
        <v>0.15</v>
      </c>
      <c r="D209" s="16">
        <v>0.31219999999999998</v>
      </c>
      <c r="E209" s="16">
        <v>0.1167</v>
      </c>
      <c r="F209" s="16">
        <v>5.5800000000000002E-2</v>
      </c>
      <c r="G209" s="16">
        <v>0.13600000000000001</v>
      </c>
      <c r="H209" s="16">
        <v>1.07</v>
      </c>
      <c r="I209" s="16">
        <v>1.5609999999999999</v>
      </c>
      <c r="K209" s="13">
        <f t="shared" si="4"/>
        <v>16.415267999999998</v>
      </c>
      <c r="L209" s="12">
        <f t="shared" si="0"/>
        <v>4.5597966666666663</v>
      </c>
      <c r="M209" s="12">
        <f t="shared" si="1"/>
        <v>6.9436714200000003</v>
      </c>
      <c r="N209" s="13">
        <f t="shared" si="2"/>
        <v>120.89372315999999</v>
      </c>
      <c r="O209" s="13">
        <f t="shared" si="3"/>
        <v>101.41520000000001</v>
      </c>
    </row>
    <row r="210" spans="2:15" x14ac:dyDescent="0.25">
      <c r="B210" s="16">
        <v>11.9</v>
      </c>
      <c r="C210" s="16">
        <v>0.17</v>
      </c>
      <c r="D210" s="16">
        <v>0.35620000000000002</v>
      </c>
      <c r="E210" s="16">
        <v>0.113</v>
      </c>
      <c r="F210" s="16">
        <v>5.5300000000000002E-2</v>
      </c>
      <c r="G210" s="16">
        <v>0.13500000000000001</v>
      </c>
      <c r="H210" s="16">
        <v>1.06</v>
      </c>
      <c r="I210" s="16">
        <v>1.512</v>
      </c>
      <c r="K210" s="13">
        <f t="shared" si="4"/>
        <v>19.151146000000001</v>
      </c>
      <c r="L210" s="12">
        <f t="shared" si="0"/>
        <v>5.3197627777777781</v>
      </c>
      <c r="M210" s="12">
        <f t="shared" si="1"/>
        <v>6.7257086400000006</v>
      </c>
      <c r="N210" s="13">
        <f t="shared" si="2"/>
        <v>119.76387527999999</v>
      </c>
      <c r="O210" s="13">
        <f t="shared" si="3"/>
        <v>100.66950000000001</v>
      </c>
    </row>
    <row r="211" spans="2:15" x14ac:dyDescent="0.25">
      <c r="B211" s="16">
        <v>13.6</v>
      </c>
      <c r="C211" s="16">
        <v>0.2</v>
      </c>
      <c r="D211" s="16">
        <v>0.39779999999999999</v>
      </c>
      <c r="E211" s="16">
        <v>0.10920000000000001</v>
      </c>
      <c r="F211" s="16">
        <v>5.4699999999999999E-2</v>
      </c>
      <c r="G211" s="16">
        <v>0.13300000000000001</v>
      </c>
      <c r="H211" s="16">
        <v>1.048</v>
      </c>
      <c r="I211" s="16">
        <v>1.46</v>
      </c>
      <c r="K211" s="13">
        <f t="shared" si="4"/>
        <v>21.887024</v>
      </c>
      <c r="L211" s="12">
        <f t="shared" si="0"/>
        <v>6.079728888888889</v>
      </c>
      <c r="M211" s="12">
        <f t="shared" si="1"/>
        <v>6.4944011999999995</v>
      </c>
      <c r="N211" s="13">
        <f t="shared" si="2"/>
        <v>118.408057824</v>
      </c>
      <c r="O211" s="13">
        <f t="shared" si="3"/>
        <v>99.178100000000001</v>
      </c>
    </row>
    <row r="212" spans="2:15" x14ac:dyDescent="0.25">
      <c r="B212" s="16">
        <v>15.3</v>
      </c>
      <c r="C212" s="16">
        <v>0.22</v>
      </c>
      <c r="D212" s="16">
        <v>0.43709999999999999</v>
      </c>
      <c r="E212" s="16">
        <v>0.105</v>
      </c>
      <c r="F212" s="16">
        <v>5.3900000000000003E-2</v>
      </c>
      <c r="G212" s="16">
        <v>0.13100000000000001</v>
      </c>
      <c r="H212" s="16">
        <v>1.032</v>
      </c>
      <c r="I212" s="16">
        <v>1.405</v>
      </c>
      <c r="K212" s="13">
        <f t="shared" si="4"/>
        <v>24.622902</v>
      </c>
      <c r="L212" s="12">
        <f t="shared" si="0"/>
        <v>6.8396949999999999</v>
      </c>
      <c r="M212" s="12">
        <f t="shared" si="1"/>
        <v>6.2497490999999998</v>
      </c>
      <c r="N212" s="13">
        <f t="shared" si="2"/>
        <v>116.60030121599999</v>
      </c>
      <c r="O212" s="13">
        <f t="shared" si="3"/>
        <v>97.686700000000002</v>
      </c>
    </row>
    <row r="213" spans="2:15" x14ac:dyDescent="0.25">
      <c r="B213" s="16">
        <v>17</v>
      </c>
      <c r="C213" s="16">
        <v>0.25</v>
      </c>
      <c r="D213" s="16">
        <v>0.4743</v>
      </c>
      <c r="E213" s="16">
        <v>0.1008</v>
      </c>
      <c r="F213" s="16">
        <v>5.2900000000000003E-2</v>
      </c>
      <c r="G213" s="16">
        <v>0.129</v>
      </c>
      <c r="H213" s="16">
        <v>1.014</v>
      </c>
      <c r="I213" s="16">
        <v>1.3480000000000001</v>
      </c>
      <c r="K213" s="13">
        <f t="shared" si="4"/>
        <v>27.358779999999999</v>
      </c>
      <c r="L213" s="12">
        <f t="shared" si="0"/>
        <v>7.5996611111111108</v>
      </c>
      <c r="M213" s="12">
        <f t="shared" si="1"/>
        <v>5.9962005600000001</v>
      </c>
      <c r="N213" s="13">
        <f t="shared" si="2"/>
        <v>114.566575032</v>
      </c>
      <c r="O213" s="13">
        <f t="shared" si="3"/>
        <v>96.195300000000017</v>
      </c>
    </row>
    <row r="214" spans="2:15" x14ac:dyDescent="0.25">
      <c r="B214" s="16">
        <v>18.7</v>
      </c>
      <c r="C214" s="16">
        <v>0.27</v>
      </c>
      <c r="D214" s="16">
        <v>0.5091</v>
      </c>
      <c r="E214" s="16">
        <v>9.6299999999999997E-2</v>
      </c>
      <c r="F214" s="16">
        <v>5.1799999999999999E-2</v>
      </c>
      <c r="G214" s="16">
        <v>0.126</v>
      </c>
      <c r="H214" s="16">
        <v>0.99299999999999999</v>
      </c>
      <c r="I214" s="16">
        <v>1.288</v>
      </c>
      <c r="K214" s="13">
        <f t="shared" si="4"/>
        <v>30.094657999999999</v>
      </c>
      <c r="L214" s="12">
        <f t="shared" si="0"/>
        <v>8.3596272222222225</v>
      </c>
      <c r="M214" s="12">
        <f t="shared" si="1"/>
        <v>5.72930736</v>
      </c>
      <c r="N214" s="13">
        <f t="shared" si="2"/>
        <v>112.19389448399998</v>
      </c>
      <c r="O214" s="13">
        <f t="shared" si="3"/>
        <v>93.958200000000005</v>
      </c>
    </row>
    <row r="215" spans="2:15" x14ac:dyDescent="0.25">
      <c r="B215" s="16">
        <v>20.399999999999999</v>
      </c>
      <c r="C215" s="16">
        <v>0.3</v>
      </c>
      <c r="D215" s="16">
        <v>0.54159999999999997</v>
      </c>
      <c r="E215" s="16">
        <v>9.1700000000000004E-2</v>
      </c>
      <c r="F215" s="16">
        <v>5.0599999999999999E-2</v>
      </c>
      <c r="G215" s="16">
        <v>0.123</v>
      </c>
      <c r="H215" s="16">
        <v>0.97</v>
      </c>
      <c r="I215" s="16">
        <v>1.2270000000000001</v>
      </c>
      <c r="K215" s="13">
        <f t="shared" si="4"/>
        <v>32.830535999999995</v>
      </c>
      <c r="L215" s="12">
        <f t="shared" si="0"/>
        <v>9.1195933333333326</v>
      </c>
      <c r="M215" s="12">
        <f t="shared" si="1"/>
        <v>5.4579659400000002</v>
      </c>
      <c r="N215" s="13">
        <f t="shared" si="2"/>
        <v>109.59524436</v>
      </c>
      <c r="O215" s="13">
        <f t="shared" si="3"/>
        <v>91.721100000000007</v>
      </c>
    </row>
    <row r="216" spans="2:15" x14ac:dyDescent="0.25">
      <c r="B216" s="16">
        <v>22.1</v>
      </c>
      <c r="C216" s="16">
        <v>0.32</v>
      </c>
      <c r="D216" s="16">
        <v>0.57169999999999999</v>
      </c>
      <c r="E216" s="16">
        <v>8.6999999999999994E-2</v>
      </c>
      <c r="F216" s="16">
        <v>4.9299999999999997E-2</v>
      </c>
      <c r="G216" s="16">
        <v>0.12</v>
      </c>
      <c r="H216" s="16">
        <v>0.94399999999999995</v>
      </c>
      <c r="I216" s="16">
        <v>1.1639999999999999</v>
      </c>
      <c r="K216" s="13">
        <f t="shared" si="4"/>
        <v>35.566414000000002</v>
      </c>
      <c r="L216" s="12">
        <f t="shared" si="0"/>
        <v>9.8795594444444443</v>
      </c>
      <c r="M216" s="12">
        <f t="shared" si="1"/>
        <v>5.1777280799999996</v>
      </c>
      <c r="N216" s="13">
        <f t="shared" si="2"/>
        <v>106.65763987199999</v>
      </c>
      <c r="O216" s="13">
        <f t="shared" si="3"/>
        <v>89.483999999999995</v>
      </c>
    </row>
    <row r="217" spans="2:15" x14ac:dyDescent="0.25">
      <c r="B217" s="16">
        <v>23.8</v>
      </c>
      <c r="C217" s="16">
        <v>0.35</v>
      </c>
      <c r="D217" s="16">
        <v>0.59950000000000003</v>
      </c>
      <c r="E217" s="16">
        <v>8.2199999999999995E-2</v>
      </c>
      <c r="F217" s="16">
        <v>4.7800000000000002E-2</v>
      </c>
      <c r="G217" s="16">
        <v>0.11600000000000001</v>
      </c>
      <c r="H217" s="16">
        <v>0.91600000000000004</v>
      </c>
      <c r="I217" s="16">
        <v>1.1000000000000001</v>
      </c>
      <c r="K217" s="13">
        <f t="shared" si="4"/>
        <v>38.302292000000001</v>
      </c>
      <c r="L217" s="12">
        <f t="shared" si="0"/>
        <v>10.639525555555556</v>
      </c>
      <c r="M217" s="12">
        <f t="shared" si="1"/>
        <v>4.8930420000000003</v>
      </c>
      <c r="N217" s="13">
        <f t="shared" si="2"/>
        <v>103.49406580799999</v>
      </c>
      <c r="O217" s="13">
        <f t="shared" si="3"/>
        <v>86.501200000000011</v>
      </c>
    </row>
    <row r="218" spans="2:15" x14ac:dyDescent="0.25">
      <c r="B218" s="16">
        <v>25.5</v>
      </c>
      <c r="C218" s="16">
        <v>0.37</v>
      </c>
      <c r="D218" s="16">
        <v>0.625</v>
      </c>
      <c r="E218" s="16">
        <v>7.7299999999999994E-2</v>
      </c>
      <c r="F218" s="16">
        <v>4.6199999999999998E-2</v>
      </c>
      <c r="G218" s="16">
        <v>0.112</v>
      </c>
      <c r="H218" s="16">
        <v>0.88500000000000001</v>
      </c>
      <c r="I218" s="16">
        <v>1.034</v>
      </c>
      <c r="K218" s="13">
        <f t="shared" si="4"/>
        <v>41.038170000000001</v>
      </c>
      <c r="L218" s="12">
        <f t="shared" si="0"/>
        <v>11.399491666666666</v>
      </c>
      <c r="M218" s="12">
        <f t="shared" si="1"/>
        <v>4.5994594800000002</v>
      </c>
      <c r="N218" s="13">
        <f t="shared" si="2"/>
        <v>99.991537379999997</v>
      </c>
      <c r="O218" s="13">
        <f t="shared" si="3"/>
        <v>83.5184</v>
      </c>
    </row>
    <row r="219" spans="2:15" x14ac:dyDescent="0.25">
      <c r="B219" s="16">
        <v>27.2</v>
      </c>
      <c r="C219" s="16">
        <v>0.4</v>
      </c>
      <c r="D219" s="16">
        <v>0.6482</v>
      </c>
      <c r="E219" s="16">
        <v>7.22E-2</v>
      </c>
      <c r="F219" s="16">
        <v>4.4400000000000002E-2</v>
      </c>
      <c r="G219" s="16">
        <v>0.108</v>
      </c>
      <c r="H219" s="16">
        <v>0.85</v>
      </c>
      <c r="I219" s="16">
        <v>0.96599999999999997</v>
      </c>
      <c r="K219" s="13">
        <f t="shared" si="4"/>
        <v>43.774048000000001</v>
      </c>
      <c r="L219" s="12">
        <f t="shared" si="0"/>
        <v>12.159457777777778</v>
      </c>
      <c r="M219" s="12">
        <f t="shared" si="1"/>
        <v>4.29698052</v>
      </c>
      <c r="N219" s="13">
        <f t="shared" si="2"/>
        <v>96.037069799999998</v>
      </c>
      <c r="O219" s="13">
        <f t="shared" si="3"/>
        <v>80.535600000000002</v>
      </c>
    </row>
    <row r="220" spans="2:15" x14ac:dyDescent="0.25">
      <c r="B220" s="16">
        <v>28.9</v>
      </c>
      <c r="C220" s="16">
        <v>0.42</v>
      </c>
      <c r="D220" s="16">
        <v>0.66900000000000004</v>
      </c>
      <c r="E220" s="16">
        <v>6.7000000000000004E-2</v>
      </c>
      <c r="F220" s="16">
        <v>4.24E-2</v>
      </c>
      <c r="G220" s="16">
        <v>0.10299999999999999</v>
      </c>
      <c r="H220" s="16">
        <v>0.81299999999999994</v>
      </c>
      <c r="I220" s="16">
        <v>0.89600000000000002</v>
      </c>
      <c r="K220" s="13">
        <f t="shared" si="4"/>
        <v>46.509926</v>
      </c>
      <c r="L220" s="12">
        <f t="shared" si="0"/>
        <v>12.919423888888888</v>
      </c>
      <c r="M220" s="12">
        <f t="shared" si="1"/>
        <v>3.9856051200000002</v>
      </c>
      <c r="N220" s="13">
        <f t="shared" si="2"/>
        <v>91.856632644000001</v>
      </c>
      <c r="O220" s="13">
        <f t="shared" si="3"/>
        <v>76.807100000000005</v>
      </c>
    </row>
    <row r="221" spans="2:15" x14ac:dyDescent="0.25">
      <c r="B221" s="16">
        <v>30.6</v>
      </c>
      <c r="C221" s="16">
        <v>0.45</v>
      </c>
      <c r="D221" s="16">
        <v>0.68489999999999995</v>
      </c>
      <c r="E221" s="16">
        <v>6.1699999999999998E-2</v>
      </c>
      <c r="F221" s="16">
        <v>4.0399999999999998E-2</v>
      </c>
      <c r="G221" s="16">
        <v>9.8000000000000004E-2</v>
      </c>
      <c r="H221" s="16">
        <v>0.77400000000000002</v>
      </c>
      <c r="I221" s="16">
        <v>0.82499999999999996</v>
      </c>
      <c r="K221" s="13">
        <f t="shared" si="4"/>
        <v>49.245804</v>
      </c>
      <c r="L221" s="12">
        <f t="shared" si="0"/>
        <v>13.67939</v>
      </c>
      <c r="M221" s="12">
        <f t="shared" si="1"/>
        <v>3.6697815</v>
      </c>
      <c r="N221" s="13">
        <f t="shared" si="2"/>
        <v>87.450225912000008</v>
      </c>
      <c r="O221" s="13">
        <f t="shared" si="3"/>
        <v>73.078600000000009</v>
      </c>
    </row>
    <row r="222" spans="2:15" x14ac:dyDescent="0.25">
      <c r="B222" s="16">
        <v>32.299999999999997</v>
      </c>
      <c r="C222" s="16">
        <v>0.47</v>
      </c>
      <c r="D222" s="16">
        <v>0.69750000000000001</v>
      </c>
      <c r="E222" s="16">
        <v>5.6300000000000003E-2</v>
      </c>
      <c r="F222" s="16">
        <v>3.8199999999999998E-2</v>
      </c>
      <c r="G222" s="16">
        <v>9.2999999999999999E-2</v>
      </c>
      <c r="H222" s="16">
        <v>0.73099999999999998</v>
      </c>
      <c r="I222" s="16">
        <v>0.753</v>
      </c>
      <c r="K222" s="13">
        <f t="shared" si="4"/>
        <v>51.981681999999992</v>
      </c>
      <c r="L222" s="12">
        <f t="shared" si="0"/>
        <v>14.439356111111108</v>
      </c>
      <c r="M222" s="12">
        <f t="shared" si="1"/>
        <v>3.3495096600000003</v>
      </c>
      <c r="N222" s="13">
        <f t="shared" si="2"/>
        <v>82.591880027999991</v>
      </c>
      <c r="O222" s="13">
        <f t="shared" si="3"/>
        <v>69.350099999999998</v>
      </c>
    </row>
    <row r="223" spans="2:15" x14ac:dyDescent="0.25">
      <c r="B223" s="16">
        <v>34</v>
      </c>
      <c r="C223" s="16">
        <v>0.5</v>
      </c>
      <c r="D223" s="16">
        <v>0.70669999999999999</v>
      </c>
      <c r="E223" s="16">
        <v>5.0700000000000002E-2</v>
      </c>
      <c r="F223" s="16">
        <v>3.5700000000000003E-2</v>
      </c>
      <c r="G223" s="16">
        <v>8.6999999999999994E-2</v>
      </c>
      <c r="H223" s="16">
        <v>0.68500000000000005</v>
      </c>
      <c r="I223" s="16">
        <v>0.67800000000000005</v>
      </c>
      <c r="K223" s="13">
        <f t="shared" si="4"/>
        <v>54.717559999999999</v>
      </c>
      <c r="L223" s="12">
        <f t="shared" si="0"/>
        <v>15.199322222222222</v>
      </c>
      <c r="M223" s="12">
        <f t="shared" si="1"/>
        <v>3.0158931600000001</v>
      </c>
      <c r="N223" s="13">
        <f t="shared" si="2"/>
        <v>77.394579780000001</v>
      </c>
      <c r="O223" s="13">
        <f t="shared" si="3"/>
        <v>64.875900000000001</v>
      </c>
    </row>
    <row r="224" spans="2:15" x14ac:dyDescent="0.25">
      <c r="B224" s="16">
        <v>35.700000000000003</v>
      </c>
      <c r="C224" s="16">
        <v>0.52</v>
      </c>
      <c r="D224" s="16">
        <v>0.71099999999999997</v>
      </c>
      <c r="E224" s="16">
        <v>4.5199999999999997E-2</v>
      </c>
      <c r="F224" s="16">
        <v>3.32E-2</v>
      </c>
      <c r="G224" s="16">
        <v>8.1000000000000003E-2</v>
      </c>
      <c r="H224" s="16">
        <v>0.63700000000000001</v>
      </c>
      <c r="I224" s="16">
        <v>0.60399999999999998</v>
      </c>
      <c r="K224" s="13">
        <f t="shared" si="4"/>
        <v>57.453438000000006</v>
      </c>
      <c r="L224" s="12">
        <f t="shared" si="0"/>
        <v>15.959288333333335</v>
      </c>
      <c r="M224" s="12">
        <f t="shared" si="1"/>
        <v>2.6867248799999999</v>
      </c>
      <c r="N224" s="13">
        <f t="shared" si="2"/>
        <v>71.971309955999999</v>
      </c>
      <c r="O224" s="13">
        <f t="shared" si="3"/>
        <v>60.401700000000005</v>
      </c>
    </row>
    <row r="225" spans="1:15" x14ac:dyDescent="0.25">
      <c r="B225" s="16">
        <v>37.4</v>
      </c>
      <c r="C225" s="16">
        <v>0.55000000000000004</v>
      </c>
      <c r="D225" s="16">
        <v>0.70889999999999997</v>
      </c>
      <c r="E225" s="16">
        <v>3.9800000000000002E-2</v>
      </c>
      <c r="F225" s="16">
        <v>3.0700000000000002E-2</v>
      </c>
      <c r="G225" s="16">
        <v>7.4999999999999997E-2</v>
      </c>
      <c r="H225" s="16">
        <v>0.58899999999999997</v>
      </c>
      <c r="I225" s="16">
        <v>0.53200000000000003</v>
      </c>
      <c r="K225" s="13">
        <f t="shared" si="4"/>
        <v>60.189315999999998</v>
      </c>
      <c r="L225" s="12">
        <f t="shared" si="0"/>
        <v>16.719254444444445</v>
      </c>
      <c r="M225" s="12">
        <f t="shared" si="1"/>
        <v>2.3664530400000001</v>
      </c>
      <c r="N225" s="13">
        <f t="shared" si="2"/>
        <v>66.548040131999997</v>
      </c>
      <c r="O225" s="13">
        <f t="shared" si="3"/>
        <v>55.927499999999995</v>
      </c>
    </row>
    <row r="226" spans="1:15" x14ac:dyDescent="0.25">
      <c r="B226" s="16">
        <v>39.1</v>
      </c>
      <c r="C226" s="16">
        <v>0.56999999999999995</v>
      </c>
      <c r="D226" s="16">
        <v>0.69799999999999995</v>
      </c>
      <c r="E226" s="16">
        <v>3.4200000000000001E-2</v>
      </c>
      <c r="F226" s="16">
        <v>2.81E-2</v>
      </c>
      <c r="G226" s="16">
        <v>6.8000000000000005E-2</v>
      </c>
      <c r="H226" s="16">
        <v>0.53900000000000003</v>
      </c>
      <c r="I226" s="16">
        <v>0.45800000000000002</v>
      </c>
      <c r="K226" s="13">
        <f t="shared" si="4"/>
        <v>62.925194000000005</v>
      </c>
      <c r="L226" s="12">
        <f t="shared" si="0"/>
        <v>17.479220555555557</v>
      </c>
      <c r="M226" s="12">
        <f t="shared" si="1"/>
        <v>2.0372847599999999</v>
      </c>
      <c r="N226" s="13">
        <f t="shared" si="2"/>
        <v>60.898800731999998</v>
      </c>
      <c r="O226" s="13">
        <f t="shared" si="3"/>
        <v>50.707600000000006</v>
      </c>
    </row>
    <row r="227" spans="1:15" x14ac:dyDescent="0.25">
      <c r="B227" s="16">
        <v>40.799999999999997</v>
      </c>
      <c r="C227" s="16">
        <v>0.6</v>
      </c>
      <c r="D227" s="16">
        <v>0.67549999999999999</v>
      </c>
      <c r="E227" s="16">
        <v>2.8799999999999999E-2</v>
      </c>
      <c r="F227" s="16">
        <v>2.5499999999999998E-2</v>
      </c>
      <c r="G227" s="16">
        <v>6.2E-2</v>
      </c>
      <c r="H227" s="16">
        <v>0.48799999999999999</v>
      </c>
      <c r="I227" s="16">
        <v>0.38500000000000001</v>
      </c>
      <c r="K227" s="13">
        <f t="shared" si="4"/>
        <v>65.66107199999999</v>
      </c>
      <c r="L227" s="12">
        <f t="shared" si="0"/>
        <v>18.239186666666665</v>
      </c>
      <c r="M227" s="12">
        <f t="shared" si="1"/>
        <v>1.7125647000000002</v>
      </c>
      <c r="N227" s="13">
        <f t="shared" si="2"/>
        <v>55.136576544</v>
      </c>
      <c r="O227" s="13">
        <f t="shared" si="3"/>
        <v>46.233400000000003</v>
      </c>
    </row>
    <row r="228" spans="1:15" x14ac:dyDescent="0.25">
      <c r="B228" s="16">
        <v>42.4</v>
      </c>
      <c r="C228" s="16">
        <v>0.62</v>
      </c>
      <c r="D228" s="16">
        <v>0.63360000000000005</v>
      </c>
      <c r="E228" s="16">
        <v>2.3099999999999999E-2</v>
      </c>
      <c r="F228" s="16">
        <v>2.2700000000000001E-2</v>
      </c>
      <c r="G228" s="16">
        <v>5.5E-2</v>
      </c>
      <c r="H228" s="16">
        <v>0.434</v>
      </c>
      <c r="I228" s="16">
        <v>0.309</v>
      </c>
      <c r="K228" s="13">
        <f t="shared" si="4"/>
        <v>68.236015999999992</v>
      </c>
      <c r="L228" s="12">
        <f t="shared" si="0"/>
        <v>18.954448888888887</v>
      </c>
      <c r="M228" s="12">
        <f t="shared" si="1"/>
        <v>1.37449998</v>
      </c>
      <c r="N228" s="13">
        <f t="shared" si="2"/>
        <v>49.035397992</v>
      </c>
      <c r="O228" s="13">
        <f t="shared" si="3"/>
        <v>41.013500000000001</v>
      </c>
    </row>
    <row r="229" spans="1:15" x14ac:dyDescent="0.25">
      <c r="B229" s="16">
        <v>44.1</v>
      </c>
      <c r="C229" s="16">
        <v>0.65</v>
      </c>
      <c r="D229" s="16">
        <v>0.56399999999999995</v>
      </c>
      <c r="E229" s="16">
        <v>1.7299999999999999E-2</v>
      </c>
      <c r="F229" s="16">
        <v>1.9900000000000001E-2</v>
      </c>
      <c r="G229" s="16">
        <v>4.8000000000000001E-2</v>
      </c>
      <c r="H229" s="16">
        <v>0.38200000000000001</v>
      </c>
      <c r="I229" s="16">
        <v>0.23200000000000001</v>
      </c>
      <c r="K229" s="13">
        <f t="shared" si="4"/>
        <v>70.971894000000006</v>
      </c>
      <c r="L229" s="12">
        <f t="shared" si="0"/>
        <v>19.714415000000002</v>
      </c>
      <c r="M229" s="12">
        <f t="shared" si="1"/>
        <v>1.03198704</v>
      </c>
      <c r="N229" s="13">
        <f t="shared" si="2"/>
        <v>43.160189016000004</v>
      </c>
      <c r="O229" s="13">
        <f t="shared" si="3"/>
        <v>35.793600000000005</v>
      </c>
    </row>
    <row r="230" spans="1:15" x14ac:dyDescent="0.25">
      <c r="B230" s="16">
        <v>45.8</v>
      </c>
      <c r="C230" s="16">
        <v>0.67</v>
      </c>
      <c r="D230" s="16">
        <v>0.45140000000000002</v>
      </c>
      <c r="E230" s="16">
        <v>1.1599999999999999E-2</v>
      </c>
      <c r="F230" s="16">
        <v>1.7299999999999999E-2</v>
      </c>
      <c r="G230" s="16">
        <v>4.2000000000000003E-2</v>
      </c>
      <c r="H230" s="16">
        <v>0.33100000000000002</v>
      </c>
      <c r="I230" s="16">
        <v>0.155</v>
      </c>
      <c r="K230" s="13">
        <f t="shared" si="4"/>
        <v>73.707771999999991</v>
      </c>
      <c r="L230" s="12">
        <f t="shared" si="0"/>
        <v>20.474381111111107</v>
      </c>
      <c r="M230" s="12">
        <f t="shared" si="1"/>
        <v>0.68947409999999998</v>
      </c>
      <c r="N230" s="13">
        <f t="shared" si="2"/>
        <v>37.397964827999999</v>
      </c>
      <c r="O230" s="13">
        <f t="shared" si="3"/>
        <v>31.319400000000005</v>
      </c>
    </row>
    <row r="231" spans="1:15" x14ac:dyDescent="0.25">
      <c r="B231" s="16">
        <v>47.5</v>
      </c>
      <c r="C231" s="16">
        <v>0.7</v>
      </c>
      <c r="D231" s="16">
        <v>0.27510000000000001</v>
      </c>
      <c r="E231" s="16">
        <v>5.7999999999999996E-3</v>
      </c>
      <c r="F231" s="16">
        <v>1.4800000000000001E-2</v>
      </c>
      <c r="G231" s="16">
        <v>3.5999999999999997E-2</v>
      </c>
      <c r="H231" s="16">
        <v>0.28299999999999997</v>
      </c>
      <c r="I231" s="16">
        <v>7.8E-2</v>
      </c>
      <c r="K231" s="13">
        <f t="shared" si="4"/>
        <v>76.443650000000005</v>
      </c>
      <c r="L231" s="12">
        <f t="shared" si="0"/>
        <v>21.234347222222222</v>
      </c>
      <c r="M231" s="12">
        <f t="shared" si="1"/>
        <v>0.34696115999999999</v>
      </c>
      <c r="N231" s="13">
        <f t="shared" si="2"/>
        <v>31.974695003999994</v>
      </c>
      <c r="O231" s="13">
        <f t="shared" si="3"/>
        <v>26.845199999999998</v>
      </c>
    </row>
    <row r="232" spans="1:15" x14ac:dyDescent="0.25">
      <c r="B232" s="16">
        <v>49.2</v>
      </c>
      <c r="C232" s="16">
        <v>0.72</v>
      </c>
      <c r="D232" s="16">
        <v>2.5000000000000001E-3</v>
      </c>
      <c r="E232" s="16">
        <v>0</v>
      </c>
      <c r="F232" s="16">
        <v>1.24E-2</v>
      </c>
      <c r="G232" s="16">
        <v>0.03</v>
      </c>
      <c r="H232" s="16">
        <v>0.23799999999999999</v>
      </c>
      <c r="I232" s="16">
        <v>1E-3</v>
      </c>
      <c r="K232" s="13">
        <f t="shared" si="4"/>
        <v>79.179528000000005</v>
      </c>
      <c r="L232" s="12">
        <f t="shared" si="0"/>
        <v>21.994313333333334</v>
      </c>
      <c r="M232" s="12">
        <f t="shared" si="1"/>
        <v>4.4482200000000001E-3</v>
      </c>
      <c r="N232" s="13">
        <f t="shared" si="2"/>
        <v>26.890379543999998</v>
      </c>
      <c r="O232" s="13">
        <f t="shared" si="3"/>
        <v>22.370999999999999</v>
      </c>
    </row>
    <row r="233" spans="1:15" x14ac:dyDescent="0.25">
      <c r="A233" s="16" t="s">
        <v>152</v>
      </c>
    </row>
    <row r="234" spans="1:15" x14ac:dyDescent="0.25">
      <c r="A234" s="16" t="s">
        <v>152</v>
      </c>
    </row>
    <row r="235" spans="1:15" x14ac:dyDescent="0.25">
      <c r="A235" s="16" t="s">
        <v>152</v>
      </c>
    </row>
    <row r="236" spans="1:15" x14ac:dyDescent="0.25">
      <c r="A236" s="16" t="s">
        <v>169</v>
      </c>
    </row>
    <row r="237" spans="1:15" x14ac:dyDescent="0.25">
      <c r="A237" s="16" t="s">
        <v>152</v>
      </c>
    </row>
    <row r="238" spans="1:15" x14ac:dyDescent="0.25">
      <c r="A238" s="16" t="s">
        <v>161</v>
      </c>
    </row>
    <row r="239" spans="1:15" x14ac:dyDescent="0.25">
      <c r="A239" s="16" t="s">
        <v>162</v>
      </c>
    </row>
    <row r="240" spans="1:15" x14ac:dyDescent="0.25">
      <c r="A240" s="16" t="s">
        <v>975</v>
      </c>
    </row>
    <row r="241" spans="1:1" x14ac:dyDescent="0.25">
      <c r="A241" s="16" t="s">
        <v>976</v>
      </c>
    </row>
    <row r="242" spans="1:1" x14ac:dyDescent="0.25">
      <c r="A242" s="16" t="s">
        <v>977</v>
      </c>
    </row>
    <row r="243" spans="1:1" x14ac:dyDescent="0.25">
      <c r="A243" s="16" t="s">
        <v>978</v>
      </c>
    </row>
    <row r="244" spans="1:1" x14ac:dyDescent="0.25">
      <c r="A244" s="16" t="s">
        <v>979</v>
      </c>
    </row>
    <row r="245" spans="1:1" x14ac:dyDescent="0.25">
      <c r="A245" s="16" t="s">
        <v>980</v>
      </c>
    </row>
    <row r="246" spans="1:1" x14ac:dyDescent="0.25">
      <c r="A246" s="16" t="s">
        <v>981</v>
      </c>
    </row>
    <row r="247" spans="1:1" x14ac:dyDescent="0.25">
      <c r="A247" s="16" t="s">
        <v>982</v>
      </c>
    </row>
    <row r="248" spans="1:1" x14ac:dyDescent="0.25">
      <c r="A248" s="16" t="s">
        <v>983</v>
      </c>
    </row>
    <row r="249" spans="1:1" x14ac:dyDescent="0.25">
      <c r="A249" s="16" t="s">
        <v>984</v>
      </c>
    </row>
    <row r="250" spans="1:1" x14ac:dyDescent="0.25">
      <c r="A250" s="16" t="s">
        <v>985</v>
      </c>
    </row>
    <row r="251" spans="1:1" x14ac:dyDescent="0.25">
      <c r="A251" s="16" t="s">
        <v>986</v>
      </c>
    </row>
    <row r="252" spans="1:1" x14ac:dyDescent="0.25">
      <c r="A252" s="16" t="s">
        <v>987</v>
      </c>
    </row>
    <row r="253" spans="1:1" x14ac:dyDescent="0.25">
      <c r="A253" s="16" t="s">
        <v>988</v>
      </c>
    </row>
    <row r="254" spans="1:1" x14ac:dyDescent="0.25">
      <c r="A254" s="16" t="s">
        <v>989</v>
      </c>
    </row>
    <row r="255" spans="1:1" x14ac:dyDescent="0.25">
      <c r="A255" s="16" t="s">
        <v>990</v>
      </c>
    </row>
    <row r="256" spans="1:1" x14ac:dyDescent="0.25">
      <c r="A256" s="16" t="s">
        <v>991</v>
      </c>
    </row>
    <row r="257" spans="1:1" x14ac:dyDescent="0.25">
      <c r="A257" s="16" t="s">
        <v>992</v>
      </c>
    </row>
    <row r="258" spans="1:1" x14ac:dyDescent="0.25">
      <c r="A258" s="16" t="s">
        <v>993</v>
      </c>
    </row>
    <row r="259" spans="1:1" x14ac:dyDescent="0.25">
      <c r="A259" s="16" t="s">
        <v>994</v>
      </c>
    </row>
    <row r="260" spans="1:1" x14ac:dyDescent="0.25">
      <c r="A260" s="16" t="s">
        <v>995</v>
      </c>
    </row>
    <row r="261" spans="1:1" x14ac:dyDescent="0.25">
      <c r="A261" s="16" t="s">
        <v>996</v>
      </c>
    </row>
    <row r="262" spans="1:1" x14ac:dyDescent="0.25">
      <c r="A262" s="16" t="s">
        <v>997</v>
      </c>
    </row>
    <row r="263" spans="1:1" x14ac:dyDescent="0.25">
      <c r="A263" s="16" t="s">
        <v>998</v>
      </c>
    </row>
    <row r="264" spans="1:1" x14ac:dyDescent="0.25">
      <c r="A264" s="16" t="s">
        <v>999</v>
      </c>
    </row>
    <row r="265" spans="1:1" x14ac:dyDescent="0.25">
      <c r="A265" s="16" t="s">
        <v>1000</v>
      </c>
    </row>
    <row r="266" spans="1:1" x14ac:dyDescent="0.25">
      <c r="A266" s="16" t="s">
        <v>1001</v>
      </c>
    </row>
    <row r="267" spans="1:1" x14ac:dyDescent="0.25">
      <c r="A267" s="16" t="s">
        <v>1002</v>
      </c>
    </row>
    <row r="268" spans="1:1" x14ac:dyDescent="0.25">
      <c r="A268" s="16" t="s">
        <v>1003</v>
      </c>
    </row>
    <row r="269" spans="1:1" x14ac:dyDescent="0.25">
      <c r="A269" s="16" t="s">
        <v>1004</v>
      </c>
    </row>
    <row r="270" spans="1:1" x14ac:dyDescent="0.25">
      <c r="A270" s="16" t="s">
        <v>152</v>
      </c>
    </row>
    <row r="271" spans="1:1" x14ac:dyDescent="0.25">
      <c r="A271" s="16" t="s">
        <v>152</v>
      </c>
    </row>
    <row r="272" spans="1:1" x14ac:dyDescent="0.25">
      <c r="A272" s="16" t="s">
        <v>152</v>
      </c>
    </row>
    <row r="273" spans="1:15" x14ac:dyDescent="0.25">
      <c r="A273" s="16" t="s">
        <v>170</v>
      </c>
    </row>
    <row r="274" spans="1:15" x14ac:dyDescent="0.25">
      <c r="A274" s="16" t="s">
        <v>152</v>
      </c>
    </row>
    <row r="275" spans="1:15" x14ac:dyDescent="0.25">
      <c r="A275" s="16" t="s">
        <v>161</v>
      </c>
      <c r="K275" s="10" t="s">
        <v>110</v>
      </c>
      <c r="L275" s="10" t="s">
        <v>71</v>
      </c>
      <c r="M275" s="10" t="s">
        <v>78</v>
      </c>
      <c r="N275" s="10" t="s">
        <v>95</v>
      </c>
      <c r="O275" s="10" t="s">
        <v>820</v>
      </c>
    </row>
    <row r="276" spans="1:15" x14ac:dyDescent="0.25">
      <c r="A276" s="16" t="s">
        <v>162</v>
      </c>
      <c r="K276" s="10"/>
      <c r="L276" s="10"/>
      <c r="M276" s="10"/>
      <c r="N276" s="10"/>
      <c r="O276" s="10"/>
    </row>
    <row r="277" spans="1:15" x14ac:dyDescent="0.25">
      <c r="B277" s="16">
        <v>0</v>
      </c>
      <c r="C277" s="16">
        <v>0</v>
      </c>
      <c r="D277" s="16">
        <v>0</v>
      </c>
      <c r="E277" s="16">
        <v>0.13350000000000001</v>
      </c>
      <c r="F277" s="16">
        <v>5.9200000000000003E-2</v>
      </c>
      <c r="G277" s="16">
        <v>0.28100000000000003</v>
      </c>
      <c r="H277" s="16">
        <v>1.7729999999999999</v>
      </c>
      <c r="I277" s="16">
        <v>2.7909999999999999</v>
      </c>
      <c r="K277" s="13">
        <f>1.60934*B277</f>
        <v>0</v>
      </c>
      <c r="L277" s="12">
        <f>K277/3.6</f>
        <v>0</v>
      </c>
      <c r="M277" s="12">
        <f>4.44822*I277</f>
        <v>12.41498202</v>
      </c>
      <c r="N277" s="13">
        <f>4.44822*H277*25.4</f>
        <v>200.32202912399998</v>
      </c>
      <c r="O277" s="13">
        <f>0.7457*G277*1000</f>
        <v>209.54170000000002</v>
      </c>
    </row>
    <row r="278" spans="1:15" x14ac:dyDescent="0.25">
      <c r="B278" s="16">
        <v>2.2000000000000002</v>
      </c>
      <c r="C278" s="16">
        <v>0.03</v>
      </c>
      <c r="D278" s="16">
        <v>5.6599999999999998E-2</v>
      </c>
      <c r="E278" s="16">
        <v>0.13089999999999999</v>
      </c>
      <c r="F278" s="16">
        <v>5.8599999999999999E-2</v>
      </c>
      <c r="G278" s="16">
        <v>0.27800000000000002</v>
      </c>
      <c r="H278" s="16">
        <v>1.754</v>
      </c>
      <c r="I278" s="16">
        <v>2.7360000000000002</v>
      </c>
      <c r="K278" s="13">
        <f>1.60934*B278</f>
        <v>3.5405480000000003</v>
      </c>
      <c r="L278" s="12">
        <f t="shared" ref="L278:L306" si="5">K278/3.6</f>
        <v>0.98348555555555561</v>
      </c>
      <c r="M278" s="12">
        <f t="shared" ref="M278:M306" si="6">4.44822*I278</f>
        <v>12.17032992</v>
      </c>
      <c r="N278" s="13">
        <f t="shared" ref="N278:N306" si="7">4.44822*H278*25.4</f>
        <v>198.17531815199999</v>
      </c>
      <c r="O278" s="13">
        <f t="shared" ref="O278:O306" si="8">0.7457*G278*1000</f>
        <v>207.30460000000002</v>
      </c>
    </row>
    <row r="279" spans="1:15" x14ac:dyDescent="0.25">
      <c r="B279" s="16">
        <v>4.3</v>
      </c>
      <c r="C279" s="16">
        <v>0.05</v>
      </c>
      <c r="D279" s="16">
        <v>0.1133</v>
      </c>
      <c r="E279" s="16">
        <v>0.13070000000000001</v>
      </c>
      <c r="F279" s="16">
        <v>5.8500000000000003E-2</v>
      </c>
      <c r="G279" s="16">
        <v>0.27800000000000002</v>
      </c>
      <c r="H279" s="16">
        <v>1.75</v>
      </c>
      <c r="I279" s="16">
        <v>2.7309999999999999</v>
      </c>
      <c r="K279" s="13">
        <f t="shared" ref="K279:K306" si="9">1.60934*B279</f>
        <v>6.9201619999999995</v>
      </c>
      <c r="L279" s="12">
        <f t="shared" si="5"/>
        <v>1.9222672222222221</v>
      </c>
      <c r="M279" s="12">
        <f t="shared" si="6"/>
        <v>12.14808882</v>
      </c>
      <c r="N279" s="13">
        <f t="shared" si="7"/>
        <v>197.72337899999999</v>
      </c>
      <c r="O279" s="13">
        <f t="shared" si="8"/>
        <v>207.30460000000002</v>
      </c>
    </row>
    <row r="280" spans="1:15" x14ac:dyDescent="0.25">
      <c r="B280" s="16">
        <v>6.5</v>
      </c>
      <c r="C280" s="16">
        <v>0.08</v>
      </c>
      <c r="D280" s="16">
        <v>0.1678</v>
      </c>
      <c r="E280" s="16">
        <v>0.12759999999999999</v>
      </c>
      <c r="F280" s="16">
        <v>5.7799999999999997E-2</v>
      </c>
      <c r="G280" s="16">
        <v>0.27500000000000002</v>
      </c>
      <c r="H280" s="16">
        <v>1.7310000000000001</v>
      </c>
      <c r="I280" s="16">
        <v>2.6659999999999999</v>
      </c>
      <c r="K280" s="13">
        <f t="shared" si="9"/>
        <v>10.460710000000001</v>
      </c>
      <c r="L280" s="12">
        <f t="shared" si="5"/>
        <v>2.9057527777777779</v>
      </c>
      <c r="M280" s="12">
        <f t="shared" si="6"/>
        <v>11.858954519999999</v>
      </c>
      <c r="N280" s="13">
        <f t="shared" si="7"/>
        <v>195.576668028</v>
      </c>
      <c r="O280" s="13">
        <f t="shared" si="8"/>
        <v>205.06750000000002</v>
      </c>
    </row>
    <row r="281" spans="1:15" x14ac:dyDescent="0.25">
      <c r="B281" s="16">
        <v>8.6</v>
      </c>
      <c r="C281" s="16">
        <v>0.1</v>
      </c>
      <c r="D281" s="16">
        <v>0.22059999999999999</v>
      </c>
      <c r="E281" s="16">
        <v>0.1244</v>
      </c>
      <c r="F281" s="16">
        <v>5.7200000000000001E-2</v>
      </c>
      <c r="G281" s="16">
        <v>0.27200000000000002</v>
      </c>
      <c r="H281" s="16">
        <v>1.7110000000000001</v>
      </c>
      <c r="I281" s="16">
        <v>2.5990000000000002</v>
      </c>
      <c r="K281" s="13">
        <f t="shared" si="9"/>
        <v>13.840323999999999</v>
      </c>
      <c r="L281" s="12">
        <f t="shared" si="5"/>
        <v>3.8445344444444443</v>
      </c>
      <c r="M281" s="12">
        <f t="shared" si="6"/>
        <v>11.560923780000001</v>
      </c>
      <c r="N281" s="13">
        <f t="shared" si="7"/>
        <v>193.316972268</v>
      </c>
      <c r="O281" s="13">
        <f t="shared" si="8"/>
        <v>202.83040000000003</v>
      </c>
    </row>
    <row r="282" spans="1:15" x14ac:dyDescent="0.25">
      <c r="B282" s="16">
        <v>10.8</v>
      </c>
      <c r="C282" s="16">
        <v>0.13</v>
      </c>
      <c r="D282" s="16">
        <v>0.27160000000000001</v>
      </c>
      <c r="E282" s="16">
        <v>0.1211</v>
      </c>
      <c r="F282" s="16">
        <v>5.6500000000000002E-2</v>
      </c>
      <c r="G282" s="16">
        <v>0.26800000000000002</v>
      </c>
      <c r="H282" s="16">
        <v>1.6919999999999999</v>
      </c>
      <c r="I282" s="16">
        <v>2.5310000000000001</v>
      </c>
      <c r="K282" s="13">
        <f t="shared" si="9"/>
        <v>17.380872</v>
      </c>
      <c r="L282" s="12">
        <f t="shared" si="5"/>
        <v>4.8280199999999995</v>
      </c>
      <c r="M282" s="12">
        <f t="shared" si="6"/>
        <v>11.258444820000001</v>
      </c>
      <c r="N282" s="13">
        <f t="shared" si="7"/>
        <v>191.17026129600001</v>
      </c>
      <c r="O282" s="13">
        <f t="shared" si="8"/>
        <v>199.8476</v>
      </c>
    </row>
    <row r="283" spans="1:15" x14ac:dyDescent="0.25">
      <c r="B283" s="16">
        <v>13</v>
      </c>
      <c r="C283" s="16">
        <v>0.15</v>
      </c>
      <c r="D283" s="16">
        <v>0.31990000000000002</v>
      </c>
      <c r="E283" s="16">
        <v>0.1173</v>
      </c>
      <c r="F283" s="16">
        <v>5.5800000000000002E-2</v>
      </c>
      <c r="G283" s="16">
        <v>0.26500000000000001</v>
      </c>
      <c r="H283" s="16">
        <v>1.67</v>
      </c>
      <c r="I283" s="16">
        <v>2.452</v>
      </c>
      <c r="K283" s="13">
        <f t="shared" si="9"/>
        <v>20.921420000000001</v>
      </c>
      <c r="L283" s="12">
        <f t="shared" si="5"/>
        <v>5.8115055555555557</v>
      </c>
      <c r="M283" s="12">
        <f t="shared" si="6"/>
        <v>10.90703544</v>
      </c>
      <c r="N283" s="13">
        <f t="shared" si="7"/>
        <v>188.68459596</v>
      </c>
      <c r="O283" s="13">
        <f t="shared" si="8"/>
        <v>197.61050000000003</v>
      </c>
    </row>
    <row r="284" spans="1:15" x14ac:dyDescent="0.25">
      <c r="B284" s="16">
        <v>15.1</v>
      </c>
      <c r="C284" s="16">
        <v>0.18</v>
      </c>
      <c r="D284" s="16">
        <v>0.36570000000000003</v>
      </c>
      <c r="E284" s="16">
        <v>0.1134</v>
      </c>
      <c r="F284" s="16">
        <v>5.5E-2</v>
      </c>
      <c r="G284" s="16">
        <v>0.26100000000000001</v>
      </c>
      <c r="H284" s="16">
        <v>1.647</v>
      </c>
      <c r="I284" s="16">
        <v>2.37</v>
      </c>
      <c r="K284" s="13">
        <f t="shared" si="9"/>
        <v>24.301033999999998</v>
      </c>
      <c r="L284" s="12">
        <f t="shared" si="5"/>
        <v>6.7502872222222212</v>
      </c>
      <c r="M284" s="12">
        <f t="shared" si="6"/>
        <v>10.5422814</v>
      </c>
      <c r="N284" s="13">
        <f t="shared" si="7"/>
        <v>186.08594583600001</v>
      </c>
      <c r="O284" s="13">
        <f t="shared" si="8"/>
        <v>194.6277</v>
      </c>
    </row>
    <row r="285" spans="1:15" x14ac:dyDescent="0.25">
      <c r="B285" s="16">
        <v>17.3</v>
      </c>
      <c r="C285" s="16">
        <v>0.2</v>
      </c>
      <c r="D285" s="16">
        <v>0.40849999999999997</v>
      </c>
      <c r="E285" s="16">
        <v>0.1094</v>
      </c>
      <c r="F285" s="16">
        <v>5.4300000000000001E-2</v>
      </c>
      <c r="G285" s="16">
        <v>0.25800000000000001</v>
      </c>
      <c r="H285" s="16">
        <v>1.625</v>
      </c>
      <c r="I285" s="16">
        <v>2.286</v>
      </c>
      <c r="K285" s="13">
        <f t="shared" si="9"/>
        <v>27.841582000000002</v>
      </c>
      <c r="L285" s="12">
        <f t="shared" si="5"/>
        <v>7.7337727777777783</v>
      </c>
      <c r="M285" s="12">
        <f t="shared" si="6"/>
        <v>10.16863092</v>
      </c>
      <c r="N285" s="13">
        <f t="shared" si="7"/>
        <v>183.6002805</v>
      </c>
      <c r="O285" s="13">
        <f t="shared" si="8"/>
        <v>192.39060000000003</v>
      </c>
    </row>
    <row r="286" spans="1:15" x14ac:dyDescent="0.25">
      <c r="B286" s="16">
        <v>19.399999999999999</v>
      </c>
      <c r="C286" s="16">
        <v>0.23</v>
      </c>
      <c r="D286" s="16">
        <v>0.44879999999999998</v>
      </c>
      <c r="E286" s="16">
        <v>0.1052</v>
      </c>
      <c r="F286" s="16">
        <v>5.3499999999999999E-2</v>
      </c>
      <c r="G286" s="16">
        <v>0.254</v>
      </c>
      <c r="H286" s="16">
        <v>1.601</v>
      </c>
      <c r="I286" s="16">
        <v>2.198</v>
      </c>
      <c r="K286" s="13">
        <f t="shared" si="9"/>
        <v>31.221195999999999</v>
      </c>
      <c r="L286" s="12">
        <f t="shared" si="5"/>
        <v>8.6725544444444438</v>
      </c>
      <c r="M286" s="12">
        <f t="shared" si="6"/>
        <v>9.7771875599999998</v>
      </c>
      <c r="N286" s="13">
        <f t="shared" si="7"/>
        <v>180.888645588</v>
      </c>
      <c r="O286" s="13">
        <f t="shared" si="8"/>
        <v>189.40780000000001</v>
      </c>
    </row>
    <row r="287" spans="1:15" x14ac:dyDescent="0.25">
      <c r="B287" s="16">
        <v>21.6</v>
      </c>
      <c r="C287" s="16">
        <v>0.25</v>
      </c>
      <c r="D287" s="16">
        <v>0.4854</v>
      </c>
      <c r="E287" s="16">
        <v>0.1002</v>
      </c>
      <c r="F287" s="16">
        <v>5.2299999999999999E-2</v>
      </c>
      <c r="G287" s="16">
        <v>0.248</v>
      </c>
      <c r="H287" s="16">
        <v>1.5660000000000001</v>
      </c>
      <c r="I287" s="16">
        <v>2.093</v>
      </c>
      <c r="K287" s="13">
        <f t="shared" si="9"/>
        <v>34.761744</v>
      </c>
      <c r="L287" s="12">
        <f t="shared" si="5"/>
        <v>9.6560399999999991</v>
      </c>
      <c r="M287" s="12">
        <f t="shared" si="6"/>
        <v>9.3101244600000008</v>
      </c>
      <c r="N287" s="13">
        <f t="shared" si="7"/>
        <v>176.934178008</v>
      </c>
      <c r="O287" s="13">
        <f t="shared" si="8"/>
        <v>184.93360000000001</v>
      </c>
    </row>
    <row r="288" spans="1:15" x14ac:dyDescent="0.25">
      <c r="B288" s="16">
        <v>23.8</v>
      </c>
      <c r="C288" s="16">
        <v>0.28000000000000003</v>
      </c>
      <c r="D288" s="16">
        <v>0.52280000000000004</v>
      </c>
      <c r="E288" s="16">
        <v>9.6299999999999997E-2</v>
      </c>
      <c r="F288" s="16">
        <v>5.1400000000000001E-2</v>
      </c>
      <c r="G288" s="16">
        <v>0.24399999999999999</v>
      </c>
      <c r="H288" s="16">
        <v>1.538</v>
      </c>
      <c r="I288" s="16">
        <v>2.012</v>
      </c>
      <c r="K288" s="13">
        <f t="shared" si="9"/>
        <v>38.302292000000001</v>
      </c>
      <c r="L288" s="12">
        <f t="shared" si="5"/>
        <v>10.639525555555556</v>
      </c>
      <c r="M288" s="12">
        <f t="shared" si="6"/>
        <v>8.9498186400000002</v>
      </c>
      <c r="N288" s="13">
        <f t="shared" si="7"/>
        <v>173.77060394400002</v>
      </c>
      <c r="O288" s="13">
        <f t="shared" si="8"/>
        <v>181.95079999999999</v>
      </c>
    </row>
    <row r="289" spans="2:15" x14ac:dyDescent="0.25">
      <c r="B289" s="16">
        <v>25.9</v>
      </c>
      <c r="C289" s="16">
        <v>0.3</v>
      </c>
      <c r="D289" s="16">
        <v>0.55600000000000005</v>
      </c>
      <c r="E289" s="16">
        <v>9.1499999999999998E-2</v>
      </c>
      <c r="F289" s="16">
        <v>5.0099999999999999E-2</v>
      </c>
      <c r="G289" s="16">
        <v>0.23799999999999999</v>
      </c>
      <c r="H289" s="16">
        <v>1.4990000000000001</v>
      </c>
      <c r="I289" s="16">
        <v>1.913</v>
      </c>
      <c r="K289" s="13">
        <f t="shared" si="9"/>
        <v>41.681905999999998</v>
      </c>
      <c r="L289" s="12">
        <f t="shared" si="5"/>
        <v>11.578307222222222</v>
      </c>
      <c r="M289" s="12">
        <f t="shared" si="6"/>
        <v>8.5094448600000003</v>
      </c>
      <c r="N289" s="13">
        <f t="shared" si="7"/>
        <v>169.36419721200002</v>
      </c>
      <c r="O289" s="13">
        <f t="shared" si="8"/>
        <v>177.47660000000002</v>
      </c>
    </row>
    <row r="290" spans="2:15" x14ac:dyDescent="0.25">
      <c r="B290" s="16">
        <v>28.1</v>
      </c>
      <c r="C290" s="16">
        <v>0.33</v>
      </c>
      <c r="D290" s="16">
        <v>0.58760000000000001</v>
      </c>
      <c r="E290" s="16">
        <v>8.6900000000000005E-2</v>
      </c>
      <c r="F290" s="16">
        <v>4.87E-2</v>
      </c>
      <c r="G290" s="16">
        <v>0.23100000000000001</v>
      </c>
      <c r="H290" s="16">
        <v>1.4590000000000001</v>
      </c>
      <c r="I290" s="16">
        <v>1.8160000000000001</v>
      </c>
      <c r="K290" s="13">
        <f t="shared" si="9"/>
        <v>45.222453999999999</v>
      </c>
      <c r="L290" s="12">
        <f t="shared" si="5"/>
        <v>12.561792777777777</v>
      </c>
      <c r="M290" s="12">
        <f t="shared" si="6"/>
        <v>8.0779675199999996</v>
      </c>
      <c r="N290" s="13">
        <f t="shared" si="7"/>
        <v>164.84480569199999</v>
      </c>
      <c r="O290" s="13">
        <f t="shared" si="8"/>
        <v>172.25670000000002</v>
      </c>
    </row>
    <row r="291" spans="2:15" x14ac:dyDescent="0.25">
      <c r="B291" s="16">
        <v>30.2</v>
      </c>
      <c r="C291" s="16">
        <v>0.35</v>
      </c>
      <c r="D291" s="16">
        <v>0.61580000000000001</v>
      </c>
      <c r="E291" s="16">
        <v>8.1699999999999995E-2</v>
      </c>
      <c r="F291" s="16">
        <v>4.7100000000000003E-2</v>
      </c>
      <c r="G291" s="16">
        <v>0.224</v>
      </c>
      <c r="H291" s="16">
        <v>1.41</v>
      </c>
      <c r="I291" s="16">
        <v>1.7090000000000001</v>
      </c>
      <c r="K291" s="13">
        <f t="shared" si="9"/>
        <v>48.602067999999996</v>
      </c>
      <c r="L291" s="12">
        <f t="shared" si="5"/>
        <v>13.500574444444442</v>
      </c>
      <c r="M291" s="12">
        <f t="shared" si="6"/>
        <v>7.6020079800000007</v>
      </c>
      <c r="N291" s="13">
        <f t="shared" si="7"/>
        <v>159.30855107999997</v>
      </c>
      <c r="O291" s="13">
        <f t="shared" si="8"/>
        <v>167.0368</v>
      </c>
    </row>
    <row r="292" spans="2:15" x14ac:dyDescent="0.25">
      <c r="B292" s="16">
        <v>32.4</v>
      </c>
      <c r="C292" s="16">
        <v>0.38</v>
      </c>
      <c r="D292" s="16">
        <v>0.6421</v>
      </c>
      <c r="E292" s="16">
        <v>7.6799999999999993E-2</v>
      </c>
      <c r="F292" s="16">
        <v>4.5499999999999999E-2</v>
      </c>
      <c r="G292" s="16">
        <v>0.216</v>
      </c>
      <c r="H292" s="16">
        <v>1.3620000000000001</v>
      </c>
      <c r="I292" s="16">
        <v>1.605</v>
      </c>
      <c r="K292" s="13">
        <f t="shared" si="9"/>
        <v>52.142615999999997</v>
      </c>
      <c r="L292" s="12">
        <f t="shared" si="5"/>
        <v>14.484059999999999</v>
      </c>
      <c r="M292" s="12">
        <f t="shared" si="6"/>
        <v>7.1393931000000004</v>
      </c>
      <c r="N292" s="13">
        <f t="shared" si="7"/>
        <v>153.88528125599998</v>
      </c>
      <c r="O292" s="13">
        <f t="shared" si="8"/>
        <v>161.0712</v>
      </c>
    </row>
    <row r="293" spans="2:15" x14ac:dyDescent="0.25">
      <c r="B293" s="16">
        <v>34.6</v>
      </c>
      <c r="C293" s="16">
        <v>0.41</v>
      </c>
      <c r="D293" s="16">
        <v>0.66620000000000001</v>
      </c>
      <c r="E293" s="16">
        <v>7.1800000000000003E-2</v>
      </c>
      <c r="F293" s="16">
        <v>4.3700000000000003E-2</v>
      </c>
      <c r="G293" s="16">
        <v>0.20799999999999999</v>
      </c>
      <c r="H293" s="16">
        <v>1.3089999999999999</v>
      </c>
      <c r="I293" s="16">
        <v>1.502</v>
      </c>
      <c r="K293" s="13">
        <f t="shared" si="9"/>
        <v>55.683164000000005</v>
      </c>
      <c r="L293" s="12">
        <f t="shared" si="5"/>
        <v>15.467545555555557</v>
      </c>
      <c r="M293" s="12">
        <f t="shared" si="6"/>
        <v>6.6812264400000005</v>
      </c>
      <c r="N293" s="13">
        <f t="shared" si="7"/>
        <v>147.89708749199997</v>
      </c>
      <c r="O293" s="13">
        <f t="shared" si="8"/>
        <v>155.10560000000001</v>
      </c>
    </row>
    <row r="294" spans="2:15" x14ac:dyDescent="0.25">
      <c r="B294" s="16">
        <v>36.700000000000003</v>
      </c>
      <c r="C294" s="16">
        <v>0.43</v>
      </c>
      <c r="D294" s="16">
        <v>0.68700000000000006</v>
      </c>
      <c r="E294" s="16">
        <v>6.6600000000000006E-2</v>
      </c>
      <c r="F294" s="16">
        <v>4.1799999999999997E-2</v>
      </c>
      <c r="G294" s="16">
        <v>0.19800000000000001</v>
      </c>
      <c r="H294" s="16">
        <v>1.2509999999999999</v>
      </c>
      <c r="I294" s="16">
        <v>1.3919999999999999</v>
      </c>
      <c r="K294" s="13">
        <f t="shared" si="9"/>
        <v>59.062778000000002</v>
      </c>
      <c r="L294" s="12">
        <f t="shared" si="5"/>
        <v>16.406327222222224</v>
      </c>
      <c r="M294" s="12">
        <f t="shared" si="6"/>
        <v>6.1919222399999994</v>
      </c>
      <c r="N294" s="13">
        <f t="shared" si="7"/>
        <v>141.34396978799998</v>
      </c>
      <c r="O294" s="13">
        <f t="shared" si="8"/>
        <v>147.64860000000002</v>
      </c>
    </row>
    <row r="295" spans="2:15" x14ac:dyDescent="0.25">
      <c r="B295" s="16">
        <v>38.9</v>
      </c>
      <c r="C295" s="16">
        <v>0.46</v>
      </c>
      <c r="D295" s="16">
        <v>0.70399999999999996</v>
      </c>
      <c r="E295" s="16">
        <v>6.13E-2</v>
      </c>
      <c r="F295" s="16">
        <v>3.9800000000000002E-2</v>
      </c>
      <c r="G295" s="16">
        <v>0.189</v>
      </c>
      <c r="H295" s="16">
        <v>1.19</v>
      </c>
      <c r="I295" s="16">
        <v>1.282</v>
      </c>
      <c r="K295" s="13">
        <f t="shared" si="9"/>
        <v>62.603325999999996</v>
      </c>
      <c r="L295" s="12">
        <f t="shared" si="5"/>
        <v>17.389812777777777</v>
      </c>
      <c r="M295" s="12">
        <f t="shared" si="6"/>
        <v>5.7026180399999999</v>
      </c>
      <c r="N295" s="13">
        <f t="shared" si="7"/>
        <v>134.45189771999998</v>
      </c>
      <c r="O295" s="13">
        <f t="shared" si="8"/>
        <v>140.93730000000002</v>
      </c>
    </row>
    <row r="296" spans="2:15" x14ac:dyDescent="0.25">
      <c r="B296" s="16">
        <v>41.1</v>
      </c>
      <c r="C296" s="16">
        <v>0.48</v>
      </c>
      <c r="D296" s="16">
        <v>0.71760000000000002</v>
      </c>
      <c r="E296" s="16">
        <v>5.6000000000000001E-2</v>
      </c>
      <c r="F296" s="16">
        <v>3.7600000000000001E-2</v>
      </c>
      <c r="G296" s="16">
        <v>0.17799999999999999</v>
      </c>
      <c r="H296" s="16">
        <v>1.125</v>
      </c>
      <c r="I296" s="16">
        <v>1.17</v>
      </c>
      <c r="K296" s="13">
        <f t="shared" si="9"/>
        <v>66.143873999999997</v>
      </c>
      <c r="L296" s="12">
        <f t="shared" si="5"/>
        <v>18.373298333333331</v>
      </c>
      <c r="M296" s="12">
        <f t="shared" si="6"/>
        <v>5.2044173999999996</v>
      </c>
      <c r="N296" s="13">
        <f t="shared" si="7"/>
        <v>127.10788649999999</v>
      </c>
      <c r="O296" s="13">
        <f t="shared" si="8"/>
        <v>132.7346</v>
      </c>
    </row>
    <row r="297" spans="2:15" x14ac:dyDescent="0.25">
      <c r="B297" s="16">
        <v>43.2</v>
      </c>
      <c r="C297" s="16">
        <v>0.51</v>
      </c>
      <c r="D297" s="16">
        <v>0.72770000000000001</v>
      </c>
      <c r="E297" s="16">
        <v>5.0700000000000002E-2</v>
      </c>
      <c r="F297" s="16">
        <v>3.5299999999999998E-2</v>
      </c>
      <c r="G297" s="16">
        <v>0.16800000000000001</v>
      </c>
      <c r="H297" s="16">
        <v>1.0569999999999999</v>
      </c>
      <c r="I297" s="16">
        <v>1.0589999999999999</v>
      </c>
      <c r="K297" s="13">
        <f t="shared" si="9"/>
        <v>69.523488</v>
      </c>
      <c r="L297" s="12">
        <f t="shared" si="5"/>
        <v>19.312079999999998</v>
      </c>
      <c r="M297" s="12">
        <f t="shared" si="6"/>
        <v>4.7106649799999998</v>
      </c>
      <c r="N297" s="13">
        <f t="shared" si="7"/>
        <v>119.42492091599999</v>
      </c>
      <c r="O297" s="13">
        <f t="shared" si="8"/>
        <v>125.27760000000002</v>
      </c>
    </row>
    <row r="298" spans="2:15" x14ac:dyDescent="0.25">
      <c r="B298" s="16">
        <v>45.4</v>
      </c>
      <c r="C298" s="16">
        <v>0.53</v>
      </c>
      <c r="D298" s="16">
        <v>0.72740000000000005</v>
      </c>
      <c r="E298" s="16">
        <v>4.4499999999999998E-2</v>
      </c>
      <c r="F298" s="16">
        <v>3.2599999999999997E-2</v>
      </c>
      <c r="G298" s="16">
        <v>0.155</v>
      </c>
      <c r="H298" s="16">
        <v>0.97499999999999998</v>
      </c>
      <c r="I298" s="16">
        <v>0.93</v>
      </c>
      <c r="K298" s="13">
        <f t="shared" si="9"/>
        <v>73.064036000000002</v>
      </c>
      <c r="L298" s="12">
        <f t="shared" si="5"/>
        <v>20.295565555555555</v>
      </c>
      <c r="M298" s="12">
        <f t="shared" si="6"/>
        <v>4.1368445999999999</v>
      </c>
      <c r="N298" s="13">
        <f t="shared" si="7"/>
        <v>110.16016829999998</v>
      </c>
      <c r="O298" s="13">
        <f t="shared" si="8"/>
        <v>115.5835</v>
      </c>
    </row>
    <row r="299" spans="2:15" x14ac:dyDescent="0.25">
      <c r="B299" s="16">
        <v>47.5</v>
      </c>
      <c r="C299" s="16">
        <v>0.56000000000000005</v>
      </c>
      <c r="D299" s="16">
        <v>0.72889999999999999</v>
      </c>
      <c r="E299" s="16">
        <v>4.0099999999999997E-2</v>
      </c>
      <c r="F299" s="16">
        <v>3.0599999999999999E-2</v>
      </c>
      <c r="G299" s="16">
        <v>0.14599999999999999</v>
      </c>
      <c r="H299" s="16">
        <v>0.91700000000000004</v>
      </c>
      <c r="I299" s="16">
        <v>0.83699999999999997</v>
      </c>
      <c r="K299" s="13">
        <f t="shared" si="9"/>
        <v>76.443650000000005</v>
      </c>
      <c r="L299" s="12">
        <f t="shared" si="5"/>
        <v>21.234347222222222</v>
      </c>
      <c r="M299" s="12">
        <f t="shared" si="6"/>
        <v>3.7231601400000001</v>
      </c>
      <c r="N299" s="13">
        <f t="shared" si="7"/>
        <v>103.60705059600001</v>
      </c>
      <c r="O299" s="13">
        <f t="shared" si="8"/>
        <v>108.87220000000001</v>
      </c>
    </row>
    <row r="300" spans="2:15" x14ac:dyDescent="0.25">
      <c r="B300" s="16">
        <v>49.7</v>
      </c>
      <c r="C300" s="16">
        <v>0.57999999999999996</v>
      </c>
      <c r="D300" s="16">
        <v>0.71730000000000005</v>
      </c>
      <c r="E300" s="16">
        <v>3.4599999999999999E-2</v>
      </c>
      <c r="F300" s="16">
        <v>2.81E-2</v>
      </c>
      <c r="G300" s="16">
        <v>0.13400000000000001</v>
      </c>
      <c r="H300" s="16">
        <v>0.84199999999999997</v>
      </c>
      <c r="I300" s="16">
        <v>0.72299999999999998</v>
      </c>
      <c r="K300" s="13">
        <f t="shared" si="9"/>
        <v>79.984198000000006</v>
      </c>
      <c r="L300" s="12">
        <f t="shared" si="5"/>
        <v>22.21783277777778</v>
      </c>
      <c r="M300" s="12">
        <f t="shared" si="6"/>
        <v>3.2160630599999998</v>
      </c>
      <c r="N300" s="13">
        <f t="shared" si="7"/>
        <v>95.133191495999995</v>
      </c>
      <c r="O300" s="13">
        <f t="shared" si="8"/>
        <v>99.9238</v>
      </c>
    </row>
    <row r="301" spans="2:15" x14ac:dyDescent="0.25">
      <c r="B301" s="16">
        <v>51.9</v>
      </c>
      <c r="C301" s="16">
        <v>0.61</v>
      </c>
      <c r="D301" s="16">
        <v>0.68779999999999997</v>
      </c>
      <c r="E301" s="16">
        <v>2.87E-2</v>
      </c>
      <c r="F301" s="16">
        <v>2.5399999999999999E-2</v>
      </c>
      <c r="G301" s="16">
        <v>0.121</v>
      </c>
      <c r="H301" s="16">
        <v>0.76100000000000001</v>
      </c>
      <c r="I301" s="16">
        <v>0.6</v>
      </c>
      <c r="K301" s="13">
        <f t="shared" si="9"/>
        <v>83.524745999999993</v>
      </c>
      <c r="L301" s="12">
        <f t="shared" si="5"/>
        <v>23.201318333333329</v>
      </c>
      <c r="M301" s="12">
        <f t="shared" si="6"/>
        <v>2.6689319999999999</v>
      </c>
      <c r="N301" s="13">
        <f t="shared" si="7"/>
        <v>85.981423668000005</v>
      </c>
      <c r="O301" s="13">
        <f t="shared" si="8"/>
        <v>90.229699999999994</v>
      </c>
    </row>
    <row r="302" spans="2:15" x14ac:dyDescent="0.25">
      <c r="B302" s="16">
        <v>54</v>
      </c>
      <c r="C302" s="16">
        <v>0.63</v>
      </c>
      <c r="D302" s="16">
        <v>0.64129999999999998</v>
      </c>
      <c r="E302" s="16">
        <v>2.3099999999999999E-2</v>
      </c>
      <c r="F302" s="16">
        <v>2.2800000000000001E-2</v>
      </c>
      <c r="G302" s="16">
        <v>0.108</v>
      </c>
      <c r="H302" s="16">
        <v>0.68400000000000005</v>
      </c>
      <c r="I302" s="16">
        <v>0.48299999999999998</v>
      </c>
      <c r="K302" s="13">
        <f t="shared" si="9"/>
        <v>86.904359999999997</v>
      </c>
      <c r="L302" s="12">
        <f t="shared" si="5"/>
        <v>24.140099999999997</v>
      </c>
      <c r="M302" s="12">
        <f t="shared" si="6"/>
        <v>2.14849026</v>
      </c>
      <c r="N302" s="13">
        <f t="shared" si="7"/>
        <v>77.281594991999995</v>
      </c>
      <c r="O302" s="13">
        <f t="shared" si="8"/>
        <v>80.535600000000002</v>
      </c>
    </row>
    <row r="303" spans="2:15" x14ac:dyDescent="0.25">
      <c r="B303" s="16">
        <v>56.2</v>
      </c>
      <c r="C303" s="16">
        <v>0.66</v>
      </c>
      <c r="D303" s="16">
        <v>0.56930000000000003</v>
      </c>
      <c r="E303" s="16">
        <v>1.77E-2</v>
      </c>
      <c r="F303" s="16">
        <v>2.0500000000000001E-2</v>
      </c>
      <c r="G303" s="16">
        <v>9.8000000000000004E-2</v>
      </c>
      <c r="H303" s="16">
        <v>0.61499999999999999</v>
      </c>
      <c r="I303" s="16">
        <v>0.371</v>
      </c>
      <c r="K303" s="13">
        <f t="shared" si="9"/>
        <v>90.444907999999998</v>
      </c>
      <c r="L303" s="12">
        <f t="shared" si="5"/>
        <v>25.123585555555554</v>
      </c>
      <c r="M303" s="12">
        <f t="shared" si="6"/>
        <v>1.6502896199999999</v>
      </c>
      <c r="N303" s="13">
        <f t="shared" si="7"/>
        <v>69.485644619999988</v>
      </c>
      <c r="O303" s="13">
        <f t="shared" si="8"/>
        <v>73.078600000000009</v>
      </c>
    </row>
    <row r="304" spans="2:15" x14ac:dyDescent="0.25">
      <c r="B304" s="16">
        <v>58.3</v>
      </c>
      <c r="C304" s="16">
        <v>0.68</v>
      </c>
      <c r="D304" s="16">
        <v>0.44850000000000001</v>
      </c>
      <c r="E304" s="16">
        <v>1.1900000000000001E-2</v>
      </c>
      <c r="F304" s="16">
        <v>1.8200000000000001E-2</v>
      </c>
      <c r="G304" s="16">
        <v>8.5999999999999993E-2</v>
      </c>
      <c r="H304" s="16">
        <v>0.54500000000000004</v>
      </c>
      <c r="I304" s="16">
        <v>0.249</v>
      </c>
      <c r="K304" s="13">
        <f t="shared" si="9"/>
        <v>93.824522000000002</v>
      </c>
      <c r="L304" s="12">
        <f t="shared" si="5"/>
        <v>26.062367222222221</v>
      </c>
      <c r="M304" s="12">
        <f t="shared" si="6"/>
        <v>1.10760678</v>
      </c>
      <c r="N304" s="13">
        <f t="shared" si="7"/>
        <v>61.576709460000004</v>
      </c>
      <c r="O304" s="13">
        <f t="shared" si="8"/>
        <v>64.130200000000002</v>
      </c>
    </row>
    <row r="305" spans="1:15" x14ac:dyDescent="0.25">
      <c r="B305" s="16">
        <v>60.5</v>
      </c>
      <c r="C305" s="16">
        <v>0.71</v>
      </c>
      <c r="D305" s="16">
        <v>0.27450000000000002</v>
      </c>
      <c r="E305" s="16">
        <v>6.1999999999999998E-3</v>
      </c>
      <c r="F305" s="16">
        <v>1.61E-2</v>
      </c>
      <c r="G305" s="16">
        <v>7.5999999999999998E-2</v>
      </c>
      <c r="H305" s="16">
        <v>0.48199999999999998</v>
      </c>
      <c r="I305" s="16">
        <v>0.13</v>
      </c>
      <c r="K305" s="13">
        <f t="shared" si="9"/>
        <v>97.365070000000003</v>
      </c>
      <c r="L305" s="12">
        <f t="shared" si="5"/>
        <v>27.045852777777778</v>
      </c>
      <c r="M305" s="12">
        <f t="shared" si="6"/>
        <v>0.57826860000000002</v>
      </c>
      <c r="N305" s="13">
        <f t="shared" si="7"/>
        <v>54.458667815999995</v>
      </c>
      <c r="O305" s="13">
        <f t="shared" si="8"/>
        <v>56.673200000000001</v>
      </c>
    </row>
    <row r="306" spans="1:15" x14ac:dyDescent="0.25">
      <c r="B306" s="16">
        <v>62.7</v>
      </c>
      <c r="C306" s="16">
        <v>0.74</v>
      </c>
      <c r="D306" s="16">
        <v>1.6299999999999999E-2</v>
      </c>
      <c r="E306" s="16">
        <v>2.9999999999999997E-4</v>
      </c>
      <c r="F306" s="16">
        <v>1.4E-2</v>
      </c>
      <c r="G306" s="16">
        <v>6.6000000000000003E-2</v>
      </c>
      <c r="H306" s="16">
        <v>0.41799999999999998</v>
      </c>
      <c r="I306" s="16">
        <v>6.0000000000000001E-3</v>
      </c>
      <c r="K306" s="13">
        <f t="shared" si="9"/>
        <v>100.905618</v>
      </c>
      <c r="L306" s="12">
        <f t="shared" si="5"/>
        <v>28.029338333333335</v>
      </c>
      <c r="M306" s="12">
        <f t="shared" si="6"/>
        <v>2.6689320000000002E-2</v>
      </c>
      <c r="N306" s="13">
        <f t="shared" si="7"/>
        <v>47.227641383999995</v>
      </c>
      <c r="O306" s="13">
        <f t="shared" si="8"/>
        <v>49.216200000000001</v>
      </c>
    </row>
    <row r="307" spans="1:15" x14ac:dyDescent="0.25">
      <c r="A307" s="16" t="s">
        <v>152</v>
      </c>
    </row>
    <row r="308" spans="1:15" x14ac:dyDescent="0.25">
      <c r="A308" s="16" t="s">
        <v>152</v>
      </c>
    </row>
    <row r="309" spans="1:15" x14ac:dyDescent="0.25">
      <c r="A309" s="16" t="s">
        <v>152</v>
      </c>
    </row>
    <row r="310" spans="1:15" x14ac:dyDescent="0.25">
      <c r="A310" s="16" t="s">
        <v>443</v>
      </c>
    </row>
    <row r="311" spans="1:15" x14ac:dyDescent="0.25">
      <c r="A311" s="16" t="s">
        <v>152</v>
      </c>
    </row>
    <row r="312" spans="1:15" x14ac:dyDescent="0.25">
      <c r="A312" s="16" t="s">
        <v>161</v>
      </c>
    </row>
    <row r="313" spans="1:15" x14ac:dyDescent="0.25">
      <c r="A313" s="16" t="s">
        <v>162</v>
      </c>
    </row>
    <row r="314" spans="1:15" x14ac:dyDescent="0.25">
      <c r="A314" s="16" t="s">
        <v>1005</v>
      </c>
    </row>
    <row r="315" spans="1:15" x14ac:dyDescent="0.25">
      <c r="A315" s="16" t="s">
        <v>1006</v>
      </c>
    </row>
    <row r="316" spans="1:15" x14ac:dyDescent="0.25">
      <c r="A316" s="16" t="s">
        <v>1007</v>
      </c>
    </row>
    <row r="317" spans="1:15" x14ac:dyDescent="0.25">
      <c r="A317" s="16" t="s">
        <v>1008</v>
      </c>
    </row>
    <row r="318" spans="1:15" x14ac:dyDescent="0.25">
      <c r="A318" s="16" t="s">
        <v>1009</v>
      </c>
    </row>
    <row r="319" spans="1:15" x14ac:dyDescent="0.25">
      <c r="A319" s="16" t="s">
        <v>1010</v>
      </c>
    </row>
    <row r="320" spans="1:15" x14ac:dyDescent="0.25">
      <c r="A320" s="16" t="s">
        <v>1011</v>
      </c>
    </row>
    <row r="321" spans="1:1" x14ac:dyDescent="0.25">
      <c r="A321" s="16" t="s">
        <v>1012</v>
      </c>
    </row>
    <row r="322" spans="1:1" x14ac:dyDescent="0.25">
      <c r="A322" s="16" t="s">
        <v>1013</v>
      </c>
    </row>
    <row r="323" spans="1:1" x14ac:dyDescent="0.25">
      <c r="A323" s="16" t="s">
        <v>1014</v>
      </c>
    </row>
    <row r="324" spans="1:1" x14ac:dyDescent="0.25">
      <c r="A324" s="16" t="s">
        <v>1015</v>
      </c>
    </row>
    <row r="325" spans="1:1" x14ac:dyDescent="0.25">
      <c r="A325" s="16" t="s">
        <v>1016</v>
      </c>
    </row>
    <row r="326" spans="1:1" x14ac:dyDescent="0.25">
      <c r="A326" s="16" t="s">
        <v>1017</v>
      </c>
    </row>
    <row r="327" spans="1:1" x14ac:dyDescent="0.25">
      <c r="A327" s="16" t="s">
        <v>1018</v>
      </c>
    </row>
    <row r="328" spans="1:1" x14ac:dyDescent="0.25">
      <c r="A328" s="16" t="s">
        <v>1019</v>
      </c>
    </row>
    <row r="329" spans="1:1" x14ac:dyDescent="0.25">
      <c r="A329" s="16" t="s">
        <v>1020</v>
      </c>
    </row>
    <row r="330" spans="1:1" x14ac:dyDescent="0.25">
      <c r="A330" s="16" t="s">
        <v>1021</v>
      </c>
    </row>
    <row r="331" spans="1:1" x14ac:dyDescent="0.25">
      <c r="A331" s="16" t="s">
        <v>1022</v>
      </c>
    </row>
    <row r="332" spans="1:1" x14ac:dyDescent="0.25">
      <c r="A332" s="16" t="s">
        <v>1023</v>
      </c>
    </row>
    <row r="333" spans="1:1" x14ac:dyDescent="0.25">
      <c r="A333" s="16" t="s">
        <v>1024</v>
      </c>
    </row>
    <row r="334" spans="1:1" x14ac:dyDescent="0.25">
      <c r="A334" s="16" t="s">
        <v>1025</v>
      </c>
    </row>
    <row r="335" spans="1:1" x14ac:dyDescent="0.25">
      <c r="A335" s="16" t="s">
        <v>1026</v>
      </c>
    </row>
    <row r="336" spans="1:1" x14ac:dyDescent="0.25">
      <c r="A336" s="16" t="s">
        <v>1027</v>
      </c>
    </row>
    <row r="337" spans="1:1" x14ac:dyDescent="0.25">
      <c r="A337" s="16" t="s">
        <v>1028</v>
      </c>
    </row>
    <row r="338" spans="1:1" x14ac:dyDescent="0.25">
      <c r="A338" s="16" t="s">
        <v>1029</v>
      </c>
    </row>
    <row r="339" spans="1:1" x14ac:dyDescent="0.25">
      <c r="A339" s="16" t="s">
        <v>1030</v>
      </c>
    </row>
    <row r="340" spans="1:1" x14ac:dyDescent="0.25">
      <c r="A340" s="16" t="s">
        <v>1031</v>
      </c>
    </row>
    <row r="341" spans="1:1" x14ac:dyDescent="0.25">
      <c r="A341" s="16" t="s">
        <v>1032</v>
      </c>
    </row>
    <row r="342" spans="1:1" x14ac:dyDescent="0.25">
      <c r="A342" s="16" t="s">
        <v>1033</v>
      </c>
    </row>
    <row r="343" spans="1:1" x14ac:dyDescent="0.25">
      <c r="A343" s="16" t="s">
        <v>1034</v>
      </c>
    </row>
    <row r="344" spans="1:1" x14ac:dyDescent="0.25">
      <c r="A344" s="16" t="s">
        <v>152</v>
      </c>
    </row>
    <row r="345" spans="1:1" x14ac:dyDescent="0.25">
      <c r="A345" s="16" t="s">
        <v>152</v>
      </c>
    </row>
    <row r="346" spans="1:1" x14ac:dyDescent="0.25">
      <c r="A346" s="16" t="s">
        <v>152</v>
      </c>
    </row>
    <row r="347" spans="1:1" x14ac:dyDescent="0.25">
      <c r="A347" s="16" t="s">
        <v>474</v>
      </c>
    </row>
    <row r="348" spans="1:1" x14ac:dyDescent="0.25">
      <c r="A348" s="16" t="s">
        <v>152</v>
      </c>
    </row>
    <row r="349" spans="1:1" x14ac:dyDescent="0.25">
      <c r="A349" s="16" t="s">
        <v>161</v>
      </c>
    </row>
    <row r="350" spans="1:1" x14ac:dyDescent="0.25">
      <c r="A350" s="16" t="s">
        <v>162</v>
      </c>
    </row>
    <row r="351" spans="1:1" x14ac:dyDescent="0.25">
      <c r="A351" s="16" t="s">
        <v>1035</v>
      </c>
    </row>
    <row r="352" spans="1:1" x14ac:dyDescent="0.25">
      <c r="A352" s="16" t="s">
        <v>1036</v>
      </c>
    </row>
    <row r="353" spans="1:1" x14ac:dyDescent="0.25">
      <c r="A353" s="16" t="s">
        <v>1037</v>
      </c>
    </row>
    <row r="354" spans="1:1" x14ac:dyDescent="0.25">
      <c r="A354" s="16" t="s">
        <v>1038</v>
      </c>
    </row>
    <row r="355" spans="1:1" x14ac:dyDescent="0.25">
      <c r="A355" s="16" t="s">
        <v>1039</v>
      </c>
    </row>
    <row r="356" spans="1:1" x14ac:dyDescent="0.25">
      <c r="A356" s="16" t="s">
        <v>1040</v>
      </c>
    </row>
    <row r="357" spans="1:1" x14ac:dyDescent="0.25">
      <c r="A357" s="16" t="s">
        <v>1041</v>
      </c>
    </row>
    <row r="358" spans="1:1" x14ac:dyDescent="0.25">
      <c r="A358" s="16" t="s">
        <v>1042</v>
      </c>
    </row>
    <row r="359" spans="1:1" x14ac:dyDescent="0.25">
      <c r="A359" s="16" t="s">
        <v>1043</v>
      </c>
    </row>
    <row r="360" spans="1:1" x14ac:dyDescent="0.25">
      <c r="A360" s="16" t="s">
        <v>1044</v>
      </c>
    </row>
    <row r="361" spans="1:1" x14ac:dyDescent="0.25">
      <c r="A361" s="16" t="s">
        <v>1045</v>
      </c>
    </row>
    <row r="362" spans="1:1" x14ac:dyDescent="0.25">
      <c r="A362" s="16" t="s">
        <v>1046</v>
      </c>
    </row>
    <row r="363" spans="1:1" x14ac:dyDescent="0.25">
      <c r="A363" s="16" t="s">
        <v>1047</v>
      </c>
    </row>
    <row r="364" spans="1:1" x14ac:dyDescent="0.25">
      <c r="A364" s="16" t="s">
        <v>1048</v>
      </c>
    </row>
    <row r="365" spans="1:1" x14ac:dyDescent="0.25">
      <c r="A365" s="16" t="s">
        <v>1049</v>
      </c>
    </row>
    <row r="366" spans="1:1" x14ac:dyDescent="0.25">
      <c r="A366" s="16" t="s">
        <v>1050</v>
      </c>
    </row>
    <row r="367" spans="1:1" x14ac:dyDescent="0.25">
      <c r="A367" s="16" t="s">
        <v>1051</v>
      </c>
    </row>
    <row r="368" spans="1:1" x14ac:dyDescent="0.25">
      <c r="A368" s="16" t="s">
        <v>1052</v>
      </c>
    </row>
    <row r="369" spans="1:1" x14ac:dyDescent="0.25">
      <c r="A369" s="16" t="s">
        <v>1053</v>
      </c>
    </row>
    <row r="370" spans="1:1" x14ac:dyDescent="0.25">
      <c r="A370" s="16" t="s">
        <v>1054</v>
      </c>
    </row>
    <row r="371" spans="1:1" x14ac:dyDescent="0.25">
      <c r="A371" s="16" t="s">
        <v>1055</v>
      </c>
    </row>
    <row r="372" spans="1:1" x14ac:dyDescent="0.25">
      <c r="A372" s="16" t="s">
        <v>1056</v>
      </c>
    </row>
    <row r="373" spans="1:1" x14ac:dyDescent="0.25">
      <c r="A373" s="16" t="s">
        <v>1057</v>
      </c>
    </row>
    <row r="374" spans="1:1" x14ac:dyDescent="0.25">
      <c r="A374" s="16" t="s">
        <v>1058</v>
      </c>
    </row>
    <row r="375" spans="1:1" x14ac:dyDescent="0.25">
      <c r="A375" s="16" t="s">
        <v>1059</v>
      </c>
    </row>
    <row r="376" spans="1:1" x14ac:dyDescent="0.25">
      <c r="A376" s="16" t="s">
        <v>1060</v>
      </c>
    </row>
    <row r="377" spans="1:1" x14ac:dyDescent="0.25">
      <c r="A377" s="16" t="s">
        <v>1061</v>
      </c>
    </row>
    <row r="378" spans="1:1" x14ac:dyDescent="0.25">
      <c r="A378" s="16" t="s">
        <v>1062</v>
      </c>
    </row>
    <row r="379" spans="1:1" x14ac:dyDescent="0.25">
      <c r="A379" s="16" t="s">
        <v>1063</v>
      </c>
    </row>
    <row r="380" spans="1:1" x14ac:dyDescent="0.25">
      <c r="A380" s="16" t="s">
        <v>1064</v>
      </c>
    </row>
    <row r="381" spans="1:1" x14ac:dyDescent="0.25">
      <c r="A381" s="16" t="s">
        <v>152</v>
      </c>
    </row>
    <row r="382" spans="1:1" x14ac:dyDescent="0.25">
      <c r="A382" s="16" t="s">
        <v>152</v>
      </c>
    </row>
    <row r="383" spans="1:1" x14ac:dyDescent="0.25">
      <c r="A383" s="16" t="s">
        <v>152</v>
      </c>
    </row>
    <row r="384" spans="1:1" x14ac:dyDescent="0.25">
      <c r="A384" s="16" t="s">
        <v>505</v>
      </c>
    </row>
    <row r="385" spans="1:1" x14ac:dyDescent="0.25">
      <c r="A385" s="16" t="s">
        <v>152</v>
      </c>
    </row>
    <row r="386" spans="1:1" x14ac:dyDescent="0.25">
      <c r="A386" s="16" t="s">
        <v>161</v>
      </c>
    </row>
    <row r="387" spans="1:1" x14ac:dyDescent="0.25">
      <c r="A387" s="16" t="s">
        <v>162</v>
      </c>
    </row>
    <row r="388" spans="1:1" x14ac:dyDescent="0.25">
      <c r="A388" s="16" t="s">
        <v>1065</v>
      </c>
    </row>
    <row r="389" spans="1:1" x14ac:dyDescent="0.25">
      <c r="A389" s="16" t="s">
        <v>1066</v>
      </c>
    </row>
    <row r="390" spans="1:1" x14ac:dyDescent="0.25">
      <c r="A390" s="16" t="s">
        <v>1067</v>
      </c>
    </row>
    <row r="391" spans="1:1" x14ac:dyDescent="0.25">
      <c r="A391" s="16" t="s">
        <v>1068</v>
      </c>
    </row>
    <row r="392" spans="1:1" x14ac:dyDescent="0.25">
      <c r="A392" s="16" t="s">
        <v>1069</v>
      </c>
    </row>
    <row r="393" spans="1:1" x14ac:dyDescent="0.25">
      <c r="A393" s="16" t="s">
        <v>1070</v>
      </c>
    </row>
    <row r="394" spans="1:1" x14ac:dyDescent="0.25">
      <c r="A394" s="16" t="s">
        <v>1071</v>
      </c>
    </row>
    <row r="395" spans="1:1" x14ac:dyDescent="0.25">
      <c r="A395" s="16" t="s">
        <v>1072</v>
      </c>
    </row>
    <row r="396" spans="1:1" x14ac:dyDescent="0.25">
      <c r="A396" s="16" t="s">
        <v>1073</v>
      </c>
    </row>
    <row r="397" spans="1:1" x14ac:dyDescent="0.25">
      <c r="A397" s="16" t="s">
        <v>1074</v>
      </c>
    </row>
    <row r="398" spans="1:1" x14ac:dyDescent="0.25">
      <c r="A398" s="16" t="s">
        <v>1075</v>
      </c>
    </row>
    <row r="399" spans="1:1" x14ac:dyDescent="0.25">
      <c r="A399" s="16" t="s">
        <v>1076</v>
      </c>
    </row>
    <row r="400" spans="1:1" x14ac:dyDescent="0.25">
      <c r="A400" s="16" t="s">
        <v>1077</v>
      </c>
    </row>
    <row r="401" spans="1:1" x14ac:dyDescent="0.25">
      <c r="A401" s="16" t="s">
        <v>1078</v>
      </c>
    </row>
    <row r="402" spans="1:1" x14ac:dyDescent="0.25">
      <c r="A402" s="16" t="s">
        <v>1079</v>
      </c>
    </row>
    <row r="403" spans="1:1" x14ac:dyDescent="0.25">
      <c r="A403" s="16" t="s">
        <v>1080</v>
      </c>
    </row>
    <row r="404" spans="1:1" x14ac:dyDescent="0.25">
      <c r="A404" s="16" t="s">
        <v>1081</v>
      </c>
    </row>
    <row r="405" spans="1:1" x14ac:dyDescent="0.25">
      <c r="A405" s="16" t="s">
        <v>1082</v>
      </c>
    </row>
    <row r="406" spans="1:1" x14ac:dyDescent="0.25">
      <c r="A406" s="16" t="s">
        <v>1083</v>
      </c>
    </row>
    <row r="407" spans="1:1" x14ac:dyDescent="0.25">
      <c r="A407" s="16" t="s">
        <v>1084</v>
      </c>
    </row>
    <row r="408" spans="1:1" x14ac:dyDescent="0.25">
      <c r="A408" s="16" t="s">
        <v>1085</v>
      </c>
    </row>
    <row r="409" spans="1:1" x14ac:dyDescent="0.25">
      <c r="A409" s="16" t="s">
        <v>1086</v>
      </c>
    </row>
    <row r="410" spans="1:1" x14ac:dyDescent="0.25">
      <c r="A410" s="16" t="s">
        <v>1087</v>
      </c>
    </row>
    <row r="411" spans="1:1" x14ac:dyDescent="0.25">
      <c r="A411" s="16" t="s">
        <v>1088</v>
      </c>
    </row>
    <row r="412" spans="1:1" x14ac:dyDescent="0.25">
      <c r="A412" s="16" t="s">
        <v>1089</v>
      </c>
    </row>
    <row r="413" spans="1:1" x14ac:dyDescent="0.25">
      <c r="A413" s="16" t="s">
        <v>1090</v>
      </c>
    </row>
    <row r="414" spans="1:1" x14ac:dyDescent="0.25">
      <c r="A414" s="16" t="s">
        <v>1091</v>
      </c>
    </row>
    <row r="415" spans="1:1" x14ac:dyDescent="0.25">
      <c r="A415" s="16" t="s">
        <v>1092</v>
      </c>
    </row>
    <row r="416" spans="1:1" x14ac:dyDescent="0.25">
      <c r="A416" s="16" t="s">
        <v>1093</v>
      </c>
    </row>
    <row r="417" spans="1:1" x14ac:dyDescent="0.25">
      <c r="A417" s="16" t="s">
        <v>1094</v>
      </c>
    </row>
    <row r="418" spans="1:1" x14ac:dyDescent="0.25">
      <c r="A418" s="16" t="s">
        <v>152</v>
      </c>
    </row>
    <row r="419" spans="1:1" x14ac:dyDescent="0.25">
      <c r="A419" s="16" t="s">
        <v>152</v>
      </c>
    </row>
    <row r="420" spans="1:1" x14ac:dyDescent="0.25">
      <c r="A420" s="16" t="s">
        <v>152</v>
      </c>
    </row>
    <row r="421" spans="1:1" x14ac:dyDescent="0.25">
      <c r="A421" s="16" t="s">
        <v>536</v>
      </c>
    </row>
    <row r="422" spans="1:1" x14ac:dyDescent="0.25">
      <c r="A422" s="16" t="s">
        <v>152</v>
      </c>
    </row>
    <row r="423" spans="1:1" x14ac:dyDescent="0.25">
      <c r="A423" s="16" t="s">
        <v>161</v>
      </c>
    </row>
    <row r="424" spans="1:1" x14ac:dyDescent="0.25">
      <c r="A424" s="16" t="s">
        <v>162</v>
      </c>
    </row>
    <row r="425" spans="1:1" x14ac:dyDescent="0.25">
      <c r="A425" s="16" t="s">
        <v>1095</v>
      </c>
    </row>
    <row r="426" spans="1:1" x14ac:dyDescent="0.25">
      <c r="A426" s="16" t="s">
        <v>1096</v>
      </c>
    </row>
    <row r="427" spans="1:1" x14ac:dyDescent="0.25">
      <c r="A427" s="16" t="s">
        <v>1097</v>
      </c>
    </row>
    <row r="428" spans="1:1" x14ac:dyDescent="0.25">
      <c r="A428" s="16" t="s">
        <v>1098</v>
      </c>
    </row>
    <row r="429" spans="1:1" x14ac:dyDescent="0.25">
      <c r="A429" s="16" t="s">
        <v>1099</v>
      </c>
    </row>
    <row r="430" spans="1:1" x14ac:dyDescent="0.25">
      <c r="A430" s="16" t="s">
        <v>1100</v>
      </c>
    </row>
    <row r="431" spans="1:1" x14ac:dyDescent="0.25">
      <c r="A431" s="16" t="s">
        <v>1101</v>
      </c>
    </row>
    <row r="432" spans="1:1" x14ac:dyDescent="0.25">
      <c r="A432" s="16" t="s">
        <v>1102</v>
      </c>
    </row>
    <row r="433" spans="1:1" x14ac:dyDescent="0.25">
      <c r="A433" s="16" t="s">
        <v>1103</v>
      </c>
    </row>
    <row r="434" spans="1:1" x14ac:dyDescent="0.25">
      <c r="A434" s="16" t="s">
        <v>1104</v>
      </c>
    </row>
    <row r="435" spans="1:1" x14ac:dyDescent="0.25">
      <c r="A435" s="16" t="s">
        <v>1105</v>
      </c>
    </row>
    <row r="436" spans="1:1" x14ac:dyDescent="0.25">
      <c r="A436" s="16" t="s">
        <v>1106</v>
      </c>
    </row>
    <row r="437" spans="1:1" x14ac:dyDescent="0.25">
      <c r="A437" s="16" t="s">
        <v>1107</v>
      </c>
    </row>
    <row r="438" spans="1:1" x14ac:dyDescent="0.25">
      <c r="A438" s="16" t="s">
        <v>1108</v>
      </c>
    </row>
    <row r="439" spans="1:1" x14ac:dyDescent="0.25">
      <c r="A439" s="16" t="s">
        <v>1109</v>
      </c>
    </row>
    <row r="440" spans="1:1" x14ac:dyDescent="0.25">
      <c r="A440" s="16" t="s">
        <v>1110</v>
      </c>
    </row>
    <row r="441" spans="1:1" x14ac:dyDescent="0.25">
      <c r="A441" s="16" t="s">
        <v>1111</v>
      </c>
    </row>
    <row r="442" spans="1:1" x14ac:dyDescent="0.25">
      <c r="A442" s="16" t="s">
        <v>1112</v>
      </c>
    </row>
    <row r="443" spans="1:1" x14ac:dyDescent="0.25">
      <c r="A443" s="16" t="s">
        <v>1113</v>
      </c>
    </row>
    <row r="444" spans="1:1" x14ac:dyDescent="0.25">
      <c r="A444" s="16" t="s">
        <v>1114</v>
      </c>
    </row>
    <row r="445" spans="1:1" x14ac:dyDescent="0.25">
      <c r="A445" s="16" t="s">
        <v>1115</v>
      </c>
    </row>
    <row r="446" spans="1:1" x14ac:dyDescent="0.25">
      <c r="A446" s="16" t="s">
        <v>1116</v>
      </c>
    </row>
    <row r="447" spans="1:1" x14ac:dyDescent="0.25">
      <c r="A447" s="16" t="s">
        <v>1117</v>
      </c>
    </row>
    <row r="448" spans="1:1" x14ac:dyDescent="0.25">
      <c r="A448" s="16" t="s">
        <v>1118</v>
      </c>
    </row>
    <row r="449" spans="1:1" x14ac:dyDescent="0.25">
      <c r="A449" s="16" t="s">
        <v>1119</v>
      </c>
    </row>
    <row r="450" spans="1:1" x14ac:dyDescent="0.25">
      <c r="A450" s="16" t="s">
        <v>1120</v>
      </c>
    </row>
    <row r="451" spans="1:1" x14ac:dyDescent="0.25">
      <c r="A451" s="16" t="s">
        <v>1121</v>
      </c>
    </row>
    <row r="452" spans="1:1" x14ac:dyDescent="0.25">
      <c r="A452" s="16" t="s">
        <v>1122</v>
      </c>
    </row>
    <row r="453" spans="1:1" x14ac:dyDescent="0.25">
      <c r="A453" s="16" t="s">
        <v>1123</v>
      </c>
    </row>
    <row r="454" spans="1:1" x14ac:dyDescent="0.25">
      <c r="A454" s="16" t="s">
        <v>1124</v>
      </c>
    </row>
    <row r="455" spans="1:1" x14ac:dyDescent="0.25">
      <c r="A455" s="16" t="s">
        <v>152</v>
      </c>
    </row>
    <row r="456" spans="1:1" x14ac:dyDescent="0.25">
      <c r="A456" s="16" t="s">
        <v>152</v>
      </c>
    </row>
    <row r="457" spans="1:1" x14ac:dyDescent="0.25">
      <c r="A457" s="16" t="s">
        <v>152</v>
      </c>
    </row>
    <row r="458" spans="1:1" x14ac:dyDescent="0.25">
      <c r="A458" s="16" t="s">
        <v>567</v>
      </c>
    </row>
    <row r="459" spans="1:1" x14ac:dyDescent="0.25">
      <c r="A459" s="16" t="s">
        <v>152</v>
      </c>
    </row>
    <row r="460" spans="1:1" x14ac:dyDescent="0.25">
      <c r="A460" s="16" t="s">
        <v>161</v>
      </c>
    </row>
    <row r="461" spans="1:1" x14ac:dyDescent="0.25">
      <c r="A461" s="16" t="s">
        <v>162</v>
      </c>
    </row>
    <row r="462" spans="1:1" x14ac:dyDescent="0.25">
      <c r="A462" s="16" t="s">
        <v>1125</v>
      </c>
    </row>
    <row r="463" spans="1:1" x14ac:dyDescent="0.25">
      <c r="A463" s="16" t="s">
        <v>1126</v>
      </c>
    </row>
    <row r="464" spans="1:1" x14ac:dyDescent="0.25">
      <c r="A464" s="16" t="s">
        <v>1127</v>
      </c>
    </row>
    <row r="465" spans="1:1" x14ac:dyDescent="0.25">
      <c r="A465" s="16" t="s">
        <v>1128</v>
      </c>
    </row>
    <row r="466" spans="1:1" x14ac:dyDescent="0.25">
      <c r="A466" s="16" t="s">
        <v>1129</v>
      </c>
    </row>
    <row r="467" spans="1:1" x14ac:dyDescent="0.25">
      <c r="A467" s="16" t="s">
        <v>1130</v>
      </c>
    </row>
    <row r="468" spans="1:1" x14ac:dyDescent="0.25">
      <c r="A468" s="16" t="s">
        <v>1131</v>
      </c>
    </row>
    <row r="469" spans="1:1" x14ac:dyDescent="0.25">
      <c r="A469" s="16" t="s">
        <v>1132</v>
      </c>
    </row>
    <row r="470" spans="1:1" x14ac:dyDescent="0.25">
      <c r="A470" s="16" t="s">
        <v>1133</v>
      </c>
    </row>
    <row r="471" spans="1:1" x14ac:dyDescent="0.25">
      <c r="A471" s="16" t="s">
        <v>1134</v>
      </c>
    </row>
    <row r="472" spans="1:1" x14ac:dyDescent="0.25">
      <c r="A472" s="16" t="s">
        <v>1135</v>
      </c>
    </row>
    <row r="473" spans="1:1" x14ac:dyDescent="0.25">
      <c r="A473" s="16" t="s">
        <v>1136</v>
      </c>
    </row>
    <row r="474" spans="1:1" x14ac:dyDescent="0.25">
      <c r="A474" s="16" t="s">
        <v>1137</v>
      </c>
    </row>
    <row r="475" spans="1:1" x14ac:dyDescent="0.25">
      <c r="A475" s="16" t="s">
        <v>1138</v>
      </c>
    </row>
    <row r="476" spans="1:1" x14ac:dyDescent="0.25">
      <c r="A476" s="16" t="s">
        <v>1139</v>
      </c>
    </row>
    <row r="477" spans="1:1" x14ac:dyDescent="0.25">
      <c r="A477" s="16" t="s">
        <v>1140</v>
      </c>
    </row>
    <row r="478" spans="1:1" x14ac:dyDescent="0.25">
      <c r="A478" s="16" t="s">
        <v>1141</v>
      </c>
    </row>
    <row r="479" spans="1:1" x14ac:dyDescent="0.25">
      <c r="A479" s="16" t="s">
        <v>1142</v>
      </c>
    </row>
    <row r="480" spans="1:1" x14ac:dyDescent="0.25">
      <c r="A480" s="16" t="s">
        <v>1143</v>
      </c>
    </row>
    <row r="481" spans="1:1" x14ac:dyDescent="0.25">
      <c r="A481" s="16" t="s">
        <v>1144</v>
      </c>
    </row>
    <row r="482" spans="1:1" x14ac:dyDescent="0.25">
      <c r="A482" s="16" t="s">
        <v>1145</v>
      </c>
    </row>
    <row r="483" spans="1:1" x14ac:dyDescent="0.25">
      <c r="A483" s="16" t="s">
        <v>1146</v>
      </c>
    </row>
    <row r="484" spans="1:1" x14ac:dyDescent="0.25">
      <c r="A484" s="16" t="s">
        <v>1147</v>
      </c>
    </row>
    <row r="485" spans="1:1" x14ac:dyDescent="0.25">
      <c r="A485" s="16" t="s">
        <v>1148</v>
      </c>
    </row>
    <row r="486" spans="1:1" x14ac:dyDescent="0.25">
      <c r="A486" s="16" t="s">
        <v>1149</v>
      </c>
    </row>
    <row r="487" spans="1:1" x14ac:dyDescent="0.25">
      <c r="A487" s="16" t="s">
        <v>1150</v>
      </c>
    </row>
    <row r="488" spans="1:1" x14ac:dyDescent="0.25">
      <c r="A488" s="16" t="s">
        <v>1151</v>
      </c>
    </row>
    <row r="489" spans="1:1" x14ac:dyDescent="0.25">
      <c r="A489" s="16" t="s">
        <v>1152</v>
      </c>
    </row>
    <row r="490" spans="1:1" x14ac:dyDescent="0.25">
      <c r="A490" s="16" t="s">
        <v>1153</v>
      </c>
    </row>
    <row r="491" spans="1:1" x14ac:dyDescent="0.25">
      <c r="A491" s="16" t="s">
        <v>1154</v>
      </c>
    </row>
    <row r="492" spans="1:1" x14ac:dyDescent="0.25">
      <c r="A492" s="16" t="s">
        <v>152</v>
      </c>
    </row>
    <row r="493" spans="1:1" x14ac:dyDescent="0.25">
      <c r="A493" s="16" t="s">
        <v>152</v>
      </c>
    </row>
    <row r="494" spans="1:1" x14ac:dyDescent="0.25">
      <c r="A494" s="16" t="s">
        <v>152</v>
      </c>
    </row>
    <row r="495" spans="1:1" x14ac:dyDescent="0.25">
      <c r="A495" s="16" t="s">
        <v>598</v>
      </c>
    </row>
    <row r="496" spans="1:1" x14ac:dyDescent="0.25">
      <c r="A496" s="16" t="s">
        <v>152</v>
      </c>
    </row>
    <row r="497" spans="1:1" x14ac:dyDescent="0.25">
      <c r="A497" s="16" t="s">
        <v>161</v>
      </c>
    </row>
    <row r="498" spans="1:1" x14ac:dyDescent="0.25">
      <c r="A498" s="16" t="s">
        <v>162</v>
      </c>
    </row>
    <row r="499" spans="1:1" x14ac:dyDescent="0.25">
      <c r="A499" s="16" t="s">
        <v>1155</v>
      </c>
    </row>
    <row r="500" spans="1:1" x14ac:dyDescent="0.25">
      <c r="A500" s="16" t="s">
        <v>1156</v>
      </c>
    </row>
    <row r="501" spans="1:1" x14ac:dyDescent="0.25">
      <c r="A501" s="16" t="s">
        <v>1157</v>
      </c>
    </row>
    <row r="502" spans="1:1" x14ac:dyDescent="0.25">
      <c r="A502" s="16" t="s">
        <v>1158</v>
      </c>
    </row>
    <row r="503" spans="1:1" x14ac:dyDescent="0.25">
      <c r="A503" s="16" t="s">
        <v>1159</v>
      </c>
    </row>
    <row r="504" spans="1:1" x14ac:dyDescent="0.25">
      <c r="A504" s="16" t="s">
        <v>1160</v>
      </c>
    </row>
    <row r="505" spans="1:1" x14ac:dyDescent="0.25">
      <c r="A505" s="16" t="s">
        <v>1161</v>
      </c>
    </row>
    <row r="506" spans="1:1" x14ac:dyDescent="0.25">
      <c r="A506" s="16" t="s">
        <v>1162</v>
      </c>
    </row>
    <row r="507" spans="1:1" x14ac:dyDescent="0.25">
      <c r="A507" s="16" t="s">
        <v>1163</v>
      </c>
    </row>
    <row r="508" spans="1:1" x14ac:dyDescent="0.25">
      <c r="A508" s="16" t="s">
        <v>1164</v>
      </c>
    </row>
    <row r="509" spans="1:1" x14ac:dyDescent="0.25">
      <c r="A509" s="16" t="s">
        <v>1165</v>
      </c>
    </row>
    <row r="510" spans="1:1" x14ac:dyDescent="0.25">
      <c r="A510" s="16" t="s">
        <v>1166</v>
      </c>
    </row>
    <row r="511" spans="1:1" x14ac:dyDescent="0.25">
      <c r="A511" s="16" t="s">
        <v>1167</v>
      </c>
    </row>
    <row r="512" spans="1:1" x14ac:dyDescent="0.25">
      <c r="A512" s="16" t="s">
        <v>1168</v>
      </c>
    </row>
    <row r="513" spans="1:1" x14ac:dyDescent="0.25">
      <c r="A513" s="16" t="s">
        <v>1169</v>
      </c>
    </row>
    <row r="514" spans="1:1" x14ac:dyDescent="0.25">
      <c r="A514" s="16" t="s">
        <v>1170</v>
      </c>
    </row>
    <row r="515" spans="1:1" x14ac:dyDescent="0.25">
      <c r="A515" s="16" t="s">
        <v>1171</v>
      </c>
    </row>
    <row r="516" spans="1:1" x14ac:dyDescent="0.25">
      <c r="A516" s="16" t="s">
        <v>1172</v>
      </c>
    </row>
    <row r="517" spans="1:1" x14ac:dyDescent="0.25">
      <c r="A517" s="16" t="s">
        <v>1173</v>
      </c>
    </row>
    <row r="518" spans="1:1" x14ac:dyDescent="0.25">
      <c r="A518" s="16" t="s">
        <v>1174</v>
      </c>
    </row>
    <row r="519" spans="1:1" x14ac:dyDescent="0.25">
      <c r="A519" s="16" t="s">
        <v>1175</v>
      </c>
    </row>
    <row r="520" spans="1:1" x14ac:dyDescent="0.25">
      <c r="A520" s="16" t="s">
        <v>1176</v>
      </c>
    </row>
    <row r="521" spans="1:1" x14ac:dyDescent="0.25">
      <c r="A521" s="16" t="s">
        <v>1177</v>
      </c>
    </row>
    <row r="522" spans="1:1" x14ac:dyDescent="0.25">
      <c r="A522" s="16" t="s">
        <v>1178</v>
      </c>
    </row>
    <row r="523" spans="1:1" x14ac:dyDescent="0.25">
      <c r="A523" s="16" t="s">
        <v>1179</v>
      </c>
    </row>
    <row r="524" spans="1:1" x14ac:dyDescent="0.25">
      <c r="A524" s="16" t="s">
        <v>1180</v>
      </c>
    </row>
    <row r="525" spans="1:1" x14ac:dyDescent="0.25">
      <c r="A525" s="16" t="s">
        <v>1181</v>
      </c>
    </row>
    <row r="526" spans="1:1" x14ac:dyDescent="0.25">
      <c r="A526" s="16" t="s">
        <v>1182</v>
      </c>
    </row>
    <row r="527" spans="1:1" x14ac:dyDescent="0.25">
      <c r="A527" s="16" t="s">
        <v>1183</v>
      </c>
    </row>
    <row r="528" spans="1:1" x14ac:dyDescent="0.25">
      <c r="A528" s="16" t="s">
        <v>1184</v>
      </c>
    </row>
    <row r="529" spans="1:1" x14ac:dyDescent="0.25">
      <c r="A529" s="16" t="s">
        <v>152</v>
      </c>
    </row>
    <row r="530" spans="1:1" x14ac:dyDescent="0.25">
      <c r="A530" s="16" t="s">
        <v>152</v>
      </c>
    </row>
    <row r="531" spans="1:1" x14ac:dyDescent="0.25">
      <c r="A531" s="16" t="s">
        <v>152</v>
      </c>
    </row>
    <row r="532" spans="1:1" x14ac:dyDescent="0.25">
      <c r="A532" s="16" t="s">
        <v>629</v>
      </c>
    </row>
    <row r="533" spans="1:1" x14ac:dyDescent="0.25">
      <c r="A533" s="16" t="s">
        <v>152</v>
      </c>
    </row>
    <row r="534" spans="1:1" x14ac:dyDescent="0.25">
      <c r="A534" s="16" t="s">
        <v>161</v>
      </c>
    </row>
    <row r="535" spans="1:1" x14ac:dyDescent="0.25">
      <c r="A535" s="16" t="s">
        <v>162</v>
      </c>
    </row>
    <row r="536" spans="1:1" x14ac:dyDescent="0.25">
      <c r="A536" s="16" t="s">
        <v>1185</v>
      </c>
    </row>
    <row r="537" spans="1:1" x14ac:dyDescent="0.25">
      <c r="A537" s="16" t="s">
        <v>1186</v>
      </c>
    </row>
    <row r="538" spans="1:1" x14ac:dyDescent="0.25">
      <c r="A538" s="16" t="s">
        <v>1187</v>
      </c>
    </row>
    <row r="539" spans="1:1" x14ac:dyDescent="0.25">
      <c r="A539" s="16" t="s">
        <v>1188</v>
      </c>
    </row>
    <row r="540" spans="1:1" x14ac:dyDescent="0.25">
      <c r="A540" s="16" t="s">
        <v>1189</v>
      </c>
    </row>
    <row r="541" spans="1:1" x14ac:dyDescent="0.25">
      <c r="A541" s="16" t="s">
        <v>1190</v>
      </c>
    </row>
    <row r="542" spans="1:1" x14ac:dyDescent="0.25">
      <c r="A542" s="16" t="s">
        <v>1191</v>
      </c>
    </row>
    <row r="543" spans="1:1" x14ac:dyDescent="0.25">
      <c r="A543" s="16" t="s">
        <v>1192</v>
      </c>
    </row>
    <row r="544" spans="1:1" x14ac:dyDescent="0.25">
      <c r="A544" s="16" t="s">
        <v>1193</v>
      </c>
    </row>
    <row r="545" spans="1:1" x14ac:dyDescent="0.25">
      <c r="A545" s="16" t="s">
        <v>1194</v>
      </c>
    </row>
    <row r="546" spans="1:1" x14ac:dyDescent="0.25">
      <c r="A546" s="16" t="s">
        <v>1195</v>
      </c>
    </row>
    <row r="547" spans="1:1" x14ac:dyDescent="0.25">
      <c r="A547" s="16" t="s">
        <v>1196</v>
      </c>
    </row>
    <row r="548" spans="1:1" x14ac:dyDescent="0.25">
      <c r="A548" s="16" t="s">
        <v>1197</v>
      </c>
    </row>
    <row r="549" spans="1:1" x14ac:dyDescent="0.25">
      <c r="A549" s="16" t="s">
        <v>1198</v>
      </c>
    </row>
    <row r="550" spans="1:1" x14ac:dyDescent="0.25">
      <c r="A550" s="16" t="s">
        <v>1199</v>
      </c>
    </row>
    <row r="551" spans="1:1" x14ac:dyDescent="0.25">
      <c r="A551" s="16" t="s">
        <v>1200</v>
      </c>
    </row>
    <row r="552" spans="1:1" x14ac:dyDescent="0.25">
      <c r="A552" s="16" t="s">
        <v>1201</v>
      </c>
    </row>
    <row r="553" spans="1:1" x14ac:dyDescent="0.25">
      <c r="A553" s="16" t="s">
        <v>1202</v>
      </c>
    </row>
    <row r="554" spans="1:1" x14ac:dyDescent="0.25">
      <c r="A554" s="16" t="s">
        <v>1203</v>
      </c>
    </row>
    <row r="555" spans="1:1" x14ac:dyDescent="0.25">
      <c r="A555" s="16" t="s">
        <v>1204</v>
      </c>
    </row>
    <row r="556" spans="1:1" x14ac:dyDescent="0.25">
      <c r="A556" s="16" t="s">
        <v>1205</v>
      </c>
    </row>
    <row r="557" spans="1:1" x14ac:dyDescent="0.25">
      <c r="A557" s="16" t="s">
        <v>1206</v>
      </c>
    </row>
    <row r="558" spans="1:1" x14ac:dyDescent="0.25">
      <c r="A558" s="16" t="s">
        <v>1207</v>
      </c>
    </row>
    <row r="559" spans="1:1" x14ac:dyDescent="0.25">
      <c r="A559" s="16" t="s">
        <v>1208</v>
      </c>
    </row>
    <row r="560" spans="1:1" x14ac:dyDescent="0.25">
      <c r="A560" s="16" t="s">
        <v>1209</v>
      </c>
    </row>
    <row r="561" spans="1:1" x14ac:dyDescent="0.25">
      <c r="A561" s="16" t="s">
        <v>1210</v>
      </c>
    </row>
    <row r="562" spans="1:1" x14ac:dyDescent="0.25">
      <c r="A562" s="16" t="s">
        <v>1211</v>
      </c>
    </row>
    <row r="563" spans="1:1" x14ac:dyDescent="0.25">
      <c r="A563" s="16" t="s">
        <v>1212</v>
      </c>
    </row>
    <row r="564" spans="1:1" x14ac:dyDescent="0.25">
      <c r="A564" s="16" t="s">
        <v>1213</v>
      </c>
    </row>
    <row r="565" spans="1:1" x14ac:dyDescent="0.25">
      <c r="A565" s="16" t="s">
        <v>1214</v>
      </c>
    </row>
    <row r="566" spans="1:1" x14ac:dyDescent="0.25">
      <c r="A566" s="16" t="s">
        <v>152</v>
      </c>
    </row>
    <row r="567" spans="1:1" x14ac:dyDescent="0.25">
      <c r="A567" s="16" t="s">
        <v>152</v>
      </c>
    </row>
    <row r="568" spans="1:1" x14ac:dyDescent="0.25">
      <c r="A568" s="16" t="s">
        <v>152</v>
      </c>
    </row>
    <row r="569" spans="1:1" x14ac:dyDescent="0.25">
      <c r="A569" s="16" t="s">
        <v>660</v>
      </c>
    </row>
    <row r="570" spans="1:1" x14ac:dyDescent="0.25">
      <c r="A570" s="16" t="s">
        <v>152</v>
      </c>
    </row>
    <row r="571" spans="1:1" x14ac:dyDescent="0.25">
      <c r="A571" s="16" t="s">
        <v>161</v>
      </c>
    </row>
    <row r="572" spans="1:1" x14ac:dyDescent="0.25">
      <c r="A572" s="16" t="s">
        <v>162</v>
      </c>
    </row>
    <row r="573" spans="1:1" x14ac:dyDescent="0.25">
      <c r="A573" s="16" t="s">
        <v>1215</v>
      </c>
    </row>
    <row r="574" spans="1:1" x14ac:dyDescent="0.25">
      <c r="A574" s="16" t="s">
        <v>1216</v>
      </c>
    </row>
    <row r="575" spans="1:1" x14ac:dyDescent="0.25">
      <c r="A575" s="16" t="s">
        <v>1217</v>
      </c>
    </row>
    <row r="576" spans="1:1" x14ac:dyDescent="0.25">
      <c r="A576" s="16" t="s">
        <v>1218</v>
      </c>
    </row>
    <row r="577" spans="1:1" x14ac:dyDescent="0.25">
      <c r="A577" s="16" t="s">
        <v>1219</v>
      </c>
    </row>
    <row r="578" spans="1:1" x14ac:dyDescent="0.25">
      <c r="A578" s="16" t="s">
        <v>1220</v>
      </c>
    </row>
    <row r="579" spans="1:1" x14ac:dyDescent="0.25">
      <c r="A579" s="16" t="s">
        <v>1221</v>
      </c>
    </row>
    <row r="580" spans="1:1" x14ac:dyDescent="0.25">
      <c r="A580" s="16" t="s">
        <v>1222</v>
      </c>
    </row>
    <row r="581" spans="1:1" x14ac:dyDescent="0.25">
      <c r="A581" s="16" t="s">
        <v>1223</v>
      </c>
    </row>
    <row r="582" spans="1:1" x14ac:dyDescent="0.25">
      <c r="A582" s="16" t="s">
        <v>1224</v>
      </c>
    </row>
    <row r="583" spans="1:1" x14ac:dyDescent="0.25">
      <c r="A583" s="16" t="s">
        <v>1225</v>
      </c>
    </row>
    <row r="584" spans="1:1" x14ac:dyDescent="0.25">
      <c r="A584" s="16" t="s">
        <v>1226</v>
      </c>
    </row>
    <row r="585" spans="1:1" x14ac:dyDescent="0.25">
      <c r="A585" s="16" t="s">
        <v>1227</v>
      </c>
    </row>
    <row r="586" spans="1:1" x14ac:dyDescent="0.25">
      <c r="A586" s="16" t="s">
        <v>1228</v>
      </c>
    </row>
    <row r="587" spans="1:1" x14ac:dyDescent="0.25">
      <c r="A587" s="16" t="s">
        <v>1229</v>
      </c>
    </row>
    <row r="588" spans="1:1" x14ac:dyDescent="0.25">
      <c r="A588" s="16" t="s">
        <v>1230</v>
      </c>
    </row>
    <row r="589" spans="1:1" x14ac:dyDescent="0.25">
      <c r="A589" s="16" t="s">
        <v>1231</v>
      </c>
    </row>
    <row r="590" spans="1:1" x14ac:dyDescent="0.25">
      <c r="A590" s="16" t="s">
        <v>1232</v>
      </c>
    </row>
    <row r="591" spans="1:1" x14ac:dyDescent="0.25">
      <c r="A591" s="16" t="s">
        <v>1233</v>
      </c>
    </row>
    <row r="592" spans="1:1" x14ac:dyDescent="0.25">
      <c r="A592" s="16" t="s">
        <v>1234</v>
      </c>
    </row>
    <row r="593" spans="1:1" x14ac:dyDescent="0.25">
      <c r="A593" s="16" t="s">
        <v>1235</v>
      </c>
    </row>
    <row r="594" spans="1:1" x14ac:dyDescent="0.25">
      <c r="A594" s="16" t="s">
        <v>1236</v>
      </c>
    </row>
    <row r="595" spans="1:1" x14ac:dyDescent="0.25">
      <c r="A595" s="16" t="s">
        <v>1237</v>
      </c>
    </row>
    <row r="596" spans="1:1" x14ac:dyDescent="0.25">
      <c r="A596" s="16" t="s">
        <v>1238</v>
      </c>
    </row>
    <row r="597" spans="1:1" x14ac:dyDescent="0.25">
      <c r="A597" s="16" t="s">
        <v>1239</v>
      </c>
    </row>
    <row r="598" spans="1:1" x14ac:dyDescent="0.25">
      <c r="A598" s="16" t="s">
        <v>1240</v>
      </c>
    </row>
    <row r="599" spans="1:1" x14ac:dyDescent="0.25">
      <c r="A599" s="16" t="s">
        <v>1241</v>
      </c>
    </row>
    <row r="600" spans="1:1" x14ac:dyDescent="0.25">
      <c r="A600" s="16" t="s">
        <v>1242</v>
      </c>
    </row>
    <row r="601" spans="1:1" x14ac:dyDescent="0.25">
      <c r="A601" s="16" t="s">
        <v>1243</v>
      </c>
    </row>
    <row r="602" spans="1:1" x14ac:dyDescent="0.25">
      <c r="A602" s="16" t="s">
        <v>1244</v>
      </c>
    </row>
    <row r="603" spans="1:1" x14ac:dyDescent="0.25">
      <c r="A603" s="16" t="s">
        <v>152</v>
      </c>
    </row>
    <row r="604" spans="1:1" x14ac:dyDescent="0.25">
      <c r="A604" s="16" t="s">
        <v>152</v>
      </c>
    </row>
    <row r="605" spans="1:1" x14ac:dyDescent="0.25">
      <c r="A605" s="16" t="s">
        <v>152</v>
      </c>
    </row>
    <row r="606" spans="1:1" x14ac:dyDescent="0.25">
      <c r="A606" s="16" t="s">
        <v>691</v>
      </c>
    </row>
    <row r="607" spans="1:1" x14ac:dyDescent="0.25">
      <c r="A607" s="16" t="s">
        <v>152</v>
      </c>
    </row>
    <row r="608" spans="1:1" x14ac:dyDescent="0.25">
      <c r="A608" s="16" t="s">
        <v>161</v>
      </c>
    </row>
    <row r="609" spans="1:1" x14ac:dyDescent="0.25">
      <c r="A609" s="16" t="s">
        <v>162</v>
      </c>
    </row>
    <row r="610" spans="1:1" x14ac:dyDescent="0.25">
      <c r="A610" s="16" t="s">
        <v>1245</v>
      </c>
    </row>
    <row r="611" spans="1:1" x14ac:dyDescent="0.25">
      <c r="A611" s="16" t="s">
        <v>1246</v>
      </c>
    </row>
    <row r="612" spans="1:1" x14ac:dyDescent="0.25">
      <c r="A612" s="16" t="s">
        <v>1247</v>
      </c>
    </row>
    <row r="613" spans="1:1" x14ac:dyDescent="0.25">
      <c r="A613" s="16" t="s">
        <v>1248</v>
      </c>
    </row>
    <row r="614" spans="1:1" x14ac:dyDescent="0.25">
      <c r="A614" s="16" t="s">
        <v>1249</v>
      </c>
    </row>
    <row r="615" spans="1:1" x14ac:dyDescent="0.25">
      <c r="A615" s="16" t="s">
        <v>1250</v>
      </c>
    </row>
    <row r="616" spans="1:1" x14ac:dyDescent="0.25">
      <c r="A616" s="16" t="s">
        <v>1251</v>
      </c>
    </row>
    <row r="617" spans="1:1" x14ac:dyDescent="0.25">
      <c r="A617" s="16" t="s">
        <v>1252</v>
      </c>
    </row>
    <row r="618" spans="1:1" x14ac:dyDescent="0.25">
      <c r="A618" s="16" t="s">
        <v>1253</v>
      </c>
    </row>
    <row r="619" spans="1:1" x14ac:dyDescent="0.25">
      <c r="A619" s="16" t="s">
        <v>1254</v>
      </c>
    </row>
    <row r="620" spans="1:1" x14ac:dyDescent="0.25">
      <c r="A620" s="16" t="s">
        <v>1255</v>
      </c>
    </row>
    <row r="621" spans="1:1" x14ac:dyDescent="0.25">
      <c r="A621" s="16" t="s">
        <v>1256</v>
      </c>
    </row>
    <row r="622" spans="1:1" x14ac:dyDescent="0.25">
      <c r="A622" s="16" t="s">
        <v>1257</v>
      </c>
    </row>
    <row r="623" spans="1:1" x14ac:dyDescent="0.25">
      <c r="A623" s="16" t="s">
        <v>1258</v>
      </c>
    </row>
    <row r="624" spans="1:1" x14ac:dyDescent="0.25">
      <c r="A624" s="16" t="s">
        <v>1259</v>
      </c>
    </row>
    <row r="625" spans="1:1" x14ac:dyDescent="0.25">
      <c r="A625" s="16" t="s">
        <v>1260</v>
      </c>
    </row>
    <row r="626" spans="1:1" x14ac:dyDescent="0.25">
      <c r="A626" s="16" t="s">
        <v>1261</v>
      </c>
    </row>
    <row r="627" spans="1:1" x14ac:dyDescent="0.25">
      <c r="A627" s="16" t="s">
        <v>1262</v>
      </c>
    </row>
    <row r="628" spans="1:1" x14ac:dyDescent="0.25">
      <c r="A628" s="16" t="s">
        <v>1263</v>
      </c>
    </row>
    <row r="629" spans="1:1" x14ac:dyDescent="0.25">
      <c r="A629" s="16" t="s">
        <v>1264</v>
      </c>
    </row>
    <row r="630" spans="1:1" x14ac:dyDescent="0.25">
      <c r="A630" s="16" t="s">
        <v>1265</v>
      </c>
    </row>
    <row r="631" spans="1:1" x14ac:dyDescent="0.25">
      <c r="A631" s="16" t="s">
        <v>1266</v>
      </c>
    </row>
    <row r="632" spans="1:1" x14ac:dyDescent="0.25">
      <c r="A632" s="16" t="s">
        <v>1267</v>
      </c>
    </row>
    <row r="633" spans="1:1" x14ac:dyDescent="0.25">
      <c r="A633" s="16" t="s">
        <v>1268</v>
      </c>
    </row>
    <row r="634" spans="1:1" x14ac:dyDescent="0.25">
      <c r="A634" s="16" t="s">
        <v>1269</v>
      </c>
    </row>
    <row r="635" spans="1:1" x14ac:dyDescent="0.25">
      <c r="A635" s="16" t="s">
        <v>1270</v>
      </c>
    </row>
    <row r="636" spans="1:1" x14ac:dyDescent="0.25">
      <c r="A636" s="16" t="s">
        <v>1271</v>
      </c>
    </row>
    <row r="637" spans="1:1" x14ac:dyDescent="0.25">
      <c r="A637" s="16" t="s">
        <v>1272</v>
      </c>
    </row>
    <row r="638" spans="1:1" x14ac:dyDescent="0.25">
      <c r="A638" s="16" t="s">
        <v>1273</v>
      </c>
    </row>
    <row r="639" spans="1:1" x14ac:dyDescent="0.25">
      <c r="A639" s="16" t="s">
        <v>1274</v>
      </c>
    </row>
    <row r="640" spans="1:1" x14ac:dyDescent="0.25">
      <c r="A640" s="16" t="s">
        <v>152</v>
      </c>
    </row>
    <row r="641" spans="1:1" x14ac:dyDescent="0.25">
      <c r="A641" s="16" t="s">
        <v>152</v>
      </c>
    </row>
    <row r="642" spans="1:1" x14ac:dyDescent="0.25">
      <c r="A642" s="16" t="s">
        <v>152</v>
      </c>
    </row>
    <row r="643" spans="1:1" x14ac:dyDescent="0.25">
      <c r="A643" s="16" t="s">
        <v>722</v>
      </c>
    </row>
    <row r="644" spans="1:1" x14ac:dyDescent="0.25">
      <c r="A644" s="16" t="s">
        <v>152</v>
      </c>
    </row>
    <row r="645" spans="1:1" x14ac:dyDescent="0.25">
      <c r="A645" s="16" t="s">
        <v>161</v>
      </c>
    </row>
    <row r="646" spans="1:1" x14ac:dyDescent="0.25">
      <c r="A646" s="16" t="s">
        <v>162</v>
      </c>
    </row>
    <row r="647" spans="1:1" x14ac:dyDescent="0.25">
      <c r="A647" s="16" t="s">
        <v>1275</v>
      </c>
    </row>
    <row r="648" spans="1:1" x14ac:dyDescent="0.25">
      <c r="A648" s="16" t="s">
        <v>1276</v>
      </c>
    </row>
    <row r="649" spans="1:1" x14ac:dyDescent="0.25">
      <c r="A649" s="16" t="s">
        <v>1277</v>
      </c>
    </row>
    <row r="650" spans="1:1" x14ac:dyDescent="0.25">
      <c r="A650" s="16" t="s">
        <v>1278</v>
      </c>
    </row>
    <row r="651" spans="1:1" x14ac:dyDescent="0.25">
      <c r="A651" s="16" t="s">
        <v>1279</v>
      </c>
    </row>
    <row r="652" spans="1:1" x14ac:dyDescent="0.25">
      <c r="A652" s="16" t="s">
        <v>1280</v>
      </c>
    </row>
    <row r="653" spans="1:1" x14ac:dyDescent="0.25">
      <c r="A653" s="16" t="s">
        <v>1281</v>
      </c>
    </row>
    <row r="654" spans="1:1" x14ac:dyDescent="0.25">
      <c r="A654" s="16" t="s">
        <v>1282</v>
      </c>
    </row>
    <row r="655" spans="1:1" x14ac:dyDescent="0.25">
      <c r="A655" s="16" t="s">
        <v>1283</v>
      </c>
    </row>
    <row r="656" spans="1:1" x14ac:dyDescent="0.25">
      <c r="A656" s="16" t="s">
        <v>1284</v>
      </c>
    </row>
    <row r="657" spans="1:1" x14ac:dyDescent="0.25">
      <c r="A657" s="16" t="s">
        <v>1285</v>
      </c>
    </row>
    <row r="658" spans="1:1" x14ac:dyDescent="0.25">
      <c r="A658" s="16" t="s">
        <v>1286</v>
      </c>
    </row>
    <row r="659" spans="1:1" x14ac:dyDescent="0.25">
      <c r="A659" s="16" t="s">
        <v>1287</v>
      </c>
    </row>
    <row r="660" spans="1:1" x14ac:dyDescent="0.25">
      <c r="A660" s="16" t="s">
        <v>1288</v>
      </c>
    </row>
    <row r="661" spans="1:1" x14ac:dyDescent="0.25">
      <c r="A661" s="16" t="s">
        <v>1289</v>
      </c>
    </row>
    <row r="662" spans="1:1" x14ac:dyDescent="0.25">
      <c r="A662" s="16" t="s">
        <v>1290</v>
      </c>
    </row>
    <row r="663" spans="1:1" x14ac:dyDescent="0.25">
      <c r="A663" s="16" t="s">
        <v>1291</v>
      </c>
    </row>
    <row r="664" spans="1:1" x14ac:dyDescent="0.25">
      <c r="A664" s="16" t="s">
        <v>1292</v>
      </c>
    </row>
    <row r="665" spans="1:1" x14ac:dyDescent="0.25">
      <c r="A665" s="16" t="s">
        <v>1293</v>
      </c>
    </row>
    <row r="666" spans="1:1" x14ac:dyDescent="0.25">
      <c r="A666" s="16" t="s">
        <v>1294</v>
      </c>
    </row>
    <row r="667" spans="1:1" x14ac:dyDescent="0.25">
      <c r="A667" s="16" t="s">
        <v>1295</v>
      </c>
    </row>
    <row r="668" spans="1:1" x14ac:dyDescent="0.25">
      <c r="A668" s="16" t="s">
        <v>1296</v>
      </c>
    </row>
    <row r="669" spans="1:1" x14ac:dyDescent="0.25">
      <c r="A669" s="16" t="s">
        <v>1297</v>
      </c>
    </row>
    <row r="670" spans="1:1" x14ac:dyDescent="0.25">
      <c r="A670" s="16" t="s">
        <v>1298</v>
      </c>
    </row>
    <row r="671" spans="1:1" x14ac:dyDescent="0.25">
      <c r="A671" s="16" t="s">
        <v>1299</v>
      </c>
    </row>
    <row r="672" spans="1:1" x14ac:dyDescent="0.25">
      <c r="A672" s="16" t="s">
        <v>1300</v>
      </c>
    </row>
    <row r="673" spans="1:1" x14ac:dyDescent="0.25">
      <c r="A673" s="16" t="s">
        <v>1301</v>
      </c>
    </row>
    <row r="674" spans="1:1" x14ac:dyDescent="0.25">
      <c r="A674" s="16" t="s">
        <v>1302</v>
      </c>
    </row>
    <row r="675" spans="1:1" x14ac:dyDescent="0.25">
      <c r="A675" s="16" t="s">
        <v>1303</v>
      </c>
    </row>
    <row r="676" spans="1:1" x14ac:dyDescent="0.25">
      <c r="A676" s="16" t="s">
        <v>1304</v>
      </c>
    </row>
    <row r="677" spans="1:1" x14ac:dyDescent="0.25">
      <c r="A677" s="16" t="s">
        <v>152</v>
      </c>
    </row>
    <row r="678" spans="1:1" x14ac:dyDescent="0.25">
      <c r="A678" s="16" t="s">
        <v>152</v>
      </c>
    </row>
    <row r="679" spans="1:1" x14ac:dyDescent="0.25">
      <c r="A679" s="16" t="s">
        <v>152</v>
      </c>
    </row>
    <row r="680" spans="1:1" x14ac:dyDescent="0.25">
      <c r="A680" s="16" t="s">
        <v>753</v>
      </c>
    </row>
    <row r="681" spans="1:1" x14ac:dyDescent="0.25">
      <c r="A681" s="16" t="s">
        <v>152</v>
      </c>
    </row>
    <row r="682" spans="1:1" x14ac:dyDescent="0.25">
      <c r="A682" s="16" t="s">
        <v>161</v>
      </c>
    </row>
    <row r="683" spans="1:1" x14ac:dyDescent="0.25">
      <c r="A683" s="16" t="s">
        <v>162</v>
      </c>
    </row>
    <row r="684" spans="1:1" x14ac:dyDescent="0.25">
      <c r="A684" s="16" t="s">
        <v>1305</v>
      </c>
    </row>
    <row r="685" spans="1:1" x14ac:dyDescent="0.25">
      <c r="A685" s="16" t="s">
        <v>1306</v>
      </c>
    </row>
    <row r="686" spans="1:1" x14ac:dyDescent="0.25">
      <c r="A686" s="16" t="s">
        <v>1307</v>
      </c>
    </row>
    <row r="687" spans="1:1" x14ac:dyDescent="0.25">
      <c r="A687" s="16" t="s">
        <v>1308</v>
      </c>
    </row>
    <row r="688" spans="1:1" x14ac:dyDescent="0.25">
      <c r="A688" s="16" t="s">
        <v>1309</v>
      </c>
    </row>
    <row r="689" spans="1:1" x14ac:dyDescent="0.25">
      <c r="A689" s="16" t="s">
        <v>1310</v>
      </c>
    </row>
    <row r="690" spans="1:1" x14ac:dyDescent="0.25">
      <c r="A690" s="16" t="s">
        <v>1311</v>
      </c>
    </row>
    <row r="691" spans="1:1" x14ac:dyDescent="0.25">
      <c r="A691" s="16" t="s">
        <v>1312</v>
      </c>
    </row>
    <row r="692" spans="1:1" x14ac:dyDescent="0.25">
      <c r="A692" s="16" t="s">
        <v>1313</v>
      </c>
    </row>
    <row r="693" spans="1:1" x14ac:dyDescent="0.25">
      <c r="A693" s="16" t="s">
        <v>1314</v>
      </c>
    </row>
    <row r="694" spans="1:1" x14ac:dyDescent="0.25">
      <c r="A694" s="16" t="s">
        <v>1315</v>
      </c>
    </row>
    <row r="695" spans="1:1" x14ac:dyDescent="0.25">
      <c r="A695" s="16" t="s">
        <v>1316</v>
      </c>
    </row>
    <row r="696" spans="1:1" x14ac:dyDescent="0.25">
      <c r="A696" s="16" t="s">
        <v>1317</v>
      </c>
    </row>
    <row r="697" spans="1:1" x14ac:dyDescent="0.25">
      <c r="A697" s="16" t="s">
        <v>1318</v>
      </c>
    </row>
    <row r="698" spans="1:1" x14ac:dyDescent="0.25">
      <c r="A698" s="16" t="s">
        <v>1319</v>
      </c>
    </row>
    <row r="699" spans="1:1" x14ac:dyDescent="0.25">
      <c r="A699" s="16" t="s">
        <v>1320</v>
      </c>
    </row>
    <row r="700" spans="1:1" x14ac:dyDescent="0.25">
      <c r="A700" s="16" t="s">
        <v>1321</v>
      </c>
    </row>
    <row r="701" spans="1:1" x14ac:dyDescent="0.25">
      <c r="A701" s="16" t="s">
        <v>1322</v>
      </c>
    </row>
    <row r="702" spans="1:1" x14ac:dyDescent="0.25">
      <c r="A702" s="16" t="s">
        <v>1323</v>
      </c>
    </row>
    <row r="703" spans="1:1" x14ac:dyDescent="0.25">
      <c r="A703" s="16" t="s">
        <v>1324</v>
      </c>
    </row>
    <row r="704" spans="1:1" x14ac:dyDescent="0.25">
      <c r="A704" s="16" t="s">
        <v>1325</v>
      </c>
    </row>
    <row r="705" spans="1:1" x14ac:dyDescent="0.25">
      <c r="A705" s="16" t="s">
        <v>1326</v>
      </c>
    </row>
    <row r="706" spans="1:1" x14ac:dyDescent="0.25">
      <c r="A706" s="16" t="s">
        <v>1327</v>
      </c>
    </row>
    <row r="707" spans="1:1" x14ac:dyDescent="0.25">
      <c r="A707" s="16" t="s">
        <v>1328</v>
      </c>
    </row>
    <row r="708" spans="1:1" x14ac:dyDescent="0.25">
      <c r="A708" s="16" t="s">
        <v>1329</v>
      </c>
    </row>
    <row r="709" spans="1:1" x14ac:dyDescent="0.25">
      <c r="A709" s="16" t="s">
        <v>1330</v>
      </c>
    </row>
    <row r="710" spans="1:1" x14ac:dyDescent="0.25">
      <c r="A710" s="16" t="s">
        <v>1331</v>
      </c>
    </row>
    <row r="711" spans="1:1" x14ac:dyDescent="0.25">
      <c r="A711" s="16" t="s">
        <v>1332</v>
      </c>
    </row>
    <row r="712" spans="1:1" x14ac:dyDescent="0.25">
      <c r="A712" s="16" t="s">
        <v>1333</v>
      </c>
    </row>
    <row r="713" spans="1:1" x14ac:dyDescent="0.25">
      <c r="A713" s="16" t="s">
        <v>1334</v>
      </c>
    </row>
    <row r="714" spans="1:1" x14ac:dyDescent="0.25">
      <c r="A714" s="16" t="s">
        <v>152</v>
      </c>
    </row>
    <row r="715" spans="1:1" x14ac:dyDescent="0.25">
      <c r="A715" s="16" t="s">
        <v>152</v>
      </c>
    </row>
    <row r="716" spans="1:1" x14ac:dyDescent="0.25">
      <c r="A716" s="16" t="s">
        <v>152</v>
      </c>
    </row>
    <row r="717" spans="1:1" x14ac:dyDescent="0.25">
      <c r="A717" s="16" t="s">
        <v>1335</v>
      </c>
    </row>
    <row r="718" spans="1:1" x14ac:dyDescent="0.25">
      <c r="A718" s="16" t="s">
        <v>152</v>
      </c>
    </row>
    <row r="719" spans="1:1" x14ac:dyDescent="0.25">
      <c r="A719" s="16" t="s">
        <v>161</v>
      </c>
    </row>
    <row r="720" spans="1:1" x14ac:dyDescent="0.25">
      <c r="A720" s="16" t="s">
        <v>162</v>
      </c>
    </row>
    <row r="721" spans="1:1" x14ac:dyDescent="0.25">
      <c r="A721" s="16" t="s">
        <v>1336</v>
      </c>
    </row>
    <row r="722" spans="1:1" x14ac:dyDescent="0.25">
      <c r="A722" s="16" t="s">
        <v>1337</v>
      </c>
    </row>
    <row r="723" spans="1:1" x14ac:dyDescent="0.25">
      <c r="A723" s="16" t="s">
        <v>1338</v>
      </c>
    </row>
    <row r="724" spans="1:1" x14ac:dyDescent="0.25">
      <c r="A724" s="16" t="s">
        <v>1339</v>
      </c>
    </row>
    <row r="725" spans="1:1" x14ac:dyDescent="0.25">
      <c r="A725" s="16" t="s">
        <v>1340</v>
      </c>
    </row>
    <row r="726" spans="1:1" x14ac:dyDescent="0.25">
      <c r="A726" s="16" t="s">
        <v>1341</v>
      </c>
    </row>
    <row r="727" spans="1:1" x14ac:dyDescent="0.25">
      <c r="A727" s="16" t="s">
        <v>1342</v>
      </c>
    </row>
    <row r="728" spans="1:1" x14ac:dyDescent="0.25">
      <c r="A728" s="16" t="s">
        <v>1343</v>
      </c>
    </row>
    <row r="729" spans="1:1" x14ac:dyDescent="0.25">
      <c r="A729" s="16" t="s">
        <v>1344</v>
      </c>
    </row>
    <row r="730" spans="1:1" x14ac:dyDescent="0.25">
      <c r="A730" s="16" t="s">
        <v>1345</v>
      </c>
    </row>
    <row r="731" spans="1:1" x14ac:dyDescent="0.25">
      <c r="A731" s="16" t="s">
        <v>1346</v>
      </c>
    </row>
    <row r="732" spans="1:1" x14ac:dyDescent="0.25">
      <c r="A732" s="16" t="s">
        <v>1347</v>
      </c>
    </row>
    <row r="733" spans="1:1" x14ac:dyDescent="0.25">
      <c r="A733" s="16" t="s">
        <v>1348</v>
      </c>
    </row>
    <row r="734" spans="1:1" x14ac:dyDescent="0.25">
      <c r="A734" s="16" t="s">
        <v>1349</v>
      </c>
    </row>
    <row r="735" spans="1:1" x14ac:dyDescent="0.25">
      <c r="A735" s="16" t="s">
        <v>1350</v>
      </c>
    </row>
    <row r="736" spans="1:1" x14ac:dyDescent="0.25">
      <c r="A736" s="16" t="s">
        <v>1351</v>
      </c>
    </row>
    <row r="737" spans="1:1" x14ac:dyDescent="0.25">
      <c r="A737" s="16" t="s">
        <v>1352</v>
      </c>
    </row>
    <row r="738" spans="1:1" x14ac:dyDescent="0.25">
      <c r="A738" s="16" t="s">
        <v>1353</v>
      </c>
    </row>
    <row r="739" spans="1:1" x14ac:dyDescent="0.25">
      <c r="A739" s="16" t="s">
        <v>1354</v>
      </c>
    </row>
    <row r="740" spans="1:1" x14ac:dyDescent="0.25">
      <c r="A740" s="16" t="s">
        <v>1355</v>
      </c>
    </row>
    <row r="741" spans="1:1" x14ac:dyDescent="0.25">
      <c r="A741" s="16" t="s">
        <v>1356</v>
      </c>
    </row>
    <row r="742" spans="1:1" x14ac:dyDescent="0.25">
      <c r="A742" s="16" t="s">
        <v>1357</v>
      </c>
    </row>
    <row r="743" spans="1:1" x14ac:dyDescent="0.25">
      <c r="A743" s="16" t="s">
        <v>1358</v>
      </c>
    </row>
    <row r="744" spans="1:1" x14ac:dyDescent="0.25">
      <c r="A744" s="16" t="s">
        <v>1359</v>
      </c>
    </row>
    <row r="745" spans="1:1" x14ac:dyDescent="0.25">
      <c r="A745" s="16" t="s">
        <v>1360</v>
      </c>
    </row>
    <row r="746" spans="1:1" x14ac:dyDescent="0.25">
      <c r="A746" s="16" t="s">
        <v>1361</v>
      </c>
    </row>
    <row r="747" spans="1:1" x14ac:dyDescent="0.25">
      <c r="A747" s="16" t="s">
        <v>1362</v>
      </c>
    </row>
    <row r="748" spans="1:1" x14ac:dyDescent="0.25">
      <c r="A748" s="16" t="s">
        <v>1363</v>
      </c>
    </row>
    <row r="749" spans="1:1" x14ac:dyDescent="0.25">
      <c r="A749" s="16" t="s">
        <v>1364</v>
      </c>
    </row>
    <row r="750" spans="1:1" x14ac:dyDescent="0.25">
      <c r="A750" s="16" t="s">
        <v>1365</v>
      </c>
    </row>
    <row r="751" spans="1:1" x14ac:dyDescent="0.25">
      <c r="A751" s="16" t="s">
        <v>152</v>
      </c>
    </row>
    <row r="752" spans="1:1" x14ac:dyDescent="0.25">
      <c r="A752" s="16" t="s">
        <v>152</v>
      </c>
    </row>
    <row r="753" spans="1:1" x14ac:dyDescent="0.25">
      <c r="A753" s="16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Planform</vt:lpstr>
      <vt:lpstr>Airfoil</vt:lpstr>
      <vt:lpstr>MassProperties</vt:lpstr>
      <vt:lpstr>Sheet1</vt:lpstr>
      <vt:lpstr>Sheet3</vt:lpstr>
      <vt:lpstr>Downwash</vt:lpstr>
      <vt:lpstr>TestFlight1</vt:lpstr>
      <vt:lpstr>TestFlight2</vt:lpstr>
      <vt:lpstr>PER3_9x38SF</vt:lpstr>
      <vt:lpstr>PER3_9x9</vt:lpstr>
      <vt:lpstr>SteadyStateThrust</vt:lpstr>
      <vt:lpstr>PER3_8x38SF</vt:lpstr>
      <vt:lpstr>MassBalance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Niël Agenbag (Pr. Ing)</dc:creator>
  <cp:lastModifiedBy>Niël Agenbag (Pr. Ing)</cp:lastModifiedBy>
  <cp:revision>12</cp:revision>
  <dcterms:created xsi:type="dcterms:W3CDTF">2018-06-05T12:49:07Z</dcterms:created>
  <dcterms:modified xsi:type="dcterms:W3CDTF">2018-11-22T06:47:50Z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