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20" windowWidth="24030" windowHeight="9645"/>
  </bookViews>
  <sheets>
    <sheet name="MEIJER_CUST_V" sheetId="18" r:id="rId1"/>
    <sheet name="MEIJER_ID_V" sheetId="19" r:id="rId2"/>
    <sheet name="MEIJER_ORDER_UPC_V" sheetId="20" r:id="rId3"/>
    <sheet name="MEIJER_PRODUCT_V" sheetId="17" r:id="rId4"/>
  </sheets>
  <calcPr calcId="125725"/>
</workbook>
</file>

<file path=xl/calcChain.xml><?xml version="1.0" encoding="utf-8"?>
<calcChain xmlns="http://schemas.openxmlformats.org/spreadsheetml/2006/main">
  <c r="B7" i="18"/>
  <c r="B5"/>
  <c r="B2"/>
  <c r="B59" i="17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75" i="18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6"/>
  <c r="B4"/>
  <c r="B3"/>
  <c r="B2" i="20"/>
  <c r="B7"/>
  <c r="B6"/>
  <c r="B5"/>
  <c r="B4"/>
  <c r="B3"/>
  <c r="B8"/>
  <c r="B4" i="19"/>
  <c r="B3"/>
  <c r="B2"/>
  <c r="B2" i="17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</calcChain>
</file>

<file path=xl/sharedStrings.xml><?xml version="1.0" encoding="utf-8"?>
<sst xmlns="http://schemas.openxmlformats.org/spreadsheetml/2006/main" count="254" uniqueCount="31">
  <si>
    <t>Data Type</t>
  </si>
  <si>
    <t>Varchar(40)</t>
  </si>
  <si>
    <t>Keys</t>
  </si>
  <si>
    <t>Column</t>
  </si>
  <si>
    <t>Table</t>
  </si>
  <si>
    <t>INT</t>
  </si>
  <si>
    <t>Remarks</t>
  </si>
  <si>
    <t>Varchar(60)</t>
  </si>
  <si>
    <t>Varchar(80)</t>
  </si>
  <si>
    <t>Varchar(2)</t>
  </si>
  <si>
    <t>Varchar(50)</t>
  </si>
  <si>
    <t>Varchar(1)</t>
  </si>
  <si>
    <t>Varchar(100)</t>
  </si>
  <si>
    <t>Varchar(120)</t>
  </si>
  <si>
    <t>Varchar(14)</t>
  </si>
  <si>
    <t>Varchar(20)</t>
  </si>
  <si>
    <t>MEIJER_CUST_V</t>
  </si>
  <si>
    <t>Varchar(8)</t>
  </si>
  <si>
    <t>Varchar(30)</t>
  </si>
  <si>
    <t>Varchar(3)</t>
  </si>
  <si>
    <t>Varchar(15)</t>
  </si>
  <si>
    <t>Varchar(18)</t>
  </si>
  <si>
    <t>Varchar(4)</t>
  </si>
  <si>
    <t>Varchar(10)</t>
  </si>
  <si>
    <t>Varchar(25)</t>
  </si>
  <si>
    <t>Varchar(9)</t>
  </si>
  <si>
    <t>Date(8)</t>
  </si>
  <si>
    <t>Varchar(512)</t>
  </si>
  <si>
    <t>MEIJER_ID_V</t>
  </si>
  <si>
    <t>MEIJER_ORDER_UPC_V</t>
  </si>
  <si>
    <t>PK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</si>
</sst>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"/>
  <sheetViews>
    <sheetView tabSelected="1" topLeftCell="A43" workbookViewId="0">
      <selection activeCell="B51" sqref="B51"/>
    </sheetView>
  </sheetViews>
  <sheetFormatPr defaultRowHeight="15"/>
  <cols>
    <col min="1" max="1" width="19.140625" style="1" customWidth="1"/>
    <col min="2" max="2" width="24.85546875" customWidth="1"/>
    <col min="3" max="3" width="14.85546875" customWidth="1"/>
    <col min="4" max="4" width="6.42578125" customWidth="1"/>
    <col min="5" max="5" width="10.7109375" customWidth="1"/>
  </cols>
  <sheetData>
    <row r="1" spans="1:5" s="1" customFormat="1">
      <c r="A1" s="2" t="s">
        <v>4</v>
      </c>
      <c r="B1" s="3" t="s">
        <v>16</v>
      </c>
      <c r="C1" s="2" t="s">
        <v>0</v>
      </c>
      <c r="D1" s="2" t="s">
        <v>2</v>
      </c>
      <c r="E1" s="2" t="s">
        <v>6</v>
      </c>
    </row>
    <row r="2" spans="1:5">
      <c r="A2" s="3" t="s">
        <v>16</v>
      </c>
      <c r="B2" s="3" t="str">
        <f>UPPER("cust_key")</f>
        <v>CUST_KEY</v>
      </c>
      <c r="C2" s="3" t="s">
        <v>5</v>
      </c>
      <c r="D2" s="3" t="s">
        <v>30</v>
      </c>
      <c r="E2" s="3"/>
    </row>
    <row r="3" spans="1:5">
      <c r="A3" s="3" t="s">
        <v>16</v>
      </c>
      <c r="B3" s="3" t="str">
        <f>UPPER("old_cust_key")</f>
        <v>OLD_CUST_KEY</v>
      </c>
      <c r="C3" s="3" t="s">
        <v>5</v>
      </c>
      <c r="D3" s="3"/>
      <c r="E3" s="3"/>
    </row>
    <row r="4" spans="1:5">
      <c r="A4" s="3" t="s">
        <v>16</v>
      </c>
      <c r="B4" s="3" t="str">
        <f>UPPER("cust_id_nbr")</f>
        <v>CUST_ID_NBR</v>
      </c>
      <c r="C4" s="3" t="s">
        <v>5</v>
      </c>
      <c r="D4" s="3"/>
      <c r="E4" s="3"/>
    </row>
    <row r="5" spans="1:5">
      <c r="A5" s="3" t="s">
        <v>16</v>
      </c>
      <c r="B5" s="3" t="str">
        <f>UPPER("cid_clstr_key")</f>
        <v>CID_CLSTR_KEY</v>
      </c>
      <c r="C5" s="3" t="s">
        <v>5</v>
      </c>
      <c r="D5" s="3"/>
      <c r="E5" s="3"/>
    </row>
    <row r="6" spans="1:5">
      <c r="A6" s="3" t="s">
        <v>16</v>
      </c>
      <c r="B6" s="3" t="str">
        <f>UPPER("cid_clstr_nm")</f>
        <v>CID_CLSTR_NM</v>
      </c>
      <c r="C6" s="3" t="s">
        <v>12</v>
      </c>
      <c r="D6" s="3"/>
      <c r="E6" s="3"/>
    </row>
    <row r="7" spans="1:5">
      <c r="A7" s="3" t="s">
        <v>16</v>
      </c>
      <c r="B7" s="3" t="str">
        <f>UPPER("card_id")</f>
        <v>CARD_ID</v>
      </c>
      <c r="C7" s="3" t="s">
        <v>15</v>
      </c>
      <c r="D7" s="3"/>
      <c r="E7" s="3"/>
    </row>
    <row r="8" spans="1:5">
      <c r="A8" s="3" t="s">
        <v>16</v>
      </c>
      <c r="B8" s="3" t="str">
        <f>UPPER("hhld_key")</f>
        <v>HHLD_KEY</v>
      </c>
      <c r="C8" s="3" t="s">
        <v>5</v>
      </c>
      <c r="D8" s="3"/>
      <c r="E8" s="3"/>
    </row>
    <row r="9" spans="1:5">
      <c r="A9" s="3" t="s">
        <v>16</v>
      </c>
      <c r="B9" s="3" t="str">
        <f>UPPER("hhld_nbr")</f>
        <v>HHLD_NBR</v>
      </c>
      <c r="C9" s="3" t="s">
        <v>5</v>
      </c>
      <c r="D9" s="3"/>
      <c r="E9" s="3"/>
    </row>
    <row r="10" spans="1:5">
      <c r="A10" s="3" t="s">
        <v>16</v>
      </c>
      <c r="B10" s="3" t="str">
        <f>UPPER("hhld_id")</f>
        <v>HHLD_ID</v>
      </c>
      <c r="C10" s="3" t="s">
        <v>15</v>
      </c>
      <c r="D10" s="3"/>
      <c r="E10" s="3"/>
    </row>
    <row r="11" spans="1:5">
      <c r="A11" s="3" t="s">
        <v>16</v>
      </c>
      <c r="B11" s="3" t="str">
        <f>UPPER("hhld_rtlr_cd")</f>
        <v>HHLD_RTLR_CD</v>
      </c>
      <c r="C11" s="3" t="s">
        <v>15</v>
      </c>
      <c r="D11" s="3"/>
      <c r="E11" s="3"/>
    </row>
    <row r="12" spans="1:5">
      <c r="A12" s="3" t="s">
        <v>16</v>
      </c>
      <c r="B12" s="3" t="str">
        <f>UPPER("dba_pref_crd_nbr")</f>
        <v>DBA_PREF_CRD_NBR</v>
      </c>
      <c r="C12" s="3" t="s">
        <v>5</v>
      </c>
      <c r="D12" s="3"/>
      <c r="E12" s="3"/>
    </row>
    <row r="13" spans="1:5">
      <c r="A13" s="3" t="s">
        <v>16</v>
      </c>
      <c r="B13" s="3" t="str">
        <f>UPPER("prmry_cid_flg")</f>
        <v>PRMRY_CID_FLG</v>
      </c>
      <c r="C13" s="3" t="s">
        <v>11</v>
      </c>
      <c r="D13" s="3"/>
      <c r="E13" s="3"/>
    </row>
    <row r="14" spans="1:5">
      <c r="A14" s="3" t="s">
        <v>16</v>
      </c>
      <c r="B14" s="3" t="str">
        <f>UPPER("salutation_nm")</f>
        <v>SALUTATION_NM</v>
      </c>
      <c r="C14" s="3" t="s">
        <v>17</v>
      </c>
      <c r="D14" s="3"/>
      <c r="E14" s="3"/>
    </row>
    <row r="15" spans="1:5">
      <c r="A15" s="3" t="s">
        <v>16</v>
      </c>
      <c r="B15" s="3" t="str">
        <f>UPPER("last_nm")</f>
        <v>LAST_NM</v>
      </c>
      <c r="C15" s="3" t="s">
        <v>7</v>
      </c>
      <c r="D15" s="3"/>
      <c r="E15" s="3"/>
    </row>
    <row r="16" spans="1:5">
      <c r="A16" s="3" t="s">
        <v>16</v>
      </c>
      <c r="B16" s="3" t="str">
        <f>UPPER(" first_nm")</f>
        <v xml:space="preserve"> FIRST_NM</v>
      </c>
      <c r="C16" s="3" t="s">
        <v>18</v>
      </c>
      <c r="D16" s="3"/>
      <c r="E16" s="3"/>
    </row>
    <row r="17" spans="1:5">
      <c r="A17" s="3" t="s">
        <v>16</v>
      </c>
      <c r="B17" s="3" t="str">
        <f>UPPER("mid_init_nm")</f>
        <v>MID_INIT_NM</v>
      </c>
      <c r="C17" s="3" t="s">
        <v>19</v>
      </c>
      <c r="D17" s="3"/>
      <c r="E17" s="3"/>
    </row>
    <row r="18" spans="1:5">
      <c r="A18" s="3" t="s">
        <v>16</v>
      </c>
      <c r="B18" s="3" t="str">
        <f>UPPER("addr_ln_1")</f>
        <v>ADDR_LN_1</v>
      </c>
      <c r="C18" s="3" t="s">
        <v>7</v>
      </c>
      <c r="D18" s="3"/>
      <c r="E18" s="3"/>
    </row>
    <row r="19" spans="1:5">
      <c r="A19" s="3" t="s">
        <v>16</v>
      </c>
      <c r="B19" s="3" t="str">
        <f>UPPER("addr_ln_2")</f>
        <v>ADDR_LN_2</v>
      </c>
      <c r="C19" s="3" t="s">
        <v>7</v>
      </c>
      <c r="D19" s="3"/>
      <c r="E19" s="3"/>
    </row>
    <row r="20" spans="1:5">
      <c r="A20" s="3" t="s">
        <v>16</v>
      </c>
      <c r="B20" s="3" t="str">
        <f>UPPER("city_nm")</f>
        <v>CITY_NM</v>
      </c>
      <c r="C20" s="3" t="s">
        <v>7</v>
      </c>
      <c r="D20" s="3"/>
      <c r="E20" s="3"/>
    </row>
    <row r="21" spans="1:5">
      <c r="A21" s="3" t="s">
        <v>16</v>
      </c>
      <c r="B21" s="3" t="str">
        <f>UPPER("state_nm")</f>
        <v>STATE_NM</v>
      </c>
      <c r="C21" s="3" t="s">
        <v>18</v>
      </c>
      <c r="D21" s="3"/>
      <c r="E21" s="3"/>
    </row>
    <row r="22" spans="1:5">
      <c r="A22" s="3" t="s">
        <v>16</v>
      </c>
      <c r="B22" s="3" t="str">
        <f>UPPER("postal_cd")</f>
        <v>POSTAL_CD</v>
      </c>
      <c r="C22" s="3" t="s">
        <v>20</v>
      </c>
      <c r="D22" s="3"/>
      <c r="E22" s="3"/>
    </row>
    <row r="23" spans="1:5">
      <c r="A23" s="3" t="s">
        <v>16</v>
      </c>
      <c r="B23" s="3" t="str">
        <f>UPPER("phone_nbr")</f>
        <v>PHONE_NBR</v>
      </c>
      <c r="C23" s="3" t="s">
        <v>21</v>
      </c>
      <c r="D23" s="3"/>
      <c r="E23" s="3"/>
    </row>
    <row r="24" spans="1:5">
      <c r="A24" s="3" t="s">
        <v>16</v>
      </c>
      <c r="B24" s="3" t="str">
        <f>UPPER("birth_dt")</f>
        <v>BIRTH_DT</v>
      </c>
      <c r="C24" s="3" t="s">
        <v>26</v>
      </c>
      <c r="D24" s="3"/>
      <c r="E24" s="3"/>
    </row>
    <row r="25" spans="1:5">
      <c r="A25" s="3" t="s">
        <v>16</v>
      </c>
      <c r="B25" s="3" t="str">
        <f>UPPER("emp_flg")</f>
        <v>EMP_FLG</v>
      </c>
      <c r="C25" s="3" t="s">
        <v>11</v>
      </c>
      <c r="D25" s="3"/>
      <c r="E25" s="3"/>
    </row>
    <row r="26" spans="1:5">
      <c r="A26" s="3" t="s">
        <v>16</v>
      </c>
      <c r="B26" s="3" t="str">
        <f>UPPER("email_addr")</f>
        <v>EMAIL_ADDR</v>
      </c>
      <c r="C26" s="3" t="s">
        <v>12</v>
      </c>
      <c r="D26" s="3"/>
      <c r="E26" s="3"/>
    </row>
    <row r="27" spans="1:5">
      <c r="A27" s="3" t="s">
        <v>16</v>
      </c>
      <c r="B27" s="3" t="str">
        <f>UPPER("opt_out_dm_flg")</f>
        <v>OPT_OUT_DM_FLG</v>
      </c>
      <c r="C27" s="3" t="s">
        <v>11</v>
      </c>
      <c r="D27" s="3"/>
      <c r="E27" s="3"/>
    </row>
    <row r="28" spans="1:5">
      <c r="A28" s="3" t="s">
        <v>16</v>
      </c>
      <c r="B28" s="3" t="str">
        <f>UPPER("opt_out_em_flg")</f>
        <v>OPT_OUT_EM_FLG</v>
      </c>
      <c r="C28" s="3" t="s">
        <v>11</v>
      </c>
      <c r="D28" s="3"/>
      <c r="E28" s="3"/>
    </row>
    <row r="29" spans="1:5">
      <c r="A29" s="3" t="s">
        <v>16</v>
      </c>
      <c r="B29" s="3" t="str">
        <f>UPPER("opt_out_1_flg")</f>
        <v>OPT_OUT_1_FLG</v>
      </c>
      <c r="C29" s="3" t="s">
        <v>11</v>
      </c>
      <c r="D29" s="3"/>
      <c r="E29" s="3"/>
    </row>
    <row r="30" spans="1:5">
      <c r="A30" s="3" t="s">
        <v>16</v>
      </c>
      <c r="B30" s="3" t="str">
        <f>UPPER("opt_out_2_flg")</f>
        <v>OPT_OUT_2_FLG</v>
      </c>
      <c r="C30" s="3" t="s">
        <v>11</v>
      </c>
      <c r="D30" s="3"/>
      <c r="E30" s="3"/>
    </row>
    <row r="31" spans="1:5">
      <c r="A31" s="3" t="s">
        <v>16</v>
      </c>
      <c r="B31" s="3" t="str">
        <f>UPPER("opt_out_3_flg")</f>
        <v>OPT_OUT_3_FLG</v>
      </c>
      <c r="C31" s="3" t="s">
        <v>11</v>
      </c>
      <c r="D31" s="3"/>
      <c r="E31" s="3"/>
    </row>
    <row r="32" spans="1:5">
      <c r="A32" s="3" t="s">
        <v>16</v>
      </c>
      <c r="B32" s="3" t="str">
        <f>UPPER("last_nm_cd")</f>
        <v>LAST_NM_CD</v>
      </c>
      <c r="C32" s="3" t="s">
        <v>22</v>
      </c>
      <c r="D32" s="3"/>
      <c r="E32" s="3"/>
    </row>
    <row r="33" spans="1:5">
      <c r="A33" s="3" t="s">
        <v>16</v>
      </c>
      <c r="B33" s="3" t="str">
        <f>UPPER("latitude_nbr")</f>
        <v>LATITUDE_NBR</v>
      </c>
      <c r="C33" s="3" t="s">
        <v>5</v>
      </c>
      <c r="D33" s="3"/>
      <c r="E33" s="3"/>
    </row>
    <row r="34" spans="1:5">
      <c r="A34" s="3" t="s">
        <v>16</v>
      </c>
      <c r="B34" s="3" t="str">
        <f>UPPER("longitude_nbr")</f>
        <v>LONGITUDE_NBR</v>
      </c>
      <c r="C34" s="3" t="s">
        <v>5</v>
      </c>
      <c r="D34" s="3"/>
      <c r="E34" s="3"/>
    </row>
    <row r="35" spans="1:5">
      <c r="A35" s="3" t="s">
        <v>16</v>
      </c>
      <c r="B35" s="3" t="str">
        <f>UPPER("birth_month_nbr")</f>
        <v>BIRTH_MONTH_NBR</v>
      </c>
      <c r="C35" s="3" t="s">
        <v>5</v>
      </c>
      <c r="D35" s="3"/>
      <c r="E35" s="3"/>
    </row>
    <row r="36" spans="1:5">
      <c r="A36" s="3" t="s">
        <v>16</v>
      </c>
      <c r="B36" s="3" t="str">
        <f>UPPER("classic_nbr")</f>
        <v>CLASSIC_NBR</v>
      </c>
      <c r="C36" s="3" t="s">
        <v>5</v>
      </c>
      <c r="D36" s="3"/>
      <c r="E36" s="3"/>
    </row>
    <row r="37" spans="1:5">
      <c r="A37" s="3" t="s">
        <v>16</v>
      </c>
      <c r="B37" s="3" t="str">
        <f>UPPER("card_abuser_flg")</f>
        <v>CARD_ABUSER_FLG</v>
      </c>
      <c r="C37" s="3" t="s">
        <v>11</v>
      </c>
      <c r="D37" s="3"/>
      <c r="E37" s="3"/>
    </row>
    <row r="38" spans="1:5">
      <c r="A38" s="3" t="s">
        <v>16</v>
      </c>
      <c r="B38" s="3" t="str">
        <f>UPPER("living_stat_descr")</f>
        <v>LIVING_STAT_DESCR</v>
      </c>
      <c r="C38" s="3" t="s">
        <v>23</v>
      </c>
      <c r="D38" s="3"/>
      <c r="E38" s="3"/>
    </row>
    <row r="39" spans="1:5">
      <c r="A39" s="3" t="s">
        <v>16</v>
      </c>
      <c r="B39" s="3" t="str">
        <f>UPPER("accom_typ_descr")</f>
        <v>ACCOM_TYP_DESCR</v>
      </c>
      <c r="C39" s="3" t="s">
        <v>15</v>
      </c>
      <c r="D39" s="3"/>
      <c r="E39" s="3"/>
    </row>
    <row r="40" spans="1:5">
      <c r="A40" s="3" t="s">
        <v>16</v>
      </c>
      <c r="B40" s="3" t="str">
        <f>UPPER("garden_flg")</f>
        <v>GARDEN_FLG</v>
      </c>
      <c r="C40" s="3" t="s">
        <v>11</v>
      </c>
      <c r="D40" s="3"/>
      <c r="E40" s="3"/>
    </row>
    <row r="41" spans="1:5">
      <c r="A41" s="3" t="s">
        <v>16</v>
      </c>
      <c r="B41" s="3" t="str">
        <f>UPPER("terrace_flg")</f>
        <v>TERRACE_FLG</v>
      </c>
      <c r="C41" s="3" t="s">
        <v>11</v>
      </c>
      <c r="D41" s="3"/>
      <c r="E41" s="3"/>
    </row>
    <row r="42" spans="1:5">
      <c r="A42" s="3" t="s">
        <v>16</v>
      </c>
      <c r="B42" s="3" t="str">
        <f>UPPER("hm_delivery_flg")</f>
        <v>HM_DELIVERY_FLG</v>
      </c>
      <c r="C42" s="3" t="s">
        <v>11</v>
      </c>
      <c r="D42" s="3"/>
      <c r="E42" s="3"/>
    </row>
    <row r="43" spans="1:5">
      <c r="A43" s="3" t="s">
        <v>16</v>
      </c>
      <c r="B43" s="3" t="str">
        <f>UPPER("lang_cd")</f>
        <v>LANG_CD</v>
      </c>
      <c r="C43" s="3" t="s">
        <v>9</v>
      </c>
      <c r="D43" s="3"/>
      <c r="E43" s="3"/>
    </row>
    <row r="44" spans="1:5">
      <c r="A44" s="3" t="s">
        <v>16</v>
      </c>
      <c r="B44" s="3" t="str">
        <f>UPPER("prmry_loc_chn_nbr")</f>
        <v>PRMRY_LOC_CHN_NBR</v>
      </c>
      <c r="C44" s="3" t="s">
        <v>5</v>
      </c>
      <c r="D44" s="3"/>
      <c r="E44" s="3"/>
    </row>
    <row r="45" spans="1:5">
      <c r="A45" s="3" t="s">
        <v>16</v>
      </c>
      <c r="B45" s="3" t="str">
        <f>UPPER("prmry_loc_chn_str_nbr")</f>
        <v>PRMRY_LOC_CHN_STR_NBR</v>
      </c>
      <c r="C45" s="3" t="s">
        <v>5</v>
      </c>
      <c r="D45" s="3"/>
      <c r="E45" s="3"/>
    </row>
    <row r="46" spans="1:5">
      <c r="A46" s="3" t="s">
        <v>16</v>
      </c>
      <c r="B46" s="3" t="str">
        <f>UPPER("dst_hm_prmry_loc_nbr")</f>
        <v>DST_HM_PRMRY_LOC_NBR</v>
      </c>
      <c r="C46" s="3" t="s">
        <v>5</v>
      </c>
      <c r="D46" s="3"/>
      <c r="E46" s="3"/>
    </row>
    <row r="47" spans="1:5">
      <c r="A47" s="3" t="s">
        <v>16</v>
      </c>
      <c r="B47" s="3" t="str">
        <f>UPPER("basic_seg_descr")</f>
        <v>BASIC_SEG_DESCR</v>
      </c>
      <c r="C47" s="3" t="s">
        <v>10</v>
      </c>
      <c r="D47" s="3"/>
      <c r="E47" s="3"/>
    </row>
    <row r="48" spans="1:5">
      <c r="A48" s="3" t="s">
        <v>16</v>
      </c>
      <c r="B48" s="3" t="str">
        <f>UPPER("cat_seg_descr")</f>
        <v>CAT_SEG_DESCR</v>
      </c>
      <c r="C48" s="3" t="s">
        <v>10</v>
      </c>
      <c r="D48" s="3"/>
      <c r="E48" s="3"/>
    </row>
    <row r="49" spans="1:5">
      <c r="A49" s="3" t="s">
        <v>16</v>
      </c>
      <c r="B49" s="3" t="str">
        <f>UPPER("lifestage_seg_descr")</f>
        <v>LIFESTAGE_SEG_DESCR</v>
      </c>
      <c r="C49" s="3" t="s">
        <v>10</v>
      </c>
      <c r="D49" s="3"/>
      <c r="E49" s="3"/>
    </row>
    <row r="50" spans="1:5">
      <c r="A50" s="3" t="s">
        <v>16</v>
      </c>
      <c r="B50" s="3" t="str">
        <f>UPPER("beh_stage_seg_descr")</f>
        <v>BEH_STAGE_SEG_DESCR</v>
      </c>
      <c r="C50" s="3" t="s">
        <v>10</v>
      </c>
      <c r="D50" s="3"/>
      <c r="E50" s="3"/>
    </row>
    <row r="51" spans="1:5">
      <c r="A51" s="3" t="s">
        <v>16</v>
      </c>
      <c r="B51" s="3" t="str">
        <f>UPPER("lifestyle_seg_descr")</f>
        <v>LIFESTYLE_SEG_DESCR</v>
      </c>
      <c r="C51" s="3" t="s">
        <v>10</v>
      </c>
      <c r="D51" s="3"/>
      <c r="E51" s="3"/>
    </row>
    <row r="52" spans="1:5">
      <c r="A52" s="3" t="s">
        <v>16</v>
      </c>
      <c r="B52" s="3" t="str">
        <f>UPPER("low_lvl_seg_descr")</f>
        <v>LOW_LVL_SEG_DESCR</v>
      </c>
      <c r="C52" s="3" t="s">
        <v>10</v>
      </c>
      <c r="D52" s="3"/>
      <c r="E52" s="3"/>
    </row>
    <row r="53" spans="1:5">
      <c r="A53" s="3" t="s">
        <v>16</v>
      </c>
      <c r="B53" s="3" t="str">
        <f>UPPER("lifegrid_seg_descr")</f>
        <v>LIFEGRID_SEG_DESCR</v>
      </c>
      <c r="C53" s="3" t="s">
        <v>10</v>
      </c>
      <c r="D53" s="3"/>
      <c r="E53" s="3"/>
    </row>
    <row r="54" spans="1:5">
      <c r="A54" s="3" t="s">
        <v>16</v>
      </c>
      <c r="B54" s="3" t="str">
        <f>UPPER("beh_scape_seg_descr")</f>
        <v>BEH_SCAPE_SEG_DESCR</v>
      </c>
      <c r="C54" s="3" t="s">
        <v>10</v>
      </c>
      <c r="D54" s="3"/>
      <c r="E54" s="3"/>
    </row>
    <row r="55" spans="1:5">
      <c r="A55" s="3" t="s">
        <v>16</v>
      </c>
      <c r="B55" s="3" t="str">
        <f>UPPER("cust_gender_cd")</f>
        <v>CUST_GENDER_CD</v>
      </c>
      <c r="C55" s="3" t="s">
        <v>11</v>
      </c>
      <c r="D55" s="3"/>
      <c r="E55" s="3"/>
    </row>
    <row r="56" spans="1:5">
      <c r="A56" s="3" t="s">
        <v>16</v>
      </c>
      <c r="B56" s="3" t="str">
        <f>UPPER("profession_descr")</f>
        <v>PROFESSION_DESCR</v>
      </c>
      <c r="C56" s="3" t="s">
        <v>24</v>
      </c>
      <c r="D56" s="3"/>
      <c r="E56" s="3"/>
    </row>
    <row r="57" spans="1:5">
      <c r="A57" s="3" t="s">
        <v>16</v>
      </c>
      <c r="B57" s="3" t="str">
        <f>UPPER("marital_stat_descr")</f>
        <v>MARITAL_STAT_DESCR</v>
      </c>
      <c r="C57" s="3" t="s">
        <v>15</v>
      </c>
      <c r="D57" s="3"/>
      <c r="E57" s="3"/>
    </row>
    <row r="58" spans="1:5">
      <c r="A58" s="3" t="s">
        <v>16</v>
      </c>
      <c r="B58" s="3" t="str">
        <f>UPPER("hh_sz_cnt")</f>
        <v>HH_SZ_CNT</v>
      </c>
      <c r="C58" s="3" t="s">
        <v>5</v>
      </c>
      <c r="D58" s="3"/>
      <c r="E58" s="3"/>
    </row>
    <row r="59" spans="1:5">
      <c r="A59" s="3" t="s">
        <v>16</v>
      </c>
      <c r="B59" s="3" t="str">
        <f>UPPER("child_present_cnt")</f>
        <v>CHILD_PRESENT_CNT</v>
      </c>
      <c r="C59" s="3" t="s">
        <v>5</v>
      </c>
      <c r="D59" s="3"/>
      <c r="E59" s="3"/>
    </row>
    <row r="60" spans="1:5">
      <c r="A60" s="3" t="s">
        <v>16</v>
      </c>
      <c r="B60" s="3" t="str">
        <f>UPPER("child_birth_month_txt")</f>
        <v>CHILD_BIRTH_MONTH_TXT</v>
      </c>
      <c r="C60" s="3" t="s">
        <v>10</v>
      </c>
      <c r="D60" s="3"/>
      <c r="E60" s="3"/>
    </row>
    <row r="61" spans="1:5">
      <c r="A61" s="3" t="s">
        <v>16</v>
      </c>
      <c r="B61" s="3" t="str">
        <f>UPPER("baby_present_cnt")</f>
        <v>BABY_PRESENT_CNT</v>
      </c>
      <c r="C61" s="3" t="s">
        <v>5</v>
      </c>
      <c r="D61" s="3"/>
      <c r="E61" s="3"/>
    </row>
    <row r="62" spans="1:5">
      <c r="A62" s="3" t="s">
        <v>16</v>
      </c>
      <c r="B62" s="3" t="str">
        <f>UPPER("census_cd")</f>
        <v>CENSUS_CD</v>
      </c>
      <c r="C62" s="3" t="s">
        <v>20</v>
      </c>
      <c r="D62" s="3"/>
      <c r="E62" s="3"/>
    </row>
    <row r="63" spans="1:5">
      <c r="A63" s="3" t="s">
        <v>16</v>
      </c>
      <c r="B63" s="3" t="str">
        <f>UPPER("iris_cd")</f>
        <v>IRIS_CD</v>
      </c>
      <c r="C63" s="3" t="s">
        <v>25</v>
      </c>
      <c r="D63" s="3"/>
      <c r="E63" s="3"/>
    </row>
    <row r="64" spans="1:5">
      <c r="A64" s="3" t="s">
        <v>16</v>
      </c>
      <c r="B64" s="3" t="str">
        <f>UPPER("loy_start_dt")</f>
        <v>LOY_START_DT</v>
      </c>
      <c r="C64" s="3" t="s">
        <v>26</v>
      </c>
      <c r="D64" s="3"/>
      <c r="E64" s="3"/>
    </row>
    <row r="65" spans="1:5">
      <c r="A65" s="3" t="s">
        <v>16</v>
      </c>
      <c r="B65" s="3" t="str">
        <f>UPPER("loy_pct")</f>
        <v>LOY_PCT</v>
      </c>
      <c r="C65" s="3" t="s">
        <v>5</v>
      </c>
      <c r="D65" s="3"/>
      <c r="E65" s="3"/>
    </row>
    <row r="66" spans="1:5">
      <c r="A66" s="3" t="s">
        <v>16</v>
      </c>
      <c r="B66" s="3" t="str">
        <f>UPPER("hh_spend_contrib_amt")</f>
        <v>HH_SPEND_CONTRIB_AMT</v>
      </c>
      <c r="C66" s="3" t="s">
        <v>5</v>
      </c>
      <c r="D66" s="3"/>
      <c r="E66" s="3"/>
    </row>
    <row r="67" spans="1:5">
      <c r="A67" s="3" t="s">
        <v>16</v>
      </c>
      <c r="B67" s="3" t="str">
        <f>UPPER("lifetm_val_amt")</f>
        <v>LIFETM_VAL_AMT</v>
      </c>
      <c r="C67" s="3" t="s">
        <v>5</v>
      </c>
      <c r="D67" s="3"/>
      <c r="E67" s="3"/>
    </row>
    <row r="68" spans="1:5">
      <c r="A68" s="3" t="s">
        <v>16</v>
      </c>
      <c r="B68" s="3" t="str">
        <f>UPPER("annual_val_amt")</f>
        <v>ANNUAL_VAL_AMT</v>
      </c>
      <c r="C68" s="3" t="s">
        <v>5</v>
      </c>
      <c r="D68" s="3"/>
      <c r="E68" s="3"/>
    </row>
    <row r="69" spans="1:5">
      <c r="A69" s="3" t="s">
        <v>16</v>
      </c>
      <c r="B69" s="3" t="str">
        <f>UPPER("first_seen_dt")</f>
        <v>FIRST_SEEN_DT</v>
      </c>
      <c r="C69" s="3" t="s">
        <v>26</v>
      </c>
      <c r="D69" s="3"/>
      <c r="E69" s="3"/>
    </row>
    <row r="70" spans="1:5">
      <c r="A70" s="3" t="s">
        <v>16</v>
      </c>
      <c r="B70" s="3" t="str">
        <f>UPPER("last_seen_dt")</f>
        <v>LAST_SEEN_DT</v>
      </c>
      <c r="C70" s="3" t="s">
        <v>26</v>
      </c>
      <c r="D70" s="3"/>
      <c r="E70" s="3"/>
    </row>
    <row r="71" spans="1:5">
      <c r="A71" s="3" t="s">
        <v>16</v>
      </c>
      <c r="B71" s="3" t="str">
        <f>UPPER("invoice_acct_nbr")</f>
        <v>INVOICE_ACCT_NBR</v>
      </c>
      <c r="C71" s="3" t="s">
        <v>5</v>
      </c>
      <c r="D71" s="3"/>
      <c r="E71" s="3"/>
    </row>
    <row r="72" spans="1:5">
      <c r="A72" s="3" t="s">
        <v>16</v>
      </c>
      <c r="B72" s="3" t="str">
        <f>UPPER("bin_nbr")</f>
        <v>BIN_NBR</v>
      </c>
      <c r="C72" s="3" t="s">
        <v>5</v>
      </c>
      <c r="D72" s="3"/>
      <c r="E72" s="3"/>
    </row>
    <row r="73" spans="1:5">
      <c r="A73" s="3" t="s">
        <v>16</v>
      </c>
      <c r="B73" s="3" t="str">
        <f>UPPER("hash_cust_id_nbr_txt")</f>
        <v>HASH_CUST_ID_NBR_TXT</v>
      </c>
      <c r="C73" s="3" t="s">
        <v>27</v>
      </c>
      <c r="D73" s="3"/>
      <c r="E73" s="3"/>
    </row>
    <row r="74" spans="1:5">
      <c r="A74" s="3" t="s">
        <v>16</v>
      </c>
      <c r="B74" s="3" t="str">
        <f>UPPER("hhld_last_upd_dt")</f>
        <v>HHLD_LAST_UPD_DT</v>
      </c>
      <c r="C74" s="3" t="s">
        <v>26</v>
      </c>
      <c r="D74" s="3"/>
      <c r="E74" s="3"/>
    </row>
    <row r="75" spans="1:5">
      <c r="A75" s="3" t="s">
        <v>16</v>
      </c>
      <c r="B75" s="3" t="str">
        <f>UPPER("cust_last_upd_dt")</f>
        <v>CUST_LAST_UPD_DT</v>
      </c>
      <c r="C75" s="3" t="s">
        <v>26</v>
      </c>
      <c r="D75" s="3"/>
      <c r="E75" s="3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9" sqref="E9"/>
    </sheetView>
  </sheetViews>
  <sheetFormatPr defaultRowHeight="15"/>
  <cols>
    <col min="1" max="1" width="21" style="1" customWidth="1"/>
    <col min="2" max="2" width="13.7109375" customWidth="1"/>
    <col min="3" max="3" width="14" customWidth="1"/>
    <col min="4" max="4" width="7.28515625" customWidth="1"/>
    <col min="5" max="5" width="8.140625" customWidth="1"/>
  </cols>
  <sheetData>
    <row r="1" spans="1:5" s="1" customFormat="1">
      <c r="A1" s="2" t="s">
        <v>4</v>
      </c>
      <c r="B1" s="2" t="s">
        <v>3</v>
      </c>
      <c r="C1" s="2" t="s">
        <v>0</v>
      </c>
      <c r="D1" s="2" t="s">
        <v>2</v>
      </c>
      <c r="E1" s="2" t="s">
        <v>6</v>
      </c>
    </row>
    <row r="2" spans="1:5">
      <c r="A2" s="3" t="s">
        <v>28</v>
      </c>
      <c r="B2" s="3" t="str">
        <f>UPPER("id_key")</f>
        <v>ID_KEY</v>
      </c>
      <c r="C2" s="3" t="s">
        <v>5</v>
      </c>
      <c r="D2" s="3" t="s">
        <v>30</v>
      </c>
      <c r="E2" s="3"/>
    </row>
    <row r="3" spans="1:5">
      <c r="A3" s="3" t="s">
        <v>28</v>
      </c>
      <c r="B3" s="3" t="str">
        <f>UPPER("id_nbr")</f>
        <v>ID_NBR</v>
      </c>
      <c r="C3" s="3" t="s">
        <v>5</v>
      </c>
      <c r="D3" s="3" t="s">
        <v>30</v>
      </c>
      <c r="E3" s="3"/>
    </row>
    <row r="4" spans="1:5">
      <c r="A4" s="3" t="s">
        <v>28</v>
      </c>
      <c r="B4" s="3" t="str">
        <f>UPPER("id_txt")</f>
        <v>ID_TXT</v>
      </c>
      <c r="C4" s="3" t="s">
        <v>15</v>
      </c>
      <c r="D4" s="3"/>
      <c r="E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32" sqref="B32"/>
    </sheetView>
  </sheetViews>
  <sheetFormatPr defaultRowHeight="15"/>
  <cols>
    <col min="1" max="1" width="22.7109375" style="1" customWidth="1"/>
    <col min="2" max="2" width="21.28515625" customWidth="1"/>
    <col min="3" max="3" width="9.85546875" customWidth="1"/>
    <col min="4" max="4" width="6.42578125" customWidth="1"/>
    <col min="5" max="5" width="8.85546875" customWidth="1"/>
  </cols>
  <sheetData>
    <row r="1" spans="1:5" s="1" customFormat="1">
      <c r="A1" s="2" t="s">
        <v>4</v>
      </c>
      <c r="B1" s="2" t="s">
        <v>3</v>
      </c>
      <c r="C1" s="2" t="s">
        <v>0</v>
      </c>
      <c r="D1" s="2" t="s">
        <v>2</v>
      </c>
      <c r="E1" s="2" t="s">
        <v>6</v>
      </c>
    </row>
    <row r="2" spans="1:5">
      <c r="A2" s="3" t="s">
        <v>29</v>
      </c>
      <c r="B2" s="3" t="str">
        <f>UPPER("trip_cnt")</f>
        <v>TRIP_CNT</v>
      </c>
      <c r="C2" s="3" t="s">
        <v>5</v>
      </c>
      <c r="D2" s="3" t="s">
        <v>30</v>
      </c>
      <c r="E2" s="3"/>
    </row>
    <row r="3" spans="1:5">
      <c r="A3" s="3" t="s">
        <v>29</v>
      </c>
      <c r="B3" s="3" t="str">
        <f>UPPER("cal_dt")</f>
        <v>CAL_DT</v>
      </c>
      <c r="C3" s="3" t="s">
        <v>26</v>
      </c>
      <c r="D3" s="3" t="s">
        <v>30</v>
      </c>
      <c r="E3" s="3"/>
    </row>
    <row r="4" spans="1:5">
      <c r="A4" s="3" t="s">
        <v>29</v>
      </c>
      <c r="B4" s="3" t="str">
        <f>UPPER("upc_cd")</f>
        <v>UPC_CD</v>
      </c>
      <c r="C4" s="3" t="s">
        <v>5</v>
      </c>
      <c r="D4" s="3" t="s">
        <v>30</v>
      </c>
      <c r="E4" s="3"/>
    </row>
    <row r="5" spans="1:5">
      <c r="A5" s="3" t="s">
        <v>29</v>
      </c>
      <c r="B5" s="3" t="str">
        <f>UPPER("pid_key")</f>
        <v>PID_KEY</v>
      </c>
      <c r="C5" s="3" t="s">
        <v>5</v>
      </c>
      <c r="D5" s="3" t="s">
        <v>30</v>
      </c>
      <c r="E5" s="3"/>
    </row>
    <row r="6" spans="1:5">
      <c r="A6" s="3" t="s">
        <v>29</v>
      </c>
      <c r="B6" s="3" t="str">
        <f>UPPER("purch_amt")</f>
        <v>PURCH_AMT</v>
      </c>
      <c r="C6" s="3" t="s">
        <v>5</v>
      </c>
      <c r="D6" s="3"/>
      <c r="E6" s="3"/>
    </row>
    <row r="7" spans="1:5">
      <c r="A7" s="3" t="s">
        <v>29</v>
      </c>
      <c r="B7" s="3" t="str">
        <f>UPPER("purch_qty")</f>
        <v>PURCH_QTY</v>
      </c>
      <c r="C7" s="3" t="s">
        <v>5</v>
      </c>
      <c r="D7" s="3"/>
      <c r="E7" s="3"/>
    </row>
    <row r="8" spans="1:5">
      <c r="A8" s="3" t="s">
        <v>29</v>
      </c>
      <c r="B8" s="3" t="str">
        <f>UPPER("cmc_chn_str_nbr")</f>
        <v>CMC_CHN_STR_NBR</v>
      </c>
      <c r="C8" s="3" t="s">
        <v>5</v>
      </c>
      <c r="D8" s="3"/>
      <c r="E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9"/>
  <sheetViews>
    <sheetView workbookViewId="0">
      <selection activeCell="G19" sqref="G19"/>
    </sheetView>
  </sheetViews>
  <sheetFormatPr defaultRowHeight="15"/>
  <cols>
    <col min="1" max="1" width="20.140625" style="1" customWidth="1"/>
    <col min="2" max="2" width="28.7109375" customWidth="1"/>
    <col min="3" max="3" width="19.140625" style="4" customWidth="1"/>
    <col min="4" max="4" width="7.140625" customWidth="1"/>
    <col min="5" max="5" width="12.42578125" customWidth="1"/>
    <col min="6" max="6" width="8.7109375" customWidth="1"/>
    <col min="7" max="7" width="22.28515625" bestFit="1" customWidth="1"/>
  </cols>
  <sheetData>
    <row r="1" spans="1:5" s="1" customFormat="1">
      <c r="A1" s="2" t="s">
        <v>4</v>
      </c>
      <c r="B1" s="2" t="s">
        <v>3</v>
      </c>
      <c r="C1" s="2" t="s">
        <v>0</v>
      </c>
      <c r="D1" s="2" t="s">
        <v>2</v>
      </c>
      <c r="E1" s="2" t="s">
        <v>6</v>
      </c>
    </row>
    <row r="2" spans="1:5">
      <c r="A2" s="3" t="str">
        <f t="shared" ref="A2:A59" si="0">UPPER("meijer_product_v")</f>
        <v>MEIJER_PRODUCT_V</v>
      </c>
      <c r="B2" s="3" t="str">
        <f>UPPER("product_key")</f>
        <v>PRODUCT_KEY</v>
      </c>
      <c r="C2" s="3" t="s">
        <v>5</v>
      </c>
      <c r="D2" s="3" t="s">
        <v>30</v>
      </c>
      <c r="E2" s="3"/>
    </row>
    <row r="3" spans="1:5">
      <c r="A3" s="3" t="str">
        <f t="shared" si="0"/>
        <v>MEIJER_PRODUCT_V</v>
      </c>
      <c r="B3" s="3" t="str">
        <f>UPPER("upc_cd")</f>
        <v>UPC_CD</v>
      </c>
      <c r="C3" s="3" t="s">
        <v>5</v>
      </c>
      <c r="D3" s="3"/>
      <c r="E3" s="3"/>
    </row>
    <row r="4" spans="1:5">
      <c r="A4" s="3" t="str">
        <f t="shared" si="0"/>
        <v>MEIJER_PRODUCT_V</v>
      </c>
      <c r="B4" s="3" t="str">
        <f>UPPER("iri_upc_descr")</f>
        <v>IRI_UPC_DESCR</v>
      </c>
      <c r="C4" s="3" t="s">
        <v>7</v>
      </c>
      <c r="D4" s="3"/>
      <c r="E4" s="3"/>
    </row>
    <row r="5" spans="1:5">
      <c r="A5" s="3" t="str">
        <f t="shared" si="0"/>
        <v>MEIJER_PRODUCT_V</v>
      </c>
      <c r="B5" s="3" t="str">
        <f>UPPER("recipe_txt")</f>
        <v>RECIPE_TXT</v>
      </c>
      <c r="C5" s="3" t="s">
        <v>7</v>
      </c>
      <c r="D5" s="3"/>
      <c r="E5" s="3"/>
    </row>
    <row r="6" spans="1:5">
      <c r="A6" s="3" t="str">
        <f t="shared" si="0"/>
        <v>MEIJER_PRODUCT_V</v>
      </c>
      <c r="B6" s="3" t="str">
        <f>UPPER("upc_clstr_key")</f>
        <v>UPC_CLSTR_KEY</v>
      </c>
      <c r="C6" s="3" t="s">
        <v>5</v>
      </c>
      <c r="D6" s="3"/>
      <c r="E6" s="3"/>
    </row>
    <row r="7" spans="1:5">
      <c r="A7" s="3" t="str">
        <f t="shared" si="0"/>
        <v>MEIJER_PRODUCT_V</v>
      </c>
      <c r="B7" s="3" t="str">
        <f>UPPER("brand_descr")</f>
        <v>BRAND_DESCR</v>
      </c>
      <c r="C7" s="3" t="s">
        <v>8</v>
      </c>
      <c r="D7" s="3"/>
      <c r="E7" s="3"/>
    </row>
    <row r="8" spans="1:5">
      <c r="A8" s="3" t="str">
        <f t="shared" si="0"/>
        <v>MEIJER_PRODUCT_V</v>
      </c>
      <c r="B8" s="3" t="str">
        <f>UPPER("mfg_nbr")</f>
        <v>MFG_NBR</v>
      </c>
      <c r="C8" s="3" t="s">
        <v>5</v>
      </c>
      <c r="D8" s="3"/>
      <c r="E8" s="3"/>
    </row>
    <row r="9" spans="1:5">
      <c r="A9" s="3" t="str">
        <f t="shared" si="0"/>
        <v>MEIJER_PRODUCT_V</v>
      </c>
      <c r="B9" s="3" t="str">
        <f>UPPER("custom_upc_descr")</f>
        <v>CUSTOM_UPC_DESCR</v>
      </c>
      <c r="C9" s="3" t="s">
        <v>7</v>
      </c>
      <c r="D9" s="3"/>
      <c r="E9" s="3"/>
    </row>
    <row r="10" spans="1:5">
      <c r="A10" s="3" t="str">
        <f t="shared" si="0"/>
        <v>MEIJER_PRODUCT_V</v>
      </c>
      <c r="B10" s="3" t="str">
        <f>UPPER("tot_wgt_amt")</f>
        <v>TOT_WGT_AMT</v>
      </c>
      <c r="C10" s="3" t="s">
        <v>5</v>
      </c>
      <c r="D10" s="3"/>
      <c r="E10" s="3"/>
    </row>
    <row r="11" spans="1:5">
      <c r="A11" s="3" t="str">
        <f t="shared" si="0"/>
        <v>MEIJER_PRODUCT_V</v>
      </c>
      <c r="B11" s="3" t="str">
        <f>UPPER("tot_wgt_meas")</f>
        <v>TOT_WGT_MEAS</v>
      </c>
      <c r="C11" s="3" t="s">
        <v>9</v>
      </c>
      <c r="D11" s="3"/>
      <c r="E11" s="3"/>
    </row>
    <row r="12" spans="1:5">
      <c r="A12" s="3" t="str">
        <f t="shared" si="0"/>
        <v>MEIJER_PRODUCT_V</v>
      </c>
      <c r="B12" s="3" t="str">
        <f>UPPER("key_cat_nbr")</f>
        <v>KEY_CAT_NBR</v>
      </c>
      <c r="C12" s="3" t="s">
        <v>5</v>
      </c>
      <c r="D12" s="3"/>
      <c r="E12" s="3"/>
    </row>
    <row r="13" spans="1:5">
      <c r="A13" s="3" t="str">
        <f t="shared" si="0"/>
        <v>MEIJER_PRODUCT_V</v>
      </c>
      <c r="B13" s="3" t="str">
        <f>UPPER("key_cat_descr")</f>
        <v>KEY_CAT_DESCR</v>
      </c>
      <c r="C13" s="3" t="s">
        <v>10</v>
      </c>
      <c r="D13" s="3"/>
      <c r="E13" s="3"/>
    </row>
    <row r="14" spans="1:5">
      <c r="A14" s="3" t="str">
        <f t="shared" si="0"/>
        <v>MEIJER_PRODUCT_V</v>
      </c>
      <c r="B14" s="3" t="str">
        <f>UPPER("tot_cnt_qty")</f>
        <v>TOT_CNT_QTY</v>
      </c>
      <c r="C14" s="3" t="s">
        <v>5</v>
      </c>
      <c r="D14" s="3"/>
      <c r="E14" s="3"/>
    </row>
    <row r="15" spans="1:5">
      <c r="A15" s="3" t="str">
        <f t="shared" si="0"/>
        <v>MEIJER_PRODUCT_V</v>
      </c>
      <c r="B15" s="3" t="str">
        <f>UPPER("tot_cnt_meas")</f>
        <v>TOT_CNT_MEAS</v>
      </c>
      <c r="C15" s="3" t="s">
        <v>9</v>
      </c>
      <c r="D15" s="3"/>
      <c r="E15" s="3"/>
    </row>
    <row r="16" spans="1:5">
      <c r="A16" s="3" t="str">
        <f t="shared" si="0"/>
        <v>MEIJER_PRODUCT_V</v>
      </c>
      <c r="B16" s="3" t="str">
        <f>UPPER("prod_typ_descr")</f>
        <v>PROD_TYP_DESCR</v>
      </c>
      <c r="C16" s="3" t="s">
        <v>1</v>
      </c>
      <c r="D16" s="3"/>
      <c r="E16" s="3"/>
    </row>
    <row r="17" spans="1:5">
      <c r="A17" s="3" t="str">
        <f t="shared" si="0"/>
        <v>MEIJER_PRODUCT_V</v>
      </c>
      <c r="B17" s="3" t="str">
        <f>UPPER("pkg_typ_descr")</f>
        <v>PKG_TYP_DESCR</v>
      </c>
      <c r="C17" s="3" t="s">
        <v>1</v>
      </c>
      <c r="D17" s="3"/>
      <c r="E17" s="3"/>
    </row>
    <row r="18" spans="1:5">
      <c r="A18" s="3" t="str">
        <f t="shared" si="0"/>
        <v>MEIJER_PRODUCT_V</v>
      </c>
      <c r="B18" s="3" t="str">
        <f>UPPER("flavor_scent_descr")</f>
        <v>FLAVOR_SCENT_DESCR</v>
      </c>
      <c r="C18" s="3" t="s">
        <v>1</v>
      </c>
      <c r="D18" s="3"/>
      <c r="E18" s="3"/>
    </row>
    <row r="19" spans="1:5">
      <c r="A19" s="3" t="str">
        <f t="shared" si="0"/>
        <v>MEIJER_PRODUCT_V</v>
      </c>
      <c r="B19" s="3" t="str">
        <f>UPPER("prod_frm_descr")</f>
        <v>PROD_FRM_DESCR</v>
      </c>
      <c r="C19" s="3" t="s">
        <v>1</v>
      </c>
      <c r="D19" s="3"/>
      <c r="E19" s="3"/>
    </row>
    <row r="20" spans="1:5">
      <c r="A20" s="3" t="str">
        <f t="shared" si="0"/>
        <v>MEIJER_PRODUCT_V</v>
      </c>
      <c r="B20" s="3" t="str">
        <f>UPPER("prod_typ_cd")</f>
        <v>PROD_TYP_CD</v>
      </c>
      <c r="C20" s="3" t="s">
        <v>11</v>
      </c>
      <c r="D20" s="3"/>
      <c r="E20" s="3"/>
    </row>
    <row r="21" spans="1:5">
      <c r="A21" s="3" t="str">
        <f t="shared" si="0"/>
        <v>MEIJER_PRODUCT_V</v>
      </c>
      <c r="B21" s="3" t="str">
        <f>UPPER("cms_addl_descr")</f>
        <v>CMS_ADDL_DESCR</v>
      </c>
      <c r="C21" s="3" t="s">
        <v>1</v>
      </c>
      <c r="D21" s="3"/>
      <c r="E21" s="3"/>
    </row>
    <row r="22" spans="1:5">
      <c r="A22" s="3" t="str">
        <f t="shared" si="0"/>
        <v>MEIJER_PRODUCT_V</v>
      </c>
      <c r="B22" s="3" t="str">
        <f>UPPER("upc_clstr_nm")</f>
        <v>UPC_CLSTR_NM</v>
      </c>
      <c r="C22" s="3" t="s">
        <v>12</v>
      </c>
      <c r="D22" s="3"/>
      <c r="E22" s="3"/>
    </row>
    <row r="23" spans="1:5">
      <c r="A23" s="3" t="str">
        <f t="shared" si="0"/>
        <v>MEIJER_PRODUCT_V</v>
      </c>
      <c r="B23" s="3" t="str">
        <f>UPPER("prod_hier_l1_descr")</f>
        <v>PROD_HIER_L1_DESCR</v>
      </c>
      <c r="C23" s="3" t="s">
        <v>12</v>
      </c>
      <c r="D23" s="3"/>
      <c r="E23" s="3"/>
    </row>
    <row r="24" spans="1:5">
      <c r="A24" s="3" t="str">
        <f t="shared" si="0"/>
        <v>MEIJER_PRODUCT_V</v>
      </c>
      <c r="B24" s="3" t="str">
        <f>UPPER("prod_hier_l2_descr")</f>
        <v>PROD_HIER_L2_DESCR</v>
      </c>
      <c r="C24" s="3" t="s">
        <v>12</v>
      </c>
      <c r="D24" s="3"/>
      <c r="E24" s="3"/>
    </row>
    <row r="25" spans="1:5">
      <c r="A25" s="3" t="str">
        <f t="shared" si="0"/>
        <v>MEIJER_PRODUCT_V</v>
      </c>
      <c r="B25" s="3" t="str">
        <f>UPPER("prod_hier_l3_descr")</f>
        <v>PROD_HIER_L3_DESCR</v>
      </c>
      <c r="C25" s="3" t="s">
        <v>12</v>
      </c>
      <c r="D25" s="3"/>
      <c r="E25" s="3"/>
    </row>
    <row r="26" spans="1:5">
      <c r="A26" s="3" t="str">
        <f t="shared" si="0"/>
        <v>MEIJER_PRODUCT_V</v>
      </c>
      <c r="B26" s="3" t="str">
        <f>UPPER("prod_hier_l4_descr")</f>
        <v>PROD_HIER_L4_DESCR</v>
      </c>
      <c r="C26" s="3" t="s">
        <v>12</v>
      </c>
      <c r="D26" s="3"/>
      <c r="E26" s="3"/>
    </row>
    <row r="27" spans="1:5">
      <c r="A27" s="3" t="str">
        <f t="shared" si="0"/>
        <v>MEIJER_PRODUCT_V</v>
      </c>
      <c r="B27" s="3" t="str">
        <f>UPPER("prod_hier_l5_descr")</f>
        <v>PROD_HIER_L5_DESCR</v>
      </c>
      <c r="C27" s="3" t="s">
        <v>12</v>
      </c>
      <c r="D27" s="3"/>
      <c r="E27" s="3"/>
    </row>
    <row r="28" spans="1:5">
      <c r="A28" s="3" t="str">
        <f t="shared" si="0"/>
        <v>MEIJER_PRODUCT_V</v>
      </c>
      <c r="B28" s="3" t="str">
        <f>UPPER("cmc_cat_key")</f>
        <v>CMC_CAT_KEY</v>
      </c>
      <c r="C28" s="3" t="s">
        <v>5</v>
      </c>
      <c r="D28" s="3"/>
      <c r="E28" s="3"/>
    </row>
    <row r="29" spans="1:5">
      <c r="A29" s="3" t="str">
        <f t="shared" si="0"/>
        <v>MEIJER_PRODUCT_V</v>
      </c>
      <c r="B29" s="3" t="str">
        <f>UPPER("brand_key")</f>
        <v>BRAND_KEY</v>
      </c>
      <c r="C29" s="3" t="s">
        <v>5</v>
      </c>
      <c r="D29" s="3"/>
      <c r="E29" s="3"/>
    </row>
    <row r="30" spans="1:5">
      <c r="A30" s="3" t="str">
        <f t="shared" si="0"/>
        <v>MEIJER_PRODUCT_V</v>
      </c>
      <c r="B30" s="3" t="str">
        <f>UPPER("mfg_key")</f>
        <v>MFG_KEY</v>
      </c>
      <c r="C30" s="3" t="s">
        <v>5</v>
      </c>
      <c r="D30" s="3"/>
      <c r="E30" s="3"/>
    </row>
    <row r="31" spans="1:5">
      <c r="A31" s="3" t="str">
        <f t="shared" si="0"/>
        <v>MEIJER_PRODUCT_V</v>
      </c>
      <c r="B31" s="3" t="str">
        <f>UPPER("product_typ_key")</f>
        <v>PRODUCT_TYP_KEY</v>
      </c>
      <c r="C31" s="3" t="s">
        <v>5</v>
      </c>
      <c r="D31" s="3"/>
      <c r="E31" s="3"/>
    </row>
    <row r="32" spans="1:5">
      <c r="A32" s="3" t="str">
        <f t="shared" si="0"/>
        <v>MEIJER_PRODUCT_V</v>
      </c>
      <c r="B32" s="3" t="str">
        <f>UPPER("prod_hier_l1_key")</f>
        <v>PROD_HIER_L1_KEY</v>
      </c>
      <c r="C32" s="3" t="s">
        <v>5</v>
      </c>
      <c r="D32" s="3"/>
      <c r="E32" s="3"/>
    </row>
    <row r="33" spans="1:5">
      <c r="A33" s="3" t="str">
        <f t="shared" si="0"/>
        <v>MEIJER_PRODUCT_V</v>
      </c>
      <c r="B33" s="3" t="str">
        <f>UPPER("prod_hier_l2_key")</f>
        <v>PROD_HIER_L2_KEY</v>
      </c>
      <c r="C33" s="3" t="s">
        <v>5</v>
      </c>
      <c r="D33" s="3"/>
      <c r="E33" s="3"/>
    </row>
    <row r="34" spans="1:5">
      <c r="A34" s="3" t="str">
        <f t="shared" si="0"/>
        <v>MEIJER_PRODUCT_V</v>
      </c>
      <c r="B34" s="3" t="str">
        <f>UPPER("prod_hier_l3_key")</f>
        <v>PROD_HIER_L3_KEY</v>
      </c>
      <c r="C34" s="3" t="s">
        <v>5</v>
      </c>
      <c r="D34" s="3"/>
      <c r="E34" s="3"/>
    </row>
    <row r="35" spans="1:5">
      <c r="A35" s="3" t="str">
        <f t="shared" si="0"/>
        <v>MEIJER_PRODUCT_V</v>
      </c>
      <c r="B35" s="3" t="str">
        <f>UPPER("prod_hier_l4_key")</f>
        <v>PROD_HIER_L4_KEY</v>
      </c>
      <c r="C35" s="3" t="s">
        <v>5</v>
      </c>
      <c r="D35" s="3"/>
      <c r="E35" s="3"/>
    </row>
    <row r="36" spans="1:5">
      <c r="A36" s="3" t="str">
        <f t="shared" si="0"/>
        <v>MEIJER_PRODUCT_V</v>
      </c>
      <c r="B36" s="3" t="str">
        <f>UPPER("prod_hier_l5_key")</f>
        <v>PROD_HIER_L5_KEY</v>
      </c>
      <c r="C36" s="3" t="s">
        <v>5</v>
      </c>
      <c r="D36" s="3"/>
      <c r="E36" s="3"/>
    </row>
    <row r="37" spans="1:5">
      <c r="A37" s="3" t="str">
        <f t="shared" si="0"/>
        <v>MEIJER_PRODUCT_V</v>
      </c>
      <c r="B37" s="3" t="str">
        <f>UPPER("cmc_major_cat_nbr")</f>
        <v>CMC_MAJOR_CAT_NBR</v>
      </c>
      <c r="C37" s="3" t="s">
        <v>5</v>
      </c>
      <c r="D37" s="3"/>
      <c r="E37" s="3"/>
    </row>
    <row r="38" spans="1:5">
      <c r="A38" s="3" t="str">
        <f t="shared" si="0"/>
        <v>MEIJER_PRODUCT_V</v>
      </c>
      <c r="B38" s="3" t="str">
        <f>UPPER("cmc_major_cat_descr")</f>
        <v>CMC_MAJOR_CAT_DESCR</v>
      </c>
      <c r="C38" s="3" t="s">
        <v>7</v>
      </c>
      <c r="D38" s="3"/>
      <c r="E38" s="3"/>
    </row>
    <row r="39" spans="1:5">
      <c r="A39" s="3" t="str">
        <f t="shared" si="0"/>
        <v>MEIJER_PRODUCT_V</v>
      </c>
      <c r="B39" s="3" t="str">
        <f>UPPER("prod_hier_l1_grp_descr")</f>
        <v>PROD_HIER_L1_GRP_DESCR</v>
      </c>
      <c r="C39" s="3" t="s">
        <v>10</v>
      </c>
      <c r="D39" s="3"/>
      <c r="E39" s="3"/>
    </row>
    <row r="40" spans="1:5">
      <c r="A40" s="3" t="str">
        <f t="shared" si="0"/>
        <v>MEIJER_PRODUCT_V</v>
      </c>
      <c r="B40" s="3" t="str">
        <f>UPPER("prod_hier_l2_grp_descr")</f>
        <v>PROD_HIER_L2_GRP_DESCR</v>
      </c>
      <c r="C40" s="3" t="s">
        <v>10</v>
      </c>
      <c r="D40" s="3"/>
      <c r="E40" s="3"/>
    </row>
    <row r="41" spans="1:5">
      <c r="A41" s="3" t="str">
        <f t="shared" si="0"/>
        <v>MEIJER_PRODUCT_V</v>
      </c>
      <c r="B41" s="3" t="str">
        <f>UPPER("prod_hier_l3_grp_descr")</f>
        <v>PROD_HIER_L3_GRP_DESCR</v>
      </c>
      <c r="C41" s="3" t="s">
        <v>10</v>
      </c>
      <c r="D41" s="3"/>
      <c r="E41" s="3"/>
    </row>
    <row r="42" spans="1:5">
      <c r="A42" s="3" t="str">
        <f t="shared" si="0"/>
        <v>MEIJER_PRODUCT_V</v>
      </c>
      <c r="B42" s="3" t="str">
        <f>UPPER("prod_hier_l4_grp_descr")</f>
        <v>PROD_HIER_L4_GRP_DESCR</v>
      </c>
      <c r="C42" s="3" t="s">
        <v>10</v>
      </c>
      <c r="D42" s="3"/>
      <c r="E42" s="3"/>
    </row>
    <row r="43" spans="1:5">
      <c r="A43" s="3" t="str">
        <f t="shared" si="0"/>
        <v>MEIJER_PRODUCT_V</v>
      </c>
      <c r="B43" s="3" t="str">
        <f>UPPER("prod_hier_l5_grp_descr")</f>
        <v>PROD_HIER_L5_GRP_DESCR</v>
      </c>
      <c r="C43" s="3" t="s">
        <v>10</v>
      </c>
      <c r="D43" s="3"/>
      <c r="E43" s="3"/>
    </row>
    <row r="44" spans="1:5">
      <c r="A44" s="3" t="str">
        <f t="shared" si="0"/>
        <v>MEIJER_PRODUCT_V</v>
      </c>
      <c r="B44" s="3" t="str">
        <f>UPPER("mfg_short_nm")</f>
        <v>MFG_SHORT_NM</v>
      </c>
      <c r="C44" s="3" t="s">
        <v>7</v>
      </c>
      <c r="D44" s="3"/>
      <c r="E44" s="3"/>
    </row>
    <row r="45" spans="1:5">
      <c r="A45" s="3" t="str">
        <f t="shared" si="0"/>
        <v>MEIJER_PRODUCT_V</v>
      </c>
      <c r="B45" s="3" t="str">
        <f>UPPER("mfg_grp_nm")</f>
        <v>MFG_GRP_NM</v>
      </c>
      <c r="C45" s="3" t="s">
        <v>13</v>
      </c>
      <c r="D45" s="3"/>
      <c r="E45" s="3"/>
    </row>
    <row r="46" spans="1:5">
      <c r="A46" s="3" t="str">
        <f t="shared" si="0"/>
        <v>MEIJER_PRODUCT_V</v>
      </c>
      <c r="B46" s="3" t="str">
        <f>UPPER("mfg_nm")</f>
        <v>MFG_NM</v>
      </c>
      <c r="C46" s="3" t="s">
        <v>13</v>
      </c>
      <c r="D46" s="3"/>
      <c r="E46" s="3"/>
    </row>
    <row r="47" spans="1:5">
      <c r="A47" s="3" t="str">
        <f t="shared" si="0"/>
        <v>MEIJER_PRODUCT_V</v>
      </c>
      <c r="B47" s="3" t="str">
        <f>UPPER("cmc_cat_nbr")</f>
        <v>CMC_CAT_NBR</v>
      </c>
      <c r="C47" s="3" t="s">
        <v>5</v>
      </c>
      <c r="D47" s="3"/>
      <c r="E47" s="3"/>
    </row>
    <row r="48" spans="1:5">
      <c r="A48" s="3" t="str">
        <f t="shared" si="0"/>
        <v>MEIJER_PRODUCT_V</v>
      </c>
      <c r="B48" s="3" t="str">
        <f>UPPER("cmc_cat_descr")</f>
        <v>CMC_CAT_DESCR</v>
      </c>
      <c r="C48" s="3" t="s">
        <v>13</v>
      </c>
      <c r="D48" s="3"/>
      <c r="E48" s="3"/>
    </row>
    <row r="49" spans="1:5">
      <c r="A49" s="3" t="str">
        <f t="shared" si="0"/>
        <v>MEIJER_PRODUCT_V</v>
      </c>
      <c r="B49" s="3" t="str">
        <f>UPPER("upc_cd_txt")</f>
        <v>UPC_CD_TXT</v>
      </c>
      <c r="C49" s="3" t="s">
        <v>14</v>
      </c>
      <c r="D49" s="3"/>
      <c r="E49" s="3"/>
    </row>
    <row r="50" spans="1:5">
      <c r="A50" s="3" t="str">
        <f t="shared" si="0"/>
        <v>MEIJER_PRODUCT_V</v>
      </c>
      <c r="B50" s="3" t="str">
        <f>UPPER("rtlr_item_cd")</f>
        <v>RTLR_ITEM_CD</v>
      </c>
      <c r="C50" s="3" t="s">
        <v>15</v>
      </c>
      <c r="D50" s="3"/>
      <c r="E50" s="3"/>
    </row>
    <row r="51" spans="1:5">
      <c r="A51" s="3" t="str">
        <f t="shared" si="0"/>
        <v>MEIJER_PRODUCT_V</v>
      </c>
      <c r="B51" s="3" t="str">
        <f>UPPER("rtlr_brand_descr")</f>
        <v>RTLR_BRAND_DESCR</v>
      </c>
      <c r="C51" s="3" t="s">
        <v>8</v>
      </c>
      <c r="D51" s="3"/>
      <c r="E51" s="3"/>
    </row>
    <row r="52" spans="1:5">
      <c r="A52" s="3" t="str">
        <f t="shared" si="0"/>
        <v>MEIJER_PRODUCT_V</v>
      </c>
      <c r="B52" s="3" t="str">
        <f>UPPER("rtlr_mfg_nm")</f>
        <v>RTLR_MFG_NM</v>
      </c>
      <c r="C52" s="3" t="s">
        <v>8</v>
      </c>
      <c r="D52" s="3"/>
      <c r="E52" s="3"/>
    </row>
    <row r="53" spans="1:5">
      <c r="A53" s="3" t="str">
        <f t="shared" si="0"/>
        <v>MEIJER_PRODUCT_V</v>
      </c>
      <c r="B53" s="3" t="str">
        <f>UPPER("rtlr_tot_wgt_amt")</f>
        <v>RTLR_TOT_WGT_AMT</v>
      </c>
      <c r="C53" s="3" t="s">
        <v>5</v>
      </c>
      <c r="D53" s="3"/>
      <c r="E53" s="3"/>
    </row>
    <row r="54" spans="1:5">
      <c r="A54" s="3" t="str">
        <f t="shared" si="0"/>
        <v>MEIJER_PRODUCT_V</v>
      </c>
      <c r="B54" s="3" t="str">
        <f>UPPER("rtlr_tot_wgt_meas")</f>
        <v>RTLR_TOT_WGT_MEAS</v>
      </c>
      <c r="C54" s="3" t="s">
        <v>15</v>
      </c>
      <c r="D54" s="3"/>
      <c r="E54" s="3"/>
    </row>
    <row r="55" spans="1:5">
      <c r="A55" s="3" t="str">
        <f t="shared" si="0"/>
        <v>MEIJER_PRODUCT_V</v>
      </c>
      <c r="B55" s="3" t="str">
        <f>UPPER("prod_hier_l1_cd")</f>
        <v>PROD_HIER_L1_CD</v>
      </c>
      <c r="C55" s="3" t="s">
        <v>5</v>
      </c>
      <c r="D55" s="3"/>
      <c r="E55" s="3"/>
    </row>
    <row r="56" spans="1:5">
      <c r="A56" s="3" t="str">
        <f t="shared" si="0"/>
        <v>MEIJER_PRODUCT_V</v>
      </c>
      <c r="B56" s="3" t="str">
        <f>UPPER("prod_hier_l2_cd")</f>
        <v>PROD_HIER_L2_CD</v>
      </c>
      <c r="C56" s="3" t="s">
        <v>5</v>
      </c>
      <c r="D56" s="3"/>
      <c r="E56" s="3"/>
    </row>
    <row r="57" spans="1:5">
      <c r="A57" s="3" t="str">
        <f t="shared" si="0"/>
        <v>MEIJER_PRODUCT_V</v>
      </c>
      <c r="B57" s="3" t="str">
        <f>UPPER("prod_hier_l3_cd")</f>
        <v>PROD_HIER_L3_CD</v>
      </c>
      <c r="C57" s="3" t="s">
        <v>5</v>
      </c>
      <c r="D57" s="3"/>
      <c r="E57" s="3"/>
    </row>
    <row r="58" spans="1:5">
      <c r="A58" s="3" t="str">
        <f t="shared" si="0"/>
        <v>MEIJER_PRODUCT_V</v>
      </c>
      <c r="B58" s="3" t="str">
        <f>UPPER("prod_hier_l4_cd")</f>
        <v>PROD_HIER_L4_CD</v>
      </c>
      <c r="C58" s="3" t="s">
        <v>5</v>
      </c>
      <c r="D58" s="3"/>
      <c r="E58" s="3"/>
    </row>
    <row r="59" spans="1:5">
      <c r="A59" s="3" t="str">
        <f t="shared" si="0"/>
        <v>MEIJER_PRODUCT_V</v>
      </c>
      <c r="B59" s="3" t="str">
        <f>UPPER("prod_hier_l5_cd")</f>
        <v>PROD_HIER_L5_CD</v>
      </c>
      <c r="C59" s="3" t="s">
        <v>5</v>
      </c>
      <c r="D59" s="3"/>
      <c r="E59" s="3"/>
    </row>
  </sheetData>
  <dataConsolidate/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MEIJER_CUST_V</vt:lpstr>
      <vt:lpstr>MEIJER_ID_V</vt:lpstr>
      <vt:lpstr>MEIJER_ORDER_UPC_V</vt:lpstr>
      <vt:lpstr>MEIJER_PRODUCT_V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johnvarghese</dc:creator>
  <cp:lastModifiedBy>johnvarghese</cp:lastModifiedBy>
  <dcterms:created xsi:type="dcterms:W3CDTF">2013-06-12T09:32:32Z</dcterms:created>
  <dcterms:modified xsi:type="dcterms:W3CDTF">2013-06-24T10:55:45Z</dcterms:modified>
</cp:coreProperties>
</file>